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C:\Users\zh.zhalgas\Downloads\"/>
    </mc:Choice>
  </mc:AlternateContent>
  <bookViews>
    <workbookView xWindow="0" yWindow="0" windowWidth="28800" windowHeight="14025"/>
  </bookViews>
  <sheets>
    <sheet name="15.03.2023" sheetId="2" r:id="rId1"/>
    <sheet name="Лист1" sheetId="3" r:id="rId2"/>
  </sheets>
  <externalReferences>
    <externalReference r:id="rId3"/>
    <externalReference r:id="rId4"/>
  </externalReferences>
  <definedNames>
    <definedName name="_xlnm._FilterDatabase" localSheetId="0" hidden="1">'15.03.2023'!$A$6:$W$3053</definedName>
    <definedName name="ЕИ" localSheetId="0">'[1]Единицы измерения'!$B$3:$B$46</definedName>
    <definedName name="_xlnm.Print_Area" localSheetId="0">'15.03.2023'!$A$1:$V$3085</definedName>
    <definedName name="списокКлиенты" localSheetId="0">#REF!</definedName>
    <definedName name="списокКлиент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3061" i="2" l="1"/>
  <c r="R3062" i="2"/>
  <c r="R3063" i="2"/>
  <c r="R3064" i="2"/>
  <c r="R3065" i="2"/>
  <c r="R3066" i="2"/>
  <c r="R3067" i="2"/>
  <c r="R3068" i="2"/>
  <c r="R3069" i="2"/>
  <c r="R3070" i="2"/>
  <c r="R3071" i="2"/>
  <c r="R3072" i="2"/>
  <c r="R3073" i="2"/>
  <c r="R3074" i="2"/>
  <c r="R3075" i="2"/>
  <c r="R3076" i="2"/>
  <c r="R3054" i="2" l="1"/>
  <c r="R3055" i="2"/>
  <c r="R3056" i="2"/>
  <c r="R3057" i="2"/>
  <c r="R3059" i="2"/>
  <c r="R3060" i="2"/>
  <c r="S3062" i="2"/>
  <c r="S3061" i="2"/>
  <c r="S3060" i="2"/>
  <c r="S3059" i="2"/>
  <c r="S3058" i="2"/>
  <c r="J3058" i="2"/>
  <c r="R3058" i="2" s="1"/>
  <c r="R3053" i="2" l="1"/>
  <c r="R3052" i="2"/>
  <c r="R3051" i="2"/>
  <c r="R3050" i="2"/>
  <c r="R3049" i="2"/>
  <c r="R3048" i="2"/>
  <c r="R3047" i="2"/>
  <c r="R3046" i="2"/>
  <c r="R3045" i="2"/>
  <c r="R3044" i="2"/>
  <c r="R3043" i="2"/>
  <c r="R3042" i="2"/>
  <c r="R3041" i="2"/>
  <c r="R3040" i="2"/>
  <c r="R3039" i="2"/>
  <c r="R3038" i="2"/>
  <c r="R3037" i="2"/>
  <c r="R3036" i="2"/>
  <c r="R3035" i="2"/>
  <c r="R3034" i="2"/>
  <c r="R3033" i="2"/>
  <c r="R3032" i="2"/>
  <c r="R3031" i="2"/>
  <c r="R3030" i="2"/>
  <c r="R3029" i="2"/>
  <c r="R3028" i="2"/>
  <c r="R3027" i="2"/>
  <c r="R3026" i="2"/>
  <c r="R3025" i="2"/>
  <c r="R3024" i="2"/>
  <c r="R3023" i="2"/>
  <c r="R3022" i="2"/>
  <c r="R3021" i="2"/>
  <c r="R3020" i="2"/>
  <c r="R3019" i="2"/>
  <c r="R3018" i="2"/>
  <c r="R3017" i="2"/>
  <c r="R3016" i="2"/>
  <c r="R3015" i="2"/>
  <c r="R3014" i="2"/>
  <c r="R3013" i="2"/>
  <c r="R3012" i="2"/>
  <c r="R3011" i="2"/>
  <c r="R3010" i="2"/>
  <c r="R3009" i="2"/>
  <c r="R3008" i="2"/>
  <c r="R3007" i="2"/>
  <c r="R3006" i="2"/>
  <c r="R3005" i="2"/>
  <c r="R3004" i="2"/>
  <c r="R3003" i="2"/>
  <c r="R3002" i="2"/>
  <c r="R3001" i="2"/>
  <c r="R3000" i="2"/>
  <c r="R2999" i="2"/>
  <c r="R2998" i="2"/>
  <c r="R2997" i="2"/>
  <c r="R2996" i="2"/>
  <c r="R2995" i="2"/>
  <c r="R2994" i="2"/>
  <c r="R2993" i="2"/>
  <c r="R2992" i="2"/>
  <c r="R2991" i="2"/>
  <c r="R2990" i="2"/>
  <c r="R2989" i="2"/>
  <c r="R2988" i="2"/>
  <c r="R2987" i="2"/>
  <c r="R2986" i="2"/>
  <c r="R2985" i="2"/>
  <c r="R2984" i="2"/>
  <c r="R2983" i="2"/>
  <c r="R2982" i="2"/>
  <c r="R2981" i="2"/>
  <c r="R2980" i="2"/>
  <c r="R2979" i="2"/>
  <c r="R2978" i="2"/>
  <c r="R2977" i="2"/>
  <c r="R2976" i="2"/>
  <c r="R2975" i="2"/>
  <c r="R2974" i="2"/>
  <c r="R2973" i="2"/>
  <c r="R2972" i="2"/>
  <c r="R2971" i="2"/>
  <c r="R2970" i="2"/>
  <c r="R2969" i="2"/>
  <c r="R2968" i="2"/>
  <c r="R2967" i="2"/>
  <c r="R2966" i="2"/>
  <c r="R2965" i="2"/>
  <c r="R2964" i="2"/>
  <c r="R2963" i="2"/>
  <c r="R2962" i="2"/>
  <c r="R2961" i="2"/>
  <c r="R2960" i="2"/>
  <c r="R2959" i="2"/>
  <c r="R2958" i="2"/>
  <c r="R2957" i="2"/>
  <c r="R2956" i="2"/>
  <c r="R2955" i="2"/>
  <c r="R2954" i="2"/>
  <c r="R2953" i="2"/>
  <c r="R2952" i="2"/>
  <c r="R2951" i="2"/>
  <c r="R2950" i="2"/>
  <c r="R2949" i="2"/>
  <c r="R2948" i="2"/>
  <c r="R2947" i="2"/>
  <c r="R2946" i="2"/>
  <c r="R2945" i="2"/>
  <c r="R2944" i="2"/>
  <c r="R2943" i="2"/>
  <c r="R2942" i="2"/>
  <c r="R2941" i="2"/>
  <c r="R2940" i="2"/>
  <c r="R2939" i="2"/>
  <c r="R2938" i="2"/>
  <c r="R2937" i="2"/>
  <c r="R2936" i="2"/>
  <c r="R2935" i="2"/>
  <c r="R2934" i="2"/>
  <c r="R2933" i="2"/>
  <c r="R2932" i="2"/>
  <c r="R2931" i="2"/>
  <c r="R2930" i="2"/>
  <c r="R2929" i="2"/>
  <c r="R2928" i="2"/>
  <c r="R2927" i="2"/>
  <c r="R2926" i="2"/>
  <c r="R2925" i="2"/>
  <c r="R2924" i="2"/>
  <c r="R2923" i="2"/>
  <c r="R2922" i="2"/>
  <c r="R2921" i="2"/>
  <c r="R2920" i="2"/>
  <c r="R2919" i="2"/>
  <c r="R2918" i="2"/>
  <c r="R2917" i="2"/>
  <c r="R2916" i="2"/>
  <c r="R2915" i="2"/>
  <c r="R2914" i="2"/>
  <c r="R2913" i="2"/>
  <c r="R2912" i="2"/>
  <c r="R2911" i="2"/>
  <c r="R2910" i="2"/>
  <c r="R2909" i="2"/>
  <c r="R2908" i="2"/>
  <c r="R2907" i="2"/>
  <c r="R2906" i="2"/>
  <c r="R2905" i="2"/>
  <c r="R2904" i="2"/>
  <c r="R2903" i="2"/>
  <c r="R2902" i="2"/>
  <c r="R2901" i="2"/>
  <c r="R2900" i="2"/>
  <c r="R2899" i="2"/>
  <c r="R2898" i="2"/>
  <c r="R2897" i="2"/>
  <c r="R2896" i="2"/>
  <c r="R2895" i="2"/>
  <c r="R2894" i="2"/>
  <c r="R2893" i="2"/>
  <c r="R2892" i="2"/>
  <c r="R2891" i="2"/>
  <c r="R2890" i="2"/>
  <c r="R2889" i="2"/>
  <c r="R2888" i="2"/>
  <c r="R2887" i="2"/>
  <c r="R2886" i="2"/>
  <c r="R2885" i="2"/>
  <c r="R2884" i="2"/>
  <c r="R2883" i="2"/>
  <c r="R2882" i="2"/>
  <c r="R2881" i="2"/>
  <c r="R2880" i="2"/>
  <c r="R2879" i="2"/>
  <c r="R2878" i="2"/>
  <c r="R2877" i="2"/>
  <c r="R2876" i="2"/>
  <c r="R2875" i="2"/>
  <c r="R2874" i="2"/>
  <c r="R2873" i="2"/>
  <c r="R2872" i="2"/>
  <c r="R2871" i="2"/>
  <c r="R2870" i="2"/>
  <c r="R2869" i="2"/>
  <c r="R2868" i="2"/>
  <c r="R2867" i="2"/>
  <c r="R2866" i="2"/>
  <c r="R2865" i="2"/>
  <c r="R2864" i="2"/>
  <c r="R2863" i="2"/>
  <c r="R2862" i="2"/>
  <c r="R2861" i="2"/>
  <c r="R2860" i="2"/>
  <c r="R2859" i="2"/>
  <c r="R2858" i="2"/>
  <c r="R2857" i="2"/>
  <c r="R2856" i="2"/>
  <c r="R2855" i="2"/>
  <c r="R2854" i="2"/>
  <c r="R2853" i="2"/>
  <c r="R2852" i="2"/>
  <c r="R2851" i="2"/>
  <c r="R2850" i="2"/>
  <c r="R2849" i="2"/>
  <c r="R2848" i="2"/>
  <c r="R2847" i="2"/>
  <c r="R2846" i="2"/>
  <c r="R2845" i="2"/>
  <c r="R2844" i="2"/>
  <c r="R2843" i="2"/>
  <c r="R2842" i="2"/>
  <c r="R2841" i="2"/>
  <c r="R2840" i="2"/>
  <c r="R2839" i="2"/>
  <c r="R2838" i="2"/>
  <c r="R2837" i="2"/>
  <c r="R2836" i="2"/>
  <c r="R2835" i="2"/>
  <c r="R2834" i="2"/>
  <c r="R2833" i="2"/>
  <c r="R2832" i="2"/>
  <c r="R2831" i="2"/>
  <c r="R2830" i="2"/>
  <c r="R2829" i="2"/>
  <c r="R2828" i="2"/>
  <c r="S2827" i="2"/>
  <c r="R2827" i="2"/>
  <c r="R2826" i="2"/>
  <c r="R2825" i="2"/>
  <c r="R2824" i="2"/>
  <c r="R2823" i="2"/>
  <c r="R2822" i="2"/>
  <c r="R2821" i="2"/>
  <c r="S2820" i="2"/>
  <c r="R2820" i="2"/>
  <c r="R2819" i="2"/>
  <c r="R2818" i="2"/>
  <c r="R2817" i="2"/>
  <c r="R2816" i="2"/>
  <c r="R2815" i="2"/>
  <c r="R2814" i="2"/>
  <c r="R2813" i="2"/>
  <c r="R2812" i="2"/>
  <c r="R2811" i="2"/>
  <c r="R2810" i="2"/>
  <c r="R2809" i="2"/>
  <c r="R2808" i="2"/>
  <c r="R2807" i="2"/>
  <c r="R2806" i="2"/>
  <c r="R2805" i="2"/>
  <c r="R2804" i="2"/>
  <c r="R2803" i="2"/>
  <c r="R2802" i="2"/>
  <c r="R2801" i="2"/>
  <c r="S2800" i="2"/>
  <c r="R2800" i="2"/>
  <c r="R2799" i="2"/>
  <c r="R2798" i="2"/>
  <c r="S2797" i="2"/>
  <c r="R2797" i="2"/>
  <c r="R2796" i="2"/>
  <c r="S2795" i="2"/>
  <c r="R2795" i="2"/>
  <c r="S2794" i="2"/>
  <c r="R2794" i="2"/>
  <c r="S2793" i="2"/>
  <c r="R2793" i="2"/>
  <c r="R2792" i="2"/>
  <c r="S2791" i="2"/>
  <c r="R2791" i="2"/>
  <c r="S2790" i="2"/>
  <c r="R2790" i="2"/>
  <c r="R2789" i="2"/>
  <c r="R2788" i="2"/>
  <c r="R2787" i="2"/>
  <c r="S2786" i="2"/>
  <c r="R2786" i="2"/>
  <c r="S2785" i="2"/>
  <c r="R2785" i="2"/>
  <c r="R2784" i="2"/>
  <c r="R2783" i="2"/>
  <c r="R2782" i="2"/>
  <c r="R2781" i="2"/>
  <c r="R2780" i="2"/>
  <c r="R2779" i="2"/>
  <c r="R2778" i="2"/>
  <c r="R2777" i="2"/>
  <c r="J2776" i="2"/>
  <c r="R2776" i="2" s="1"/>
  <c r="S2775" i="2"/>
  <c r="R2775" i="2"/>
  <c r="R2774" i="2"/>
  <c r="S2773" i="2"/>
  <c r="R2773" i="2"/>
  <c r="R2772" i="2"/>
  <c r="R2771" i="2"/>
  <c r="R2770" i="2"/>
  <c r="R2769" i="2"/>
  <c r="R2768" i="2"/>
  <c r="R2767" i="2"/>
  <c r="R2766" i="2"/>
  <c r="R2765" i="2"/>
  <c r="R2764" i="2"/>
  <c r="R2763" i="2"/>
  <c r="S2762" i="2"/>
  <c r="R2762" i="2"/>
  <c r="S2761" i="2"/>
  <c r="R2761" i="2"/>
  <c r="R2760" i="2"/>
  <c r="R2759" i="2"/>
  <c r="R2758" i="2"/>
  <c r="R2757" i="2"/>
  <c r="R2756" i="2"/>
  <c r="R2755" i="2"/>
  <c r="R2754" i="2"/>
  <c r="S2753" i="2"/>
  <c r="R2753" i="2"/>
  <c r="R2752" i="2"/>
  <c r="R2751" i="2"/>
  <c r="R2750" i="2"/>
  <c r="R2749" i="2"/>
  <c r="S2748" i="2"/>
  <c r="R2748" i="2"/>
  <c r="R2747" i="2"/>
  <c r="R2746" i="2"/>
  <c r="R2745" i="2"/>
  <c r="R2744" i="2"/>
  <c r="S2743" i="2"/>
  <c r="R2743" i="2"/>
  <c r="R2742" i="2"/>
  <c r="R2741" i="2"/>
  <c r="R2740" i="2"/>
  <c r="S2739" i="2"/>
  <c r="R2739" i="2"/>
  <c r="S2738" i="2"/>
  <c r="R2738" i="2"/>
  <c r="S2735" i="2"/>
  <c r="R2735" i="2"/>
  <c r="R2734" i="2"/>
  <c r="S2733" i="2"/>
  <c r="R2731" i="2"/>
  <c r="R2729" i="2"/>
  <c r="R2727" i="2"/>
  <c r="S2726" i="2"/>
  <c r="R2726" i="2"/>
  <c r="R2725" i="2"/>
  <c r="S2723" i="2"/>
  <c r="R2723" i="2"/>
  <c r="S2722" i="2"/>
  <c r="R2722" i="2"/>
  <c r="R2721" i="2"/>
  <c r="R2720" i="2"/>
  <c r="S2718" i="2"/>
  <c r="R2718" i="2"/>
  <c r="R2717" i="2"/>
  <c r="R2716" i="2"/>
  <c r="S2715" i="2"/>
  <c r="R2715" i="2"/>
  <c r="R2714" i="2"/>
  <c r="S2713" i="2"/>
  <c r="R2713" i="2"/>
  <c r="R2711" i="2"/>
  <c r="R2710" i="2"/>
  <c r="R2281" i="2"/>
  <c r="R2280" i="2"/>
  <c r="R2279" i="2"/>
  <c r="R2278" i="2"/>
  <c r="R2277" i="2"/>
  <c r="R2276" i="2"/>
  <c r="R2275" i="2"/>
  <c r="R2274" i="2"/>
  <c r="R2273" i="2"/>
  <c r="R2272" i="2"/>
  <c r="R2271" i="2"/>
  <c r="R2270" i="2"/>
  <c r="R2269" i="2"/>
  <c r="R2268" i="2"/>
  <c r="R2267" i="2"/>
  <c r="R2266" i="2"/>
  <c r="S2265" i="2"/>
  <c r="R2265" i="2"/>
  <c r="S2264" i="2"/>
  <c r="R2264" i="2"/>
  <c r="S2263" i="2"/>
  <c r="R2263" i="2"/>
  <c r="S2262" i="2"/>
  <c r="R2262" i="2"/>
  <c r="S2261" i="2"/>
  <c r="R2261" i="2"/>
  <c r="S2260" i="2"/>
  <c r="R2260" i="2"/>
  <c r="S2259" i="2"/>
  <c r="R2259" i="2"/>
  <c r="S2258" i="2"/>
  <c r="R2258" i="2"/>
  <c r="S2257" i="2"/>
  <c r="R2257" i="2"/>
  <c r="S2256" i="2"/>
  <c r="R2256" i="2"/>
  <c r="S2255" i="2"/>
  <c r="R2255" i="2"/>
  <c r="S2254" i="2"/>
  <c r="R2254" i="2"/>
  <c r="S2253" i="2"/>
  <c r="R2253" i="2"/>
  <c r="S2252" i="2"/>
  <c r="R2252" i="2"/>
  <c r="S2251" i="2"/>
  <c r="R2251" i="2"/>
  <c r="S2250" i="2"/>
  <c r="R2250" i="2"/>
  <c r="S2249" i="2"/>
  <c r="R2249" i="2"/>
  <c r="S2248" i="2"/>
  <c r="R2248" i="2"/>
  <c r="S2247" i="2"/>
  <c r="R2247" i="2"/>
  <c r="S2246" i="2"/>
  <c r="R2246" i="2"/>
  <c r="S2245" i="2"/>
  <c r="R2245" i="2"/>
  <c r="S2244" i="2"/>
  <c r="R2244" i="2"/>
  <c r="S2243" i="2"/>
  <c r="R2243" i="2"/>
  <c r="S2242" i="2"/>
  <c r="R2242" i="2"/>
  <c r="S2241" i="2"/>
  <c r="R2241" i="2"/>
  <c r="S2240" i="2"/>
  <c r="R2240" i="2"/>
  <c r="S2239" i="2"/>
  <c r="R2239" i="2"/>
  <c r="S2238" i="2"/>
  <c r="R2238" i="2"/>
  <c r="S2237" i="2"/>
  <c r="R2237" i="2"/>
  <c r="S2236" i="2"/>
  <c r="R2236" i="2"/>
  <c r="S2235" i="2"/>
  <c r="R2235" i="2"/>
  <c r="S2234" i="2"/>
  <c r="R2234" i="2"/>
  <c r="S2233" i="2"/>
  <c r="R2233" i="2"/>
  <c r="S2232" i="2"/>
  <c r="R2232" i="2"/>
  <c r="S2231" i="2"/>
  <c r="R2231" i="2"/>
  <c r="S2230" i="2"/>
  <c r="R2230" i="2"/>
  <c r="S2229" i="2"/>
  <c r="R2229" i="2"/>
  <c r="S2228" i="2"/>
  <c r="R2228" i="2"/>
  <c r="S2227" i="2"/>
  <c r="R2227" i="2"/>
  <c r="S2226" i="2"/>
  <c r="R2226" i="2"/>
  <c r="S2225" i="2"/>
  <c r="R2225" i="2"/>
  <c r="S2224" i="2"/>
  <c r="R2224" i="2"/>
  <c r="S2223" i="2"/>
  <c r="R2223" i="2"/>
  <c r="S2222" i="2"/>
  <c r="R2222" i="2"/>
  <c r="S2221" i="2"/>
  <c r="R2221" i="2"/>
  <c r="S2220" i="2"/>
  <c r="R2220" i="2"/>
  <c r="S2219" i="2"/>
  <c r="R2219" i="2"/>
  <c r="S2218" i="2"/>
  <c r="R2218" i="2"/>
  <c r="S2217" i="2"/>
  <c r="R2217" i="2"/>
  <c r="S2216" i="2"/>
  <c r="R2216" i="2"/>
  <c r="S2215" i="2"/>
  <c r="R2215" i="2"/>
  <c r="S2214" i="2"/>
  <c r="R2214" i="2"/>
  <c r="S2213" i="2"/>
  <c r="R2213" i="2"/>
  <c r="S2212" i="2"/>
  <c r="R2212" i="2"/>
  <c r="S2211" i="2"/>
  <c r="R2211" i="2"/>
  <c r="S2210" i="2"/>
  <c r="R2210" i="2"/>
  <c r="S2209" i="2"/>
  <c r="R2209" i="2"/>
  <c r="S2208" i="2"/>
  <c r="R2208" i="2"/>
  <c r="S2207" i="2"/>
  <c r="R2207" i="2"/>
  <c r="S2206" i="2"/>
  <c r="R2206" i="2"/>
  <c r="S2205" i="2"/>
  <c r="R2205" i="2"/>
  <c r="S2204" i="2"/>
  <c r="R2204" i="2"/>
  <c r="S2203" i="2"/>
  <c r="R2203" i="2"/>
  <c r="S2202" i="2"/>
  <c r="R2202" i="2"/>
  <c r="S2201" i="2"/>
  <c r="R2201" i="2"/>
  <c r="S2200" i="2"/>
  <c r="R2200" i="2"/>
  <c r="S2199" i="2"/>
  <c r="R2199" i="2"/>
  <c r="S2198" i="2"/>
  <c r="R2198" i="2"/>
  <c r="S2197" i="2"/>
  <c r="R2197" i="2"/>
  <c r="S2196" i="2"/>
  <c r="R2196" i="2"/>
  <c r="S2195" i="2"/>
  <c r="R2195" i="2"/>
  <c r="S2194" i="2"/>
  <c r="R2194" i="2"/>
  <c r="S2193" i="2"/>
  <c r="R2193" i="2"/>
  <c r="S2192" i="2"/>
  <c r="R2192" i="2"/>
  <c r="S2191" i="2"/>
  <c r="R2191" i="2"/>
  <c r="S2190" i="2"/>
  <c r="R2190" i="2"/>
  <c r="S2189" i="2"/>
  <c r="R2189" i="2"/>
  <c r="S2188" i="2"/>
  <c r="R2188" i="2"/>
  <c r="S2187" i="2"/>
  <c r="R2187" i="2"/>
  <c r="S2186" i="2"/>
  <c r="R2186" i="2"/>
  <c r="S2185" i="2"/>
  <c r="R2185" i="2"/>
  <c r="S2184" i="2"/>
  <c r="R2184" i="2"/>
  <c r="S2183" i="2"/>
  <c r="R2183" i="2"/>
  <c r="S2182" i="2"/>
  <c r="R2182" i="2"/>
  <c r="S2181" i="2"/>
  <c r="R2181" i="2"/>
  <c r="S2180" i="2"/>
  <c r="R2180" i="2"/>
  <c r="S2179" i="2"/>
  <c r="R2179" i="2"/>
  <c r="S2178" i="2"/>
  <c r="R2178" i="2"/>
  <c r="S2177" i="2"/>
  <c r="R2177" i="2"/>
  <c r="S2176" i="2"/>
  <c r="R2176" i="2"/>
  <c r="S2175" i="2"/>
  <c r="R2175" i="2"/>
  <c r="S2174" i="2"/>
  <c r="R2174" i="2"/>
  <c r="S2173" i="2"/>
  <c r="R2173" i="2"/>
  <c r="S2172" i="2"/>
  <c r="R2172" i="2"/>
  <c r="S2171" i="2"/>
  <c r="R2171" i="2"/>
  <c r="S2170" i="2"/>
  <c r="R2170" i="2"/>
  <c r="S2169" i="2"/>
  <c r="R2169" i="2"/>
  <c r="S2168" i="2"/>
  <c r="R2168" i="2"/>
  <c r="S2167" i="2"/>
  <c r="R2167" i="2"/>
  <c r="S2166" i="2"/>
  <c r="R2166" i="2"/>
  <c r="S2165" i="2"/>
  <c r="R2165" i="2"/>
  <c r="S2164" i="2"/>
  <c r="R2164" i="2"/>
  <c r="S2163" i="2"/>
  <c r="R2163" i="2"/>
  <c r="S2162" i="2"/>
  <c r="R2162" i="2"/>
  <c r="S2161" i="2"/>
  <c r="R2161" i="2"/>
  <c r="S2160" i="2"/>
  <c r="R2160" i="2"/>
  <c r="S2159" i="2"/>
  <c r="R2159" i="2"/>
  <c r="S2158" i="2"/>
  <c r="R2158" i="2"/>
  <c r="S2157" i="2"/>
  <c r="R2157" i="2"/>
  <c r="S2156" i="2"/>
  <c r="R2156" i="2"/>
  <c r="S2155" i="2"/>
  <c r="R2155" i="2"/>
  <c r="S2154" i="2"/>
  <c r="R2154" i="2"/>
  <c r="S2153" i="2"/>
  <c r="R2153" i="2"/>
  <c r="S2152" i="2"/>
  <c r="R2152" i="2"/>
  <c r="S2151" i="2"/>
  <c r="R2151" i="2"/>
  <c r="S2150" i="2"/>
  <c r="R2150" i="2"/>
  <c r="S2149" i="2"/>
  <c r="R2149" i="2"/>
  <c r="S2148" i="2"/>
  <c r="R2148" i="2"/>
  <c r="S2147" i="2"/>
  <c r="R2147" i="2"/>
  <c r="S2146" i="2"/>
  <c r="R2146" i="2"/>
  <c r="S2145" i="2"/>
  <c r="R2145" i="2"/>
  <c r="S2144" i="2"/>
  <c r="R2144" i="2"/>
  <c r="S2143" i="2"/>
  <c r="R2143" i="2"/>
  <c r="S2142" i="2"/>
  <c r="R2142" i="2"/>
  <c r="S2141" i="2"/>
  <c r="R2141" i="2"/>
  <c r="S2140" i="2"/>
  <c r="R2140" i="2"/>
  <c r="S2139" i="2"/>
  <c r="R2139" i="2"/>
  <c r="S2138" i="2"/>
  <c r="R2138" i="2"/>
  <c r="S2137" i="2"/>
  <c r="R2137" i="2"/>
  <c r="S2136" i="2"/>
  <c r="R2136" i="2"/>
  <c r="S2135" i="2"/>
  <c r="R2135" i="2"/>
  <c r="S2134" i="2"/>
  <c r="R2134" i="2"/>
  <c r="S2133" i="2"/>
  <c r="R2133" i="2"/>
  <c r="S2132" i="2"/>
  <c r="R2132" i="2"/>
  <c r="S2131" i="2"/>
  <c r="R2131" i="2"/>
  <c r="S2130" i="2"/>
  <c r="R2130" i="2"/>
  <c r="S2129" i="2"/>
  <c r="R2129" i="2"/>
  <c r="S2128" i="2"/>
  <c r="R2128" i="2"/>
  <c r="S2127" i="2"/>
  <c r="R2127" i="2"/>
  <c r="S2126" i="2"/>
  <c r="R2126" i="2"/>
  <c r="S2125" i="2"/>
  <c r="R2125" i="2"/>
  <c r="S2124" i="2"/>
  <c r="R2124" i="2"/>
  <c r="S2123" i="2"/>
  <c r="R2123" i="2"/>
  <c r="S2122" i="2"/>
  <c r="R2122" i="2"/>
  <c r="S2121" i="2"/>
  <c r="R2121" i="2"/>
  <c r="S2120" i="2"/>
  <c r="R2120" i="2"/>
  <c r="S2119" i="2"/>
  <c r="R2119" i="2"/>
  <c r="S2118" i="2"/>
  <c r="R2118" i="2"/>
  <c r="S2117" i="2"/>
  <c r="R2117" i="2"/>
  <c r="S2116" i="2"/>
  <c r="R2116" i="2"/>
  <c r="S2115" i="2"/>
  <c r="R2115" i="2"/>
  <c r="R2114" i="2"/>
  <c r="R2113" i="2"/>
  <c r="R2112" i="2"/>
  <c r="S2111" i="2"/>
  <c r="R2111" i="2"/>
  <c r="S2110" i="2"/>
  <c r="R2110" i="2"/>
  <c r="S2109" i="2"/>
  <c r="R2109" i="2"/>
  <c r="S2108" i="2"/>
  <c r="R2108" i="2"/>
  <c r="S2107" i="2"/>
  <c r="R2107" i="2"/>
  <c r="S2106" i="2"/>
  <c r="R2106" i="2"/>
  <c r="S2105" i="2"/>
  <c r="R2105" i="2"/>
  <c r="S2104" i="2"/>
  <c r="R2104" i="2"/>
  <c r="S2103" i="2"/>
  <c r="R2103" i="2"/>
  <c r="S2102" i="2"/>
  <c r="R2102" i="2"/>
  <c r="S2101" i="2"/>
  <c r="R2101" i="2"/>
  <c r="S2100" i="2"/>
  <c r="R2100" i="2"/>
  <c r="S2099" i="2"/>
  <c r="R2099" i="2"/>
  <c r="S2098" i="2"/>
  <c r="R2098" i="2"/>
  <c r="S2097" i="2"/>
  <c r="R2097" i="2"/>
  <c r="S2096" i="2"/>
  <c r="R2096" i="2"/>
  <c r="S2095" i="2"/>
  <c r="R2095" i="2"/>
  <c r="S2094" i="2"/>
  <c r="R2094" i="2"/>
  <c r="S2093" i="2"/>
  <c r="R2093" i="2"/>
  <c r="S2092" i="2"/>
  <c r="R2092" i="2"/>
  <c r="S2091" i="2"/>
  <c r="R2091" i="2"/>
  <c r="S2090" i="2"/>
  <c r="R2090" i="2"/>
  <c r="S2089" i="2"/>
  <c r="R2089" i="2"/>
  <c r="S2088" i="2"/>
  <c r="R2088" i="2"/>
  <c r="S2087" i="2"/>
  <c r="R2087" i="2"/>
  <c r="S2086" i="2"/>
  <c r="R2086" i="2"/>
  <c r="S2085" i="2"/>
  <c r="R2085" i="2"/>
  <c r="S2084" i="2"/>
  <c r="R2084" i="2"/>
  <c r="S2083" i="2"/>
  <c r="R2083" i="2"/>
  <c r="S2082" i="2"/>
  <c r="R2082" i="2"/>
  <c r="S2081" i="2"/>
  <c r="R2081" i="2"/>
  <c r="S2080" i="2"/>
  <c r="R2080" i="2"/>
  <c r="S2079" i="2"/>
  <c r="R2079" i="2"/>
  <c r="S2078" i="2"/>
  <c r="R2078" i="2"/>
  <c r="S2077" i="2"/>
  <c r="R2077" i="2"/>
  <c r="S2076" i="2"/>
  <c r="R2076" i="2"/>
  <c r="S2075" i="2"/>
  <c r="R2075" i="2"/>
  <c r="S2074" i="2"/>
  <c r="R2074" i="2"/>
  <c r="S2073" i="2"/>
  <c r="R2073" i="2"/>
  <c r="S2072" i="2"/>
  <c r="R2072" i="2"/>
  <c r="S2071" i="2"/>
  <c r="R2071" i="2"/>
  <c r="S2070" i="2"/>
  <c r="R2070" i="2"/>
  <c r="S2069" i="2"/>
  <c r="R2069" i="2"/>
  <c r="S2068" i="2"/>
  <c r="R2068" i="2"/>
  <c r="S2067" i="2"/>
  <c r="R2067" i="2"/>
  <c r="S2066" i="2"/>
  <c r="R2066" i="2"/>
  <c r="S2065" i="2"/>
  <c r="R2065" i="2"/>
  <c r="S2064" i="2"/>
  <c r="R2064" i="2"/>
  <c r="S2063" i="2"/>
  <c r="R2063" i="2"/>
  <c r="S2062" i="2"/>
  <c r="R2062" i="2"/>
  <c r="S2061" i="2"/>
  <c r="R2061" i="2"/>
  <c r="S2060" i="2"/>
  <c r="R2060" i="2"/>
  <c r="S2059" i="2"/>
  <c r="R2059" i="2"/>
  <c r="S2058" i="2"/>
  <c r="R2058" i="2"/>
  <c r="S2057" i="2"/>
  <c r="R2057" i="2"/>
  <c r="S2056" i="2"/>
  <c r="R2056" i="2"/>
  <c r="S2055" i="2"/>
  <c r="R2055" i="2"/>
  <c r="S2054" i="2"/>
  <c r="R2054" i="2"/>
  <c r="S2053" i="2"/>
  <c r="R2053" i="2"/>
  <c r="S2052" i="2"/>
  <c r="R2052" i="2"/>
  <c r="S2051" i="2"/>
  <c r="R2051" i="2"/>
  <c r="S2050" i="2"/>
  <c r="R2050" i="2"/>
  <c r="S2049" i="2"/>
  <c r="R2049" i="2"/>
  <c r="S2048" i="2"/>
  <c r="R2048" i="2"/>
  <c r="S2047" i="2"/>
  <c r="R2047" i="2"/>
  <c r="S2046" i="2"/>
  <c r="R2046" i="2"/>
  <c r="S2045" i="2"/>
  <c r="R2045" i="2"/>
  <c r="S2044" i="2"/>
  <c r="R2044" i="2"/>
  <c r="S2043" i="2"/>
  <c r="R2043" i="2"/>
  <c r="S2042" i="2"/>
  <c r="R2042" i="2"/>
  <c r="S2041" i="2"/>
  <c r="R2041" i="2"/>
  <c r="S2040" i="2"/>
  <c r="R2040" i="2"/>
  <c r="S2039" i="2"/>
  <c r="R2039" i="2"/>
  <c r="S2038" i="2"/>
  <c r="R2038" i="2"/>
  <c r="S2037" i="2"/>
  <c r="R2037" i="2"/>
  <c r="S2036" i="2"/>
  <c r="R2036" i="2"/>
  <c r="S2035" i="2"/>
  <c r="R2035" i="2"/>
  <c r="S2034" i="2"/>
  <c r="R2034" i="2"/>
  <c r="S2033" i="2"/>
  <c r="R2033" i="2"/>
  <c r="S2032" i="2"/>
  <c r="R2032" i="2"/>
  <c r="S2031" i="2"/>
  <c r="R2031" i="2"/>
  <c r="S2030" i="2"/>
  <c r="R2030" i="2"/>
  <c r="S2029" i="2"/>
  <c r="R2029" i="2"/>
  <c r="S2028" i="2"/>
  <c r="R2028" i="2"/>
  <c r="S2027" i="2"/>
  <c r="R2027" i="2"/>
  <c r="S2026" i="2"/>
  <c r="R2026" i="2"/>
  <c r="S2025" i="2"/>
  <c r="R2025" i="2"/>
  <c r="S2024" i="2"/>
  <c r="R2024" i="2"/>
  <c r="S2023" i="2"/>
  <c r="R2023" i="2"/>
  <c r="S2022" i="2"/>
  <c r="R2022" i="2"/>
  <c r="S2021" i="2"/>
  <c r="R2021" i="2"/>
  <c r="S2020" i="2"/>
  <c r="R2020" i="2"/>
  <c r="S2019" i="2"/>
  <c r="R2019" i="2"/>
  <c r="S2018" i="2"/>
  <c r="R2018" i="2"/>
  <c r="S2017" i="2"/>
  <c r="R2017" i="2"/>
  <c r="S2016" i="2"/>
  <c r="R2016" i="2"/>
  <c r="S2015" i="2"/>
  <c r="R2015" i="2"/>
  <c r="S2014" i="2"/>
  <c r="R2014" i="2"/>
  <c r="S2013" i="2"/>
  <c r="R2013" i="2"/>
  <c r="S2012" i="2"/>
  <c r="R2012" i="2"/>
  <c r="S2011" i="2"/>
  <c r="R2011" i="2"/>
  <c r="S2010" i="2"/>
  <c r="R2010" i="2"/>
  <c r="S2009" i="2"/>
  <c r="R2009" i="2"/>
  <c r="S2008" i="2"/>
  <c r="R2008" i="2"/>
  <c r="S2007" i="2"/>
  <c r="R2007" i="2"/>
  <c r="S2006" i="2"/>
  <c r="R2006" i="2"/>
  <c r="S2005" i="2"/>
  <c r="R2005" i="2"/>
  <c r="S2004" i="2"/>
  <c r="R2004" i="2"/>
  <c r="S2003" i="2"/>
  <c r="R2003" i="2"/>
  <c r="S2002" i="2"/>
  <c r="R2002" i="2"/>
  <c r="S2001" i="2"/>
  <c r="R2001" i="2"/>
  <c r="S2000" i="2"/>
  <c r="R2000" i="2"/>
  <c r="S1999" i="2"/>
  <c r="R1999" i="2"/>
  <c r="S1998" i="2"/>
  <c r="R1998" i="2"/>
  <c r="S1997" i="2"/>
  <c r="R1997" i="2"/>
  <c r="S1996" i="2"/>
  <c r="R1996" i="2"/>
  <c r="S1995" i="2"/>
  <c r="R1995" i="2"/>
  <c r="S1994" i="2"/>
  <c r="R1994" i="2"/>
  <c r="S1993" i="2"/>
  <c r="R1993" i="2"/>
  <c r="S1992" i="2"/>
  <c r="R1992" i="2"/>
  <c r="S1991" i="2"/>
  <c r="R1991" i="2"/>
  <c r="S1990" i="2"/>
  <c r="R1990" i="2"/>
  <c r="S1989" i="2"/>
  <c r="R1989" i="2"/>
  <c r="S1988" i="2"/>
  <c r="R1988" i="2"/>
  <c r="S1987" i="2"/>
  <c r="R1987" i="2"/>
  <c r="S1986" i="2"/>
  <c r="R1986" i="2"/>
  <c r="S1985" i="2"/>
  <c r="R1985" i="2"/>
  <c r="S1984" i="2"/>
  <c r="R1984" i="2"/>
  <c r="S1983" i="2"/>
  <c r="R1983" i="2"/>
  <c r="S1982" i="2"/>
  <c r="R1982" i="2"/>
  <c r="S1981" i="2"/>
  <c r="R1981" i="2"/>
  <c r="S1980" i="2"/>
  <c r="R1980" i="2"/>
  <c r="S1979" i="2"/>
  <c r="R1979" i="2"/>
  <c r="S1978" i="2"/>
  <c r="R1978" i="2"/>
  <c r="S1977" i="2"/>
  <c r="R1977" i="2"/>
  <c r="S1976" i="2"/>
  <c r="R1976" i="2"/>
  <c r="S1975" i="2"/>
  <c r="R1975" i="2"/>
  <c r="S1974" i="2"/>
  <c r="R1974" i="2"/>
  <c r="S1973" i="2"/>
  <c r="R1973" i="2"/>
  <c r="S1972" i="2"/>
  <c r="R1972" i="2"/>
  <c r="S1971" i="2"/>
  <c r="R1971" i="2"/>
  <c r="S1970" i="2"/>
  <c r="R1970" i="2"/>
  <c r="S1969" i="2"/>
  <c r="R1969" i="2"/>
  <c r="S1968" i="2"/>
  <c r="R1968" i="2"/>
  <c r="S1967" i="2"/>
  <c r="R1967" i="2"/>
  <c r="S1966" i="2"/>
  <c r="R1966" i="2"/>
  <c r="S1965" i="2"/>
  <c r="R1965" i="2"/>
  <c r="S1964" i="2"/>
  <c r="R1964" i="2"/>
  <c r="S1963" i="2"/>
  <c r="R1963" i="2"/>
  <c r="S1962" i="2"/>
  <c r="R1962" i="2"/>
  <c r="S1961" i="2"/>
  <c r="R1961" i="2"/>
  <c r="S1960" i="2"/>
  <c r="R1960" i="2"/>
  <c r="S1959" i="2"/>
  <c r="R1959" i="2"/>
  <c r="S1958" i="2"/>
  <c r="R1958" i="2"/>
  <c r="S1957" i="2"/>
  <c r="R1957" i="2"/>
  <c r="S1956" i="2"/>
  <c r="R1956" i="2"/>
  <c r="S1955" i="2"/>
  <c r="R1955" i="2"/>
  <c r="S1954" i="2"/>
  <c r="R1954" i="2"/>
  <c r="S1953" i="2"/>
  <c r="R1953" i="2"/>
  <c r="S1952" i="2"/>
  <c r="R1952" i="2"/>
  <c r="S1951" i="2"/>
  <c r="R1951" i="2"/>
  <c r="S1950" i="2"/>
  <c r="R1950" i="2"/>
  <c r="S1949" i="2"/>
  <c r="R1949" i="2"/>
  <c r="S1948" i="2"/>
  <c r="R1948" i="2"/>
  <c r="S1947" i="2"/>
  <c r="R1947" i="2"/>
  <c r="S1946" i="2"/>
  <c r="R1946" i="2"/>
  <c r="S1945" i="2"/>
  <c r="R1945" i="2"/>
  <c r="S1944" i="2"/>
  <c r="R1944" i="2"/>
  <c r="S1943" i="2"/>
  <c r="R1943" i="2"/>
  <c r="S1942" i="2"/>
  <c r="R1942" i="2"/>
  <c r="S1941" i="2"/>
  <c r="R1941" i="2"/>
  <c r="S1940" i="2"/>
  <c r="R1940" i="2"/>
  <c r="S1939" i="2"/>
  <c r="R1939" i="2"/>
  <c r="S1938" i="2"/>
  <c r="R1938" i="2"/>
  <c r="S1937" i="2"/>
  <c r="R1937" i="2"/>
  <c r="S1936" i="2"/>
  <c r="R1936" i="2"/>
  <c r="S1935" i="2"/>
  <c r="R1935" i="2"/>
  <c r="S1934" i="2"/>
  <c r="R1934" i="2"/>
  <c r="S1933" i="2"/>
  <c r="R1933" i="2"/>
  <c r="S1932" i="2"/>
  <c r="R1932" i="2"/>
  <c r="S1931" i="2"/>
  <c r="R1931" i="2"/>
  <c r="S1930" i="2"/>
  <c r="R1930" i="2"/>
  <c r="S1929" i="2"/>
  <c r="R1929" i="2"/>
  <c r="S1928" i="2"/>
  <c r="R1928" i="2"/>
  <c r="R1927" i="2"/>
  <c r="R1926" i="2"/>
  <c r="R1925" i="2"/>
  <c r="R1924" i="2"/>
  <c r="R1923" i="2"/>
  <c r="R1922" i="2"/>
  <c r="R1921" i="2"/>
  <c r="R1920" i="2"/>
  <c r="R1919" i="2"/>
  <c r="R1918" i="2"/>
  <c r="R1917" i="2"/>
  <c r="R1916" i="2"/>
  <c r="R1915" i="2"/>
  <c r="R1914" i="2"/>
  <c r="R1913" i="2"/>
  <c r="R1912" i="2"/>
  <c r="R1911" i="2"/>
  <c r="R1910" i="2"/>
  <c r="R1909" i="2"/>
  <c r="R1908" i="2"/>
  <c r="R1907" i="2"/>
  <c r="R1906" i="2"/>
  <c r="R1905" i="2"/>
  <c r="R1904" i="2"/>
  <c r="R1903" i="2"/>
  <c r="R1902" i="2"/>
  <c r="R1901" i="2"/>
  <c r="R1900" i="2"/>
  <c r="R1899" i="2"/>
  <c r="R1898" i="2"/>
  <c r="R1897" i="2"/>
  <c r="R1896" i="2"/>
  <c r="R1895" i="2"/>
  <c r="R1894" i="2"/>
  <c r="R1893" i="2"/>
  <c r="R1892" i="2"/>
  <c r="R1891" i="2"/>
  <c r="R1890" i="2"/>
  <c r="R1889" i="2"/>
  <c r="R1888" i="2"/>
  <c r="R1887" i="2"/>
  <c r="R1886" i="2"/>
  <c r="R1885" i="2"/>
  <c r="R1884" i="2"/>
  <c r="R1883" i="2"/>
  <c r="R1882" i="2"/>
  <c r="R1881" i="2"/>
  <c r="R1880" i="2"/>
  <c r="R1879" i="2"/>
  <c r="R1878" i="2"/>
  <c r="R1877" i="2"/>
  <c r="R1876" i="2"/>
  <c r="R1875" i="2"/>
  <c r="R1874" i="2"/>
  <c r="R1873" i="2"/>
  <c r="R1872" i="2"/>
  <c r="R1871" i="2"/>
  <c r="R1870" i="2"/>
  <c r="R1869" i="2"/>
  <c r="R1868" i="2"/>
  <c r="R1867" i="2"/>
  <c r="R1866" i="2"/>
  <c r="R1865" i="2"/>
  <c r="R1864" i="2"/>
  <c r="R1863" i="2"/>
  <c r="R1862" i="2"/>
  <c r="R1861" i="2"/>
  <c r="R1860" i="2"/>
  <c r="R1859" i="2"/>
  <c r="R1858" i="2"/>
  <c r="R1857" i="2"/>
  <c r="R1856" i="2"/>
  <c r="R1855" i="2"/>
  <c r="R1854" i="2"/>
  <c r="R1853" i="2"/>
  <c r="R1852" i="2"/>
  <c r="R1851" i="2"/>
  <c r="R1850" i="2"/>
  <c r="R1849" i="2"/>
  <c r="R1848" i="2"/>
  <c r="R1847" i="2"/>
  <c r="R1846" i="2"/>
  <c r="R1845" i="2"/>
  <c r="R1844" i="2"/>
  <c r="R1843" i="2"/>
  <c r="R1842" i="2"/>
  <c r="R1841" i="2"/>
  <c r="R1840" i="2"/>
  <c r="R1839" i="2"/>
  <c r="R1838" i="2"/>
  <c r="R1837" i="2"/>
  <c r="R1836" i="2"/>
  <c r="R1835" i="2"/>
  <c r="R1834" i="2"/>
  <c r="R1833" i="2"/>
  <c r="R1832" i="2"/>
  <c r="R1831" i="2"/>
  <c r="R1830" i="2"/>
  <c r="R1829" i="2"/>
  <c r="R1828" i="2"/>
  <c r="R1827" i="2"/>
  <c r="R1826" i="2"/>
  <c r="R1825" i="2"/>
  <c r="R1824" i="2"/>
  <c r="R1823" i="2"/>
  <c r="R1822" i="2"/>
  <c r="R1821" i="2"/>
  <c r="R1820" i="2"/>
  <c r="R1819" i="2"/>
  <c r="R1818" i="2"/>
  <c r="R1817" i="2"/>
  <c r="R1816" i="2"/>
  <c r="R1815" i="2"/>
  <c r="R1814" i="2"/>
  <c r="R1813" i="2"/>
  <c r="R1812" i="2"/>
  <c r="R1811" i="2"/>
  <c r="R1810" i="2"/>
  <c r="R1809" i="2"/>
  <c r="R1808" i="2"/>
  <c r="R1807" i="2"/>
  <c r="R1806" i="2"/>
  <c r="R1805" i="2"/>
  <c r="R1804" i="2"/>
  <c r="R1803" i="2"/>
  <c r="R1802" i="2"/>
  <c r="R1801" i="2"/>
  <c r="R1800" i="2"/>
  <c r="R1799" i="2"/>
  <c r="R1798" i="2"/>
  <c r="R1797" i="2"/>
  <c r="R1796" i="2"/>
  <c r="R1795" i="2"/>
  <c r="R1794" i="2"/>
  <c r="R1793" i="2"/>
  <c r="R1792" i="2"/>
  <c r="R1791" i="2"/>
  <c r="R1790" i="2"/>
  <c r="R1789" i="2"/>
  <c r="R1788" i="2"/>
  <c r="R1787" i="2"/>
  <c r="R1786" i="2"/>
  <c r="R1785" i="2"/>
  <c r="R1784" i="2"/>
  <c r="R1783" i="2"/>
  <c r="R1782" i="2"/>
  <c r="R1781" i="2"/>
  <c r="R1780" i="2"/>
  <c r="R1779" i="2"/>
  <c r="R1778" i="2"/>
  <c r="R1777" i="2"/>
  <c r="R1776" i="2"/>
  <c r="R1775" i="2"/>
  <c r="R1774" i="2"/>
  <c r="R1773" i="2"/>
  <c r="R1772" i="2"/>
  <c r="R1771" i="2"/>
  <c r="R1770" i="2"/>
  <c r="R1769" i="2"/>
  <c r="R1768" i="2"/>
  <c r="R1767" i="2"/>
  <c r="R1766" i="2"/>
  <c r="R1765" i="2"/>
  <c r="R1764" i="2"/>
  <c r="R1763" i="2"/>
  <c r="R1762" i="2"/>
  <c r="R1761" i="2"/>
  <c r="R1760" i="2"/>
  <c r="R1759" i="2"/>
  <c r="R1758" i="2"/>
  <c r="R1757" i="2"/>
  <c r="R1756" i="2"/>
  <c r="R1755" i="2"/>
  <c r="R1754" i="2"/>
  <c r="R1753" i="2"/>
  <c r="R1752" i="2"/>
  <c r="R1751" i="2"/>
  <c r="R1750" i="2"/>
  <c r="R1749" i="2"/>
  <c r="R1748" i="2"/>
  <c r="R1747" i="2"/>
  <c r="R1746" i="2"/>
  <c r="R1745" i="2"/>
  <c r="R1744" i="2"/>
  <c r="R1743" i="2"/>
  <c r="R1742" i="2"/>
  <c r="R1741" i="2"/>
  <c r="R1740" i="2"/>
  <c r="R1739" i="2"/>
  <c r="R1738" i="2"/>
  <c r="R1737" i="2"/>
  <c r="R1736" i="2"/>
  <c r="R1735" i="2"/>
  <c r="R1734" i="2"/>
  <c r="R1733" i="2"/>
  <c r="R1732" i="2"/>
  <c r="R1731" i="2"/>
  <c r="R1730" i="2"/>
  <c r="R1729" i="2"/>
  <c r="R1728" i="2"/>
  <c r="R1727" i="2"/>
  <c r="R1726" i="2"/>
  <c r="R1725" i="2"/>
  <c r="R1724" i="2"/>
  <c r="R1723" i="2"/>
  <c r="R1722" i="2"/>
  <c r="R1721" i="2"/>
  <c r="R1720" i="2"/>
  <c r="R1719" i="2"/>
  <c r="R1718" i="2"/>
  <c r="R1717" i="2"/>
  <c r="R1716" i="2"/>
  <c r="R1715" i="2"/>
  <c r="R1714" i="2"/>
  <c r="R1713" i="2"/>
  <c r="R1712" i="2"/>
  <c r="R1711" i="2"/>
  <c r="R1710" i="2"/>
  <c r="R1709" i="2"/>
  <c r="R1708" i="2"/>
  <c r="R1707" i="2"/>
  <c r="R1706" i="2"/>
  <c r="R1705" i="2"/>
  <c r="R1704" i="2"/>
  <c r="R1703" i="2"/>
  <c r="R1702" i="2"/>
  <c r="R1701" i="2"/>
  <c r="R1700" i="2"/>
  <c r="R1699" i="2"/>
  <c r="R1698" i="2"/>
  <c r="R1697" i="2"/>
  <c r="R1696" i="2"/>
  <c r="R1695" i="2"/>
  <c r="R1694" i="2"/>
  <c r="R1693" i="2"/>
  <c r="R1692" i="2"/>
  <c r="R1691" i="2"/>
  <c r="R1690" i="2"/>
  <c r="R1689" i="2"/>
  <c r="R1688" i="2"/>
  <c r="R1687" i="2"/>
  <c r="R1686" i="2"/>
  <c r="R1685" i="2"/>
  <c r="R1684" i="2"/>
  <c r="R1683" i="2"/>
  <c r="R1682" i="2"/>
  <c r="R1681" i="2"/>
  <c r="R1680" i="2"/>
  <c r="R1679" i="2"/>
  <c r="R1678" i="2"/>
  <c r="R1677" i="2"/>
  <c r="R1676" i="2"/>
  <c r="R1675" i="2"/>
  <c r="R1674" i="2"/>
  <c r="R1673" i="2"/>
  <c r="R1672" i="2"/>
  <c r="R1671" i="2"/>
  <c r="R1670" i="2"/>
  <c r="R1669" i="2"/>
  <c r="R1668" i="2"/>
  <c r="R1667" i="2"/>
  <c r="R1666" i="2"/>
  <c r="R1665" i="2"/>
  <c r="R1664" i="2"/>
  <c r="R1663" i="2"/>
  <c r="R1662" i="2"/>
  <c r="R1661" i="2"/>
  <c r="R1660" i="2"/>
  <c r="R1659" i="2"/>
  <c r="R1658" i="2"/>
  <c r="R1657" i="2"/>
  <c r="R1656" i="2"/>
  <c r="R1655" i="2"/>
  <c r="R1654" i="2"/>
  <c r="R1653" i="2"/>
  <c r="R1652" i="2"/>
  <c r="R1651" i="2"/>
  <c r="R1650" i="2"/>
  <c r="R1649" i="2"/>
  <c r="R1648" i="2"/>
  <c r="R1647" i="2"/>
  <c r="R1646" i="2"/>
  <c r="R1645" i="2"/>
  <c r="R1644" i="2"/>
  <c r="R1643" i="2"/>
  <c r="R1642" i="2"/>
  <c r="R1641" i="2"/>
  <c r="R1640" i="2"/>
  <c r="R1639" i="2"/>
  <c r="R1638" i="2"/>
  <c r="R1637" i="2"/>
  <c r="R1636" i="2"/>
  <c r="R1635" i="2"/>
  <c r="R1634" i="2"/>
  <c r="R1633" i="2"/>
  <c r="R1632" i="2"/>
  <c r="R1631" i="2"/>
  <c r="R1630" i="2"/>
  <c r="R1629" i="2"/>
  <c r="R1628" i="2"/>
  <c r="R1627" i="2"/>
  <c r="R1626" i="2"/>
  <c r="R1625" i="2"/>
  <c r="R1624" i="2"/>
  <c r="R1623" i="2"/>
  <c r="R1622" i="2"/>
  <c r="R1621" i="2"/>
  <c r="R1620" i="2"/>
  <c r="R1619" i="2"/>
  <c r="R1618" i="2"/>
  <c r="R1617" i="2"/>
  <c r="R1616" i="2"/>
  <c r="R1615" i="2"/>
  <c r="R1614" i="2"/>
  <c r="R1613" i="2"/>
  <c r="R1612" i="2"/>
  <c r="R1611" i="2"/>
  <c r="R1610" i="2"/>
  <c r="R1609" i="2"/>
  <c r="R1608" i="2"/>
  <c r="R1607" i="2"/>
  <c r="R1606" i="2"/>
  <c r="R1605" i="2"/>
  <c r="R1604" i="2"/>
  <c r="R1603" i="2"/>
  <c r="R1602" i="2"/>
  <c r="R1601" i="2"/>
  <c r="I1601" i="2"/>
  <c r="S1601" i="2" s="1"/>
  <c r="S1600" i="2"/>
  <c r="R1600" i="2"/>
  <c r="S1599" i="2"/>
  <c r="R1599" i="2"/>
  <c r="S1598" i="2"/>
  <c r="R1598" i="2"/>
  <c r="S1597" i="2"/>
  <c r="R1597" i="2"/>
  <c r="S1596" i="2"/>
  <c r="R1596" i="2"/>
  <c r="S1595" i="2"/>
  <c r="R1595" i="2"/>
  <c r="S1594" i="2"/>
  <c r="R1594" i="2"/>
  <c r="S1593" i="2"/>
  <c r="R1593" i="2"/>
  <c r="S1592" i="2"/>
  <c r="R1592" i="2"/>
  <c r="R1591" i="2"/>
  <c r="R1590" i="2"/>
  <c r="I1590" i="2"/>
  <c r="H1590" i="2"/>
  <c r="S1589" i="2"/>
  <c r="R1589" i="2"/>
  <c r="S1588" i="2"/>
  <c r="R1588" i="2"/>
  <c r="S1587" i="2"/>
  <c r="R1587" i="2"/>
  <c r="S1586" i="2"/>
  <c r="R1586" i="2"/>
  <c r="S1585" i="2"/>
  <c r="R1585" i="2"/>
  <c r="S1584" i="2"/>
  <c r="R1584" i="2"/>
  <c r="S1583" i="2"/>
  <c r="R1583" i="2"/>
  <c r="S1582" i="2"/>
  <c r="R1582" i="2"/>
  <c r="S1581" i="2"/>
  <c r="R1581" i="2"/>
  <c r="S1580" i="2"/>
  <c r="R1580" i="2"/>
  <c r="S1579" i="2"/>
  <c r="R1579" i="2"/>
  <c r="S1578" i="2"/>
  <c r="R1578" i="2"/>
  <c r="S1577" i="2"/>
  <c r="R1577" i="2"/>
  <c r="S1576" i="2"/>
  <c r="R1576" i="2"/>
  <c r="S1575" i="2"/>
  <c r="R1575" i="2"/>
  <c r="S1574" i="2"/>
  <c r="R1574" i="2"/>
  <c r="S1573" i="2"/>
  <c r="R1573" i="2"/>
  <c r="S1572" i="2"/>
  <c r="R1572" i="2"/>
  <c r="S1571" i="2"/>
  <c r="R1571" i="2"/>
  <c r="S1570" i="2"/>
  <c r="R1570" i="2"/>
  <c r="S1569" i="2"/>
  <c r="R1569" i="2"/>
  <c r="S1568" i="2"/>
  <c r="R1568" i="2"/>
  <c r="S1567" i="2"/>
  <c r="R1567" i="2"/>
  <c r="S1566" i="2"/>
  <c r="R1566" i="2"/>
  <c r="S1565" i="2"/>
  <c r="R1565" i="2"/>
  <c r="S1564" i="2"/>
  <c r="R1564" i="2"/>
  <c r="S1563" i="2"/>
  <c r="R1563" i="2"/>
  <c r="S1562" i="2"/>
  <c r="P1562" i="2"/>
  <c r="N1562" i="2"/>
  <c r="L1562" i="2"/>
  <c r="J1562" i="2"/>
  <c r="H1562" i="2"/>
  <c r="S1561" i="2"/>
  <c r="R1561" i="2"/>
  <c r="S1560" i="2"/>
  <c r="R1560" i="2"/>
  <c r="S1559" i="2"/>
  <c r="R1559" i="2"/>
  <c r="S1558" i="2"/>
  <c r="R1558" i="2"/>
  <c r="S1557" i="2"/>
  <c r="R1557" i="2"/>
  <c r="S1556" i="2"/>
  <c r="R1556" i="2"/>
  <c r="S1555" i="2"/>
  <c r="R1555" i="2"/>
  <c r="S1554" i="2"/>
  <c r="R1554" i="2"/>
  <c r="S1553" i="2"/>
  <c r="R1553" i="2"/>
  <c r="S1552" i="2"/>
  <c r="R1552" i="2"/>
  <c r="S1551" i="2"/>
  <c r="R1551" i="2"/>
  <c r="S1550" i="2"/>
  <c r="R1550" i="2"/>
  <c r="S1549" i="2"/>
  <c r="R1549" i="2"/>
  <c r="S1548" i="2"/>
  <c r="R1548" i="2"/>
  <c r="S1547" i="2"/>
  <c r="R1547" i="2"/>
  <c r="S1546" i="2"/>
  <c r="R1546" i="2"/>
  <c r="S1545" i="2"/>
  <c r="R1545" i="2"/>
  <c r="S1544" i="2"/>
  <c r="R1544" i="2"/>
  <c r="S1543" i="2"/>
  <c r="R1543" i="2"/>
  <c r="S1542" i="2"/>
  <c r="R1542" i="2"/>
  <c r="S1541" i="2"/>
  <c r="R1541" i="2"/>
  <c r="S1540" i="2"/>
  <c r="R1540" i="2"/>
  <c r="S1539" i="2"/>
  <c r="R1539" i="2"/>
  <c r="S1538" i="2"/>
  <c r="R1538" i="2"/>
  <c r="S1537" i="2"/>
  <c r="R1537" i="2"/>
  <c r="S1536" i="2"/>
  <c r="R1536" i="2"/>
  <c r="S1535" i="2"/>
  <c r="R1535" i="2"/>
  <c r="S1534" i="2"/>
  <c r="R1534" i="2"/>
  <c r="S1533" i="2"/>
  <c r="R1533" i="2"/>
  <c r="S1532" i="2"/>
  <c r="R1532" i="2"/>
  <c r="S1531" i="2"/>
  <c r="R1531" i="2"/>
  <c r="S1530" i="2"/>
  <c r="R1530" i="2"/>
  <c r="S1529" i="2"/>
  <c r="R1529" i="2"/>
  <c r="S1528" i="2"/>
  <c r="R1528" i="2"/>
  <c r="S1527" i="2"/>
  <c r="R1527" i="2"/>
  <c r="S1526" i="2"/>
  <c r="R1526" i="2"/>
  <c r="S1525" i="2"/>
  <c r="R1525" i="2"/>
  <c r="S1524" i="2"/>
  <c r="R1524" i="2"/>
  <c r="S1523" i="2"/>
  <c r="R1523" i="2"/>
  <c r="S1522" i="2"/>
  <c r="R1522" i="2"/>
  <c r="S1521" i="2"/>
  <c r="R1521" i="2"/>
  <c r="S1520" i="2"/>
  <c r="R1520" i="2"/>
  <c r="S1519" i="2"/>
  <c r="R1519" i="2"/>
  <c r="S1518" i="2"/>
  <c r="R1518" i="2"/>
  <c r="S1517" i="2"/>
  <c r="R1517" i="2"/>
  <c r="S1516" i="2"/>
  <c r="R1516" i="2"/>
  <c r="S1515" i="2"/>
  <c r="R1515" i="2"/>
  <c r="S1514" i="2"/>
  <c r="R1514" i="2"/>
  <c r="S1513" i="2"/>
  <c r="R1513" i="2"/>
  <c r="S1512" i="2"/>
  <c r="R1512" i="2"/>
  <c r="S1511" i="2"/>
  <c r="R1511" i="2"/>
  <c r="S1510" i="2"/>
  <c r="R1510" i="2"/>
  <c r="S1509" i="2"/>
  <c r="R1509" i="2"/>
  <c r="S1508" i="2"/>
  <c r="P1508" i="2"/>
  <c r="N1508" i="2"/>
  <c r="L1508" i="2"/>
  <c r="J1508" i="2"/>
  <c r="H1508" i="2"/>
  <c r="R1507" i="2"/>
  <c r="R1506" i="2"/>
  <c r="R1505" i="2"/>
  <c r="R1504" i="2"/>
  <c r="R1503" i="2"/>
  <c r="R1499" i="2"/>
  <c r="R1498" i="2"/>
  <c r="R1497" i="2"/>
  <c r="R1496" i="2"/>
  <c r="R1495" i="2"/>
  <c r="R1494" i="2"/>
  <c r="R1493" i="2"/>
  <c r="R1492" i="2"/>
  <c r="R1491" i="2"/>
  <c r="R1490" i="2"/>
  <c r="R1489" i="2"/>
  <c r="R1488" i="2"/>
  <c r="R1487" i="2"/>
  <c r="R1486" i="2"/>
  <c r="R1485" i="2"/>
  <c r="R1484" i="2"/>
  <c r="R1483" i="2"/>
  <c r="R1482" i="2"/>
  <c r="R1481" i="2"/>
  <c r="R1480" i="2"/>
  <c r="R1479" i="2"/>
  <c r="R1478" i="2"/>
  <c r="R1477" i="2"/>
  <c r="R1476" i="2"/>
  <c r="R1475" i="2"/>
  <c r="R1474" i="2"/>
  <c r="R1473" i="2"/>
  <c r="R1472" i="2"/>
  <c r="R1471" i="2"/>
  <c r="R1470" i="2"/>
  <c r="R1469" i="2"/>
  <c r="R1468" i="2"/>
  <c r="R1467" i="2"/>
  <c r="R1466" i="2"/>
  <c r="R1465" i="2"/>
  <c r="R1464" i="2"/>
  <c r="R1463" i="2"/>
  <c r="R1462" i="2"/>
  <c r="R1461" i="2"/>
  <c r="R1460" i="2"/>
  <c r="R1459" i="2"/>
  <c r="R1458" i="2"/>
  <c r="R1457" i="2"/>
  <c r="R1456" i="2"/>
  <c r="R1455" i="2"/>
  <c r="R1454" i="2"/>
  <c r="R1453" i="2"/>
  <c r="R1452" i="2"/>
  <c r="R1451" i="2"/>
  <c r="R1450" i="2"/>
  <c r="R1449" i="2"/>
  <c r="R1448" i="2"/>
  <c r="R1447" i="2"/>
  <c r="R1446" i="2"/>
  <c r="R1445" i="2"/>
  <c r="R1444" i="2"/>
  <c r="R1443" i="2"/>
  <c r="R1442" i="2"/>
  <c r="R1441" i="2"/>
  <c r="R1440" i="2"/>
  <c r="R1439" i="2"/>
  <c r="R1438" i="2"/>
  <c r="R1437" i="2"/>
  <c r="R1436" i="2"/>
  <c r="R1435" i="2"/>
  <c r="R1434" i="2"/>
  <c r="R1433" i="2"/>
  <c r="R1432" i="2"/>
  <c r="R1431" i="2"/>
  <c r="S1430" i="2"/>
  <c r="R1430" i="2"/>
  <c r="S1429" i="2"/>
  <c r="R1429" i="2"/>
  <c r="S1428" i="2"/>
  <c r="R1428" i="2"/>
  <c r="S1427" i="2"/>
  <c r="R1427" i="2"/>
  <c r="S1426" i="2"/>
  <c r="R1426" i="2"/>
  <c r="S1425" i="2"/>
  <c r="R1425" i="2"/>
  <c r="S1424" i="2"/>
  <c r="R1424" i="2"/>
  <c r="S1423" i="2"/>
  <c r="R1423" i="2"/>
  <c r="S1422" i="2"/>
  <c r="R1422" i="2"/>
  <c r="S1421" i="2"/>
  <c r="R1421" i="2"/>
  <c r="S1420" i="2"/>
  <c r="R1420" i="2"/>
  <c r="S1419" i="2"/>
  <c r="R1419" i="2"/>
  <c r="S1418" i="2"/>
  <c r="R1418" i="2"/>
  <c r="S1417" i="2"/>
  <c r="R1417" i="2"/>
  <c r="S1416" i="2"/>
  <c r="R1416" i="2"/>
  <c r="S1415" i="2"/>
  <c r="R1415" i="2"/>
  <c r="S1414" i="2"/>
  <c r="R1414" i="2"/>
  <c r="S1413" i="2"/>
  <c r="R1413" i="2"/>
  <c r="S1412" i="2"/>
  <c r="R1412" i="2"/>
  <c r="S1411" i="2"/>
  <c r="R1411" i="2"/>
  <c r="S1410" i="2"/>
  <c r="R1410" i="2"/>
  <c r="S1409" i="2"/>
  <c r="R1409" i="2"/>
  <c r="S1408" i="2"/>
  <c r="R1408" i="2"/>
  <c r="S1407" i="2"/>
  <c r="R1407" i="2"/>
  <c r="S1406" i="2"/>
  <c r="R1406" i="2"/>
  <c r="S1405" i="2"/>
  <c r="R1405" i="2"/>
  <c r="S1404" i="2"/>
  <c r="R1404" i="2"/>
  <c r="S1403" i="2"/>
  <c r="R1403" i="2"/>
  <c r="S1402" i="2"/>
  <c r="R1402" i="2"/>
  <c r="S1401" i="2"/>
  <c r="R1401" i="2"/>
  <c r="S1400" i="2"/>
  <c r="R1400" i="2"/>
  <c r="S1399" i="2"/>
  <c r="R1399" i="2"/>
  <c r="S1398" i="2"/>
  <c r="R1398" i="2"/>
  <c r="S1397" i="2"/>
  <c r="R1397" i="2"/>
  <c r="S1396" i="2"/>
  <c r="R1396" i="2"/>
  <c r="S1395" i="2"/>
  <c r="R1395" i="2"/>
  <c r="S1394" i="2"/>
  <c r="R1394" i="2"/>
  <c r="S1393" i="2"/>
  <c r="R1393" i="2"/>
  <c r="S1392" i="2"/>
  <c r="R1392" i="2"/>
  <c r="S1391" i="2"/>
  <c r="R1391" i="2"/>
  <c r="S1390" i="2"/>
  <c r="R1390" i="2"/>
  <c r="S1389" i="2"/>
  <c r="R1389" i="2"/>
  <c r="S1388" i="2"/>
  <c r="R1388" i="2"/>
  <c r="S1387" i="2"/>
  <c r="R1387" i="2"/>
  <c r="S1386" i="2"/>
  <c r="R1386" i="2"/>
  <c r="S1385" i="2"/>
  <c r="R1385" i="2"/>
  <c r="S1384" i="2"/>
  <c r="R1384" i="2"/>
  <c r="S1383" i="2"/>
  <c r="R1383" i="2"/>
  <c r="S1382" i="2"/>
  <c r="R1382" i="2"/>
  <c r="S1381" i="2"/>
  <c r="R1381" i="2"/>
  <c r="S1380" i="2"/>
  <c r="R1380" i="2"/>
  <c r="S1379" i="2"/>
  <c r="R1379" i="2"/>
  <c r="S1378" i="2"/>
  <c r="R1378" i="2"/>
  <c r="S1377" i="2"/>
  <c r="R1377" i="2"/>
  <c r="S1376" i="2"/>
  <c r="R1376" i="2"/>
  <c r="S1375" i="2"/>
  <c r="R1375" i="2"/>
  <c r="S1374" i="2"/>
  <c r="R1374" i="2"/>
  <c r="S1373" i="2"/>
  <c r="R1373" i="2"/>
  <c r="S1372" i="2"/>
  <c r="R1372" i="2"/>
  <c r="S1371" i="2"/>
  <c r="R1371" i="2"/>
  <c r="S1370" i="2"/>
  <c r="R1370" i="2"/>
  <c r="S1369" i="2"/>
  <c r="R1369" i="2"/>
  <c r="S1368" i="2"/>
  <c r="R1368" i="2"/>
  <c r="S1367" i="2"/>
  <c r="R1367" i="2"/>
  <c r="S1366" i="2"/>
  <c r="R1366" i="2"/>
  <c r="S1365" i="2"/>
  <c r="R1365" i="2"/>
  <c r="S1364" i="2"/>
  <c r="R1364" i="2"/>
  <c r="S1363" i="2"/>
  <c r="R1363" i="2"/>
  <c r="S1362" i="2"/>
  <c r="R1362" i="2"/>
  <c r="S1361" i="2"/>
  <c r="R1361" i="2"/>
  <c r="S1360" i="2"/>
  <c r="R1360" i="2"/>
  <c r="S1359" i="2"/>
  <c r="R1359" i="2"/>
  <c r="S1358" i="2"/>
  <c r="R1358" i="2"/>
  <c r="S1357" i="2"/>
  <c r="R1357" i="2"/>
  <c r="S1356" i="2"/>
  <c r="R1356" i="2"/>
  <c r="S1355" i="2"/>
  <c r="R1355" i="2"/>
  <c r="S1354" i="2"/>
  <c r="R1354" i="2"/>
  <c r="S1353" i="2"/>
  <c r="R1353" i="2"/>
  <c r="S1352" i="2"/>
  <c r="R1352" i="2"/>
  <c r="S1351" i="2"/>
  <c r="R1351" i="2"/>
  <c r="S1350" i="2"/>
  <c r="R1350" i="2"/>
  <c r="S1349" i="2"/>
  <c r="R1349" i="2"/>
  <c r="S1348" i="2"/>
  <c r="R1348" i="2"/>
  <c r="S1347" i="2"/>
  <c r="R1347" i="2"/>
  <c r="S1346" i="2"/>
  <c r="R1346" i="2"/>
  <c r="S1345" i="2"/>
  <c r="R1345" i="2"/>
  <c r="S1344" i="2"/>
  <c r="R1344" i="2"/>
  <c r="S1343" i="2"/>
  <c r="R1343" i="2"/>
  <c r="S1342" i="2"/>
  <c r="R1342" i="2"/>
  <c r="S1341" i="2"/>
  <c r="R1341" i="2"/>
  <c r="S1340" i="2"/>
  <c r="R1340" i="2"/>
  <c r="S1339" i="2"/>
  <c r="R1339" i="2"/>
  <c r="S1338" i="2"/>
  <c r="R1338" i="2"/>
  <c r="S1337" i="2"/>
  <c r="R1337" i="2"/>
  <c r="S1336" i="2"/>
  <c r="R1336" i="2"/>
  <c r="S1335" i="2"/>
  <c r="R1335" i="2"/>
  <c r="S1334" i="2"/>
  <c r="R1334" i="2"/>
  <c r="S1333" i="2"/>
  <c r="R1333" i="2"/>
  <c r="S1332" i="2"/>
  <c r="R1332" i="2"/>
  <c r="S1331" i="2"/>
  <c r="R1331" i="2"/>
  <c r="S1330" i="2"/>
  <c r="R1330" i="2"/>
  <c r="S1329" i="2"/>
  <c r="R1329" i="2"/>
  <c r="S1328" i="2"/>
  <c r="R1328" i="2"/>
  <c r="S1327" i="2"/>
  <c r="R1327" i="2"/>
  <c r="S1326" i="2"/>
  <c r="R1326" i="2"/>
  <c r="S1325" i="2"/>
  <c r="R1325" i="2"/>
  <c r="S1324" i="2"/>
  <c r="R1324" i="2"/>
  <c r="S1323" i="2"/>
  <c r="R1323" i="2"/>
  <c r="S1322" i="2"/>
  <c r="R1322" i="2"/>
  <c r="S1321" i="2"/>
  <c r="R1321" i="2"/>
  <c r="S1320" i="2"/>
  <c r="R1320" i="2"/>
  <c r="S1319" i="2"/>
  <c r="R1319" i="2"/>
  <c r="S1318" i="2"/>
  <c r="R1318" i="2"/>
  <c r="S1317" i="2"/>
  <c r="R1317" i="2"/>
  <c r="S1316" i="2"/>
  <c r="R1316" i="2"/>
  <c r="S1315" i="2"/>
  <c r="R1315" i="2"/>
  <c r="S1314" i="2"/>
  <c r="R1314" i="2"/>
  <c r="S1313" i="2"/>
  <c r="R1313" i="2"/>
  <c r="S1312" i="2"/>
  <c r="R1312" i="2"/>
  <c r="S1311" i="2"/>
  <c r="R1311" i="2"/>
  <c r="S1310" i="2"/>
  <c r="R1310" i="2"/>
  <c r="S1309" i="2"/>
  <c r="R1309" i="2"/>
  <c r="S1308" i="2"/>
  <c r="R1308" i="2"/>
  <c r="S1307" i="2"/>
  <c r="R1307" i="2"/>
  <c r="S1306" i="2"/>
  <c r="R1306" i="2"/>
  <c r="S1305" i="2"/>
  <c r="R1305" i="2"/>
  <c r="S1304" i="2"/>
  <c r="R1304" i="2"/>
  <c r="S1303" i="2"/>
  <c r="R1303" i="2"/>
  <c r="S1302" i="2"/>
  <c r="R1302" i="2"/>
  <c r="S1301" i="2"/>
  <c r="R1301" i="2"/>
  <c r="S1300" i="2"/>
  <c r="R1300" i="2"/>
  <c r="S1299" i="2"/>
  <c r="R1299" i="2"/>
  <c r="S1298" i="2"/>
  <c r="R1298" i="2"/>
  <c r="S1297" i="2"/>
  <c r="R1297" i="2"/>
  <c r="S1296" i="2"/>
  <c r="R1296" i="2"/>
  <c r="S1295" i="2"/>
  <c r="R1295" i="2"/>
  <c r="S1294" i="2"/>
  <c r="R1294" i="2"/>
  <c r="S1293" i="2"/>
  <c r="R1293" i="2"/>
  <c r="S1292" i="2"/>
  <c r="R1292" i="2"/>
  <c r="S1291" i="2"/>
  <c r="R1291" i="2"/>
  <c r="S1290" i="2"/>
  <c r="R1290" i="2"/>
  <c r="S1289" i="2"/>
  <c r="R1289" i="2"/>
  <c r="S1288" i="2"/>
  <c r="R1288" i="2"/>
  <c r="S1287" i="2"/>
  <c r="R1287" i="2"/>
  <c r="S1286" i="2"/>
  <c r="R1286" i="2"/>
  <c r="S1285" i="2"/>
  <c r="R1285" i="2"/>
  <c r="S1284" i="2"/>
  <c r="R1284" i="2"/>
  <c r="S1283" i="2"/>
  <c r="R1283" i="2"/>
  <c r="S1282" i="2"/>
  <c r="R1282" i="2"/>
  <c r="S1281" i="2"/>
  <c r="R1281" i="2"/>
  <c r="S1280" i="2"/>
  <c r="R1280" i="2"/>
  <c r="S1279" i="2"/>
  <c r="R1279" i="2"/>
  <c r="S1278" i="2"/>
  <c r="R1278" i="2"/>
  <c r="S1277" i="2"/>
  <c r="R1277" i="2"/>
  <c r="S1276" i="2"/>
  <c r="R1276" i="2"/>
  <c r="S1275" i="2"/>
  <c r="R1275" i="2"/>
  <c r="S1274" i="2"/>
  <c r="R1274" i="2"/>
  <c r="S1273" i="2"/>
  <c r="R1273" i="2"/>
  <c r="S1272" i="2"/>
  <c r="R1272" i="2"/>
  <c r="S1271" i="2"/>
  <c r="R1271" i="2"/>
  <c r="S1270" i="2"/>
  <c r="R1270" i="2"/>
  <c r="S1269" i="2"/>
  <c r="R1269" i="2"/>
  <c r="S1268" i="2"/>
  <c r="R1268" i="2"/>
  <c r="S1267" i="2"/>
  <c r="R1267" i="2"/>
  <c r="S1266" i="2"/>
  <c r="R1266" i="2"/>
  <c r="S1265" i="2"/>
  <c r="R1265" i="2"/>
  <c r="S1264" i="2"/>
  <c r="R1264" i="2"/>
  <c r="S1263" i="2"/>
  <c r="R1263" i="2"/>
  <c r="S1262" i="2"/>
  <c r="R1262" i="2"/>
  <c r="S1261" i="2"/>
  <c r="R1261" i="2"/>
  <c r="S1260" i="2"/>
  <c r="R1260" i="2"/>
  <c r="S1259" i="2"/>
  <c r="R1259" i="2"/>
  <c r="S1258" i="2"/>
  <c r="R1258" i="2"/>
  <c r="S1257" i="2"/>
  <c r="R1257" i="2"/>
  <c r="S1256" i="2"/>
  <c r="R1256" i="2"/>
  <c r="S1255" i="2"/>
  <c r="R1255" i="2"/>
  <c r="S1254" i="2"/>
  <c r="R1254" i="2"/>
  <c r="S1253" i="2"/>
  <c r="R1253" i="2"/>
  <c r="S1252" i="2"/>
  <c r="R1252" i="2"/>
  <c r="S1251" i="2"/>
  <c r="R1251" i="2"/>
  <c r="S1250" i="2"/>
  <c r="R1250" i="2"/>
  <c r="S1249" i="2"/>
  <c r="R1249" i="2"/>
  <c r="S1248" i="2"/>
  <c r="R1248" i="2"/>
  <c r="S1247" i="2"/>
  <c r="R1247" i="2"/>
  <c r="S1246" i="2"/>
  <c r="R1246" i="2"/>
  <c r="S1245" i="2"/>
  <c r="R1245" i="2"/>
  <c r="S1244" i="2"/>
  <c r="R1244" i="2"/>
  <c r="S1243" i="2"/>
  <c r="R1243" i="2"/>
  <c r="S1242" i="2"/>
  <c r="R1242" i="2"/>
  <c r="S1241" i="2"/>
  <c r="R1241" i="2"/>
  <c r="S1240" i="2"/>
  <c r="R1240" i="2"/>
  <c r="S1239" i="2"/>
  <c r="R1239" i="2"/>
  <c r="S1238" i="2"/>
  <c r="R1238" i="2"/>
  <c r="S1237" i="2"/>
  <c r="R1237" i="2"/>
  <c r="S1236" i="2"/>
  <c r="R1236" i="2"/>
  <c r="S1235" i="2"/>
  <c r="R1235" i="2"/>
  <c r="S1234" i="2"/>
  <c r="R1234" i="2"/>
  <c r="S1233" i="2"/>
  <c r="R1233" i="2"/>
  <c r="S1232" i="2"/>
  <c r="R1232" i="2"/>
  <c r="S1231" i="2"/>
  <c r="R1231" i="2"/>
  <c r="S1230" i="2"/>
  <c r="R1230" i="2"/>
  <c r="S1229" i="2"/>
  <c r="R1229" i="2"/>
  <c r="S1228" i="2"/>
  <c r="R1228" i="2"/>
  <c r="S1227" i="2"/>
  <c r="R1227" i="2"/>
  <c r="S1226" i="2"/>
  <c r="R1226" i="2"/>
  <c r="S1225" i="2"/>
  <c r="R1225" i="2"/>
  <c r="S1224" i="2"/>
  <c r="R1224" i="2"/>
  <c r="S1223" i="2"/>
  <c r="R1223" i="2"/>
  <c r="S1222" i="2"/>
  <c r="R1222" i="2"/>
  <c r="R1221" i="2"/>
  <c r="R1220" i="2"/>
  <c r="R1219" i="2"/>
  <c r="R1218" i="2"/>
  <c r="R1217" i="2"/>
  <c r="R1216" i="2"/>
  <c r="R1215" i="2"/>
  <c r="R1214" i="2"/>
  <c r="R1213" i="2"/>
  <c r="R1212" i="2"/>
  <c r="R1211" i="2"/>
  <c r="R1210" i="2"/>
  <c r="R1209" i="2"/>
  <c r="R1208" i="2"/>
  <c r="R1207" i="2"/>
  <c r="R1206" i="2"/>
  <c r="R1205" i="2"/>
  <c r="R1204" i="2"/>
  <c r="R1203" i="2"/>
  <c r="R1202" i="2"/>
  <c r="R1201" i="2"/>
  <c r="R1200" i="2"/>
  <c r="R1199" i="2"/>
  <c r="R1198" i="2"/>
  <c r="R1197" i="2"/>
  <c r="R1196" i="2"/>
  <c r="R1195" i="2"/>
  <c r="R1194" i="2"/>
  <c r="R1193" i="2"/>
  <c r="R1192" i="2"/>
  <c r="R1191" i="2"/>
  <c r="R1190" i="2"/>
  <c r="R1189" i="2"/>
  <c r="R1188" i="2"/>
  <c r="R1187" i="2"/>
  <c r="R1186" i="2"/>
  <c r="R1185" i="2"/>
  <c r="R1184" i="2"/>
  <c r="R1183" i="2"/>
  <c r="R1182" i="2"/>
  <c r="R1181" i="2"/>
  <c r="R1180" i="2"/>
  <c r="R1179" i="2"/>
  <c r="R1178" i="2"/>
  <c r="R1177" i="2"/>
  <c r="R1176" i="2"/>
  <c r="R1175" i="2"/>
  <c r="R1174" i="2"/>
  <c r="R1173" i="2"/>
  <c r="R1172" i="2"/>
  <c r="R1171" i="2"/>
  <c r="R1170" i="2"/>
  <c r="R1169" i="2"/>
  <c r="R1168" i="2"/>
  <c r="R1167" i="2"/>
  <c r="R1166" i="2"/>
  <c r="R1165" i="2"/>
  <c r="R1164" i="2"/>
  <c r="R1163" i="2"/>
  <c r="R1162" i="2"/>
  <c r="R1161" i="2"/>
  <c r="R1160" i="2"/>
  <c r="R1159" i="2"/>
  <c r="R1158" i="2"/>
  <c r="R1157" i="2"/>
  <c r="R1156" i="2"/>
  <c r="R1155" i="2"/>
  <c r="R1154" i="2"/>
  <c r="R1153" i="2"/>
  <c r="R1152" i="2"/>
  <c r="R1151" i="2"/>
  <c r="R1150" i="2"/>
  <c r="R1149" i="2"/>
  <c r="R1148" i="2"/>
  <c r="R1147" i="2"/>
  <c r="R1146" i="2"/>
  <c r="R1145" i="2"/>
  <c r="R1144" i="2"/>
  <c r="R1143" i="2"/>
  <c r="R1142" i="2"/>
  <c r="R1141" i="2"/>
  <c r="R1140" i="2"/>
  <c r="R1139" i="2"/>
  <c r="R1138" i="2"/>
  <c r="R1137" i="2"/>
  <c r="R1136" i="2"/>
  <c r="R1135" i="2"/>
  <c r="R1134" i="2"/>
  <c r="R1133" i="2"/>
  <c r="R1132" i="2"/>
  <c r="R1131" i="2"/>
  <c r="R1130" i="2"/>
  <c r="R1129" i="2"/>
  <c r="R1128" i="2"/>
  <c r="R1127" i="2"/>
  <c r="R1126" i="2"/>
  <c r="R1125" i="2"/>
  <c r="R1124" i="2"/>
  <c r="R1123" i="2"/>
  <c r="R1122" i="2"/>
  <c r="R1121" i="2"/>
  <c r="R1120" i="2"/>
  <c r="R1119" i="2"/>
  <c r="R1118" i="2"/>
  <c r="R1117" i="2"/>
  <c r="R1116" i="2"/>
  <c r="R1115" i="2"/>
  <c r="R1114" i="2"/>
  <c r="R1113" i="2"/>
  <c r="R1112" i="2"/>
  <c r="R1111" i="2"/>
  <c r="R1110" i="2"/>
  <c r="R1109" i="2"/>
  <c r="R1108" i="2"/>
  <c r="R1107" i="2"/>
  <c r="R1106" i="2"/>
  <c r="R1105" i="2"/>
  <c r="R1104" i="2"/>
  <c r="R1103" i="2"/>
  <c r="R1102" i="2"/>
  <c r="R1101" i="2"/>
  <c r="R1100" i="2"/>
  <c r="R1099" i="2"/>
  <c r="R1098" i="2"/>
  <c r="R1097" i="2"/>
  <c r="R1096" i="2"/>
  <c r="R1095" i="2"/>
  <c r="R1094" i="2"/>
  <c r="R1093" i="2"/>
  <c r="R1092" i="2"/>
  <c r="R1091" i="2"/>
  <c r="R1090" i="2"/>
  <c r="R1089" i="2"/>
  <c r="R1088" i="2"/>
  <c r="R1087" i="2"/>
  <c r="R1086" i="2"/>
  <c r="R1085" i="2"/>
  <c r="R1084" i="2"/>
  <c r="R1083" i="2"/>
  <c r="R1082" i="2"/>
  <c r="R1081" i="2"/>
  <c r="R1080" i="2"/>
  <c r="R1079" i="2"/>
  <c r="R1078" i="2"/>
  <c r="R1077" i="2"/>
  <c r="R1076" i="2"/>
  <c r="R1075" i="2"/>
  <c r="R1074" i="2"/>
  <c r="R1073" i="2"/>
  <c r="R1072" i="2"/>
  <c r="R1071" i="2"/>
  <c r="R1070" i="2"/>
  <c r="R1069" i="2"/>
  <c r="R1068" i="2"/>
  <c r="R1067" i="2"/>
  <c r="R1066" i="2"/>
  <c r="R1065" i="2"/>
  <c r="R1064" i="2"/>
  <c r="R1063" i="2"/>
  <c r="R1062" i="2"/>
  <c r="R1061" i="2"/>
  <c r="R1060" i="2"/>
  <c r="R1059" i="2"/>
  <c r="R1058" i="2"/>
  <c r="R1057" i="2"/>
  <c r="R1056" i="2"/>
  <c r="R1055" i="2"/>
  <c r="R1054" i="2"/>
  <c r="R1053" i="2"/>
  <c r="R1052" i="2"/>
  <c r="R1051" i="2"/>
  <c r="R1050" i="2"/>
  <c r="R1049" i="2"/>
  <c r="R1048" i="2"/>
  <c r="R1047" i="2"/>
  <c r="R1046" i="2"/>
  <c r="R1045" i="2"/>
  <c r="R1044" i="2"/>
  <c r="R1043" i="2"/>
  <c r="R1042" i="2"/>
  <c r="R1041" i="2"/>
  <c r="R1040" i="2"/>
  <c r="R1039" i="2"/>
  <c r="R1038" i="2"/>
  <c r="R1037" i="2"/>
  <c r="R1036" i="2"/>
  <c r="R1035" i="2"/>
  <c r="R1034" i="2"/>
  <c r="R1033" i="2"/>
  <c r="R1032" i="2"/>
  <c r="R1031" i="2"/>
  <c r="R1030" i="2"/>
  <c r="R1029" i="2"/>
  <c r="R1028" i="2"/>
  <c r="R1027" i="2"/>
  <c r="R1026" i="2"/>
  <c r="R1025" i="2"/>
  <c r="R1024" i="2"/>
  <c r="R1023" i="2"/>
  <c r="R1022" i="2"/>
  <c r="R1021" i="2"/>
  <c r="R1020" i="2"/>
  <c r="R1019" i="2"/>
  <c r="R1018" i="2"/>
  <c r="R1017" i="2"/>
  <c r="R1016" i="2"/>
  <c r="R1015" i="2"/>
  <c r="R1014" i="2"/>
  <c r="R1013" i="2"/>
  <c r="R1012" i="2"/>
  <c r="R1011" i="2"/>
  <c r="R1010" i="2"/>
  <c r="R1009" i="2"/>
  <c r="R1008" i="2"/>
  <c r="R1007" i="2"/>
  <c r="R1006" i="2"/>
  <c r="R1005" i="2"/>
  <c r="R1004" i="2"/>
  <c r="R1003" i="2"/>
  <c r="R1002" i="2"/>
  <c r="R1001" i="2"/>
  <c r="R1000" i="2"/>
  <c r="R999" i="2"/>
  <c r="R998" i="2"/>
  <c r="R997" i="2"/>
  <c r="R996" i="2"/>
  <c r="R995" i="2"/>
  <c r="R994" i="2"/>
  <c r="R993" i="2"/>
  <c r="R992" i="2"/>
  <c r="R991" i="2"/>
  <c r="R990" i="2"/>
  <c r="R989" i="2"/>
  <c r="R988" i="2"/>
  <c r="R987" i="2"/>
  <c r="R986" i="2"/>
  <c r="R985" i="2"/>
  <c r="R984" i="2"/>
  <c r="R983" i="2"/>
  <c r="R982" i="2"/>
  <c r="R981" i="2"/>
  <c r="R980" i="2"/>
  <c r="R979" i="2"/>
  <c r="R978" i="2"/>
  <c r="R977" i="2"/>
  <c r="R976" i="2"/>
  <c r="R975" i="2"/>
  <c r="R974" i="2"/>
  <c r="R973" i="2"/>
  <c r="R972" i="2"/>
  <c r="R971" i="2"/>
  <c r="R970" i="2"/>
  <c r="R969" i="2"/>
  <c r="R968" i="2"/>
  <c r="R967" i="2"/>
  <c r="R966" i="2"/>
  <c r="R965" i="2"/>
  <c r="R964" i="2"/>
  <c r="R963" i="2"/>
  <c r="R962" i="2"/>
  <c r="R961" i="2"/>
  <c r="R960" i="2"/>
  <c r="R959" i="2"/>
  <c r="R958" i="2"/>
  <c r="R957" i="2"/>
  <c r="R956" i="2"/>
  <c r="R955" i="2"/>
  <c r="R954" i="2"/>
  <c r="R953" i="2"/>
  <c r="R952" i="2"/>
  <c r="R951" i="2"/>
  <c r="R950" i="2"/>
  <c r="R949" i="2"/>
  <c r="R948" i="2"/>
  <c r="R947" i="2"/>
  <c r="R946" i="2"/>
  <c r="R945" i="2"/>
  <c r="R944" i="2"/>
  <c r="R943" i="2"/>
  <c r="R942" i="2"/>
  <c r="R941" i="2"/>
  <c r="R940" i="2"/>
  <c r="R939" i="2"/>
  <c r="R938" i="2"/>
  <c r="R937" i="2"/>
  <c r="R936" i="2"/>
  <c r="R935" i="2"/>
  <c r="R934" i="2"/>
  <c r="R933" i="2"/>
  <c r="R932" i="2"/>
  <c r="R931" i="2"/>
  <c r="R930" i="2"/>
  <c r="R929" i="2"/>
  <c r="R928" i="2"/>
  <c r="R927" i="2"/>
  <c r="R926" i="2"/>
  <c r="R925" i="2"/>
  <c r="R924" i="2"/>
  <c r="R923" i="2"/>
  <c r="R922" i="2"/>
  <c r="R921" i="2"/>
  <c r="R920" i="2"/>
  <c r="R919" i="2"/>
  <c r="R918" i="2"/>
  <c r="R917" i="2"/>
  <c r="R916" i="2"/>
  <c r="R915" i="2"/>
  <c r="R914" i="2"/>
  <c r="R913" i="2"/>
  <c r="R912" i="2"/>
  <c r="R911" i="2"/>
  <c r="R910" i="2"/>
  <c r="R909" i="2"/>
  <c r="R908" i="2"/>
  <c r="R907" i="2"/>
  <c r="R906" i="2"/>
  <c r="R905" i="2"/>
  <c r="R904" i="2"/>
  <c r="R903" i="2"/>
  <c r="R902" i="2"/>
  <c r="R901" i="2"/>
  <c r="R900" i="2"/>
  <c r="R899" i="2"/>
  <c r="S898" i="2"/>
  <c r="R898" i="2"/>
  <c r="S897" i="2"/>
  <c r="R897" i="2"/>
  <c r="S896" i="2"/>
  <c r="R896" i="2"/>
  <c r="S895" i="2"/>
  <c r="R895" i="2"/>
  <c r="S894" i="2"/>
  <c r="R894" i="2"/>
  <c r="S893" i="2"/>
  <c r="R893" i="2"/>
  <c r="S892" i="2"/>
  <c r="R892" i="2"/>
  <c r="S891" i="2"/>
  <c r="R891" i="2"/>
  <c r="S890" i="2"/>
  <c r="R890" i="2"/>
  <c r="S889" i="2"/>
  <c r="R889" i="2"/>
  <c r="S888" i="2"/>
  <c r="R888" i="2"/>
  <c r="S887" i="2"/>
  <c r="R887" i="2"/>
  <c r="S886" i="2"/>
  <c r="R886" i="2"/>
  <c r="S885" i="2"/>
  <c r="R885" i="2"/>
  <c r="S884" i="2"/>
  <c r="R884" i="2"/>
  <c r="S883" i="2"/>
  <c r="R883" i="2"/>
  <c r="S882" i="2"/>
  <c r="R882" i="2"/>
  <c r="S881" i="2"/>
  <c r="J881" i="2"/>
  <c r="S880" i="2"/>
  <c r="J880" i="2"/>
  <c r="L880" i="2" s="1"/>
  <c r="N880" i="2" s="1"/>
  <c r="P880" i="2" s="1"/>
  <c r="S879" i="2"/>
  <c r="J879" i="2"/>
  <c r="S878" i="2"/>
  <c r="J878" i="2"/>
  <c r="L878" i="2" s="1"/>
  <c r="N878" i="2" s="1"/>
  <c r="P878" i="2" s="1"/>
  <c r="S877" i="2"/>
  <c r="J877" i="2"/>
  <c r="S876" i="2"/>
  <c r="J876" i="2"/>
  <c r="L876" i="2" s="1"/>
  <c r="N876" i="2" s="1"/>
  <c r="P876" i="2" s="1"/>
  <c r="S875" i="2"/>
  <c r="J875" i="2"/>
  <c r="S874" i="2"/>
  <c r="J874" i="2"/>
  <c r="L874" i="2" s="1"/>
  <c r="N874" i="2" s="1"/>
  <c r="P874" i="2" s="1"/>
  <c r="S873" i="2"/>
  <c r="J873" i="2"/>
  <c r="S872" i="2"/>
  <c r="J872" i="2"/>
  <c r="L872" i="2" s="1"/>
  <c r="N872" i="2" s="1"/>
  <c r="P872" i="2" s="1"/>
  <c r="S871" i="2"/>
  <c r="N871" i="2"/>
  <c r="L871" i="2"/>
  <c r="R871" i="2" s="1"/>
  <c r="S870" i="2"/>
  <c r="N870" i="2"/>
  <c r="L870" i="2"/>
  <c r="S869" i="2"/>
  <c r="N869" i="2"/>
  <c r="L869" i="2"/>
  <c r="R869" i="2" s="1"/>
  <c r="S868" i="2"/>
  <c r="R868" i="2"/>
  <c r="S867" i="2"/>
  <c r="N867" i="2"/>
  <c r="L867" i="2"/>
  <c r="S866" i="2"/>
  <c r="P866" i="2"/>
  <c r="N866" i="2"/>
  <c r="L866" i="2"/>
  <c r="J866" i="2"/>
  <c r="S865" i="2"/>
  <c r="P865" i="2"/>
  <c r="N865" i="2"/>
  <c r="L865" i="2"/>
  <c r="J865" i="2"/>
  <c r="S864" i="2"/>
  <c r="P864" i="2"/>
  <c r="N864" i="2"/>
  <c r="L864" i="2"/>
  <c r="J864" i="2"/>
  <c r="S863" i="2"/>
  <c r="P863" i="2"/>
  <c r="N863" i="2"/>
  <c r="L863" i="2"/>
  <c r="J863" i="2"/>
  <c r="S862" i="2"/>
  <c r="P862" i="2"/>
  <c r="N862" i="2"/>
  <c r="L862" i="2"/>
  <c r="J862" i="2"/>
  <c r="S861" i="2"/>
  <c r="P861" i="2"/>
  <c r="N861" i="2"/>
  <c r="L861" i="2"/>
  <c r="J861" i="2"/>
  <c r="S860" i="2"/>
  <c r="P860" i="2"/>
  <c r="N860" i="2"/>
  <c r="L860" i="2"/>
  <c r="J860" i="2"/>
  <c r="S859" i="2"/>
  <c r="P859" i="2"/>
  <c r="N859" i="2"/>
  <c r="L859" i="2"/>
  <c r="J859" i="2"/>
  <c r="S858" i="2"/>
  <c r="P858" i="2"/>
  <c r="N858" i="2"/>
  <c r="L858" i="2"/>
  <c r="J858" i="2"/>
  <c r="P857" i="2"/>
  <c r="N857" i="2"/>
  <c r="L857" i="2"/>
  <c r="J857" i="2"/>
  <c r="I857" i="2"/>
  <c r="S857" i="2" s="1"/>
  <c r="P856" i="2"/>
  <c r="N856" i="2"/>
  <c r="L856" i="2"/>
  <c r="J856" i="2"/>
  <c r="I856" i="2"/>
  <c r="S856" i="2" s="1"/>
  <c r="P855" i="2"/>
  <c r="N855" i="2"/>
  <c r="L855" i="2"/>
  <c r="J855" i="2"/>
  <c r="I855" i="2"/>
  <c r="S855" i="2" s="1"/>
  <c r="P854" i="2"/>
  <c r="N854" i="2"/>
  <c r="L854" i="2"/>
  <c r="J854" i="2"/>
  <c r="I854" i="2"/>
  <c r="S854" i="2" s="1"/>
  <c r="S853" i="2"/>
  <c r="P853" i="2"/>
  <c r="N853" i="2"/>
  <c r="L853" i="2"/>
  <c r="J853" i="2"/>
  <c r="P852" i="2"/>
  <c r="N852" i="2"/>
  <c r="L852" i="2"/>
  <c r="J852" i="2"/>
  <c r="I852" i="2"/>
  <c r="S852" i="2" s="1"/>
  <c r="P851" i="2"/>
  <c r="N851" i="2"/>
  <c r="L851" i="2"/>
  <c r="J851" i="2"/>
  <c r="I851" i="2"/>
  <c r="S851" i="2" s="1"/>
  <c r="R850" i="2"/>
  <c r="I850" i="2"/>
  <c r="S850" i="2" s="1"/>
  <c r="R849" i="2"/>
  <c r="I849" i="2"/>
  <c r="S849" i="2" s="1"/>
  <c r="P848" i="2"/>
  <c r="N848" i="2"/>
  <c r="L848" i="2"/>
  <c r="J848" i="2"/>
  <c r="I848" i="2"/>
  <c r="S848" i="2" s="1"/>
  <c r="R847" i="2"/>
  <c r="I847" i="2"/>
  <c r="S847" i="2" s="1"/>
  <c r="R846" i="2"/>
  <c r="I846" i="2"/>
  <c r="S846" i="2" s="1"/>
  <c r="P845" i="2"/>
  <c r="N845" i="2"/>
  <c r="L845" i="2"/>
  <c r="J845" i="2"/>
  <c r="I845" i="2"/>
  <c r="S845" i="2" s="1"/>
  <c r="P844" i="2"/>
  <c r="N844" i="2"/>
  <c r="L844" i="2"/>
  <c r="J844" i="2"/>
  <c r="I844" i="2"/>
  <c r="S844" i="2" s="1"/>
  <c r="S843" i="2"/>
  <c r="P843" i="2"/>
  <c r="N843" i="2"/>
  <c r="L843" i="2"/>
  <c r="J843" i="2"/>
  <c r="P842" i="2"/>
  <c r="N842" i="2"/>
  <c r="L842" i="2"/>
  <c r="J842" i="2"/>
  <c r="I842" i="2"/>
  <c r="S842" i="2" s="1"/>
  <c r="P841" i="2"/>
  <c r="N841" i="2"/>
  <c r="L841" i="2"/>
  <c r="J841" i="2"/>
  <c r="I841" i="2"/>
  <c r="S841" i="2" s="1"/>
  <c r="S840" i="2"/>
  <c r="P840" i="2"/>
  <c r="N840" i="2"/>
  <c r="L840" i="2"/>
  <c r="J840" i="2"/>
  <c r="I840" i="2"/>
  <c r="R839" i="2"/>
  <c r="I839" i="2"/>
  <c r="S839" i="2" s="1"/>
  <c r="S838" i="2"/>
  <c r="R838" i="2"/>
  <c r="S837" i="2"/>
  <c r="R837" i="2"/>
  <c r="S836" i="2"/>
  <c r="R836" i="2"/>
  <c r="S835" i="2"/>
  <c r="R835" i="2"/>
  <c r="S834" i="2"/>
  <c r="R834" i="2"/>
  <c r="S833" i="2"/>
  <c r="R833" i="2"/>
  <c r="S832" i="2"/>
  <c r="R832" i="2"/>
  <c r="S831" i="2"/>
  <c r="R831" i="2"/>
  <c r="S830" i="2"/>
  <c r="R830" i="2"/>
  <c r="S829" i="2"/>
  <c r="R829" i="2"/>
  <c r="S828" i="2"/>
  <c r="R828" i="2"/>
  <c r="S827" i="2"/>
  <c r="R827" i="2"/>
  <c r="S826" i="2"/>
  <c r="R826" i="2"/>
  <c r="S825" i="2"/>
  <c r="R825" i="2"/>
  <c r="S824" i="2"/>
  <c r="R824" i="2"/>
  <c r="S823" i="2"/>
  <c r="R823" i="2"/>
  <c r="S822" i="2"/>
  <c r="R822" i="2"/>
  <c r="S821" i="2"/>
  <c r="R821" i="2"/>
  <c r="S820" i="2"/>
  <c r="R820" i="2"/>
  <c r="S819" i="2"/>
  <c r="R819" i="2"/>
  <c r="S818" i="2"/>
  <c r="R818" i="2"/>
  <c r="S817" i="2"/>
  <c r="R817" i="2"/>
  <c r="S816" i="2"/>
  <c r="R816" i="2"/>
  <c r="S815" i="2"/>
  <c r="R815" i="2"/>
  <c r="S814" i="2"/>
  <c r="R814" i="2"/>
  <c r="S813" i="2"/>
  <c r="R813" i="2"/>
  <c r="S812" i="2"/>
  <c r="H812" i="2"/>
  <c r="J812" i="2" s="1"/>
  <c r="S811" i="2"/>
  <c r="R811" i="2"/>
  <c r="S810" i="2"/>
  <c r="R810" i="2"/>
  <c r="S809" i="2"/>
  <c r="R809" i="2"/>
  <c r="S808" i="2"/>
  <c r="R808" i="2"/>
  <c r="S807" i="2"/>
  <c r="R807" i="2"/>
  <c r="S806" i="2"/>
  <c r="R806" i="2"/>
  <c r="S805" i="2"/>
  <c r="R805" i="2"/>
  <c r="S804" i="2"/>
  <c r="R804" i="2"/>
  <c r="S803" i="2"/>
  <c r="R803" i="2"/>
  <c r="S802" i="2"/>
  <c r="R802" i="2"/>
  <c r="S801" i="2"/>
  <c r="R801" i="2"/>
  <c r="S800" i="2"/>
  <c r="R800" i="2"/>
  <c r="S799" i="2"/>
  <c r="R799" i="2"/>
  <c r="S798" i="2"/>
  <c r="R798" i="2"/>
  <c r="S797" i="2"/>
  <c r="R797" i="2"/>
  <c r="S796" i="2"/>
  <c r="R796" i="2"/>
  <c r="S795" i="2"/>
  <c r="R795" i="2"/>
  <c r="S794" i="2"/>
  <c r="R794" i="2"/>
  <c r="S793" i="2"/>
  <c r="R793" i="2"/>
  <c r="S792" i="2"/>
  <c r="R792" i="2"/>
  <c r="S791" i="2"/>
  <c r="R791" i="2"/>
  <c r="S790" i="2"/>
  <c r="R790" i="2"/>
  <c r="S789" i="2"/>
  <c r="R789" i="2"/>
  <c r="S788" i="2"/>
  <c r="N788" i="2"/>
  <c r="L788" i="2"/>
  <c r="R788" i="2" s="1"/>
  <c r="S787" i="2"/>
  <c r="R787" i="2"/>
  <c r="S786" i="2"/>
  <c r="R786" i="2"/>
  <c r="S785" i="2"/>
  <c r="R785" i="2"/>
  <c r="S784" i="2"/>
  <c r="R784" i="2"/>
  <c r="S783" i="2"/>
  <c r="R783" i="2"/>
  <c r="S782" i="2"/>
  <c r="R782" i="2"/>
  <c r="S781" i="2"/>
  <c r="R781" i="2"/>
  <c r="S780" i="2"/>
  <c r="R780" i="2"/>
  <c r="S779" i="2"/>
  <c r="R779" i="2"/>
  <c r="S778" i="2"/>
  <c r="R778" i="2"/>
  <c r="S777" i="2"/>
  <c r="R777" i="2"/>
  <c r="S776" i="2"/>
  <c r="R776" i="2"/>
  <c r="S775" i="2"/>
  <c r="R775" i="2"/>
  <c r="S774" i="2"/>
  <c r="R774" i="2"/>
  <c r="S773" i="2"/>
  <c r="R773" i="2"/>
  <c r="S772" i="2"/>
  <c r="R772" i="2"/>
  <c r="S771" i="2"/>
  <c r="R771" i="2"/>
  <c r="S770" i="2"/>
  <c r="R770" i="2"/>
  <c r="S769" i="2"/>
  <c r="R769" i="2"/>
  <c r="S768" i="2"/>
  <c r="R768" i="2"/>
  <c r="S767" i="2"/>
  <c r="R767" i="2"/>
  <c r="S766" i="2"/>
  <c r="R766" i="2"/>
  <c r="S765" i="2"/>
  <c r="R765" i="2"/>
  <c r="S764" i="2"/>
  <c r="R764" i="2"/>
  <c r="S763" i="2"/>
  <c r="R763" i="2"/>
  <c r="S762" i="2"/>
  <c r="R762" i="2"/>
  <c r="S761" i="2"/>
  <c r="R761" i="2"/>
  <c r="S760" i="2"/>
  <c r="R760" i="2"/>
  <c r="S759" i="2"/>
  <c r="R759" i="2"/>
  <c r="S758" i="2"/>
  <c r="R758" i="2"/>
  <c r="S757" i="2"/>
  <c r="R757" i="2"/>
  <c r="S756" i="2"/>
  <c r="R756" i="2"/>
  <c r="S755" i="2"/>
  <c r="R755" i="2"/>
  <c r="S754" i="2"/>
  <c r="R754" i="2"/>
  <c r="S753" i="2"/>
  <c r="R753" i="2"/>
  <c r="S752" i="2"/>
  <c r="R752" i="2"/>
  <c r="S751" i="2"/>
  <c r="R751" i="2"/>
  <c r="S750" i="2"/>
  <c r="R750" i="2"/>
  <c r="S749" i="2"/>
  <c r="R749" i="2"/>
  <c r="S748" i="2"/>
  <c r="R748" i="2"/>
  <c r="S747" i="2"/>
  <c r="R747" i="2"/>
  <c r="S746" i="2"/>
  <c r="N746" i="2"/>
  <c r="L746" i="2"/>
  <c r="S745" i="2"/>
  <c r="R745" i="2"/>
  <c r="S744" i="2"/>
  <c r="R744" i="2"/>
  <c r="S743" i="2"/>
  <c r="R743" i="2"/>
  <c r="S742" i="2"/>
  <c r="R742" i="2"/>
  <c r="S741" i="2"/>
  <c r="R741" i="2"/>
  <c r="S740" i="2"/>
  <c r="R740" i="2"/>
  <c r="S739" i="2"/>
  <c r="R739" i="2"/>
  <c r="S738" i="2"/>
  <c r="R738" i="2"/>
  <c r="S737" i="2"/>
  <c r="R737" i="2"/>
  <c r="S736" i="2"/>
  <c r="R736" i="2"/>
  <c r="S735" i="2"/>
  <c r="R735" i="2"/>
  <c r="S734" i="2"/>
  <c r="R734" i="2"/>
  <c r="S733" i="2"/>
  <c r="R733" i="2"/>
  <c r="S732" i="2"/>
  <c r="R732" i="2"/>
  <c r="S731" i="2"/>
  <c r="R731" i="2"/>
  <c r="S730" i="2"/>
  <c r="R730" i="2"/>
  <c r="S729" i="2"/>
  <c r="R729" i="2"/>
  <c r="S728" i="2"/>
  <c r="R728" i="2"/>
  <c r="S727" i="2"/>
  <c r="R727" i="2"/>
  <c r="S726" i="2"/>
  <c r="R726" i="2"/>
  <c r="S725" i="2"/>
  <c r="R725" i="2"/>
  <c r="S724" i="2"/>
  <c r="R724" i="2"/>
  <c r="S723" i="2"/>
  <c r="R723" i="2"/>
  <c r="S722" i="2"/>
  <c r="R722" i="2"/>
  <c r="S721" i="2"/>
  <c r="R721" i="2"/>
  <c r="S720" i="2"/>
  <c r="R720" i="2"/>
  <c r="S719" i="2"/>
  <c r="R719" i="2"/>
  <c r="S718" i="2"/>
  <c r="R718" i="2"/>
  <c r="S717" i="2"/>
  <c r="R717" i="2"/>
  <c r="S716" i="2"/>
  <c r="R716" i="2"/>
  <c r="S715" i="2"/>
  <c r="R715" i="2"/>
  <c r="S714" i="2"/>
  <c r="R714" i="2"/>
  <c r="S713" i="2"/>
  <c r="R713" i="2"/>
  <c r="S712" i="2"/>
  <c r="R712" i="2"/>
  <c r="S711" i="2"/>
  <c r="R711" i="2"/>
  <c r="S710" i="2"/>
  <c r="R710" i="2"/>
  <c r="S709" i="2"/>
  <c r="R709" i="2"/>
  <c r="S708" i="2"/>
  <c r="R708" i="2"/>
  <c r="S707" i="2"/>
  <c r="R707" i="2"/>
  <c r="S706" i="2"/>
  <c r="R706" i="2"/>
  <c r="S705" i="2"/>
  <c r="R705" i="2"/>
  <c r="S704" i="2"/>
  <c r="R704" i="2"/>
  <c r="S703" i="2"/>
  <c r="R703" i="2"/>
  <c r="S702" i="2"/>
  <c r="R702" i="2"/>
  <c r="S701" i="2"/>
  <c r="R701" i="2"/>
  <c r="S700" i="2"/>
  <c r="R700" i="2"/>
  <c r="S699" i="2"/>
  <c r="R699" i="2"/>
  <c r="S698" i="2"/>
  <c r="R698" i="2"/>
  <c r="S697" i="2"/>
  <c r="R697" i="2"/>
  <c r="S696" i="2"/>
  <c r="R696" i="2"/>
  <c r="S695" i="2"/>
  <c r="R695" i="2"/>
  <c r="S694" i="2"/>
  <c r="R694" i="2"/>
  <c r="S693" i="2"/>
  <c r="R693" i="2"/>
  <c r="S692" i="2"/>
  <c r="R692" i="2"/>
  <c r="S691" i="2"/>
  <c r="R691" i="2"/>
  <c r="S690" i="2"/>
  <c r="R690" i="2"/>
  <c r="S689" i="2"/>
  <c r="R689" i="2"/>
  <c r="S688" i="2"/>
  <c r="R688" i="2"/>
  <c r="S687" i="2"/>
  <c r="R687" i="2"/>
  <c r="S686" i="2"/>
  <c r="R686" i="2"/>
  <c r="S685" i="2"/>
  <c r="R685" i="2"/>
  <c r="S684" i="2"/>
  <c r="R684" i="2"/>
  <c r="S683" i="2"/>
  <c r="R683" i="2"/>
  <c r="S682" i="2"/>
  <c r="R682" i="2"/>
  <c r="S681" i="2"/>
  <c r="R681" i="2"/>
  <c r="S680" i="2"/>
  <c r="R680" i="2"/>
  <c r="S679" i="2"/>
  <c r="R679" i="2"/>
  <c r="S678" i="2"/>
  <c r="R678" i="2"/>
  <c r="S677" i="2"/>
  <c r="R677" i="2"/>
  <c r="S676" i="2"/>
  <c r="R676" i="2"/>
  <c r="S675" i="2"/>
  <c r="R675" i="2"/>
  <c r="S674" i="2"/>
  <c r="R674" i="2"/>
  <c r="S673" i="2"/>
  <c r="R673" i="2"/>
  <c r="S672" i="2"/>
  <c r="R672" i="2"/>
  <c r="S671" i="2"/>
  <c r="R671" i="2"/>
  <c r="S670" i="2"/>
  <c r="R670" i="2"/>
  <c r="S669" i="2"/>
  <c r="R669" i="2"/>
  <c r="S668" i="2"/>
  <c r="R668" i="2"/>
  <c r="S667" i="2"/>
  <c r="R667" i="2"/>
  <c r="S666" i="2"/>
  <c r="R666" i="2"/>
  <c r="S665" i="2"/>
  <c r="R665" i="2"/>
  <c r="S664" i="2"/>
  <c r="R664" i="2"/>
  <c r="S663" i="2"/>
  <c r="R663" i="2"/>
  <c r="S662" i="2"/>
  <c r="R662" i="2"/>
  <c r="S661" i="2"/>
  <c r="R661" i="2"/>
  <c r="S660" i="2"/>
  <c r="R660" i="2"/>
  <c r="S659" i="2"/>
  <c r="R659" i="2"/>
  <c r="S658" i="2"/>
  <c r="R658" i="2"/>
  <c r="S657" i="2"/>
  <c r="R657" i="2"/>
  <c r="S656" i="2"/>
  <c r="R656" i="2"/>
  <c r="S655" i="2"/>
  <c r="R655" i="2"/>
  <c r="S654" i="2"/>
  <c r="R654" i="2"/>
  <c r="S653" i="2"/>
  <c r="R653" i="2"/>
  <c r="S652" i="2"/>
  <c r="R652" i="2"/>
  <c r="S651" i="2"/>
  <c r="R651" i="2"/>
  <c r="S650" i="2"/>
  <c r="R650" i="2"/>
  <c r="S649" i="2"/>
  <c r="R649" i="2"/>
  <c r="S648" i="2"/>
  <c r="R648" i="2"/>
  <c r="S647" i="2"/>
  <c r="R647" i="2"/>
  <c r="S646" i="2"/>
  <c r="R646" i="2"/>
  <c r="S645" i="2"/>
  <c r="R645" i="2"/>
  <c r="S644" i="2"/>
  <c r="R644" i="2"/>
  <c r="S643" i="2"/>
  <c r="R643" i="2"/>
  <c r="S642" i="2"/>
  <c r="R642" i="2"/>
  <c r="S641" i="2"/>
  <c r="R641" i="2"/>
  <c r="S640" i="2"/>
  <c r="R640" i="2"/>
  <c r="S639" i="2"/>
  <c r="R639" i="2"/>
  <c r="S638" i="2"/>
  <c r="R638" i="2"/>
  <c r="S637" i="2"/>
  <c r="R637" i="2"/>
  <c r="S636" i="2"/>
  <c r="R636" i="2"/>
  <c r="S635" i="2"/>
  <c r="R635" i="2"/>
  <c r="S634" i="2"/>
  <c r="R634" i="2"/>
  <c r="S633" i="2"/>
  <c r="R633" i="2"/>
  <c r="S632" i="2"/>
  <c r="R632" i="2"/>
  <c r="S631" i="2"/>
  <c r="R631" i="2"/>
  <c r="S630" i="2"/>
  <c r="R630" i="2"/>
  <c r="S629" i="2"/>
  <c r="R629" i="2"/>
  <c r="S628" i="2"/>
  <c r="R628" i="2"/>
  <c r="S627" i="2"/>
  <c r="R627" i="2"/>
  <c r="S626" i="2"/>
  <c r="R626" i="2"/>
  <c r="S625" i="2"/>
  <c r="R625" i="2"/>
  <c r="S624" i="2"/>
  <c r="R624" i="2"/>
  <c r="S623" i="2"/>
  <c r="R623" i="2"/>
  <c r="S622" i="2"/>
  <c r="R622" i="2"/>
  <c r="S621" i="2"/>
  <c r="R621" i="2"/>
  <c r="S620" i="2"/>
  <c r="R620" i="2"/>
  <c r="S619" i="2"/>
  <c r="R619" i="2"/>
  <c r="S618" i="2"/>
  <c r="R618" i="2"/>
  <c r="S617" i="2"/>
  <c r="R617" i="2"/>
  <c r="S616" i="2"/>
  <c r="R616" i="2"/>
  <c r="S615" i="2"/>
  <c r="R615" i="2"/>
  <c r="S614" i="2"/>
  <c r="R614" i="2"/>
  <c r="S613" i="2"/>
  <c r="R613" i="2"/>
  <c r="S612" i="2"/>
  <c r="R612" i="2"/>
  <c r="S611" i="2"/>
  <c r="R611" i="2"/>
  <c r="S610" i="2"/>
  <c r="R610" i="2"/>
  <c r="S609" i="2"/>
  <c r="R609" i="2"/>
  <c r="S608" i="2"/>
  <c r="P608" i="2"/>
  <c r="N608" i="2"/>
  <c r="L608" i="2"/>
  <c r="J608" i="2"/>
  <c r="H608" i="2"/>
  <c r="S607" i="2"/>
  <c r="R607" i="2"/>
  <c r="S606" i="2"/>
  <c r="R606" i="2"/>
  <c r="S605" i="2"/>
  <c r="R605" i="2"/>
  <c r="S604" i="2"/>
  <c r="R604" i="2"/>
  <c r="S603" i="2"/>
  <c r="R603" i="2"/>
  <c r="S602" i="2"/>
  <c r="R602" i="2"/>
  <c r="S601" i="2"/>
  <c r="R601" i="2"/>
  <c r="S600" i="2"/>
  <c r="R600" i="2"/>
  <c r="S599" i="2"/>
  <c r="R599" i="2"/>
  <c r="S598" i="2"/>
  <c r="R598" i="2"/>
  <c r="S597" i="2"/>
  <c r="R597" i="2"/>
  <c r="S596" i="2"/>
  <c r="R596" i="2"/>
  <c r="S595" i="2"/>
  <c r="R595" i="2"/>
  <c r="S594" i="2"/>
  <c r="R594" i="2"/>
  <c r="S593" i="2"/>
  <c r="R593" i="2"/>
  <c r="S592" i="2"/>
  <c r="R592" i="2"/>
  <c r="S591" i="2"/>
  <c r="R591" i="2"/>
  <c r="S590" i="2"/>
  <c r="R590" i="2"/>
  <c r="S589" i="2"/>
  <c r="R589" i="2"/>
  <c r="S588" i="2"/>
  <c r="R588" i="2"/>
  <c r="S587" i="2"/>
  <c r="R587" i="2"/>
  <c r="S586" i="2"/>
  <c r="R586" i="2"/>
  <c r="S585" i="2"/>
  <c r="R585" i="2"/>
  <c r="S584" i="2"/>
  <c r="R584" i="2"/>
  <c r="S583" i="2"/>
  <c r="R583" i="2"/>
  <c r="R582" i="2"/>
  <c r="K582" i="2"/>
  <c r="S582" i="2" s="1"/>
  <c r="S581" i="2"/>
  <c r="R581" i="2"/>
  <c r="R580" i="2"/>
  <c r="K580" i="2"/>
  <c r="S580" i="2" s="1"/>
  <c r="S579" i="2"/>
  <c r="R579" i="2"/>
  <c r="S578" i="2"/>
  <c r="R578" i="2"/>
  <c r="S577" i="2"/>
  <c r="R577" i="2"/>
  <c r="S576" i="2"/>
  <c r="R576" i="2"/>
  <c r="S575" i="2"/>
  <c r="R575" i="2"/>
  <c r="S574" i="2"/>
  <c r="R574" i="2"/>
  <c r="S573" i="2"/>
  <c r="R573" i="2"/>
  <c r="S572" i="2"/>
  <c r="R572" i="2"/>
  <c r="S571" i="2"/>
  <c r="R571" i="2"/>
  <c r="S570" i="2"/>
  <c r="R570" i="2"/>
  <c r="S569" i="2"/>
  <c r="R569" i="2"/>
  <c r="S568" i="2"/>
  <c r="R568" i="2"/>
  <c r="S567" i="2"/>
  <c r="R567" i="2"/>
  <c r="S566" i="2"/>
  <c r="R566" i="2"/>
  <c r="S565" i="2"/>
  <c r="R565" i="2"/>
  <c r="S564" i="2"/>
  <c r="R564" i="2"/>
  <c r="S563" i="2"/>
  <c r="R563" i="2"/>
  <c r="S562" i="2"/>
  <c r="R562" i="2"/>
  <c r="S561" i="2"/>
  <c r="R561" i="2"/>
  <c r="S560" i="2"/>
  <c r="R560" i="2"/>
  <c r="S559" i="2"/>
  <c r="R559" i="2"/>
  <c r="S558" i="2"/>
  <c r="R558" i="2"/>
  <c r="S557" i="2"/>
  <c r="R557" i="2"/>
  <c r="S556" i="2"/>
  <c r="R556" i="2"/>
  <c r="S555" i="2"/>
  <c r="R555" i="2"/>
  <c r="S554" i="2"/>
  <c r="R554" i="2"/>
  <c r="S553" i="2"/>
  <c r="R553" i="2"/>
  <c r="S552" i="2"/>
  <c r="R552" i="2"/>
  <c r="S551" i="2"/>
  <c r="R551" i="2"/>
  <c r="S550" i="2"/>
  <c r="R550" i="2"/>
  <c r="S549" i="2"/>
  <c r="R549" i="2"/>
  <c r="S548" i="2"/>
  <c r="R548" i="2"/>
  <c r="S547" i="2"/>
  <c r="R547" i="2"/>
  <c r="S546" i="2"/>
  <c r="R546" i="2"/>
  <c r="S545" i="2"/>
  <c r="R545" i="2"/>
  <c r="S544" i="2"/>
  <c r="R544" i="2"/>
  <c r="S543" i="2"/>
  <c r="R543" i="2"/>
  <c r="S542" i="2"/>
  <c r="R542" i="2"/>
  <c r="S541" i="2"/>
  <c r="R541" i="2"/>
  <c r="S540" i="2"/>
  <c r="R540" i="2"/>
  <c r="S539" i="2"/>
  <c r="R539" i="2"/>
  <c r="S538" i="2"/>
  <c r="R538" i="2"/>
  <c r="S537" i="2"/>
  <c r="R537" i="2"/>
  <c r="S536" i="2"/>
  <c r="R536" i="2"/>
  <c r="S535" i="2"/>
  <c r="R535" i="2"/>
  <c r="S534" i="2"/>
  <c r="R534" i="2"/>
  <c r="S533" i="2"/>
  <c r="R533" i="2"/>
  <c r="S532" i="2"/>
  <c r="R532" i="2"/>
  <c r="S531" i="2"/>
  <c r="R531" i="2"/>
  <c r="S530" i="2"/>
  <c r="R530" i="2"/>
  <c r="S529" i="2"/>
  <c r="R529" i="2"/>
  <c r="S528" i="2"/>
  <c r="R528" i="2"/>
  <c r="S527" i="2"/>
  <c r="R527" i="2"/>
  <c r="S526" i="2"/>
  <c r="R526" i="2"/>
  <c r="S525" i="2"/>
  <c r="R525" i="2"/>
  <c r="S524" i="2"/>
  <c r="R524" i="2"/>
  <c r="S523" i="2"/>
  <c r="R523" i="2"/>
  <c r="S522" i="2"/>
  <c r="R522" i="2"/>
  <c r="S521" i="2"/>
  <c r="R521" i="2"/>
  <c r="S520" i="2"/>
  <c r="R520" i="2"/>
  <c r="S519" i="2"/>
  <c r="R519" i="2"/>
  <c r="S518" i="2"/>
  <c r="R518" i="2"/>
  <c r="S517" i="2"/>
  <c r="R517" i="2"/>
  <c r="S516" i="2"/>
  <c r="R516" i="2"/>
  <c r="S515" i="2"/>
  <c r="R515" i="2"/>
  <c r="S514" i="2"/>
  <c r="R514" i="2"/>
  <c r="S513" i="2"/>
  <c r="R513" i="2"/>
  <c r="S512" i="2"/>
  <c r="R512" i="2"/>
  <c r="S511" i="2"/>
  <c r="R511" i="2"/>
  <c r="S510" i="2"/>
  <c r="N510" i="2"/>
  <c r="L510" i="2"/>
  <c r="J510" i="2"/>
  <c r="H510" i="2"/>
  <c r="S509" i="2"/>
  <c r="R509" i="2"/>
  <c r="S508" i="2"/>
  <c r="R508" i="2"/>
  <c r="S507" i="2"/>
  <c r="R507" i="2"/>
  <c r="S506" i="2"/>
  <c r="R506" i="2"/>
  <c r="S505" i="2"/>
  <c r="R505" i="2"/>
  <c r="S504" i="2"/>
  <c r="R504" i="2"/>
  <c r="S503" i="2"/>
  <c r="R503" i="2"/>
  <c r="S502" i="2"/>
  <c r="R502" i="2"/>
  <c r="S501" i="2"/>
  <c r="R501" i="2"/>
  <c r="S500" i="2"/>
  <c r="R500" i="2"/>
  <c r="S499" i="2"/>
  <c r="R499" i="2"/>
  <c r="S498" i="2"/>
  <c r="R498" i="2"/>
  <c r="S497" i="2"/>
  <c r="R497" i="2"/>
  <c r="S496" i="2"/>
  <c r="R496" i="2"/>
  <c r="S495" i="2"/>
  <c r="R495" i="2"/>
  <c r="S494" i="2"/>
  <c r="R494" i="2"/>
  <c r="S493" i="2"/>
  <c r="R493" i="2"/>
  <c r="S492" i="2"/>
  <c r="R492" i="2"/>
  <c r="S491" i="2"/>
  <c r="R491" i="2"/>
  <c r="S490" i="2"/>
  <c r="R490" i="2"/>
  <c r="S489" i="2"/>
  <c r="R489" i="2"/>
  <c r="S488" i="2"/>
  <c r="R488" i="2"/>
  <c r="S487" i="2"/>
  <c r="R487" i="2"/>
  <c r="S486" i="2"/>
  <c r="R486" i="2"/>
  <c r="S485" i="2"/>
  <c r="R485" i="2"/>
  <c r="S484" i="2"/>
  <c r="R484" i="2"/>
  <c r="S483" i="2"/>
  <c r="R483" i="2"/>
  <c r="S482" i="2"/>
  <c r="R482" i="2"/>
  <c r="S481" i="2"/>
  <c r="R481" i="2"/>
  <c r="S480" i="2"/>
  <c r="R480" i="2"/>
  <c r="S479" i="2"/>
  <c r="R479" i="2"/>
  <c r="S478" i="2"/>
  <c r="R478" i="2"/>
  <c r="S477" i="2"/>
  <c r="R477" i="2"/>
  <c r="S476" i="2"/>
  <c r="R476" i="2"/>
  <c r="S475" i="2"/>
  <c r="R475" i="2"/>
  <c r="S474" i="2"/>
  <c r="R474" i="2"/>
  <c r="S473" i="2"/>
  <c r="R473" i="2"/>
  <c r="S472" i="2"/>
  <c r="R472" i="2"/>
  <c r="S471" i="2"/>
  <c r="R471" i="2"/>
  <c r="S470" i="2"/>
  <c r="R470" i="2"/>
  <c r="S469" i="2"/>
  <c r="R469" i="2"/>
  <c r="S468" i="2"/>
  <c r="R468" i="2"/>
  <c r="S467" i="2"/>
  <c r="R467" i="2"/>
  <c r="S466" i="2"/>
  <c r="R466" i="2"/>
  <c r="S465" i="2"/>
  <c r="R465" i="2"/>
  <c r="S464" i="2"/>
  <c r="R464" i="2"/>
  <c r="S463" i="2"/>
  <c r="R463" i="2"/>
  <c r="S462" i="2"/>
  <c r="R462" i="2"/>
  <c r="S461" i="2"/>
  <c r="R461" i="2"/>
  <c r="S460" i="2"/>
  <c r="R460" i="2"/>
  <c r="S459" i="2"/>
  <c r="R459" i="2"/>
  <c r="S458" i="2"/>
  <c r="R458" i="2"/>
  <c r="S457" i="2"/>
  <c r="R457" i="2"/>
  <c r="S456" i="2"/>
  <c r="R456" i="2"/>
  <c r="S455" i="2"/>
  <c r="R455" i="2"/>
  <c r="S454" i="2"/>
  <c r="R454" i="2"/>
  <c r="S453" i="2"/>
  <c r="R453" i="2"/>
  <c r="S452" i="2"/>
  <c r="R452" i="2"/>
  <c r="S451" i="2"/>
  <c r="R451" i="2"/>
  <c r="S450" i="2"/>
  <c r="R450" i="2"/>
  <c r="S449" i="2"/>
  <c r="R449" i="2"/>
  <c r="S448" i="2"/>
  <c r="R448" i="2"/>
  <c r="S447" i="2"/>
  <c r="R447" i="2"/>
  <c r="S446" i="2"/>
  <c r="J446" i="2"/>
  <c r="L446" i="2" s="1"/>
  <c r="N446" i="2" s="1"/>
  <c r="P446" i="2" s="1"/>
  <c r="S445" i="2"/>
  <c r="J445" i="2"/>
  <c r="S444" i="2"/>
  <c r="J444" i="2"/>
  <c r="L444" i="2" s="1"/>
  <c r="N444" i="2" s="1"/>
  <c r="P444" i="2" s="1"/>
  <c r="S443" i="2"/>
  <c r="R443" i="2"/>
  <c r="S442" i="2"/>
  <c r="R442" i="2"/>
  <c r="S441" i="2"/>
  <c r="R441" i="2"/>
  <c r="S440" i="2"/>
  <c r="R440" i="2"/>
  <c r="S439" i="2"/>
  <c r="R439" i="2"/>
  <c r="S438" i="2"/>
  <c r="R438" i="2"/>
  <c r="S437" i="2"/>
  <c r="R437" i="2"/>
  <c r="S436" i="2"/>
  <c r="R436" i="2"/>
  <c r="S435" i="2"/>
  <c r="R435" i="2"/>
  <c r="S434" i="2"/>
  <c r="R434" i="2"/>
  <c r="S433" i="2"/>
  <c r="R433" i="2"/>
  <c r="S432" i="2"/>
  <c r="R432" i="2"/>
  <c r="S431" i="2"/>
  <c r="R431" i="2"/>
  <c r="S430" i="2"/>
  <c r="R430" i="2"/>
  <c r="S429" i="2"/>
  <c r="R429" i="2"/>
  <c r="S428" i="2"/>
  <c r="R428" i="2"/>
  <c r="S427" i="2"/>
  <c r="R427" i="2"/>
  <c r="S426" i="2"/>
  <c r="R426" i="2"/>
  <c r="S425" i="2"/>
  <c r="R425" i="2"/>
  <c r="S424" i="2"/>
  <c r="R424" i="2"/>
  <c r="S423" i="2"/>
  <c r="R423" i="2"/>
  <c r="S422" i="2"/>
  <c r="R422" i="2"/>
  <c r="S421" i="2"/>
  <c r="R421" i="2"/>
  <c r="S420" i="2"/>
  <c r="R420" i="2"/>
  <c r="S419" i="2"/>
  <c r="R419" i="2"/>
  <c r="S418" i="2"/>
  <c r="R418" i="2"/>
  <c r="S417" i="2"/>
  <c r="R417" i="2"/>
  <c r="S416" i="2"/>
  <c r="R416" i="2"/>
  <c r="S415" i="2"/>
  <c r="R415" i="2"/>
  <c r="S414" i="2"/>
  <c r="R414" i="2"/>
  <c r="S413" i="2"/>
  <c r="R413" i="2"/>
  <c r="S412" i="2"/>
  <c r="R412" i="2"/>
  <c r="S411" i="2"/>
  <c r="R411" i="2"/>
  <c r="S410" i="2"/>
  <c r="R410" i="2"/>
  <c r="S409" i="2"/>
  <c r="R409" i="2"/>
  <c r="S408" i="2"/>
  <c r="R408" i="2"/>
  <c r="S407" i="2"/>
  <c r="R407" i="2"/>
  <c r="S406" i="2"/>
  <c r="R406" i="2"/>
  <c r="S405" i="2"/>
  <c r="R405" i="2"/>
  <c r="S404" i="2"/>
  <c r="R404" i="2"/>
  <c r="S403" i="2"/>
  <c r="R403" i="2"/>
  <c r="S402" i="2"/>
  <c r="R402" i="2"/>
  <c r="S401" i="2"/>
  <c r="R401" i="2"/>
  <c r="S400" i="2"/>
  <c r="R400" i="2"/>
  <c r="S399" i="2"/>
  <c r="R399" i="2"/>
  <c r="S398" i="2"/>
  <c r="R398" i="2"/>
  <c r="S397" i="2"/>
  <c r="R397" i="2"/>
  <c r="S396" i="2"/>
  <c r="R396" i="2"/>
  <c r="S395" i="2"/>
  <c r="R395" i="2"/>
  <c r="S394" i="2"/>
  <c r="R394" i="2"/>
  <c r="S393" i="2"/>
  <c r="R393" i="2"/>
  <c r="S392" i="2"/>
  <c r="R392" i="2"/>
  <c r="S391" i="2"/>
  <c r="R391" i="2"/>
  <c r="S390" i="2"/>
  <c r="R390" i="2"/>
  <c r="S389" i="2"/>
  <c r="R389" i="2"/>
  <c r="S388" i="2"/>
  <c r="R388" i="2"/>
  <c r="S387" i="2"/>
  <c r="R387" i="2"/>
  <c r="S386" i="2"/>
  <c r="R386" i="2"/>
  <c r="S385" i="2"/>
  <c r="R385" i="2"/>
  <c r="S384" i="2"/>
  <c r="R384" i="2"/>
  <c r="S383" i="2"/>
  <c r="R383" i="2"/>
  <c r="S382" i="2"/>
  <c r="R382" i="2"/>
  <c r="S381" i="2"/>
  <c r="R381" i="2"/>
  <c r="S380" i="2"/>
  <c r="R380" i="2"/>
  <c r="S379" i="2"/>
  <c r="R379" i="2"/>
  <c r="S378" i="2"/>
  <c r="R378" i="2"/>
  <c r="S377" i="2"/>
  <c r="R377" i="2"/>
  <c r="S376" i="2"/>
  <c r="R376" i="2"/>
  <c r="S375" i="2"/>
  <c r="R375" i="2"/>
  <c r="S374" i="2"/>
  <c r="R374" i="2"/>
  <c r="S373" i="2"/>
  <c r="R373" i="2"/>
  <c r="S372" i="2"/>
  <c r="R372" i="2"/>
  <c r="S371" i="2"/>
  <c r="R371" i="2"/>
  <c r="S370" i="2"/>
  <c r="R370" i="2"/>
  <c r="S369" i="2"/>
  <c r="R369" i="2"/>
  <c r="S368" i="2"/>
  <c r="R368" i="2"/>
  <c r="S367" i="2"/>
  <c r="R367" i="2"/>
  <c r="S366" i="2"/>
  <c r="R366" i="2"/>
  <c r="S365" i="2"/>
  <c r="R365" i="2"/>
  <c r="S364" i="2"/>
  <c r="R364" i="2"/>
  <c r="S363" i="2"/>
  <c r="R363" i="2"/>
  <c r="S362" i="2"/>
  <c r="R362" i="2"/>
  <c r="S361" i="2"/>
  <c r="R361" i="2"/>
  <c r="S360" i="2"/>
  <c r="R360" i="2"/>
  <c r="S359" i="2"/>
  <c r="R359" i="2"/>
  <c r="S358" i="2"/>
  <c r="R358" i="2"/>
  <c r="S357" i="2"/>
  <c r="R357" i="2"/>
  <c r="S356" i="2"/>
  <c r="R356" i="2"/>
  <c r="S355" i="2"/>
  <c r="R355" i="2"/>
  <c r="S354" i="2"/>
  <c r="R354" i="2"/>
  <c r="S353" i="2"/>
  <c r="R353" i="2"/>
  <c r="S352" i="2"/>
  <c r="R352" i="2"/>
  <c r="S351" i="2"/>
  <c r="R351" i="2"/>
  <c r="S350" i="2"/>
  <c r="R350" i="2"/>
  <c r="S349" i="2"/>
  <c r="R349" i="2"/>
  <c r="S348" i="2"/>
  <c r="R348" i="2"/>
  <c r="S347" i="2"/>
  <c r="R347" i="2"/>
  <c r="S346" i="2"/>
  <c r="R346" i="2"/>
  <c r="S345" i="2"/>
  <c r="R345" i="2"/>
  <c r="S344" i="2"/>
  <c r="R344" i="2"/>
  <c r="S343" i="2"/>
  <c r="R343" i="2"/>
  <c r="S342" i="2"/>
  <c r="R342" i="2"/>
  <c r="S341" i="2"/>
  <c r="R341" i="2"/>
  <c r="S340" i="2"/>
  <c r="R340" i="2"/>
  <c r="S339" i="2"/>
  <c r="R339" i="2"/>
  <c r="S338" i="2"/>
  <c r="R338" i="2"/>
  <c r="S337" i="2"/>
  <c r="R337" i="2"/>
  <c r="S336" i="2"/>
  <c r="R336" i="2"/>
  <c r="S335" i="2"/>
  <c r="R335" i="2"/>
  <c r="S334" i="2"/>
  <c r="R334" i="2"/>
  <c r="S333" i="2"/>
  <c r="R333" i="2"/>
  <c r="S332" i="2"/>
  <c r="R332" i="2"/>
  <c r="S331" i="2"/>
  <c r="R331" i="2"/>
  <c r="S330" i="2"/>
  <c r="R330" i="2"/>
  <c r="S329" i="2"/>
  <c r="R329" i="2"/>
  <c r="S328" i="2"/>
  <c r="R328" i="2"/>
  <c r="S327" i="2"/>
  <c r="R327" i="2"/>
  <c r="S326" i="2"/>
  <c r="R326" i="2"/>
  <c r="S325" i="2"/>
  <c r="R325" i="2"/>
  <c r="S324" i="2"/>
  <c r="R324" i="2"/>
  <c r="S323" i="2"/>
  <c r="R323" i="2"/>
  <c r="S322" i="2"/>
  <c r="R322" i="2"/>
  <c r="S321" i="2"/>
  <c r="R321" i="2"/>
  <c r="S320" i="2"/>
  <c r="R320" i="2"/>
  <c r="S319" i="2"/>
  <c r="R319" i="2"/>
  <c r="S318" i="2"/>
  <c r="R318" i="2"/>
  <c r="S317" i="2"/>
  <c r="R317" i="2"/>
  <c r="S316" i="2"/>
  <c r="R316" i="2"/>
  <c r="S315" i="2"/>
  <c r="R315" i="2"/>
  <c r="S314" i="2"/>
  <c r="R314" i="2"/>
  <c r="S313" i="2"/>
  <c r="R313" i="2"/>
  <c r="S312" i="2"/>
  <c r="R312" i="2"/>
  <c r="S311" i="2"/>
  <c r="R311" i="2"/>
  <c r="S310" i="2"/>
  <c r="R310" i="2"/>
  <c r="S309" i="2"/>
  <c r="R309" i="2"/>
  <c r="S308" i="2"/>
  <c r="R308" i="2"/>
  <c r="S307" i="2"/>
  <c r="R307" i="2"/>
  <c r="S306" i="2"/>
  <c r="R306" i="2"/>
  <c r="S305" i="2"/>
  <c r="R305" i="2"/>
  <c r="S304" i="2"/>
  <c r="R304" i="2"/>
  <c r="S303" i="2"/>
  <c r="R303" i="2"/>
  <c r="S302" i="2"/>
  <c r="R302" i="2"/>
  <c r="S301" i="2"/>
  <c r="R301" i="2"/>
  <c r="S300" i="2"/>
  <c r="R300" i="2"/>
  <c r="S299" i="2"/>
  <c r="R299" i="2"/>
  <c r="S298" i="2"/>
  <c r="R298" i="2"/>
  <c r="S297" i="2"/>
  <c r="R297" i="2"/>
  <c r="S296" i="2"/>
  <c r="R296" i="2"/>
  <c r="S295" i="2"/>
  <c r="R295" i="2"/>
  <c r="S294" i="2"/>
  <c r="R294" i="2"/>
  <c r="S293" i="2"/>
  <c r="R293" i="2"/>
  <c r="S292" i="2"/>
  <c r="R292" i="2"/>
  <c r="S291" i="2"/>
  <c r="R291" i="2"/>
  <c r="S290" i="2"/>
  <c r="R290" i="2"/>
  <c r="S289" i="2"/>
  <c r="R289" i="2"/>
  <c r="S288" i="2"/>
  <c r="R288" i="2"/>
  <c r="S287" i="2"/>
  <c r="R287" i="2"/>
  <c r="S286" i="2"/>
  <c r="R286" i="2"/>
  <c r="S285" i="2"/>
  <c r="R285" i="2"/>
  <c r="S284" i="2"/>
  <c r="R284" i="2"/>
  <c r="S283" i="2"/>
  <c r="R283" i="2"/>
  <c r="S282" i="2"/>
  <c r="R282" i="2"/>
  <c r="S281" i="2"/>
  <c r="R281" i="2"/>
  <c r="S280" i="2"/>
  <c r="R280" i="2"/>
  <c r="S279" i="2"/>
  <c r="R279" i="2"/>
  <c r="S278" i="2"/>
  <c r="R278" i="2"/>
  <c r="S277" i="2"/>
  <c r="R277" i="2"/>
  <c r="S276" i="2"/>
  <c r="R276" i="2"/>
  <c r="S275" i="2"/>
  <c r="R275" i="2"/>
  <c r="S274" i="2"/>
  <c r="R274" i="2"/>
  <c r="S273" i="2"/>
  <c r="R273" i="2"/>
  <c r="S272" i="2"/>
  <c r="R272" i="2"/>
  <c r="S271" i="2"/>
  <c r="R271" i="2"/>
  <c r="S270" i="2"/>
  <c r="R270" i="2"/>
  <c r="S269" i="2"/>
  <c r="R269" i="2"/>
  <c r="S268" i="2"/>
  <c r="R268" i="2"/>
  <c r="S267" i="2"/>
  <c r="R267" i="2"/>
  <c r="S266" i="2"/>
  <c r="R266" i="2"/>
  <c r="S265" i="2"/>
  <c r="R265" i="2"/>
  <c r="S264" i="2"/>
  <c r="R264" i="2"/>
  <c r="S263" i="2"/>
  <c r="R263" i="2"/>
  <c r="S262" i="2"/>
  <c r="R262" i="2"/>
  <c r="S261" i="2"/>
  <c r="R261" i="2"/>
  <c r="S260" i="2"/>
  <c r="R260" i="2"/>
  <c r="S259" i="2"/>
  <c r="R259" i="2"/>
  <c r="S258" i="2"/>
  <c r="R258" i="2"/>
  <c r="S257" i="2"/>
  <c r="R257" i="2"/>
  <c r="S256" i="2"/>
  <c r="R256" i="2"/>
  <c r="S255" i="2"/>
  <c r="R255" i="2"/>
  <c r="S254" i="2"/>
  <c r="R254" i="2"/>
  <c r="S253" i="2"/>
  <c r="R253" i="2"/>
  <c r="S252" i="2"/>
  <c r="R252" i="2"/>
  <c r="S251" i="2"/>
  <c r="R251" i="2"/>
  <c r="S250" i="2"/>
  <c r="R250" i="2"/>
  <c r="S249" i="2"/>
  <c r="R249" i="2"/>
  <c r="S248" i="2"/>
  <c r="R248" i="2"/>
  <c r="S247" i="2"/>
  <c r="R247" i="2"/>
  <c r="S246" i="2"/>
  <c r="R246" i="2"/>
  <c r="S245" i="2"/>
  <c r="R245" i="2"/>
  <c r="S244" i="2"/>
  <c r="R244" i="2"/>
  <c r="S243" i="2"/>
  <c r="R243" i="2"/>
  <c r="S242" i="2"/>
  <c r="R242" i="2"/>
  <c r="S241" i="2"/>
  <c r="R241" i="2"/>
  <c r="S240" i="2"/>
  <c r="R240" i="2"/>
  <c r="S239" i="2"/>
  <c r="R239" i="2"/>
  <c r="S238" i="2"/>
  <c r="R238" i="2"/>
  <c r="S237" i="2"/>
  <c r="R237" i="2"/>
  <c r="S236" i="2"/>
  <c r="R236" i="2"/>
  <c r="S235" i="2"/>
  <c r="R235" i="2"/>
  <c r="S234" i="2"/>
  <c r="R234" i="2"/>
  <c r="S233" i="2"/>
  <c r="R233" i="2"/>
  <c r="S232" i="2"/>
  <c r="R232" i="2"/>
  <c r="S231" i="2"/>
  <c r="R231" i="2"/>
  <c r="S230" i="2"/>
  <c r="R230" i="2"/>
  <c r="S229" i="2"/>
  <c r="R229" i="2"/>
  <c r="S228" i="2"/>
  <c r="R228" i="2"/>
  <c r="S227" i="2"/>
  <c r="R227" i="2"/>
  <c r="S226" i="2"/>
  <c r="R226" i="2"/>
  <c r="S225" i="2"/>
  <c r="R225" i="2"/>
  <c r="S224" i="2"/>
  <c r="R224" i="2"/>
  <c r="S223" i="2"/>
  <c r="R223" i="2"/>
  <c r="S222" i="2"/>
  <c r="R222" i="2"/>
  <c r="S221" i="2"/>
  <c r="R221" i="2"/>
  <c r="S220" i="2"/>
  <c r="R220" i="2"/>
  <c r="S219" i="2"/>
  <c r="R219" i="2"/>
  <c r="S218" i="2"/>
  <c r="R218" i="2"/>
  <c r="S217" i="2"/>
  <c r="R217" i="2"/>
  <c r="S216" i="2"/>
  <c r="R216" i="2"/>
  <c r="S215" i="2"/>
  <c r="R215" i="2"/>
  <c r="S214" i="2"/>
  <c r="R214" i="2"/>
  <c r="S213" i="2"/>
  <c r="R213" i="2"/>
  <c r="S212" i="2"/>
  <c r="R212" i="2"/>
  <c r="S211" i="2"/>
  <c r="R211" i="2"/>
  <c r="S210" i="2"/>
  <c r="R210" i="2"/>
  <c r="S209" i="2"/>
  <c r="R209" i="2"/>
  <c r="S208" i="2"/>
  <c r="R208" i="2"/>
  <c r="S207" i="2"/>
  <c r="R207" i="2"/>
  <c r="S206" i="2"/>
  <c r="R206" i="2"/>
  <c r="S205" i="2"/>
  <c r="R205" i="2"/>
  <c r="S204" i="2"/>
  <c r="R204" i="2"/>
  <c r="S203" i="2"/>
  <c r="R203" i="2"/>
  <c r="S202" i="2"/>
  <c r="R202" i="2"/>
  <c r="S201" i="2"/>
  <c r="R201" i="2"/>
  <c r="S200" i="2"/>
  <c r="R200" i="2"/>
  <c r="S199" i="2"/>
  <c r="R199" i="2"/>
  <c r="S198" i="2"/>
  <c r="R198" i="2"/>
  <c r="S197" i="2"/>
  <c r="R197" i="2"/>
  <c r="S196" i="2"/>
  <c r="R196" i="2"/>
  <c r="S195" i="2"/>
  <c r="R195" i="2"/>
  <c r="S194" i="2"/>
  <c r="R194" i="2"/>
  <c r="S193" i="2"/>
  <c r="R193" i="2"/>
  <c r="S192" i="2"/>
  <c r="R192" i="2"/>
  <c r="S191" i="2"/>
  <c r="R191" i="2"/>
  <c r="S190" i="2"/>
  <c r="R190" i="2"/>
  <c r="S189" i="2"/>
  <c r="R189" i="2"/>
  <c r="S188" i="2"/>
  <c r="R188" i="2"/>
  <c r="S187" i="2"/>
  <c r="R187" i="2"/>
  <c r="S186" i="2"/>
  <c r="R186" i="2"/>
  <c r="S185" i="2"/>
  <c r="R185" i="2"/>
  <c r="S184" i="2"/>
  <c r="R184" i="2"/>
  <c r="S183" i="2"/>
  <c r="R183" i="2"/>
  <c r="S182" i="2"/>
  <c r="R182" i="2"/>
  <c r="S181" i="2"/>
  <c r="R181" i="2"/>
  <c r="S180" i="2"/>
  <c r="R180" i="2"/>
  <c r="S179" i="2"/>
  <c r="R179" i="2"/>
  <c r="S178" i="2"/>
  <c r="R178" i="2"/>
  <c r="S177" i="2"/>
  <c r="R177" i="2"/>
  <c r="S176" i="2"/>
  <c r="R176" i="2"/>
  <c r="S175" i="2"/>
  <c r="R175" i="2"/>
  <c r="S174" i="2"/>
  <c r="R174" i="2"/>
  <c r="S173" i="2"/>
  <c r="R173" i="2"/>
  <c r="S172" i="2"/>
  <c r="R172" i="2"/>
  <c r="S171" i="2"/>
  <c r="R171" i="2"/>
  <c r="S170" i="2"/>
  <c r="R170" i="2"/>
  <c r="S169" i="2"/>
  <c r="R169" i="2"/>
  <c r="S168" i="2"/>
  <c r="R168" i="2"/>
  <c r="S167" i="2"/>
  <c r="R167" i="2"/>
  <c r="S166" i="2"/>
  <c r="R166" i="2"/>
  <c r="S165" i="2"/>
  <c r="R165" i="2"/>
  <c r="S164" i="2"/>
  <c r="R164" i="2"/>
  <c r="S163" i="2"/>
  <c r="R163" i="2"/>
  <c r="S162" i="2"/>
  <c r="R162" i="2"/>
  <c r="S161" i="2"/>
  <c r="R161" i="2"/>
  <c r="S160" i="2"/>
  <c r="R160" i="2"/>
  <c r="S159" i="2"/>
  <c r="R159" i="2"/>
  <c r="S158" i="2"/>
  <c r="R158" i="2"/>
  <c r="S157" i="2"/>
  <c r="R157" i="2"/>
  <c r="S156" i="2"/>
  <c r="R156" i="2"/>
  <c r="S155" i="2"/>
  <c r="R155" i="2"/>
  <c r="S154" i="2"/>
  <c r="R154" i="2"/>
  <c r="S153" i="2"/>
  <c r="R153" i="2"/>
  <c r="S152" i="2"/>
  <c r="R152" i="2"/>
  <c r="S151" i="2"/>
  <c r="R151" i="2"/>
  <c r="S150" i="2"/>
  <c r="R150" i="2"/>
  <c r="S149" i="2"/>
  <c r="R149" i="2"/>
  <c r="S148" i="2"/>
  <c r="R148" i="2"/>
  <c r="S147" i="2"/>
  <c r="R147" i="2"/>
  <c r="S146" i="2"/>
  <c r="R146" i="2"/>
  <c r="S145" i="2"/>
  <c r="R145" i="2"/>
  <c r="S144" i="2"/>
  <c r="R144" i="2"/>
  <c r="S143" i="2"/>
  <c r="R143" i="2"/>
  <c r="S142" i="2"/>
  <c r="R142" i="2"/>
  <c r="S141" i="2"/>
  <c r="R141" i="2"/>
  <c r="S140" i="2"/>
  <c r="R140" i="2"/>
  <c r="S139" i="2"/>
  <c r="R139" i="2"/>
  <c r="S138" i="2"/>
  <c r="R138" i="2"/>
  <c r="S137" i="2"/>
  <c r="R137" i="2"/>
  <c r="S136" i="2"/>
  <c r="R136" i="2"/>
  <c r="S135" i="2"/>
  <c r="R135" i="2"/>
  <c r="S134" i="2"/>
  <c r="R134" i="2"/>
  <c r="S133" i="2"/>
  <c r="R133" i="2"/>
  <c r="S132" i="2"/>
  <c r="R132" i="2"/>
  <c r="S131" i="2"/>
  <c r="R131" i="2"/>
  <c r="S130" i="2"/>
  <c r="R130" i="2"/>
  <c r="S129" i="2"/>
  <c r="R129" i="2"/>
  <c r="S128" i="2"/>
  <c r="R128" i="2"/>
  <c r="S127" i="2"/>
  <c r="R127" i="2"/>
  <c r="S126" i="2"/>
  <c r="R126" i="2"/>
  <c r="S125" i="2"/>
  <c r="R125" i="2"/>
  <c r="S124" i="2"/>
  <c r="R124" i="2"/>
  <c r="S123" i="2"/>
  <c r="R123" i="2"/>
  <c r="S122" i="2"/>
  <c r="R122" i="2"/>
  <c r="S121" i="2"/>
  <c r="R121" i="2"/>
  <c r="S120" i="2"/>
  <c r="R120" i="2"/>
  <c r="S119" i="2"/>
  <c r="R119" i="2"/>
  <c r="S118" i="2"/>
  <c r="R118" i="2"/>
  <c r="S117" i="2"/>
  <c r="R117" i="2"/>
  <c r="S116" i="2"/>
  <c r="R116" i="2"/>
  <c r="S115" i="2"/>
  <c r="R115" i="2"/>
  <c r="S114" i="2"/>
  <c r="R114" i="2"/>
  <c r="S113" i="2"/>
  <c r="R113" i="2"/>
  <c r="S112" i="2"/>
  <c r="R112" i="2"/>
  <c r="S111" i="2"/>
  <c r="R111" i="2"/>
  <c r="S110" i="2"/>
  <c r="R110" i="2"/>
  <c r="S109" i="2"/>
  <c r="R109" i="2"/>
  <c r="S108" i="2"/>
  <c r="R108" i="2"/>
  <c r="S107" i="2"/>
  <c r="R107" i="2"/>
  <c r="S106" i="2"/>
  <c r="R106" i="2"/>
  <c r="S105" i="2"/>
  <c r="R105" i="2"/>
  <c r="S104" i="2"/>
  <c r="R104" i="2"/>
  <c r="S103" i="2"/>
  <c r="R103" i="2"/>
  <c r="S102" i="2"/>
  <c r="R102" i="2"/>
  <c r="S101" i="2"/>
  <c r="R101" i="2"/>
  <c r="S100" i="2"/>
  <c r="R100" i="2"/>
  <c r="S99" i="2"/>
  <c r="R99" i="2"/>
  <c r="S98" i="2"/>
  <c r="R98" i="2"/>
  <c r="S97" i="2"/>
  <c r="R97" i="2"/>
  <c r="S96" i="2"/>
  <c r="R96" i="2"/>
  <c r="S95" i="2"/>
  <c r="R95" i="2"/>
  <c r="S94" i="2"/>
  <c r="R94" i="2"/>
  <c r="S93" i="2"/>
  <c r="R93" i="2"/>
  <c r="S92" i="2"/>
  <c r="R92" i="2"/>
  <c r="S91" i="2"/>
  <c r="R91" i="2"/>
  <c r="S90" i="2"/>
  <c r="R90" i="2"/>
  <c r="S89" i="2"/>
  <c r="R89" i="2"/>
  <c r="S88" i="2"/>
  <c r="R88" i="2"/>
  <c r="S87" i="2"/>
  <c r="R87" i="2"/>
  <c r="S86" i="2"/>
  <c r="R86" i="2"/>
  <c r="S85" i="2"/>
  <c r="R85" i="2"/>
  <c r="S84" i="2"/>
  <c r="R84" i="2"/>
  <c r="S83" i="2"/>
  <c r="R83" i="2"/>
  <c r="S82" i="2"/>
  <c r="R82" i="2"/>
  <c r="S81" i="2"/>
  <c r="R81" i="2"/>
  <c r="S80" i="2"/>
  <c r="R80" i="2"/>
  <c r="S79" i="2"/>
  <c r="R79" i="2"/>
  <c r="S78" i="2"/>
  <c r="R78" i="2"/>
  <c r="S77" i="2"/>
  <c r="R77" i="2"/>
  <c r="S76" i="2"/>
  <c r="R76" i="2"/>
  <c r="S75" i="2"/>
  <c r="R75" i="2"/>
  <c r="S74" i="2"/>
  <c r="R74" i="2"/>
  <c r="S73" i="2"/>
  <c r="R73" i="2"/>
  <c r="S72" i="2"/>
  <c r="R72" i="2"/>
  <c r="S71" i="2"/>
  <c r="R71" i="2"/>
  <c r="S70" i="2"/>
  <c r="R70" i="2"/>
  <c r="S69" i="2"/>
  <c r="R69" i="2"/>
  <c r="S68" i="2"/>
  <c r="R68" i="2"/>
  <c r="S67" i="2"/>
  <c r="R67" i="2"/>
  <c r="S66" i="2"/>
  <c r="R66" i="2"/>
  <c r="S65" i="2"/>
  <c r="R65" i="2"/>
  <c r="S64" i="2"/>
  <c r="R64" i="2"/>
  <c r="S63" i="2"/>
  <c r="R63" i="2"/>
  <c r="S62" i="2"/>
  <c r="R62" i="2"/>
  <c r="S61" i="2"/>
  <c r="R61" i="2"/>
  <c r="S60" i="2"/>
  <c r="R60" i="2"/>
  <c r="S59" i="2"/>
  <c r="R59" i="2"/>
  <c r="S58" i="2"/>
  <c r="R58" i="2"/>
  <c r="S57" i="2"/>
  <c r="R57" i="2"/>
  <c r="S56" i="2"/>
  <c r="R56" i="2"/>
  <c r="S55" i="2"/>
  <c r="R55" i="2"/>
  <c r="S54" i="2"/>
  <c r="R54" i="2"/>
  <c r="S53" i="2"/>
  <c r="R53" i="2"/>
  <c r="S52" i="2"/>
  <c r="R52" i="2"/>
  <c r="S51" i="2"/>
  <c r="R51" i="2"/>
  <c r="S50" i="2"/>
  <c r="R50" i="2"/>
  <c r="S49" i="2"/>
  <c r="R49" i="2"/>
  <c r="S48" i="2"/>
  <c r="R48" i="2"/>
  <c r="S47" i="2"/>
  <c r="R47" i="2"/>
  <c r="S46" i="2"/>
  <c r="R46" i="2"/>
  <c r="S45" i="2"/>
  <c r="R45" i="2"/>
  <c r="S44" i="2"/>
  <c r="R44" i="2"/>
  <c r="S43" i="2"/>
  <c r="R43" i="2"/>
  <c r="S42" i="2"/>
  <c r="R42" i="2"/>
  <c r="S41" i="2"/>
  <c r="R41" i="2"/>
  <c r="S40" i="2"/>
  <c r="R40" i="2"/>
  <c r="S39" i="2"/>
  <c r="R39" i="2"/>
  <c r="S38" i="2"/>
  <c r="R38" i="2"/>
  <c r="S37" i="2"/>
  <c r="R37" i="2"/>
  <c r="S36" i="2"/>
  <c r="R36" i="2"/>
  <c r="S35" i="2"/>
  <c r="N35" i="2"/>
  <c r="L35" i="2"/>
  <c r="J35" i="2"/>
  <c r="H35" i="2"/>
  <c r="S34" i="2"/>
  <c r="R34" i="2"/>
  <c r="S33" i="2"/>
  <c r="R33" i="2"/>
  <c r="S32" i="2"/>
  <c r="R32" i="2"/>
  <c r="S31" i="2"/>
  <c r="R31" i="2"/>
  <c r="S30" i="2"/>
  <c r="R30" i="2"/>
  <c r="S29" i="2"/>
  <c r="R29" i="2"/>
  <c r="S28" i="2"/>
  <c r="R28" i="2"/>
  <c r="S27" i="2"/>
  <c r="R27" i="2"/>
  <c r="S26" i="2"/>
  <c r="R26" i="2"/>
  <c r="S25" i="2"/>
  <c r="R25" i="2"/>
  <c r="S24" i="2"/>
  <c r="R24" i="2"/>
  <c r="S23" i="2"/>
  <c r="R23" i="2"/>
  <c r="S22" i="2"/>
  <c r="R22" i="2"/>
  <c r="S21" i="2"/>
  <c r="R21" i="2"/>
  <c r="S20" i="2"/>
  <c r="R20" i="2"/>
  <c r="S19" i="2"/>
  <c r="R19" i="2"/>
  <c r="S18" i="2"/>
  <c r="R18" i="2"/>
  <c r="S17" i="2"/>
  <c r="R17" i="2"/>
  <c r="S16" i="2"/>
  <c r="R16" i="2"/>
  <c r="S15" i="2"/>
  <c r="R15" i="2"/>
  <c r="S14" i="2"/>
  <c r="R14" i="2"/>
  <c r="S13" i="2"/>
  <c r="R13" i="2"/>
  <c r="S12" i="2"/>
  <c r="R12" i="2"/>
  <c r="S11" i="2"/>
  <c r="R11" i="2"/>
  <c r="S10" i="2"/>
  <c r="R10" i="2"/>
  <c r="S9" i="2"/>
  <c r="R9" i="2"/>
  <c r="S8" i="2"/>
  <c r="R8" i="2"/>
  <c r="R844" i="2" l="1"/>
  <c r="R854" i="2"/>
  <c r="R859" i="2"/>
  <c r="R863" i="2"/>
  <c r="R867" i="2"/>
  <c r="R870" i="2"/>
  <c r="R841" i="2"/>
  <c r="R845" i="2"/>
  <c r="R851" i="2"/>
  <c r="R855" i="2"/>
  <c r="R864" i="2"/>
  <c r="R860" i="2"/>
  <c r="R842" i="2"/>
  <c r="R843" i="2"/>
  <c r="R852" i="2"/>
  <c r="R853" i="2"/>
  <c r="R856" i="2"/>
  <c r="R861" i="2"/>
  <c r="R865" i="2"/>
  <c r="R746" i="2"/>
  <c r="R840" i="2"/>
  <c r="R848" i="2"/>
  <c r="R857" i="2"/>
  <c r="R858" i="2"/>
  <c r="R862" i="2"/>
  <c r="R866" i="2"/>
  <c r="R510" i="2"/>
  <c r="R1508" i="2"/>
  <c r="R35" i="2"/>
  <c r="L445" i="2"/>
  <c r="N445" i="2" s="1"/>
  <c r="P445" i="2" s="1"/>
  <c r="R608" i="2"/>
  <c r="L812" i="2"/>
  <c r="N812" i="2" s="1"/>
  <c r="P812" i="2" s="1"/>
  <c r="R1562" i="2"/>
  <c r="S7" i="2"/>
  <c r="R444" i="2"/>
  <c r="R446" i="2"/>
  <c r="L873" i="2"/>
  <c r="N873" i="2" s="1"/>
  <c r="P873" i="2" s="1"/>
  <c r="L875" i="2"/>
  <c r="N875" i="2" s="1"/>
  <c r="P875" i="2" s="1"/>
  <c r="L877" i="2"/>
  <c r="N877" i="2" s="1"/>
  <c r="P877" i="2" s="1"/>
  <c r="L879" i="2"/>
  <c r="N879" i="2" s="1"/>
  <c r="P879" i="2" s="1"/>
  <c r="L881" i="2"/>
  <c r="N881" i="2" s="1"/>
  <c r="P881" i="2" s="1"/>
  <c r="R872" i="2"/>
  <c r="R874" i="2"/>
  <c r="R876" i="2"/>
  <c r="R878" i="2"/>
  <c r="R880" i="2"/>
  <c r="R812" i="2" l="1"/>
  <c r="R445" i="2"/>
  <c r="R877" i="2"/>
  <c r="R875" i="2"/>
  <c r="R881" i="2"/>
  <c r="R873" i="2"/>
  <c r="R879" i="2"/>
  <c r="R7" i="2" l="1"/>
</calcChain>
</file>

<file path=xl/comments1.xml><?xml version="1.0" encoding="utf-8"?>
<comments xmlns="http://schemas.openxmlformats.org/spreadsheetml/2006/main">
  <authors>
    <author>Мақұлбек Асхат Ерболұлы</author>
    <author>Ибраев Алмат Айтбаевич</author>
  </authors>
  <commentList>
    <comment ref="C1488" authorId="0" shapeId="0">
      <text>
        <r>
          <rPr>
            <b/>
            <sz val="15"/>
            <color indexed="81"/>
            <rFont val="Segoe UI"/>
            <family val="2"/>
            <charset val="204"/>
          </rPr>
          <t>Мақұлбек Асхат Ерболұлы:</t>
        </r>
        <r>
          <rPr>
            <sz val="15"/>
            <color indexed="81"/>
            <rFont val="Segoe UI"/>
            <family val="2"/>
            <charset val="204"/>
          </rPr>
          <t xml:space="preserve">
код енс тру в гпз 2023 
252112.500.000000</t>
        </r>
      </text>
    </comment>
    <comment ref="B1489" authorId="0" shapeId="0">
      <text>
        <r>
          <rPr>
            <b/>
            <sz val="15"/>
            <color indexed="81"/>
            <rFont val="Segoe UI"/>
            <family val="2"/>
            <charset val="204"/>
          </rPr>
          <t>Мақұлбек Асхат Ерболұлы:</t>
        </r>
        <r>
          <rPr>
            <sz val="15"/>
            <color indexed="81"/>
            <rFont val="Segoe UI"/>
            <family val="2"/>
            <charset val="204"/>
          </rPr>
          <t xml:space="preserve">
в ГПЗ на этот код и характеристику 2 пункта плана 
1)584Т 10 шт на общ сумму без НДС 3 000 000 тенге
2)586Т 15 шт на общ сумму без НДС 1 275 000 тенге</t>
        </r>
      </text>
    </comment>
    <comment ref="B1490" authorId="0" shapeId="0">
      <text>
        <r>
          <rPr>
            <b/>
            <sz val="15"/>
            <color indexed="81"/>
            <rFont val="Segoe UI"/>
            <family val="2"/>
            <charset val="204"/>
          </rPr>
          <t>Мақұлбек Асхат Ерболұлы:</t>
        </r>
        <r>
          <rPr>
            <sz val="15"/>
            <color indexed="81"/>
            <rFont val="Segoe UI"/>
            <family val="2"/>
            <charset val="204"/>
          </rPr>
          <t xml:space="preserve">
у нас два элемента с разными характеристиками 
1) 3 шт на общ сумму без НДС 1 950 000 тенге
2) 4 шт на общ сумму без НДС 2 200 000 тенге</t>
        </r>
      </text>
    </comment>
    <comment ref="U1505" authorId="1" shapeId="0">
      <text>
        <r>
          <rPr>
            <b/>
            <sz val="9"/>
            <color indexed="81"/>
            <rFont val="Tahoma"/>
            <charset val="204"/>
          </rPr>
          <t>Ибраев Алмат Айтбаевич:</t>
        </r>
        <r>
          <rPr>
            <sz val="9"/>
            <color indexed="81"/>
            <rFont val="Tahoma"/>
            <charset val="204"/>
          </rPr>
          <t xml:space="preserve">
Есть ТПФ. </t>
        </r>
      </text>
    </comment>
  </commentList>
</comments>
</file>

<file path=xl/sharedStrings.xml><?xml version="1.0" encoding="utf-8"?>
<sst xmlns="http://schemas.openxmlformats.org/spreadsheetml/2006/main" count="25637" uniqueCount="9574">
  <si>
    <t>№ п/п</t>
  </si>
  <si>
    <t>Наименование товара</t>
  </si>
  <si>
    <t>Код ЕНС ТРУ</t>
  </si>
  <si>
    <t>Дополнительне характеристика (техническая спецификация)</t>
  </si>
  <si>
    <t>Приложение
(скачать)</t>
  </si>
  <si>
    <t>Единица измерения</t>
  </si>
  <si>
    <t>2023 год</t>
  </si>
  <si>
    <t>2024 год</t>
  </si>
  <si>
    <t>2025 год</t>
  </si>
  <si>
    <t>Заказчики</t>
  </si>
  <si>
    <t>Страна происхождения товара</t>
  </si>
  <si>
    <t>Наименование завода-изготовителя</t>
  </si>
  <si>
    <t>Объем в стоимостном выражении (тенге)</t>
  </si>
  <si>
    <t>Объем в натуральном выражении</t>
  </si>
  <si>
    <t>ИТОГО</t>
  </si>
  <si>
    <t>-</t>
  </si>
  <si>
    <t>приложение</t>
  </si>
  <si>
    <t>Килограмм</t>
  </si>
  <si>
    <t xml:space="preserve">тонна </t>
  </si>
  <si>
    <t>Германия</t>
  </si>
  <si>
    <t>единица</t>
  </si>
  <si>
    <t xml:space="preserve">США </t>
  </si>
  <si>
    <t>Южная Корея</t>
  </si>
  <si>
    <t>Китай</t>
  </si>
  <si>
    <t>Россия</t>
  </si>
  <si>
    <t>нет данных</t>
  </si>
  <si>
    <t>Бельгия</t>
  </si>
  <si>
    <t>штука</t>
  </si>
  <si>
    <t>Франция</t>
  </si>
  <si>
    <t>Комплект</t>
  </si>
  <si>
    <t>221113.500.000020</t>
  </si>
  <si>
    <t>для автобуса или автомобиля грузового и троллейбуса, радиальная, диаметр обода 21</t>
  </si>
  <si>
    <t>Dell</t>
  </si>
  <si>
    <t>Япония</t>
  </si>
  <si>
    <t>Шина</t>
  </si>
  <si>
    <t>265166.990.000001</t>
  </si>
  <si>
    <t>Италия</t>
  </si>
  <si>
    <t>221111.100.000026</t>
  </si>
  <si>
    <t>для легкового автомобиля, всесезонная, радиальная, диаметр обода 16</t>
  </si>
  <si>
    <t>221113.500.000022</t>
  </si>
  <si>
    <t>для автобуса или автомобиля грузового и троллейбуса, радиальная, диаметр обода 20</t>
  </si>
  <si>
    <t>ЗАО СКБ "Хроматэк"</t>
  </si>
  <si>
    <t>переносной</t>
  </si>
  <si>
    <t>Швеция</t>
  </si>
  <si>
    <t>Комплект запасных частей инструментов и принадлежностей</t>
  </si>
  <si>
    <t>Круг</t>
  </si>
  <si>
    <t>Фильтр</t>
  </si>
  <si>
    <t>Украина</t>
  </si>
  <si>
    <t>Монитор</t>
  </si>
  <si>
    <t>262017.100.000001</t>
  </si>
  <si>
    <t>Манометр</t>
  </si>
  <si>
    <t>Англия</t>
  </si>
  <si>
    <t>ООО «НОРТЕК»</t>
  </si>
  <si>
    <t>ЖК, диагональ более 23", но не более 30"</t>
  </si>
  <si>
    <t>Lenovo</t>
  </si>
  <si>
    <t>262018.900.000006</t>
  </si>
  <si>
    <t>печать лазерная</t>
  </si>
  <si>
    <t>Источник бесперебойного питания</t>
  </si>
  <si>
    <t>262040.000.000231</t>
  </si>
  <si>
    <t>Набор инструментов</t>
  </si>
  <si>
    <t>для специальной и специализированной техники</t>
  </si>
  <si>
    <t>СРМ ТИП1 (Ноутбук (с докстан)</t>
  </si>
  <si>
    <t>СРМ ТИП1 (Ноутбук (с докстан) Lenovo Notebook ThinkPad E14</t>
  </si>
  <si>
    <t>Блок питания</t>
  </si>
  <si>
    <t>Блок управления</t>
  </si>
  <si>
    <t>Электронагреватель</t>
  </si>
  <si>
    <t>Индия</t>
  </si>
  <si>
    <t>289261.500.000065</t>
  </si>
  <si>
    <t>Клапан</t>
  </si>
  <si>
    <t>Канат</t>
  </si>
  <si>
    <t>Процессор</t>
  </si>
  <si>
    <t>Смеситель</t>
  </si>
  <si>
    <t>Метр квадратный</t>
  </si>
  <si>
    <t>Siemens</t>
  </si>
  <si>
    <t>Машина шлифовальная</t>
  </si>
  <si>
    <t>282411.900.000005</t>
  </si>
  <si>
    <t>угловая</t>
  </si>
  <si>
    <t>222929.900.000083</t>
  </si>
  <si>
    <t>Тайвань</t>
  </si>
  <si>
    <t>283093.990.000019</t>
  </si>
  <si>
    <t>Преобразователь</t>
  </si>
  <si>
    <t>257330.100.000024</t>
  </si>
  <si>
    <t>Флеш-накопитель</t>
  </si>
  <si>
    <t>262021.900.000089</t>
  </si>
  <si>
    <t>SSD, интерфейс SATA 3.0, емкость более 256 Гб, но не более 1 Тб</t>
  </si>
  <si>
    <t>Микроомметр</t>
  </si>
  <si>
    <t>Степлер</t>
  </si>
  <si>
    <t>282323.900.000002</t>
  </si>
  <si>
    <t>канцелярский, механический</t>
  </si>
  <si>
    <t>Замок</t>
  </si>
  <si>
    <t>Пила</t>
  </si>
  <si>
    <t>Прокладка</t>
  </si>
  <si>
    <t>Аппарат</t>
  </si>
  <si>
    <t>Проволока</t>
  </si>
  <si>
    <t>Манжета</t>
  </si>
  <si>
    <t>Двигатель</t>
  </si>
  <si>
    <t>Выключатель</t>
  </si>
  <si>
    <t>Котел отопительный</t>
  </si>
  <si>
    <t>Аптечка медицинская</t>
  </si>
  <si>
    <t>212024.600.000000</t>
  </si>
  <si>
    <t>329959.900.000068</t>
  </si>
  <si>
    <t>262015.000.000012</t>
  </si>
  <si>
    <t>Смазка</t>
  </si>
  <si>
    <t>265182.600.000062</t>
  </si>
  <si>
    <t>265182.500.000014</t>
  </si>
  <si>
    <t>Литва</t>
  </si>
  <si>
    <t>Жидкость</t>
  </si>
  <si>
    <t>289261.300.000162</t>
  </si>
  <si>
    <t>Батарейка</t>
  </si>
  <si>
    <t>272011.900.000004</t>
  </si>
  <si>
    <t>тип АА</t>
  </si>
  <si>
    <t>257212.990.000002</t>
  </si>
  <si>
    <t>Ножницы</t>
  </si>
  <si>
    <t>Коробка передач</t>
  </si>
  <si>
    <t>Диск</t>
  </si>
  <si>
    <t>технический, марка А</t>
  </si>
  <si>
    <t>пачка</t>
  </si>
  <si>
    <t>Тонна (метрическая)</t>
  </si>
  <si>
    <t>281412.330.000004</t>
  </si>
  <si>
    <t>Термометр</t>
  </si>
  <si>
    <t>Клей</t>
  </si>
  <si>
    <t>Датчик температуры</t>
  </si>
  <si>
    <t>Клавиатура</t>
  </si>
  <si>
    <t>Аккумулятор</t>
  </si>
  <si>
    <t>Вьетнам</t>
  </si>
  <si>
    <t>Deli</t>
  </si>
  <si>
    <t>Скоба</t>
  </si>
  <si>
    <t>259923.500.000006</t>
  </si>
  <si>
    <t>для канцелярских целей, проволочная</t>
  </si>
  <si>
    <t>Globe Star</t>
  </si>
  <si>
    <t>271150.700.000003</t>
  </si>
  <si>
    <t>напряжение 12-48 В</t>
  </si>
  <si>
    <t>205210.900.000025</t>
  </si>
  <si>
    <t>канцелярский</t>
  </si>
  <si>
    <t>Клей.канцелярский [110007396]</t>
  </si>
  <si>
    <t>Термоблок</t>
  </si>
  <si>
    <t>262016.300.000009</t>
  </si>
  <si>
    <t>для принтера</t>
  </si>
  <si>
    <t>Антенна</t>
  </si>
  <si>
    <t>Сердцевина</t>
  </si>
  <si>
    <t>257213.900.000005</t>
  </si>
  <si>
    <t>для врезного замка</t>
  </si>
  <si>
    <t>Сердцевина.для врезного замка [180003672-Z210498335-Z210498335, 26853]</t>
  </si>
  <si>
    <t>ЗАО «ГАРВИНТОН РУС»</t>
  </si>
  <si>
    <t>Метр</t>
  </si>
  <si>
    <t>Скоба.для канцелярских целей, проволочная [110016397]</t>
  </si>
  <si>
    <t>Переключатель</t>
  </si>
  <si>
    <t>Машина шлифовальная.угловая</t>
  </si>
  <si>
    <t>сетевой</t>
  </si>
  <si>
    <t>Комплект инструментов</t>
  </si>
  <si>
    <t>Станция насосная</t>
  </si>
  <si>
    <t>Зажим</t>
  </si>
  <si>
    <t>259929.450.000001</t>
  </si>
  <si>
    <t>257111.910.000001</t>
  </si>
  <si>
    <t>канцелярские</t>
  </si>
  <si>
    <t xml:space="preserve">Космос </t>
  </si>
  <si>
    <t>Батарейка.тип АА [Батарейка LR03 (мизинчиковые), типоразмер ААА, напряжение 1,5Вт. для часов]</t>
  </si>
  <si>
    <t>Радиатор отопления</t>
  </si>
  <si>
    <t>Флеш-накопитель.SSD, интерфейс SATA 3.0, емкость более 256 Гб, но не более 1 Тб [прочее : Диск жесткий: SSD, интерфейс SATA 3.0,  256 Гб]</t>
  </si>
  <si>
    <t>Пломба контрольная</t>
  </si>
  <si>
    <t>272011.900.000003</t>
  </si>
  <si>
    <t>тип ААА</t>
  </si>
  <si>
    <t>Duracell International</t>
  </si>
  <si>
    <t>Степлер.канцелярский, механический [Степлер механический №24/6]</t>
  </si>
  <si>
    <t>Ножницы.канцелярские [из нержавеющей стали]</t>
  </si>
  <si>
    <t>Батарейка.тип АА [Батарейка АА, увеличенной емкости]</t>
  </si>
  <si>
    <t>алфавитно-цифровая</t>
  </si>
  <si>
    <t>Клавиатура.алфавитно-цифровая</t>
  </si>
  <si>
    <t>Втулка</t>
  </si>
  <si>
    <t>Штука</t>
  </si>
  <si>
    <t>Узел</t>
  </si>
  <si>
    <t>Агрегат сварочный</t>
  </si>
  <si>
    <t>Тройник стальной</t>
  </si>
  <si>
    <t>Датчик давления</t>
  </si>
  <si>
    <t>Компенсатор</t>
  </si>
  <si>
    <t>Преобразователь температуры</t>
  </si>
  <si>
    <t>Серьга</t>
  </si>
  <si>
    <t>262017.100.000005</t>
  </si>
  <si>
    <t>259311.330.000017</t>
  </si>
  <si>
    <t>281411.900.000023</t>
  </si>
  <si>
    <t>265151.700.000005</t>
  </si>
  <si>
    <t>281332.000.000140</t>
  </si>
  <si>
    <t>259929.490.000016</t>
  </si>
  <si>
    <t>2026 год</t>
  </si>
  <si>
    <t>201422.100.000004</t>
  </si>
  <si>
    <t>EAGLE</t>
  </si>
  <si>
    <t>США</t>
  </si>
  <si>
    <t>Коммутатор сетевой</t>
  </si>
  <si>
    <t>271222.900.000014</t>
  </si>
  <si>
    <t>Изолента</t>
  </si>
  <si>
    <t>139919.900.000025</t>
  </si>
  <si>
    <t>Контактор</t>
  </si>
  <si>
    <t>271223.700.000017</t>
  </si>
  <si>
    <t>Муфта</t>
  </si>
  <si>
    <t>Самоспасатель</t>
  </si>
  <si>
    <t>Уровнемер</t>
  </si>
  <si>
    <t>265112.590.000037</t>
  </si>
  <si>
    <t>радарный</t>
  </si>
  <si>
    <t>Плита нагревательная</t>
  </si>
  <si>
    <t>282113.600.000022</t>
  </si>
  <si>
    <t>для быстрого и равномерного нагрева стаканов, колб и других объектов, лабораторная</t>
  </si>
  <si>
    <t>Насос</t>
  </si>
  <si>
    <t>265151.700.000085</t>
  </si>
  <si>
    <t>ООО «ЭКРОСХИМ»</t>
  </si>
  <si>
    <t>282912.300.000020</t>
  </si>
  <si>
    <t>для резервуара системы очистки воды</t>
  </si>
  <si>
    <t>Дозатор</t>
  </si>
  <si>
    <t>Brand</t>
  </si>
  <si>
    <t>ООО «Реакон Плюс»</t>
  </si>
  <si>
    <t>чистый для анализа</t>
  </si>
  <si>
    <t>ООО "МиниМед"</t>
  </si>
  <si>
    <t>Стандартный образец</t>
  </si>
  <si>
    <t>Воронка</t>
  </si>
  <si>
    <t>Бумага фильтровальная</t>
  </si>
  <si>
    <t>171243.100.000000</t>
  </si>
  <si>
    <t>лабораторная</t>
  </si>
  <si>
    <t>Цилиндр лабораторный</t>
  </si>
  <si>
    <t>257330.300.000027</t>
  </si>
  <si>
    <t>Кабель специализированный</t>
  </si>
  <si>
    <t>метр</t>
  </si>
  <si>
    <t>221940.500.000001</t>
  </si>
  <si>
    <t>РФ</t>
  </si>
  <si>
    <t>282512.300.000022</t>
  </si>
  <si>
    <t>273313.900.000042</t>
  </si>
  <si>
    <t>282512.300.000012</t>
  </si>
  <si>
    <t>Лента изоляционная</t>
  </si>
  <si>
    <t>282323.900.000000</t>
  </si>
  <si>
    <t>262040.000.000232</t>
  </si>
  <si>
    <t>204141.000.000011</t>
  </si>
  <si>
    <t>Освежитель воздуха</t>
  </si>
  <si>
    <t>221950.900.000008</t>
  </si>
  <si>
    <t>Шланг</t>
  </si>
  <si>
    <t>257340.190.000023</t>
  </si>
  <si>
    <t>257340.390.000026</t>
  </si>
  <si>
    <t>281412.330.000010</t>
  </si>
  <si>
    <t>Мегаомметр</t>
  </si>
  <si>
    <t>Метр кубический</t>
  </si>
  <si>
    <t>Беларусь</t>
  </si>
  <si>
    <t>Батарея</t>
  </si>
  <si>
    <t>Газоанализатор</t>
  </si>
  <si>
    <t>Флакон</t>
  </si>
  <si>
    <t>из стекла</t>
  </si>
  <si>
    <t>Кондиционер (сплит-система)</t>
  </si>
  <si>
    <t>настенный, площадь охлаждения более 50 м2</t>
  </si>
  <si>
    <t>Шина.для автобуса или автомобиля грузового и троллейбуса, радиальная, диаметр обода 20</t>
  </si>
  <si>
    <t>221113.500.000018</t>
  </si>
  <si>
    <t>для автобуса или автомобиля грузового и троллейбуса, радиальная, диаметр обода 22,5</t>
  </si>
  <si>
    <t>Диск жесткий внешний</t>
  </si>
  <si>
    <t>262021.300.000033</t>
  </si>
  <si>
    <t>интерфейс USB 3.0, емкость более 500 Гб, но не более 2 Тб, размер 2,5''</t>
  </si>
  <si>
    <t>257360.900.000007</t>
  </si>
  <si>
    <t>Комплект запасных частей инструментов и принадлежностей.для сварочных аппаратов</t>
  </si>
  <si>
    <t>279032.000.000016</t>
  </si>
  <si>
    <t>241071.000.000041</t>
  </si>
  <si>
    <t>Подшипник качения.шариковый, радиально-упорный</t>
  </si>
  <si>
    <t>281510.900.000002</t>
  </si>
  <si>
    <t>263040.900.000011</t>
  </si>
  <si>
    <t>Точка доступа</t>
  </si>
  <si>
    <t>электронный</t>
  </si>
  <si>
    <t>Компрессор</t>
  </si>
  <si>
    <t>282922.900.000007</t>
  </si>
  <si>
    <t>Преобразователь частоты</t>
  </si>
  <si>
    <t>271132.700.000000</t>
  </si>
  <si>
    <t>291013.000.000010</t>
  </si>
  <si>
    <t>Адаптер</t>
  </si>
  <si>
    <t>Фитинг</t>
  </si>
  <si>
    <t>Фланец</t>
  </si>
  <si>
    <t>Рессора</t>
  </si>
  <si>
    <t>Реагент</t>
  </si>
  <si>
    <t>Весы</t>
  </si>
  <si>
    <t>Мембрана</t>
  </si>
  <si>
    <t>281332.000.000046</t>
  </si>
  <si>
    <t>Рукав</t>
  </si>
  <si>
    <t>Вентиль</t>
  </si>
  <si>
    <t>Упаковка</t>
  </si>
  <si>
    <t>Вентилятор</t>
  </si>
  <si>
    <t>Вал</t>
  </si>
  <si>
    <t>Комплект ремонтный</t>
  </si>
  <si>
    <t>Бак</t>
  </si>
  <si>
    <t>Агрегат электронасосный</t>
  </si>
  <si>
    <t>281314.100.000003</t>
  </si>
  <si>
    <t>Водонагреватель</t>
  </si>
  <si>
    <t>Литр (куб. дм.)</t>
  </si>
  <si>
    <t>Колодка тормозная</t>
  </si>
  <si>
    <t>293230.250.000034</t>
  </si>
  <si>
    <t>Отвод</t>
  </si>
  <si>
    <t>Радиатор</t>
  </si>
  <si>
    <t>Камера</t>
  </si>
  <si>
    <t>281413.900.000106</t>
  </si>
  <si>
    <t>Генератор</t>
  </si>
  <si>
    <t>Дрель</t>
  </si>
  <si>
    <t>Фторопласт</t>
  </si>
  <si>
    <t>222142.700.000002</t>
  </si>
  <si>
    <t>Соединение быстроразъемное</t>
  </si>
  <si>
    <t>Диафрагма</t>
  </si>
  <si>
    <t>Термокабель</t>
  </si>
  <si>
    <t>275129.000.000016</t>
  </si>
  <si>
    <t>Хладагент</t>
  </si>
  <si>
    <t>Диск жесткий</t>
  </si>
  <si>
    <t>для подвижного состава</t>
  </si>
  <si>
    <t>ООО "ССЗ"ЛИСМА"</t>
  </si>
  <si>
    <t>для контроллера</t>
  </si>
  <si>
    <t>262040.000.000131</t>
  </si>
  <si>
    <t>для обеспечения напряжения постоянного тока</t>
  </si>
  <si>
    <t>Поршень</t>
  </si>
  <si>
    <t xml:space="preserve">Россия </t>
  </si>
  <si>
    <t>271222.900.000013</t>
  </si>
  <si>
    <t>252112.900.000003</t>
  </si>
  <si>
    <t>Станок для обработки металла</t>
  </si>
  <si>
    <t>281314.900.000090</t>
  </si>
  <si>
    <t>Плата специальная</t>
  </si>
  <si>
    <t>265182.600.000044</t>
  </si>
  <si>
    <t>Клапан выпускной</t>
  </si>
  <si>
    <t>Реле давления</t>
  </si>
  <si>
    <t>Воздухораспределитель</t>
  </si>
  <si>
    <t>Масло компрессорное</t>
  </si>
  <si>
    <t>192029.560.000026</t>
  </si>
  <si>
    <t>Один баллон</t>
  </si>
  <si>
    <t>Заслонка</t>
  </si>
  <si>
    <t>Корпус специальный</t>
  </si>
  <si>
    <t>Датчик положения</t>
  </si>
  <si>
    <t>Шайба специальная</t>
  </si>
  <si>
    <t>Стержень</t>
  </si>
  <si>
    <t>Преобразователь напряжения</t>
  </si>
  <si>
    <t>Кольцо уплотнительное</t>
  </si>
  <si>
    <t>Добавка</t>
  </si>
  <si>
    <t>Пробка</t>
  </si>
  <si>
    <t>Пленка</t>
  </si>
  <si>
    <t>Масло трансмиссионное</t>
  </si>
  <si>
    <t>192029.550.000006</t>
  </si>
  <si>
    <t>Головка</t>
  </si>
  <si>
    <t>Узбекистан</t>
  </si>
  <si>
    <t>АО "Эмбамунайгаз"</t>
  </si>
  <si>
    <t>ТОО «Oil Service Company»</t>
  </si>
  <si>
    <t>ТОО "Ойл Транспорт Корпорейшэн"</t>
  </si>
  <si>
    <t>ТОО «СП Казгермунай»</t>
  </si>
  <si>
    <t>ТОО "KMG-Security"</t>
  </si>
  <si>
    <t>АО «КазТрансОйл»</t>
  </si>
  <si>
    <t>ТОО «Professional Geo Solutions Kazakhstan»</t>
  </si>
  <si>
    <t>ТОО «Мунайтелеком»</t>
  </si>
  <si>
    <t>ТОО "Казахский газоперерабатывающий завод"</t>
  </si>
  <si>
    <t>ТОО "Oil Construction Company"</t>
  </si>
  <si>
    <t>ТОО "Магистральный Водовод"</t>
  </si>
  <si>
    <t>АО "Каражанбасмунай"</t>
  </si>
  <si>
    <t>ТОО НМСК «Казмортрансфлот»</t>
  </si>
  <si>
    <t>АО "Озенмунайгаз"</t>
  </si>
  <si>
    <t>ТОО "Kazakhstan Petrochemical Industries Inc." ("Казахстан Петрокемикал Индастриз Инк.")</t>
  </si>
  <si>
    <t>ТОО "KMG EP-Catering"</t>
  </si>
  <si>
    <t>ТОО "KMG Systems &amp; Services"</t>
  </si>
  <si>
    <t>ТОО "Атырауский нефтеперерабатывающий завод"</t>
  </si>
  <si>
    <t>ТОО "Казахойл Актобе"</t>
  </si>
  <si>
    <t>ТОО "КАЗАХТУРКМУНАЙ"</t>
  </si>
  <si>
    <t>ТОО "КазМунайГаз-Аэро"</t>
  </si>
  <si>
    <t>ТОО "Кен-Курылыс-Сервис"</t>
  </si>
  <si>
    <t>ТОО "КМГ Инжиниринг"</t>
  </si>
  <si>
    <t>ТОО "Мангистауэнергомунай"</t>
  </si>
  <si>
    <t>ТОО "Павлодарский нефтехимический завод"</t>
  </si>
  <si>
    <t>ТОО "СП "CASPI BITUM"</t>
  </si>
  <si>
    <t>ТОО "Урихтау Оперейтинг"</t>
  </si>
  <si>
    <t>ТОО «КАЗАХСТАНСКО - КИТАЙСКИЙ ТРУБОПРОВОД»</t>
  </si>
  <si>
    <t>ТОО "Северо-Западная трубопроводная компания "МунайТас"</t>
  </si>
  <si>
    <t xml:space="preserve">Краткая характеристика </t>
  </si>
  <si>
    <t>221111.100.000027</t>
  </si>
  <si>
    <t>Термопара</t>
  </si>
  <si>
    <t>Лист стальной</t>
  </si>
  <si>
    <t>порошок</t>
  </si>
  <si>
    <t>Патрон фильтра</t>
  </si>
  <si>
    <t>3М</t>
  </si>
  <si>
    <t>205952.100.000304</t>
  </si>
  <si>
    <t>Ингибитор</t>
  </si>
  <si>
    <t>205959.200.000000</t>
  </si>
  <si>
    <t>Плата управления</t>
  </si>
  <si>
    <t>Пробоотборник</t>
  </si>
  <si>
    <t>Сульфат алюминия</t>
  </si>
  <si>
    <t>Гипохлорит кальция</t>
  </si>
  <si>
    <t>201332.300.000002</t>
  </si>
  <si>
    <t>Провод</t>
  </si>
  <si>
    <t>Секция</t>
  </si>
  <si>
    <t>NORTEC</t>
  </si>
  <si>
    <t>жидкость</t>
  </si>
  <si>
    <t>Хлорид калия</t>
  </si>
  <si>
    <t>технический</t>
  </si>
  <si>
    <t>Россия, Китай</t>
  </si>
  <si>
    <t>кристаллы</t>
  </si>
  <si>
    <t>Шар</t>
  </si>
  <si>
    <t>Масло вакуумное</t>
  </si>
  <si>
    <t>192029.590.000019</t>
  </si>
  <si>
    <t>Трубка</t>
  </si>
  <si>
    <t>Редуктор</t>
  </si>
  <si>
    <t>192029.550.000015</t>
  </si>
  <si>
    <t>192029.560.000027</t>
  </si>
  <si>
    <t>Регулятор</t>
  </si>
  <si>
    <t>265170.990.000028</t>
  </si>
  <si>
    <t>282520.900.000006</t>
  </si>
  <si>
    <t>281314.130.000003</t>
  </si>
  <si>
    <t>Калорифер</t>
  </si>
  <si>
    <t>282511.300.000019</t>
  </si>
  <si>
    <t>Пластина твердосплавная</t>
  </si>
  <si>
    <t>Колесо</t>
  </si>
  <si>
    <t>281331.000.000127</t>
  </si>
  <si>
    <t>Вкладыш</t>
  </si>
  <si>
    <t>281331.000.000099</t>
  </si>
  <si>
    <t>Наконечник</t>
  </si>
  <si>
    <t>265182.500.000089</t>
  </si>
  <si>
    <t>Сверло спиральное</t>
  </si>
  <si>
    <t>Масло гидравлическое</t>
  </si>
  <si>
    <t>192029.520.000002</t>
  </si>
  <si>
    <t>222110.900.000011</t>
  </si>
  <si>
    <t>Аспиратор</t>
  </si>
  <si>
    <t>265151.700.000113</t>
  </si>
  <si>
    <t>Вставка</t>
  </si>
  <si>
    <t>Рукав гибкий</t>
  </si>
  <si>
    <t>242013.900.001550</t>
  </si>
  <si>
    <t>Щетка</t>
  </si>
  <si>
    <t>Шестигранник</t>
  </si>
  <si>
    <t>ПАО «Нижнекамскшина»</t>
  </si>
  <si>
    <t>Уголок</t>
  </si>
  <si>
    <t>241071.000.000037</t>
  </si>
  <si>
    <t>стальной, равнополочный, горячекатаный, ширина 50 мм</t>
  </si>
  <si>
    <t>электромагнитный</t>
  </si>
  <si>
    <t>241071.000.000033</t>
  </si>
  <si>
    <t>стальной, равнополочный, горячекатаный, ширина 32 мм</t>
  </si>
  <si>
    <t>241071.000.000036</t>
  </si>
  <si>
    <t>стальной, равнополочный, горячекатаный, ширина 45 мм</t>
  </si>
  <si>
    <t>стальной, равнополочный, горячекатаный, ширина 75 мм</t>
  </si>
  <si>
    <t>Швеллер</t>
  </si>
  <si>
    <t>241062.900.000158</t>
  </si>
  <si>
    <t>стальной, марка Ст.45, диаметр 15-50 мм, горячекатаный</t>
  </si>
  <si>
    <t>241032.000.000020</t>
  </si>
  <si>
    <t>марка Ст.3сп, толщина 0,40-12 мм, горячекатаный</t>
  </si>
  <si>
    <t>Набор</t>
  </si>
  <si>
    <t>Труболовка</t>
  </si>
  <si>
    <t>Электродвигатель переменного тока</t>
  </si>
  <si>
    <t>ловильный</t>
  </si>
  <si>
    <t>универсальная</t>
  </si>
  <si>
    <t>таблетки</t>
  </si>
  <si>
    <t>скважинный</t>
  </si>
  <si>
    <t>Отопитель салона</t>
  </si>
  <si>
    <t>для грузового автомобиля</t>
  </si>
  <si>
    <t>настенный, площадь охлаждения до 50 кв.м</t>
  </si>
  <si>
    <t xml:space="preserve">Китай </t>
  </si>
  <si>
    <t>Распылитель</t>
  </si>
  <si>
    <t>медицинский</t>
  </si>
  <si>
    <t>Кондиционер</t>
  </si>
  <si>
    <t>Долото буровое</t>
  </si>
  <si>
    <t>241062.900.000039</t>
  </si>
  <si>
    <t>стальной, марка Ст.45, диаметр 32-270 мм, горячекатаный</t>
  </si>
  <si>
    <t>Патрон токарный</t>
  </si>
  <si>
    <t>Труба горячедеформированная</t>
  </si>
  <si>
    <t>Рулетка</t>
  </si>
  <si>
    <t>из нержавеющей стали</t>
  </si>
  <si>
    <t>Лебедка</t>
  </si>
  <si>
    <t>289261.500.000172</t>
  </si>
  <si>
    <t>Масло индустриальное</t>
  </si>
  <si>
    <t>Рулон</t>
  </si>
  <si>
    <t>Установка буровая</t>
  </si>
  <si>
    <t>Разрядник</t>
  </si>
  <si>
    <t>Лента конвейерная</t>
  </si>
  <si>
    <t>резинотканевая, для средних условий эксплуатации, ширина 100-3000 мм</t>
  </si>
  <si>
    <t>Пускатель магнитный</t>
  </si>
  <si>
    <t>Швейцария</t>
  </si>
  <si>
    <t>Набор реагентов</t>
  </si>
  <si>
    <t>hach</t>
  </si>
  <si>
    <t>Конденсатоотводчик</t>
  </si>
  <si>
    <t>Фонарь</t>
  </si>
  <si>
    <t>Кассета специализированная</t>
  </si>
  <si>
    <t>Рейка</t>
  </si>
  <si>
    <t>Раствор хелатного железа</t>
  </si>
  <si>
    <t>205959.600.000077</t>
  </si>
  <si>
    <t>буферный, pH 9,21</t>
  </si>
  <si>
    <t>https://cloud.skc.kz:2443/index.php/s/WFjATz3R742Nf2b</t>
  </si>
  <si>
    <t>Merichem company</t>
  </si>
  <si>
    <t>Гидромотор</t>
  </si>
  <si>
    <t>281212.300.000000</t>
  </si>
  <si>
    <t>винтовой</t>
  </si>
  <si>
    <t>Винтовой забойный двигатель ВЗД  ДРУ2-172РС.8025ПС (RS172N554 5/6 6:4) с регулируемым углом) в комплекте с ЗИП</t>
  </si>
  <si>
    <t>https://cloud.skc.kz:2443/index.php/s/JSQnofWZWPANBJP</t>
  </si>
  <si>
    <t>ООО "Фирма "Радиус-Сервис"</t>
  </si>
  <si>
    <t>ПАВ патент продукт 25%</t>
  </si>
  <si>
    <t>204120.200.000000</t>
  </si>
  <si>
    <t>органическое, анионионоактивное</t>
  </si>
  <si>
    <t>https://cloud.skc.kz:2443/index.php/s/orjYEMr7L2rnsGB</t>
  </si>
  <si>
    <t>Шина 425/85 R21</t>
  </si>
  <si>
    <t>https://cloud.skc.kz:2443/index.php/s/mKB4JLrw2y89qLg</t>
  </si>
  <si>
    <t>ОАО "Омскшина"</t>
  </si>
  <si>
    <t>Стабилизатор ARI 360K</t>
  </si>
  <si>
    <t>205956.500.000000</t>
  </si>
  <si>
    <t>смеси двух или более стабилизаторов для резины</t>
  </si>
  <si>
    <t>https://cloud.skc.kz:2443/index.php/s/bsYjYnyXKxTw8tx</t>
  </si>
  <si>
    <t>https://docs.google.com/document/d/1nuxdbFyYcrcVMYVbnZd6QygVFJvGXGsw/edit?usp=sharing&amp;ouid=118397390670989413877&amp;rtpof=true&amp;sd=true</t>
  </si>
  <si>
    <t>заводы (Китай):
- SHANDONG YONGSHENG RUBBER GROUP CO., LTD;
- Shandong Hongsheng Rubber Co., Ltd;
- Guizhou Tyre Co., Ltd</t>
  </si>
  <si>
    <t>Ремонтный комплект</t>
  </si>
  <si>
    <t>Ремонтный комплект для компрессоров ВД КГ-2 А/Б на УПГ-2."ARIEL" модель: JGС – 4</t>
  </si>
  <si>
    <t>https://docs.google.com/document/d/1ZMIseeq7osFDqWUxWhkhkWtWI8e3bKjm/edit?usp=sharing&amp;ouid=118397390670989413877&amp;rtpof=true&amp;sd=true</t>
  </si>
  <si>
    <t>Ariel Corporation</t>
  </si>
  <si>
    <t>Ремонтный комплект для компрессоров "Howden" С-3120 А/В/С на ЦППН.</t>
  </si>
  <si>
    <t>https://docs.google.com/document/d/1pePL2XRmqxmvxqGJVKT8RU07wyJCM2BG/edit?usp=sharing&amp;ouid=118397390670989413877&amp;rtpof=true&amp;sd=true</t>
  </si>
  <si>
    <t>Howden</t>
  </si>
  <si>
    <t>Бактерицид патент продукт 6%</t>
  </si>
  <si>
    <t>205959.690.000013</t>
  </si>
  <si>
    <t>для подавления роста сульфатвосстанавливающих бактерий, вызывающих микробиологическую коррозию оборудования</t>
  </si>
  <si>
    <t>https://docs.google.com/document/d/1SEcprfZ4ZCmKzhVIMvUULxiVgwcwsr7-/edit?usp=sharing&amp;ouid=118397390670989413877&amp;rtpof=true&amp;sd=true</t>
  </si>
  <si>
    <t>281332.000.000214</t>
  </si>
  <si>
    <t>ЗИП замерных установок АГЗУ Озна-Массомер (ТОР, РРН, сальники, мембраны, крыльчатки. Каретки и т.п. )</t>
  </si>
  <si>
    <t>https://docs.google.com/document/d/1bMmsUVaZNkhFMEa0nGd1nzob-LFaftaV/edit?usp=sharing&amp;ouid=118397390670989413877&amp;rtpof=true&amp;sd=true</t>
  </si>
  <si>
    <t>АО «ОЗНА-Измерительные системы»</t>
  </si>
  <si>
    <t>Термометр биметаллический</t>
  </si>
  <si>
    <t>265151.300.000024</t>
  </si>
  <si>
    <t>Термометр накладной, диапазон (0…100)°С</t>
  </si>
  <si>
    <t>https://docs.google.com/document/d/1vuXhZ9ENJ3fICBQsTD0Xm7SGE5U0qz6p/edit?usp=sharing&amp;ouid=118397390670989413877&amp;rtpof=true&amp;sd=true</t>
  </si>
  <si>
    <t>Wika Alexander Wiegand SE &amp; Co. KG</t>
  </si>
  <si>
    <t>281332.000.000207</t>
  </si>
  <si>
    <t>Ремонтный комплект на компрессора К-1 и К-2 (7000м3/час) УПН «Нуралы»
Компрессор ARIEL JGС – 2.</t>
  </si>
  <si>
    <t>https://docs.google.com/document/d/1m5x_VXPkc7MO6vd3XrkpLq6FoV4yuXjK/edit?usp=sharing&amp;ouid=118397390670989413877&amp;rtpof=true&amp;sd=true</t>
  </si>
  <si>
    <t>Микроимпульсный радарный уровнемер Взрывозащита: ATEX II Ex ia (искробезопасные выходы) Материал подсоединения и зонда / давление: нержавеющая сталь 316L (1.4404) / 40 бар. Зонд: одиночный трос Ø4 мм длиной, мм  17 000.</t>
  </si>
  <si>
    <t>https://docs.google.com/document/d/1ms6ZZjKH1Ws034jKFXEwKAjy3WxhIxH0/edit?usp=sharing&amp;ouid=118397390670989413877&amp;rtpof=true&amp;sd=true</t>
  </si>
  <si>
    <t>Endress+Hauser GmbH+Co. KG</t>
  </si>
  <si>
    <t xml:space="preserve">Ремонтный комплект для компрессора НД КГ-1 на УПГ-2."ARIEL" модель: JGТ – 2. </t>
  </si>
  <si>
    <t>https://docs.google.com/document/d/1lLEqSACUenRElcI6QObYUnZNiEiiMVks/edit?usp=sharing&amp;ouid=118397390670989413877&amp;rtpof=true&amp;sd=true</t>
  </si>
  <si>
    <t>282219.300.000099</t>
  </si>
  <si>
    <t>для гидроцилиндра поверочной установки компакт-прувер</t>
  </si>
  <si>
    <t>https://drive.google.com/open?id=1SdHA3fvSMVBTEh40AKeSH7ZkDAsfrhQx</t>
  </si>
  <si>
    <t>Flow Management Devices LLC</t>
  </si>
  <si>
    <t>Полиакриламид</t>
  </si>
  <si>
    <t>201653.550.000000</t>
  </si>
  <si>
    <t>https://docs.google.com/document/d/1Wii9IjzcEAFfrw1MvbMzcZuIH99Irn92/edit?usp=sharing&amp;ouid=118397390670989413877&amp;rtpof=true&amp;sd=true</t>
  </si>
  <si>
    <t>Shandong Bavoi Energy Tehnology</t>
  </si>
  <si>
    <t>Шина 1200х500-508</t>
  </si>
  <si>
    <t>https://docs.google.com/document/d/1QiupSj7cKBEemSxYmEUfu9d0FKPLYuBY/edit?usp=sharing&amp;ouid=118397390670989413877&amp;rtpof=true&amp;sd=true</t>
  </si>
  <si>
    <t>https://drive.google.com/open?id=1AciuBe32cd9qKb1F6ozHVp0xHDS4B5K8</t>
  </si>
  <si>
    <t>Счетчик газа барабанный TG 5</t>
  </si>
  <si>
    <t>265163.300.000004</t>
  </si>
  <si>
    <t>барабанный</t>
  </si>
  <si>
    <t>https://docs.google.com/document/d/11ti_MW4TPVFUes7MhTeaHF09F4fMNWWD/edit?usp=sharing&amp;ouid=118397390670989413877&amp;rtpof=true&amp;sd=true</t>
  </si>
  <si>
    <t>RITTER</t>
  </si>
  <si>
    <t xml:space="preserve">Микроимпульсный уровнемер со стержневым зондом для измерение общего уровня взлива и уровня границы раздела фаз с точностью измерений ±2 мм. Тип взрывозащиты: EAC Ex ia IIC T6 Ga / Gb, Ex d [ia Ga] IIC T6 Ga / Gb. Питание 24 В ВС (двух проводное подключение).Два выхода: 4-20 мА с HART и 4-20 мА.  </t>
  </si>
  <si>
    <t>https://docs.google.com/document/d/1NOaw9zvEaVJ4Jfs4c9opfhIL387AFZ4E/edit?usp=sharing&amp;ouid=118397390670989413877&amp;rtpof=true&amp;sd=true</t>
  </si>
  <si>
    <t>Уровнемер раздела фаз Волноводный радарный датчик уровня жидкости и уровня раздела двух жидкостей (погр. изм. +/- 3 мм или +/- 0,03[%]  от изм.диапазона). Выходной сигнал: 4-20 мА с цифровым сигналом по протоколу HART. Материал корпуса: нержавеющая сталь. Резьба кабельного ввода: M20 x 1.5 (переходник). Рабочая температура и давление: до 4,0 МПа при температуре от -40 до +150 град.С (ограничено уплотнением). Троссовой. Единицы длины зонда: метрические (метры, сантиметры). Длина зонда (метры): 4 м. Соединение с процессом: резьба 1 дюйм NPT. Взрывозащита: взрывонепроницаемая оболочка Exd (EAC). Тип дисплея: встроенный цифровой дисплей. Сертификат: калибровки завода изготовителя.</t>
  </si>
  <si>
    <t>https://docs.google.com/document/d/1OWP4BmlH2rJVASB8nienFvMOo5iDieUg/edit?usp=sharing&amp;ouid=118397390670989413877&amp;rtpof=true&amp;sd=true</t>
  </si>
  <si>
    <t>Секция для мультифазной насосной установки</t>
  </si>
  <si>
    <t>281331.000.000206</t>
  </si>
  <si>
    <t>Мультифазный насосная</t>
  </si>
  <si>
    <t>https://docs.google.com/document/d/1f6ss_ePlnSowg6aG6GKacqZ7-PIWwSNN/edit?usp=sharing&amp;ouid=118397390670989413877&amp;rtpof=true&amp;sd=true</t>
  </si>
  <si>
    <t>Уровнемер аолноводный радарный. Сигнальный выход (Н) - 4-20 мА/Hart. Материал корпуса (А) - аллюминий с полиуретановым покрытием. Кабельный ввод (2) - М20*1,5. Рабочая температура и давление (S)- от -1 до 40 бар температура до 150 С.</t>
  </si>
  <si>
    <t>https://docs.google.com/document/d/1KYiLXB7FvmerRbBhwyg0cIJaOnK_dAct/edit?usp=sharing&amp;ouid=118397390670989413877&amp;rtpof=true&amp;sd=true</t>
  </si>
  <si>
    <t>Шина 23.5-25</t>
  </si>
  <si>
    <t>221114.900.000011</t>
  </si>
  <si>
    <t>на спецтехнику, диагональная, диаметр обода 25, ведущая</t>
  </si>
  <si>
    <t>https://docs.google.com/document/d/1olnpzWcvOfAgWyVHwbQxO-EAt0FdUVRy/edit?usp=sharing&amp;ouid=118397390670989413877&amp;rtpof=true&amp;sd=true</t>
  </si>
  <si>
    <t>221113.500.000015</t>
  </si>
  <si>
    <t>для автобуса или автомобиля грузового и троллейбуса, радиальная, диаметр обода 16</t>
  </si>
  <si>
    <t>https://docs.google.com/document/d/11PMczcQlXfZzbp2gShYbR97V_WJ2mrDX/edit?usp=sharing&amp;ouid=118397390670989413877&amp;rtpof=true&amp;sd=true</t>
  </si>
  <si>
    <t>Этиленгликоль МЭГ высший Сорт 99,8%</t>
  </si>
  <si>
    <t>201423.100.000004</t>
  </si>
  <si>
    <t>сорт высший</t>
  </si>
  <si>
    <t>https://docs.google.com/document/d/1EeuwAwNT4ztChI5q9obNFEtZH1ddLE0k/edit?usp=sharing&amp;ouid=118397390670989413877&amp;rtpof=true&amp;sd=true</t>
  </si>
  <si>
    <t>ПАО "Нижнекамскнефтехим"</t>
  </si>
  <si>
    <t>https://docs.google.com/document/d/1NgfnCJNdhdET5tbTeVC-LPWSITitC_fl/edit?usp=sharing&amp;ouid=118397390670989413877&amp;rtpof=true&amp;sd=true</t>
  </si>
  <si>
    <t>https://docs.google.com/document/d/1EGXcTZQ-KfIQaXx57iRvQqJhfyPaFBEw/edit?usp=sharing&amp;ouid=118397390670989413877&amp;rtpof=true&amp;sd=true</t>
  </si>
  <si>
    <t>Камский шинный завод</t>
  </si>
  <si>
    <t>Лента специальная</t>
  </si>
  <si>
    <t>222130.100.000053</t>
  </si>
  <si>
    <t>из фторопласта, ширина 10-100 мм</t>
  </si>
  <si>
    <t>https://docs.google.com/document/d/1--QMHNd9jluGpbeHQxQkzqMV_xQvmY1g/edit?usp=sharing&amp;ouid=118397390670989413877&amp;rtpof=true&amp;sd=true</t>
  </si>
  <si>
    <t>ООО "Фторопласовые технологии"</t>
  </si>
  <si>
    <t>Автошина 10.00 R 20 (280х508)</t>
  </si>
  <si>
    <t>https://docs.google.com/document/d/1e50sllfXE7dqoStGOH34M77fOoR_LeXA/edit?usp=sharing&amp;ouid=118397390670989413877&amp;rtpof=true&amp;sd=true</t>
  </si>
  <si>
    <t>Шкаф(печь) пекарский 15,6кВт</t>
  </si>
  <si>
    <t>289315.300.000001</t>
  </si>
  <si>
    <t>хлебопекарная, ярусная</t>
  </si>
  <si>
    <t>https://docs.google.com/document/d/15Nm-SRi69U88G0Uom5Q0tFAQTEiKd6Jh/edit?usp=sharing&amp;ouid=118397390670989413877&amp;rtpof=true&amp;sd=true</t>
  </si>
  <si>
    <t>АО "Чувашторгтехника" </t>
  </si>
  <si>
    <t>Плита электрическая с духовкой</t>
  </si>
  <si>
    <t>275128.390.000033</t>
  </si>
  <si>
    <t>тип варочной панели комбинированный, количество конфорок 4, отдельностоящая</t>
  </si>
  <si>
    <t>https://docs.google.com/document/d/1UwUVxnKEPSGZ0h658YGQ37wIrE52wnfi/edit?usp=sharing&amp;ouid=118397390670989413877&amp;rtpof=true&amp;sd=true</t>
  </si>
  <si>
    <t>Мясорубка электрическая 1900Вт, 300кг/ч</t>
  </si>
  <si>
    <t>275121.750.000001</t>
  </si>
  <si>
    <t>с реверсом</t>
  </si>
  <si>
    <t>https://docs.google.com/document/d/12AHPzKWWocBBNmtTwCJHeNN3b1GsXljQ/edit?usp=sharing&amp;ouid=118397390670989413877&amp;rtpof=true&amp;sd=true</t>
  </si>
  <si>
    <t>ООО Завод "Торгмаш"</t>
  </si>
  <si>
    <t>272011.900.000008</t>
  </si>
  <si>
    <t>литиево-ионная, аккумуляторная</t>
  </si>
  <si>
    <t>https://drive.google.com/open?id=1TnvGHzBelbJe593r20UE7QlsHieItDfr</t>
  </si>
  <si>
    <t>WCX, GROW, XCG</t>
  </si>
  <si>
    <t>Шина 16.9-28</t>
  </si>
  <si>
    <t>221114.900.000019</t>
  </si>
  <si>
    <t>на спецтехнику, радиальная, диаметр обода 28, ведущая</t>
  </si>
  <si>
    <t>https://docs.google.com/document/d/1WK9p6pjIoX6RszAAY3h_QkwLliVwaZfG/edit?usp=sharing&amp;ouid=118397390670989413877&amp;rtpof=true&amp;sd=true</t>
  </si>
  <si>
    <t>262011.100.000002</t>
  </si>
  <si>
    <t>https://docs.google.com/document/d/1RhPzpR36K9MJN3bJOMAWikBo4HNAf1-E/edit?usp=sharing&amp;ouid=118397390670989413877&amp;rtpof=true&amp;sd=true</t>
  </si>
  <si>
    <t>https://docs.google.com/document/d/1QQnCJK-XupFg7oV7KCdfqddbfRv42xbB/edit?usp=sharing&amp;ouid=118397390670989413877&amp;rtpof=true&amp;sd=true</t>
  </si>
  <si>
    <t>Мойка лабораторная ЛК-1200 СМС-ПВ</t>
  </si>
  <si>
    <t>259911.110.000000</t>
  </si>
  <si>
    <t>МСУ, из нержавеющей стали</t>
  </si>
  <si>
    <t>https://docs.google.com/document/d/1058wwlwcxnI37Qr1QndKzbrzHobg1vfP/edit?usp=sharing&amp;ouid=118397390670989413877&amp;rtpof=true&amp;sd=true</t>
  </si>
  <si>
    <t>Simple Pro</t>
  </si>
  <si>
    <t>205959.130.000000</t>
  </si>
  <si>
    <t>Стандартный образец состава искусственной газовой смеси. 1. Стандартный образец состава калибровочной газовой смеси – имитатор природного газа (ИПГ- 17). Баллон: LUXFER, алюминиевый, 10 дм3. Вентиль: латунь, левая резьба 2. Стандартный образец состава искусственной газовой смеси серосодержащих соединений низкой концентрации,10 дм3, Давление смеси в баллоне не более 8,0 МПа .Вентиль: ВС-16МЛ, нержавеющая сталь 3. Стандартный образец состава искусственной газовой смеси серосодержащих соединений высокой концентрации, Давление смеси в баллоне не более 8,0 МПа, Баллон: LUXFER, алюминий, 10 дм3; Вентиль: ВС-16МЛ, нержавеющая сталь</t>
  </si>
  <si>
    <t>https://docs.google.com/document/d/1iACj4qNZhbfEWznmY6yIb8vNL50yG7fZ/edit?usp=sharing&amp;ouid=118397390670989413877&amp;rtpof=true&amp;sd=true</t>
  </si>
  <si>
    <t>ООО «МОНИТОРИНГ»</t>
  </si>
  <si>
    <t>Шина 12.00 R18</t>
  </si>
  <si>
    <t>221113.500.000025</t>
  </si>
  <si>
    <t>для автобуса или автомобиля грузового и троллейбуса, радиальная, диаметр обода 18</t>
  </si>
  <si>
    <t>https://docs.google.com/document/d/1m99hhvRpPOC_KBQ9_uHWRURReOvATj_e/edit?usp=sharing&amp;ouid=118397390670989413877&amp;rtpof=true&amp;sd=true</t>
  </si>
  <si>
    <t>Модуль интерфейсный</t>
  </si>
  <si>
    <t>263030.900.000067</t>
  </si>
  <si>
    <t>промышленного контроллера</t>
  </si>
  <si>
    <t>https://drive.google.com/open?id=1r2NYGNbR9pB07Zvl4qA5PoUKzf6C9UGI</t>
  </si>
  <si>
    <t>Honeywell</t>
  </si>
  <si>
    <t>Панель контрольная</t>
  </si>
  <si>
    <t>263060.000.000048</t>
  </si>
  <si>
    <t>Адресная контрольная панель пожарной сигнализации</t>
  </si>
  <si>
    <t>https://docs.google.com/document/d/1ibl1_KGpe9kJu7F678pMOhPTnrv1te2m/edit?usp=sharing&amp;ouid=118397390670989413877&amp;rtpof=true&amp;sd=true</t>
  </si>
  <si>
    <t>Kentec.</t>
  </si>
  <si>
    <t>Датчик предельного уровня жидкости</t>
  </si>
  <si>
    <t>265152.790.000049</t>
  </si>
  <si>
    <t>Контроллер уровня поплавковый.LIQUID LEVEL CONTROLLER</t>
  </si>
  <si>
    <t>https://docs.google.com/document/d/1i1w-Ue4wAP4tH2G15uiNM1z4sp0pvJpq/edit?usp=sharing&amp;ouid=118397390670989413877&amp;rtpof=true&amp;sd=true</t>
  </si>
  <si>
    <t>Fisher - Emerson</t>
  </si>
  <si>
    <t>Набор ключей</t>
  </si>
  <si>
    <t>гаечные</t>
  </si>
  <si>
    <t>https://drive.google.com/open?id=1LAKiGWCO-ZvsGg_WH89EYiuCJlZtfdln</t>
  </si>
  <si>
    <t>ООО "Ситомо"</t>
  </si>
  <si>
    <t>Заслонка газовая ЗГ3.00.00.000</t>
  </si>
  <si>
    <t>265185.300.000001</t>
  </si>
  <si>
    <t>https://docs.google.com/document/d/1oCJxJsvClOeXjdzSfB0aNSvDlDf37ez7/edit?usp=sharing&amp;ouid=118397390670989413877&amp;rtpof=true&amp;sd=true</t>
  </si>
  <si>
    <t>ООО «ОЗНА-Измерительные системы »</t>
  </si>
  <si>
    <t>ЗИП для газоанализатора TESTO 350. В составе ЗИП: модуль О2 (каталожный № 0393 0000) - 1 шт., Модуль СО с Н2-компенсацией (каталожный № 0393 0104) - 1 шт., Модуль NO (каталожный № 0393 0150) - 1 шт., Модуль NO2 (каталожный № 0393 0200) - 1 шт., Модуль СН (каталожный № 0393 0300) - 1 шт., Модуль СО2-ИК (каталожный № 0393 0400) -1 шт., Запасная термобумага - 1 упаковка (в 1 упаковке - 6 рулонов).</t>
  </si>
  <si>
    <t>https://docs.google.com/document/d/1fi3eGG_95mElM8HkF1zlHvgPRTBM_BP7/edit?usp=sharing&amp;ouid=118397390670989413877&amp;rtpof=true&amp;sd=true</t>
  </si>
  <si>
    <t>Testo SE &amp; Co. KGaA</t>
  </si>
  <si>
    <t>Колбонагреватель ПЭ-4130 трехместный</t>
  </si>
  <si>
    <t>275124.990.000000</t>
  </si>
  <si>
    <t>лабораторный</t>
  </si>
  <si>
    <t>https://docs.google.com/document/d/1dR_qTYjBG2Yih8ywaupHzSMQwhJdzLoC/edit?usp=sharing&amp;ouid=118397390670989413877&amp;rtpof=true&amp;sd=true</t>
  </si>
  <si>
    <t>ООО "Промтехпроект"</t>
  </si>
  <si>
    <t>Соленоид</t>
  </si>
  <si>
    <t>283060.300.000012</t>
  </si>
  <si>
    <t>https://docs.google.com/document/d/1Q1ZPCMkogtGsDVOZkAsCVTJKOFZuv7QA/edit?usp=sharing&amp;ouid=118397390670989413877&amp;rtpof=true&amp;sd=true</t>
  </si>
  <si>
    <t>NORGREN</t>
  </si>
  <si>
    <t>Дистиллятор ДЭ-10</t>
  </si>
  <si>
    <t>282911.500.000005</t>
  </si>
  <si>
    <t>производительность 4-10 л/ч</t>
  </si>
  <si>
    <t>https://docs.google.com/document/d/1bKZIciWKHocBW-TawRG89X7gX0NlMMLN/edit?usp=sharing&amp;ouid=118397390670989413877&amp;rtpof=true&amp;sd=true</t>
  </si>
  <si>
    <t>ЭлектроМедОборудование</t>
  </si>
  <si>
    <t>Морозильник однокамерный 485л</t>
  </si>
  <si>
    <t>275111.100.000051</t>
  </si>
  <si>
    <t>отдельностоящий, в виде стола, объем не менее 220 л</t>
  </si>
  <si>
    <t>https://docs.google.com/document/d/18DEJN1jWTTq4n-BrYPO3DacnqIb7QF5n/edit?usp=sharing&amp;ouid=118397390670989413877&amp;rtpof=true&amp;sd=true</t>
  </si>
  <si>
    <t>Haier Group</t>
  </si>
  <si>
    <t xml:space="preserve">Одноразовый фильтр </t>
  </si>
  <si>
    <t xml:space="preserve">Одноразовый фильтр Minisart (Sartorius) </t>
  </si>
  <si>
    <t>https://docs.google.com/document/d/1GLWopp5Mml3EXghHhNSX5DcExdBJAIOU/edit?usp=sharing&amp;ouid=118397390670989413877&amp;rtpof=true&amp;sd=true</t>
  </si>
  <si>
    <t xml:space="preserve">Sartorius </t>
  </si>
  <si>
    <t>Штроп эксплуатационный ШЭ-28</t>
  </si>
  <si>
    <t>289261.500.000092</t>
  </si>
  <si>
    <t>для подвешивания элеватора</t>
  </si>
  <si>
    <t>https://docs.google.com/document/d/1qHK29c7KVLvjboUT0frRboK1ZC3hefC-/edit?usp=sharing&amp;ouid=118397390670989413877&amp;rtpof=true&amp;sd=true</t>
  </si>
  <si>
    <t>ООО НЗНО</t>
  </si>
  <si>
    <t>Камера холодильная КХН-6,61</t>
  </si>
  <si>
    <t>282513.900.000007</t>
  </si>
  <si>
    <t>для пищевой промышленности</t>
  </si>
  <si>
    <t>https://docs.google.com/document/d/13k5ZKhp6AvBCvrJsuF0dRiqEgRy3T4iT/edit?usp=sharing&amp;ouid=118397390670989413877&amp;rtpof=true&amp;sd=true</t>
  </si>
  <si>
    <t>ЗАО "Полаир-Недвижимость"</t>
  </si>
  <si>
    <t>Башмак Жет-245</t>
  </si>
  <si>
    <t>для спуска по стволу скважин и защиты от повреждения при спуске в скважину</t>
  </si>
  <si>
    <t xml:space="preserve">Башмак колонный БКМ-245 для оборудования низа обсадных колон из труб </t>
  </si>
  <si>
    <t>https://drive.google.com/open?id=1DJ3wCV7eSLmypZl9khPVpcFBYniHDriq</t>
  </si>
  <si>
    <t>Краснодарский завод "Нефтемаш"</t>
  </si>
  <si>
    <t>281332.000.000170</t>
  </si>
  <si>
    <t>для компрессора</t>
  </si>
  <si>
    <t>ООО "Завод компрессорного оборудования"</t>
  </si>
  <si>
    <t>Котел пищеварочный КПЭМ-100</t>
  </si>
  <si>
    <t>279013.900.000000</t>
  </si>
  <si>
    <t>отдельностоящий</t>
  </si>
  <si>
    <t>https://docs.google.com/document/d/1X9_MrGYwlwaZr9ZBE16OdN4Dzl0Z3pR2/edit?usp=sharing&amp;ouid=118397390670989413877&amp;rtpof=true&amp;sd=true</t>
  </si>
  <si>
    <t>Термометр ТИН 5-3от 0 до +50</t>
  </si>
  <si>
    <t>265151.100.000014</t>
  </si>
  <si>
    <t>ТИН-5</t>
  </si>
  <si>
    <t>https://docs.google.com/document/d/1Va4IH6GlOuayXJJEnw8WycaN36TxPq2A/edit?usp=sharing&amp;ouid=118397390670989413877&amp;rtpof=true&amp;sd=true</t>
  </si>
  <si>
    <t>ОАО "Термоприбор"</t>
  </si>
  <si>
    <t>Мармит электрический вторых блюд</t>
  </si>
  <si>
    <t>289315.800.000001</t>
  </si>
  <si>
    <t>на 2 блюда</t>
  </si>
  <si>
    <t>Трубка индикаторная на сероводород 2/a</t>
  </si>
  <si>
    <t>231923.300.000183</t>
  </si>
  <si>
    <t>индикаторная, из стекла</t>
  </si>
  <si>
    <t>https://docs.google.com/document/d/1cIWTSfj-c_MSYFb5LTsFL9zLPJNgfXHJ/edit?usp=sharing&amp;ouid=118397390670989413877&amp;rtpof=true&amp;sd=true</t>
  </si>
  <si>
    <t>Dräger</t>
  </si>
  <si>
    <t>Трубка индикаторная на углеводород 100/a</t>
  </si>
  <si>
    <t>https://docs.google.com/document/d/1CZd1zU2mK661Ga2Ei-_MXf3cfyUmO6Ky/edit?usp=sharing&amp;ouid=118397390670989413877&amp;rtpof=true&amp;sd=true</t>
  </si>
  <si>
    <t>239111.700.000000</t>
  </si>
  <si>
    <t>шлифматериал алмаз, на бакелитовой связке, отрезной</t>
  </si>
  <si>
    <t>https://drive.google.com/open?id=1-8V8FyHzxlPTG3BMxSrxX8giOWgG6g6X</t>
  </si>
  <si>
    <t>Великобритания</t>
  </si>
  <si>
    <t>263060.000.000025</t>
  </si>
  <si>
    <t>резервная</t>
  </si>
  <si>
    <t>https://drive.google.com/open?id=1VENM-IygxzNT9n9sgh9uxcNeQ0UDDRR0</t>
  </si>
  <si>
    <t>Башмак-168 Жет</t>
  </si>
  <si>
    <t xml:space="preserve">Башмак колонный БКМ-168 для оборудования низа обсадных колон из труб </t>
  </si>
  <si>
    <t>https://drive.google.com/open?id=1o_Dn7f5nLWPhOOTj8QpX6n_KFG9Jv1sY</t>
  </si>
  <si>
    <t>Тиски</t>
  </si>
  <si>
    <t>257330.850.000000</t>
  </si>
  <si>
    <t>слесарные</t>
  </si>
  <si>
    <t>https://drive.google.com/open?id=1XPcDRdC8fXl3nd0vxNZRTaZyl_rctBWI</t>
  </si>
  <si>
    <t>Sparta</t>
  </si>
  <si>
    <t>https://drive.google.com/open?id=1BsIHVZu93-85KJaLO0J6BiA1QWFE3wc0</t>
  </si>
  <si>
    <t>Овершот ОВ-90</t>
  </si>
  <si>
    <t>289261.500.000158</t>
  </si>
  <si>
    <t>для нефтегазодобывающей отрасли</t>
  </si>
  <si>
    <t>https://docs.google.com/document/d/17X8FO0UIhBpExyR4hDo2muJQBbbNAtHT/edit?usp=sharing&amp;ouid=118397390670989413877&amp;rtpof=true&amp;sd=true</t>
  </si>
  <si>
    <t>ООО ПКФ «ОйлРемСервис"</t>
  </si>
  <si>
    <t>Машина тестомесильная 110л, 120кг/ч</t>
  </si>
  <si>
    <t>289317.100.000000</t>
  </si>
  <si>
    <t>производительность до 160 кг/ч</t>
  </si>
  <si>
    <t>https://docs.google.com/document/d/1uGGyX5H0OmYEh2G0KOHe2RPwfGharwQv/edit?usp=sharing&amp;ouid=118397390670989413877&amp;rtpof=true&amp;sd=true</t>
  </si>
  <si>
    <t>https://docs.google.com/document/d/1pOHeMSNov79K-Sk_T3h7I5mNpb1Uh86k/edit?usp=sharing&amp;ouid=118397390670989413877&amp;rtpof=true&amp;sd=true</t>
  </si>
  <si>
    <t>Башмак-426 Кал</t>
  </si>
  <si>
    <t xml:space="preserve">Башмак колонный БКМ-426 для оборудования низа обсадных колон из труб </t>
  </si>
  <si>
    <t>https://drive.google.com/open?id=1U_cY_GHosSThXu3FKsB_T-3_QM4v1-D-</t>
  </si>
  <si>
    <t>Башмак-245 Кал</t>
  </si>
  <si>
    <t>https://drive.google.com/open?id=1BYG2DYvEeukGEzhlEIEVU0RBWFXMb2j9</t>
  </si>
  <si>
    <t xml:space="preserve">Набор ключей </t>
  </si>
  <si>
    <t>https://docs.google.com/document/d/1OYnNT5buY8GQPttlyefvVyg9Q5te0JnC/edit?usp=sharing&amp;ouid=118397390670989413877&amp;rtpof=true&amp;sd=true</t>
  </si>
  <si>
    <t>ООО МИРИУС</t>
  </si>
  <si>
    <t>ОАО "Кардиант"</t>
  </si>
  <si>
    <t>Сцепка буксировчная ЖБТ-22П-П</t>
  </si>
  <si>
    <t>293220.990.000056</t>
  </si>
  <si>
    <t>треугольник</t>
  </si>
  <si>
    <t>https://docs.google.com/document/d/1APMqTq_EdjZPn1SJyFd_KPRbeAlGtWyC/edit?usp=sharing&amp;ouid=118397390670989413877&amp;rtpof=true&amp;sd=true</t>
  </si>
  <si>
    <t>ООО "Венера"</t>
  </si>
  <si>
    <t>Башмак-168 Кал</t>
  </si>
  <si>
    <t>https://drive.google.com/open?id=1MRBGu4uJ4Um-nt5Yx9635s7KBTag6gB9</t>
  </si>
  <si>
    <t>139411.600.000002</t>
  </si>
  <si>
    <t>полипропиленовый, диаметр 8-112 мм</t>
  </si>
  <si>
    <t>https://docs.google.com/document/d/1GUEM70a1l2rKSbN_EWh4XKKy3vfE7KCG/edit?usp=sharing&amp;ouid=118397390670989413877&amp;rtpof=true&amp;sd=true</t>
  </si>
  <si>
    <t>ОАО "КАНАТ"</t>
  </si>
  <si>
    <t>Ловитель печать торцевая ТПЛ-146</t>
  </si>
  <si>
    <t>279040.100.000001</t>
  </si>
  <si>
    <t>ловильный, наружный диаметр 114,3 мм, грузоподъемность 240 кгс</t>
  </si>
  <si>
    <t>https://docs.google.com/document/d/1cKrYareKprQasYznSSjrs31h0ahXtyPr/edit?usp=sharing&amp;ouid=118397390670989413877&amp;rtpof=true&amp;sd=true</t>
  </si>
  <si>
    <t>ООО "Фрезер-НефтеМаш"</t>
  </si>
  <si>
    <t>Шина 385/65 R22,5</t>
  </si>
  <si>
    <t>https://drive.google.com/open?id=1t_HeLRXuYWPT9M23zRlnsxy75g_w0afP</t>
  </si>
  <si>
    <t>Германия/Мальта</t>
  </si>
  <si>
    <t>ABB (Asea Brown Boveri Ltd)</t>
  </si>
  <si>
    <t>Трубка индикаторная на меркаптаны 20/a</t>
  </si>
  <si>
    <t>https://docs.google.com/document/d/106LntIBHEJ4MQ4haMuI0bp-QE8bLBuWu/edit?usp=sharing&amp;ouid=118397390670989413877&amp;rtpof=true&amp;sd=true</t>
  </si>
  <si>
    <t>для анализа жидкостей</t>
  </si>
  <si>
    <t>https://docs.google.com/document/d/1aDEhWW19y8mlEHG7Wc_J7klAcIT28TMh/edit?usp=sharing&amp;ouid=118397390670989413877&amp;rtpof=true&amp;sd=true</t>
  </si>
  <si>
    <t>Волжский завод нефтегазового и резервуарного оборудования ООО
«ВолНА»</t>
  </si>
  <si>
    <t>https://drive.google.com/open?id=1by8et2rMEBee0WWe_WteyKbmkjjCKr3d</t>
  </si>
  <si>
    <t>Ловитель печать торцевая ТПЛ-168</t>
  </si>
  <si>
    <t>https://docs.google.com/document/d/1OgXYavtX4mn2OO3RfFcT_26a_E8yczkW/edit?usp=sharing&amp;ouid=118397390670989413877&amp;rtpof=true&amp;sd=true</t>
  </si>
  <si>
    <t>Устройство многофункциональное</t>
  </si>
  <si>
    <t>https://drive.google.com/open?id=1huMqZXQ0_cIv8-JJTW-NPcdF7LQjOBVG</t>
  </si>
  <si>
    <t>Canon</t>
  </si>
  <si>
    <t>https://drive.google.com/open?id=1RpEQKRP8wxaO8NvXM0rP1ya4xjhEoU3s</t>
  </si>
  <si>
    <t>JONNESWAY</t>
  </si>
  <si>
    <t>Устройство для сушки ПЭ-2000</t>
  </si>
  <si>
    <t>289939.899.000011</t>
  </si>
  <si>
    <t>для сушки лабораторной посуды</t>
  </si>
  <si>
    <t>https://docs.google.com/document/d/15uilBrWECOXlDPtSpPb9N6K6maDwlxAG/edit?usp=sharing&amp;ouid=118397390670989413877&amp;rtpof=true&amp;sd=true</t>
  </si>
  <si>
    <t>262017.900.000003</t>
  </si>
  <si>
    <t>Башмак-324 Жет</t>
  </si>
  <si>
    <t xml:space="preserve">Башмак колонный БКМ-324 для оборудования низа обсадных колон из труб </t>
  </si>
  <si>
    <t>https://drive.google.com/open?id=1krI_uy1G59yQwrwOXi23GsNDAo1-0x1R</t>
  </si>
  <si>
    <t>Набор инструментов моториста</t>
  </si>
  <si>
    <t>257330.930.000037</t>
  </si>
  <si>
    <t>профессиональный</t>
  </si>
  <si>
    <t>https://docs.google.com/document/d/1BXhFXmFyB264hip6s6w8i_Ts0FZdDnCI/edit?usp=sharing&amp;ouid=118397390670989413877&amp;rtpof=true&amp;sd=true</t>
  </si>
  <si>
    <t>King STD</t>
  </si>
  <si>
    <t>Фирма "Siemens AG"</t>
  </si>
  <si>
    <t>Набор инструментов НИС-ГАЗ-Т 37 предмет</t>
  </si>
  <si>
    <t>https://docs.google.com/document/d/1OT6v8b2mUg36S5zKj_jnfyhocHfelMbC/edit?usp=sharing&amp;ouid=118397390670989413877&amp;rtpof=true&amp;sd=true</t>
  </si>
  <si>
    <t>ЮРТЭКС</t>
  </si>
  <si>
    <t>Приемник-ловушка к аппарату АКОВ 10</t>
  </si>
  <si>
    <t>231923.300.000152</t>
  </si>
  <si>
    <t>из стекла, объем 0-10 мл</t>
  </si>
  <si>
    <t>https://docs.google.com/document/d/1CfzYHB0pmezXfKNJiFmZUn3A5n7bm3uu/edit?usp=sharing&amp;ouid=118397390670989413877&amp;rtpof=true&amp;sd=true</t>
  </si>
  <si>
    <t>УКРАИНА</t>
  </si>
  <si>
    <t>ПАО "Стеклоприбор"</t>
  </si>
  <si>
    <t>Термометр ТТ П-4 от 0 до +100</t>
  </si>
  <si>
    <t>265112.530.000002</t>
  </si>
  <si>
    <t>https://docs.google.com/document/d/1GHRXkz11uNkmRf8zveNgj6g-fqDZxbr0/edit?usp=sharing&amp;ouid=118397390670989413877&amp;rtpof=true&amp;sd=true</t>
  </si>
  <si>
    <t>Сигнализатор уровня</t>
  </si>
  <si>
    <t>Термостат жидкостный ВИС-Т-01</t>
  </si>
  <si>
    <t>https://docs.google.com/document/d/1nPHCuka_DNu4EsrTeE5Kf7d5qw2778Bg/edit?usp=sharing&amp;ouid=118397390670989413877&amp;rtpof=true&amp;sd=true</t>
  </si>
  <si>
    <t>«СМ Климат» </t>
  </si>
  <si>
    <t>https://docs.google.com/document/d/1KXDkTgNSZV8jb-LUpxpmnP28LUdwNrZQ/edit?usp=sharing&amp;ouid=118397390670989413877&amp;rtpof=true&amp;sd=true</t>
  </si>
  <si>
    <t>Упор противооткатной металлический 4,5кг</t>
  </si>
  <si>
    <t>293230.990.000034</t>
  </si>
  <si>
    <t>https://docs.google.com/document/d/1WcmEl33pzq-skP9bV6XV6YAZ5-3sbRZh/edit?usp=sharing&amp;ouid=118397390670989413877&amp;rtpof=true&amp;sd=true</t>
  </si>
  <si>
    <t>Dalnoboi</t>
  </si>
  <si>
    <t>Цилиндр мерный пластиковый 500мл</t>
  </si>
  <si>
    <t>222929.900.000016</t>
  </si>
  <si>
    <t>из полипропилена</t>
  </si>
  <si>
    <t>https://docs.google.com/document/d/1fPh-rxUub4e4w9omBMSty482F2qOTP5U/edit?usp=sharing&amp;ouid=118397390670989413877&amp;rtpof=true&amp;sd=true</t>
  </si>
  <si>
    <t>https://drive.google.com/open?id=1zCl0M_1GLjGbCK_5F0TbeMWjAmzjiya6</t>
  </si>
  <si>
    <t>Плита нагревательная ПЛК-2822</t>
  </si>
  <si>
    <t>https://docs.google.com/document/d/1DNnk-IsoPOxstNkSsl_UIVqxl8yxDo8h/edit?usp=sharing&amp;ouid=118397390670989413877&amp;rtpof=true&amp;sd=true</t>
  </si>
  <si>
    <t>ООО Томьаналит</t>
  </si>
  <si>
    <t>Термометр ТБ 37от 0 до +40</t>
  </si>
  <si>
    <t>https://docs.google.com/document/d/14dFyH56pWDq6cLthWu5cb7sPG2VyNN1O/edit?usp=sharing&amp;ouid=118397390670989413877&amp;rtpof=true&amp;sd=true</t>
  </si>
  <si>
    <t>ООО Шатлыгин и Ко</t>
  </si>
  <si>
    <t>Бумага фильтровальная ФОБ-III</t>
  </si>
  <si>
    <t>https://docs.google.com/document/d/12GxXo2ZUSwhDwwkn4LqjbcFeYdT6LDG0/edit?usp=sharing&amp;ouid=118397390670989413877&amp;rtpof=true&amp;sd=true</t>
  </si>
  <si>
    <t>284922.500.000020</t>
  </si>
  <si>
    <t>трехкулачковый, клиновый</t>
  </si>
  <si>
    <t>ООО Гродненский завод токарных патронов "Бел ТАПАЗ"</t>
  </si>
  <si>
    <t>222926.300.000000</t>
  </si>
  <si>
    <t>для очистки холодной питьевой воды</t>
  </si>
  <si>
    <t>https://drive.google.com/open?id=1iYItHSz1hVjJFf94pAx08o0b9J0vzj2J</t>
  </si>
  <si>
    <t>Raifil</t>
  </si>
  <si>
    <t>https://docs.google.com/document/d/18UOYXFIS5ku1CrYYuZetXo0DmH96qVI2/edit?usp=sharing&amp;ouid=118397390670989413877&amp;rtpof=true&amp;sd=true</t>
  </si>
  <si>
    <t>Цилиндр 1-500-2</t>
  </si>
  <si>
    <t>231923.300.000006</t>
  </si>
  <si>
    <t>марка 1-500-1</t>
  </si>
  <si>
    <t>https://docs.google.com/document/d/1w4PjvSbLCtwAOHI4vLXQ5Gy8lHGVoUAH/edit?usp=sharing&amp;ouid=118397390670989413877&amp;rtpof=true&amp;sd=true</t>
  </si>
  <si>
    <t>https://docs.google.com/document/d/1eLFF9GvoIl7AIaNf8ryRBShIe6FwmIgQ/edit?usp=sharing&amp;ouid=118397390670989413877&amp;rtpof=true&amp;sd=true</t>
  </si>
  <si>
    <t>https://docs.google.com/document/d/1Pe_qKV6WpEidZOBuTVM00UvBwCCHA1kz/edit?usp=sharing&amp;ouid=118397390670989413877&amp;rtpof=true&amp;sd=true</t>
  </si>
  <si>
    <t>https://docs.google.com/document/d/1Ez-yFqjBhtGwre-uxboGRcG49559PjaD/edit?usp=sharing&amp;ouid=118397390670989413877&amp;rtpof=true&amp;sd=true</t>
  </si>
  <si>
    <t>Гербицид</t>
  </si>
  <si>
    <t>202012.900.000000</t>
  </si>
  <si>
    <t>порошок/жидкость/гранула</t>
  </si>
  <si>
    <t>Гербицид.порошок/жидкость/гранула [18115, 110014185-V210091502-V210091502]</t>
  </si>
  <si>
    <t>https://cloud.skc.kz:2443/index.php/s/emBrRx4HPAA6NnL</t>
  </si>
  <si>
    <t>ЗАО Фирма Август</t>
  </si>
  <si>
    <t>измерительная, стальная</t>
  </si>
  <si>
    <t>Рулетка.измерительная, стальная [20482, 110049558-A210617834-A210617834, РУЛЕТКА Р30 У3Г]</t>
  </si>
  <si>
    <t>https://cloud.skc.kz:2443/index.php/s/PFkMgNiinZcFs6e</t>
  </si>
  <si>
    <t>ЧИЗ</t>
  </si>
  <si>
    <t>Уголок.стальной, равнополочный, горячекатаный, ширина 50 мм [10366, 180005623-A210646735-A210646735, СТАЛЬ УГЛОВАЯ РАВНОБОКАЯ 50Х50Х5]</t>
  </si>
  <si>
    <t>https://cloud.skc.kz:2443/index.php/s/bbtRjYk6kgB7NoZ</t>
  </si>
  <si>
    <t>ПАО «Магнитогорский металлургический комбинат»</t>
  </si>
  <si>
    <t>Толуол</t>
  </si>
  <si>
    <t>201412.250.000001</t>
  </si>
  <si>
    <t>Толуол.чистый для анализа [18808, 110051194-A210664634-A210664634]</t>
  </si>
  <si>
    <t>https://cloud.skc.kz:2443/index.php/s/K82wQsztYLibY8Y</t>
  </si>
  <si>
    <t>АО «ЭКОС-1»</t>
  </si>
  <si>
    <t>275125.900.000001</t>
  </si>
  <si>
    <t>накопительный, тип открытый, объем 15-150 л</t>
  </si>
  <si>
    <t>Водонагреватель.накопительный, тип открытый, объем 15-150 л [20029, 120020757-V210075603-V210075603, ВОДОНАГРЕВАТЕЛЬ ЭЛЕКТРИЧЕСКИЙ V-50Л]</t>
  </si>
  <si>
    <t>https://cloud.skc.kz:2443/index.php/s/KJ8GoD2DXwDqxPY</t>
  </si>
  <si>
    <t>THERMEX</t>
  </si>
  <si>
    <t>Указатель потока жидкости</t>
  </si>
  <si>
    <t>281331.000.000042</t>
  </si>
  <si>
    <t>условный проход 10-25 мм</t>
  </si>
  <si>
    <t>Указатель потока жидкости.условный проход 10-25 мм [22219, 150035914-A210518034-A210518034, условный проход 10-25 мм]</t>
  </si>
  <si>
    <t>https://cloud.skc.kz:2443/index.php/s/43F6gRQ7kSNqte8</t>
  </si>
  <si>
    <t>Hy-Lok</t>
  </si>
  <si>
    <t>Датчик вибрации</t>
  </si>
  <si>
    <t>289261.300.000077</t>
  </si>
  <si>
    <t>для насосного агрегата</t>
  </si>
  <si>
    <t>Датчик вибрации.для насосного агрегата [22540, 120022311-V210775205-V210775205, для насосного агрегата]</t>
  </si>
  <si>
    <t>https://cloud.skc.kz:2443/index.php/s/rLg8HPPCMizwW6T</t>
  </si>
  <si>
    <t>ИТАЛИЯ</t>
  </si>
  <si>
    <t>CEMB SPA</t>
  </si>
  <si>
    <t>Комплект лабораторного оборудования</t>
  </si>
  <si>
    <t>265153.900.000093</t>
  </si>
  <si>
    <t>для проведения анализов буровых растворов, переносной</t>
  </si>
  <si>
    <t>Комплект лабораторного оборудования.для проведения анализов буровых растворов, переносной [24595, 110056492-Z210837938-Z210837938, ГОСТ Р 52247]</t>
  </si>
  <si>
    <t>https://cloud.skc.kz:2443/index.php/s/kLxEd26eoKAHzRW</t>
  </si>
  <si>
    <t>Нидерланды</t>
  </si>
  <si>
    <t>Technoglas Laboratoriumapparatuur</t>
  </si>
  <si>
    <t>Honeywell International</t>
  </si>
  <si>
    <t>Водонагреватель.накопительный, тип открытый, объем 15-150 л [20023, 120011473-V210789103-V210789103, ВОДОНАГРЕВАТЕЛЬ 80 Л]</t>
  </si>
  <si>
    <t>https://cloud.skc.kz:2443/index.php/s/yA9RX3FYMZzNg5w</t>
  </si>
  <si>
    <t>ARISTON</t>
  </si>
  <si>
    <t>технологический</t>
  </si>
  <si>
    <t>Датчик температуры.технологический [22276, 150035478-U210105034-U210105034, технологический]</t>
  </si>
  <si>
    <t>https://cloud.skc.kz:2443/index.php/s/Ab2JH224eog3fRx</t>
  </si>
  <si>
    <t>Walter Herzog GmbH</t>
  </si>
  <si>
    <t>Кран специальный</t>
  </si>
  <si>
    <t>281413.900.000052</t>
  </si>
  <si>
    <t>для манометра</t>
  </si>
  <si>
    <t>АО "ПО "Физтех"</t>
  </si>
  <si>
    <t>Измеритель-регулятор универсальный</t>
  </si>
  <si>
    <t>265151.700.000003</t>
  </si>
  <si>
    <t>для температуры, давления</t>
  </si>
  <si>
    <t>Измеритель-регулятор универсальный.для температуры, давления [22281, 150035991-U210482934-U210482934, для температуры, давления]</t>
  </si>
  <si>
    <t>https://cloud.skc.kz:2443/index.php/s/rpmBp6aWzYwtdfd</t>
  </si>
  <si>
    <t>JUMO GmbH &amp; Co. KG</t>
  </si>
  <si>
    <t>Смесь поверочная газовая</t>
  </si>
  <si>
    <t>201111.900.000016</t>
  </si>
  <si>
    <t>сероводород в азоте</t>
  </si>
  <si>
    <t>Смесь поверочная газовая.сероводород в азоте [22414, 110055129-Z210466039-Z210466039, сероводород в азоте]</t>
  </si>
  <si>
    <t>https://cloud.skc.kz:2443/index.php/s/azsfGJdY4LE7si4</t>
  </si>
  <si>
    <t>Баллон</t>
  </si>
  <si>
    <t>271240.900.000028</t>
  </si>
  <si>
    <t>для шкафов системы линейной телемеханики</t>
  </si>
  <si>
    <t>Вентилятор.для шкафов системы линейной телемеханики [22166, 110054489-A210070834-A210070834, для шкафов системы линейной телемеханики]</t>
  </si>
  <si>
    <t>https://cloud.skc.kz:2443/index.php/s/o52Ffcd9aYbGN88</t>
  </si>
  <si>
    <t>ebm-papst</t>
  </si>
  <si>
    <t>Морозильник</t>
  </si>
  <si>
    <t>275111.100.000047</t>
  </si>
  <si>
    <t>встраиваемый, в виде шкафа, объем не менее 220 л</t>
  </si>
  <si>
    <t>Морозильник.встраиваемый, в виде шкафа, объем не менее 220 л [ШКАФ–ЛАРЬ МОРОЗИЛЬНЫЙ, 120019921-Z210909538-Z210909538, 19732]</t>
  </si>
  <si>
    <t>https://cloud.skc.kz:2443/index.php/s/miPf2TLe5TmyRLR</t>
  </si>
  <si>
    <t>ЗАО Атлант</t>
  </si>
  <si>
    <t>Флеш-накопитель.SSD, интерфейс SATA 3.0, емкость более 256 Гб, но не более 1 Тб [ДИСК ТВЕРДОТЕЛЬНЫЙ ЖЕСТКИЙ SSD 512 GB, 150036227-V210813405-V210813405, 21882]</t>
  </si>
  <si>
    <t>https://cloud.skc.kz:2443/index.php/s/GcHHcbxaJ9GYSDz</t>
  </si>
  <si>
    <t xml:space="preserve">HP </t>
  </si>
  <si>
    <t>Анемометр</t>
  </si>
  <si>
    <t>Модуль электролизный</t>
  </si>
  <si>
    <t>265182.600.000037</t>
  </si>
  <si>
    <t>для хроматографа</t>
  </si>
  <si>
    <t>Модуль электролизный.для хроматографа [22306, 150035847-Z210451331-Z210451331, для хроматографа]</t>
  </si>
  <si>
    <t>https://cloud.skc.kz:2443/index.php/s/tbD2MW8JaTa52XN</t>
  </si>
  <si>
    <t>Уголок.стальной, равнополочный, горячекатаный, ширина 32 мм [10515, 180005616-Z210646239-Z210646239, СТАЛЬ УГЛОВАЯ РАВНОБОКАЯ 32Х32Х4]</t>
  </si>
  <si>
    <t>https://cloud.skc.kz:2443/index.php/s/mWGtJLPYLfbrZ4o</t>
  </si>
  <si>
    <t>АО ЕВРАЗ</t>
  </si>
  <si>
    <t>231923.300.000203</t>
  </si>
  <si>
    <t>лабораторная, из стекла</t>
  </si>
  <si>
    <t>Воронка.лабораторная, из стекла [24410, 110041160-Z210077731-Z210077731, объемом 500 мл]</t>
  </si>
  <si>
    <t>https://cloud.skc.kz:2443/index.php/s/5xSXqEpE6oSAXf3</t>
  </si>
  <si>
    <t>Huida Medical China</t>
  </si>
  <si>
    <t>Уголок.стальной, равнополочный, горячекатаный, ширина 45 мм [10785, 180005621-V210646505-V210646505, СТАЛЬ УГЛОВАЯ РАВНОБОКАЯ 45Х45Х5]</t>
  </si>
  <si>
    <t>https://cloud.skc.kz:2443/index.php/s/442g5pPrHJTxZeq</t>
  </si>
  <si>
    <t>262021.300.000055</t>
  </si>
  <si>
    <t>интерфейс USB 3.0, емкость более 3 Тб, но не более 6 Тб, размер 3,5''</t>
  </si>
  <si>
    <t>Диск жесткий внешний.интерфейс USB 3.0, емкость более 3 Тб, но не более 6 Тб, размер 3,5'' [ДИСК ЖЕСТКИЙ ВНЕШНИЙ 4 ТБ USB 3.0, 150034400-K210110799-K210110799, 22130]</t>
  </si>
  <si>
    <t>https://cloud.skc.kz:2443/index.php/s/QJ5EytNMTyA2s6r</t>
  </si>
  <si>
    <t>271150.700.000007</t>
  </si>
  <si>
    <t>постоянного тока, напряжение на выходе более 460 В</t>
  </si>
  <si>
    <t>Преобразователь напряжения.постоянного тока, напряжение на выходе более 460 В [постоянного тока, напряжение на выходе более 460 В, 150034277-V210482404-V210482404, 22518]</t>
  </si>
  <si>
    <t>https://cloud.skc.kz:2443/index.php/s/Pmrp6HdBkygnnnR</t>
  </si>
  <si>
    <t>RM Construzioni Electroniche</t>
  </si>
  <si>
    <t>262040.000.000134</t>
  </si>
  <si>
    <t>для обеспечения бесперебойного питания коммуникационного шкафа</t>
  </si>
  <si>
    <t>Блок питания.для обеспечения бесперебойного питания коммуникационного шкафа [22376, 150032290-A210054035-A210054035, для обеспечения бесперебойного питания коммуникационного шкафа]</t>
  </si>
  <si>
    <t>https://cloud.skc.kz:2443/index.php/s/cPgtbZibxHC2Fke</t>
  </si>
  <si>
    <t>222130.100.000000</t>
  </si>
  <si>
    <t>лабораторная, парафиновая</t>
  </si>
  <si>
    <t>Пленка.лабораторная, парафиновая [24141, 110054024-A210342834-A210342834, шириной 100 мм]</t>
  </si>
  <si>
    <t>https://cloud.skc.kz:2443/index.php/s/q66cGXdJtmq2zjT</t>
  </si>
  <si>
    <t>LLG</t>
  </si>
  <si>
    <t>Устройство многофункциональное.печать лазерная [21195, 120021789-A210852035-A210852035, время выхода первой ч/б страницы (a4, режим готовности) максимум за 6,4 секунды;]</t>
  </si>
  <si>
    <t>https://cloud.skc.kz:2443/index.php/s/cwTzJX88cAMCq8e</t>
  </si>
  <si>
    <t>Герметик</t>
  </si>
  <si>
    <t>205210.900.000015</t>
  </si>
  <si>
    <t>силиконовый</t>
  </si>
  <si>
    <t>Герметик.силиконовый [25842, 180003752-A210014535-A210014535]</t>
  </si>
  <si>
    <t>https://cloud.skc.kz:2443/index.php/s/KzmpnJF5MZqBfjG</t>
  </si>
  <si>
    <t>TYTAN</t>
  </si>
  <si>
    <t>Инструмент специализированный</t>
  </si>
  <si>
    <t>257330.100.000040</t>
  </si>
  <si>
    <t>для удаления экструдированного слоя</t>
  </si>
  <si>
    <t>Инструмент специализированный.для удаления экструдированного слоя [ИНСТРУМЕНТ ДЛЯ СНЯТИЯ ИЗОЛЯЦИИ СИ-40, 120022216-V210826103-V210826103, 21493]</t>
  </si>
  <si>
    <t>https://cloud.skc.kz:2443/index.php/s/73nqYWZmWfE3PB3</t>
  </si>
  <si>
    <t>ШТОК</t>
  </si>
  <si>
    <t>Комплект проверочный</t>
  </si>
  <si>
    <t>263060.000.000005</t>
  </si>
  <si>
    <t>для проверки/снятия/установки извещателей</t>
  </si>
  <si>
    <t>Комплект проверочный.для проверки/снятия/установки извещателей [22299, 150028353-Z210775831-Z210775831, для проверки/снятия/установки извещателей]</t>
  </si>
  <si>
    <t>https://cloud.skc.kz:2443/index.php/s/W9Z2HX84D2bXzaJ</t>
  </si>
  <si>
    <t>Detectortesters</t>
  </si>
  <si>
    <t>Водонагреватель.накопительный, тип открытый, объем 15-150 л [20095, 120014598-V210075302-V210075302, ВОДОНАГРЕВАТЕЛЬ ЭЛЕКТРИЧ."АРИСТОН" 150Л]</t>
  </si>
  <si>
    <t>https://cloud.skc.kz:2443/index.php/s/tGdr9npEKHQiGoF</t>
  </si>
  <si>
    <t>222130.100.000001</t>
  </si>
  <si>
    <t>для ламинирования</t>
  </si>
  <si>
    <t>Пленка.для ламинирования [110036516]</t>
  </si>
  <si>
    <t>https://cloud.skc.kz:2443/index.php/s/ZBQkWrk6cyK8jqm</t>
  </si>
  <si>
    <t> Fellowes Lamirel</t>
  </si>
  <si>
    <t>Бензокоса</t>
  </si>
  <si>
    <t>282412.900.000001</t>
  </si>
  <si>
    <t>ручная</t>
  </si>
  <si>
    <t>Бензокоса.ручная [21191, 120021530-A210226135-A210226135, КУСТОРЕЗ ЭЛЕКТРИЧ.МОЩН.500Вт 1500об/мин.]</t>
  </si>
  <si>
    <t>https://cloud.skc.kz:2443/index.php/s/259cwsxL8B2xRMH</t>
  </si>
  <si>
    <t>Stihl</t>
  </si>
  <si>
    <t>Фотореле</t>
  </si>
  <si>
    <t>261122.370.000006</t>
  </si>
  <si>
    <t>электроосветительный прибор</t>
  </si>
  <si>
    <t>Фотореле.электроосветительный прибор [22250, 110048903-U210712534-U210712534, электроосветительный прибор]</t>
  </si>
  <si>
    <t>https://cloud.skc.kz:2443/index.php/s/sCpqfen2ZZscoxT</t>
  </si>
  <si>
    <t>ООО НПО "Техносфера"</t>
  </si>
  <si>
    <t>257330.850.000001</t>
  </si>
  <si>
    <t>станочные</t>
  </si>
  <si>
    <t>Тиски.станочные [21158, 110057088-A210891735-A210891735, ТИСКИ СТАНОЧНЫЕ 200 ММ]</t>
  </si>
  <si>
    <t>https://cloud.skc.kz:2443/index.php/s/ZSM9SDGd3MPWGLt</t>
  </si>
  <si>
    <t>Force</t>
  </si>
  <si>
    <t>Уголок.стальной, равнополочный, горячекатаный, ширина 75 мм [10367, 180005629-A210647235-A210647235, СТАЛЬ УГЛОВАЯ РАВНОБОКАЯ 75Х75Х6]</t>
  </si>
  <si>
    <t>https://cloud.skc.kz:2443/index.php/s/nTJ8mKfi5BeZd7B</t>
  </si>
  <si>
    <t>Пост кнопочный</t>
  </si>
  <si>
    <t>271240.900.000123</t>
  </si>
  <si>
    <t>для коммутации электрических цепей управления переменного тока</t>
  </si>
  <si>
    <t>Пост кнопочный.для коммутации электрических цепей управления переменного тока [22254, 110053682-U210481434-U210481434, для коммутации электрических цепей управления переменного токанапряжением до 660В частотой 50 - 60 Гц и постоянного тока напряжением до 440 В]</t>
  </si>
  <si>
    <t>https://cloud.skc.kz:2443/index.php/s/fDYe4jFSkCyx5bG</t>
  </si>
  <si>
    <t>ООО "КЭАЗ"</t>
  </si>
  <si>
    <t>Термометр.скважинный [22172, 110056920-A210772434-A210772434, скважинный]</t>
  </si>
  <si>
    <t>https://cloud.skc.kz:2443/index.php/s/w8ccqk5PPsGzbne</t>
  </si>
  <si>
    <t>272022.900.000001</t>
  </si>
  <si>
    <t>для ИБП, напряжение 12 В, емкость 21-40 А/ч, свинцово-кислотный</t>
  </si>
  <si>
    <t>Аккумулятор.для ИБП, напряжение 12 В, емкость 21-40 А/ч, свинцово-кислотный [БАТАРЕЯ АККУМУЛЯТОРНАЯ ДЛЯ ИБП 30А/Ч 12В, 110044826-V210390002-V210390002, 10620]</t>
  </si>
  <si>
    <t>https://cloud.skc.kz:2443/index.php/s/WP7GREjgoLDesBC</t>
  </si>
  <si>
    <t>LeLONG CO LTD</t>
  </si>
  <si>
    <t>265153.900.000032</t>
  </si>
  <si>
    <t>для отбора проб нефтепродуктов</t>
  </si>
  <si>
    <t>Датчик</t>
  </si>
  <si>
    <t>265182.600.000004</t>
  </si>
  <si>
    <t>для аппарата определения температуры хрупкости нефтепродуктов</t>
  </si>
  <si>
    <t>Датчик.для аппарата определения температуры хрупкости нефтепродуктов [22457, 150034768-V210105203-V210105203, для аппарата определения температуры хрупкости нефтепродуктов]</t>
  </si>
  <si>
    <t>https://cloud.skc.kz:2443/index.php/s/tRapKRtMNL4iMyr</t>
  </si>
  <si>
    <t>АО "НПП "Эталон"</t>
  </si>
  <si>
    <t>Блок питания.для обеспечения напряжения постоянного тока [22213, 150035248-A210053934-A210053934, для обеспечения напряжения постоянного тока]</t>
  </si>
  <si>
    <t>https://cloud.skc.kz:2443/index.php/s/RMkqz6YB6F3ybtN</t>
  </si>
  <si>
    <t>PHOENIX CONTACT GmbH &amp; Co. KG</t>
  </si>
  <si>
    <t>205941.990.000076</t>
  </si>
  <si>
    <t>индустриальная</t>
  </si>
  <si>
    <t>Смазка.индустриальная [19014, 110057110-A210884835-A210884835, СМАЗКА ПЛАСТИЧНАЯ SKF]</t>
  </si>
  <si>
    <t>https://cloud.skc.kz:2443/index.php/s/m9MaT2mktBpbodd</t>
  </si>
  <si>
    <t>SKF</t>
  </si>
  <si>
    <t>201111.900.000013</t>
  </si>
  <si>
    <t>диоксид углерода в воздухе</t>
  </si>
  <si>
    <t>Смесь поверочная газовая.диоксид углерода в воздухе [22417, 110055132-Z210465639-Z210465639, диоксид углерода в воздухе]</t>
  </si>
  <si>
    <t>https://cloud.skc.kz:2443/index.php/s/FtW5gfqGJx7zF7S</t>
  </si>
  <si>
    <t>265170.990.000036</t>
  </si>
  <si>
    <t>индукционный</t>
  </si>
  <si>
    <t>Анемометр.индукционный [22602, 110050482-Z210040731-Z210040731, индукционный]</t>
  </si>
  <si>
    <t>https://cloud.skc.kz:2443/index.php/s/2ic8tixmY9mNFm5</t>
  </si>
  <si>
    <t>Сафоновский завод «Гидрометприбор»</t>
  </si>
  <si>
    <t>Лента специальная.из фторопласта, ширина 10-100 мм [25851, 180008210-A210238135-A210238135]</t>
  </si>
  <si>
    <t>https://cloud.skc.kz:2443/index.php/s/AQSGx7qqfNMgxYk</t>
  </si>
  <si>
    <t>ФУМ</t>
  </si>
  <si>
    <t>Ацетон</t>
  </si>
  <si>
    <t>201462.110.000003</t>
  </si>
  <si>
    <t>Ацетон.чистый для анализа [18996, 110051193-A210045735-A210045735]</t>
  </si>
  <si>
    <t>https://cloud.skc.kz:2443/index.php/s/ciwYnrZNc9ZHEk7</t>
  </si>
  <si>
    <t>Круг.стальной, марка Ст.45, диаметр 32-270 мм, горячекатаный [СТАЛЬ КРУГЛАЯ СТ45 Ф 50 ММ, 180005732-A210641535-A210641535, 10372]</t>
  </si>
  <si>
    <t>https://cloud.skc.kz:2443/index.php/s/f6GkDgrpnRfySWJ</t>
  </si>
  <si>
    <t>ПАО Челя́бинский металлурги́ческий комбина́т</t>
  </si>
  <si>
    <t>Набор щупов</t>
  </si>
  <si>
    <t>265185.200.000019</t>
  </si>
  <si>
    <t>для измерения зазора</t>
  </si>
  <si>
    <t>Набор щупов.для измерения зазора [20641, 190001210-A210741434-A210741434, ЩУПЫ НАБОРНЫЙ №1(0,03-0,1)]</t>
  </si>
  <si>
    <t>https://cloud.skc.kz:2443/index.php/s/r5z4dAnkWoxnAfk</t>
  </si>
  <si>
    <t>Шаблон</t>
  </si>
  <si>
    <t>265133.900.000005</t>
  </si>
  <si>
    <t>сварщика, универсальный</t>
  </si>
  <si>
    <t>Шаблон.сварщика, универсальный [20637, 190000691-A210721334-A210721334, ШАБЛОН СВАРЩИКА УШС 3]</t>
  </si>
  <si>
    <t>https://cloud.skc.kz:2443/index.php/s/kbyTD7DFyzMrK8D</t>
  </si>
  <si>
    <t>Клемма</t>
  </si>
  <si>
    <t>273313.900.000006</t>
  </si>
  <si>
    <t>соединительная, тип 5-и проводная</t>
  </si>
  <si>
    <t>Клемма.соединительная, тип 5-и проводная [соединительная, тип 5-и проводная, 110054597-Z210189031-Z210189031, 22290]</t>
  </si>
  <si>
    <t>https://cloud.skc.kz:2443/index.php/s/gMacqfQtH6Xxn9k</t>
  </si>
  <si>
    <t>WAGO Kontakttechnik GmbH &amp; Co. KG</t>
  </si>
  <si>
    <t>Карта памяти</t>
  </si>
  <si>
    <t>261130.200.000000</t>
  </si>
  <si>
    <t>Карта памяти.для контроллера [22521, 150035189-V210171404-V210171404, для контроллера]</t>
  </si>
  <si>
    <t>https://cloud.skc.kz:2443/index.php/s/7tTnaWat6WEAbXn</t>
  </si>
  <si>
    <t>Степлер.канцелярский, механический [110017994]</t>
  </si>
  <si>
    <t>https://cloud.skc.kz:2443/index.php/s/4XrgJ8PnWKFEPJE</t>
  </si>
  <si>
    <t>262021.300.000005</t>
  </si>
  <si>
    <t>интерфейс SATA 1,2 Гбит/с, емкость более 500 Гб, но не более 2 Тб, размер 2,5''</t>
  </si>
  <si>
    <t>Диск жесткий.интерфейс SATA 1,2 Гбит/с, емкость более 500 Гб, но не более 2 Тб, размер 2,5'' [ДИСК ЖЕСТКИЙ  2TB 3.5" LFF SAS, 150036322-A210752534-A210752534, 20608]</t>
  </si>
  <si>
    <t>https://cloud.skc.kz:2443/index.php/s/dmkGyirZzQfd5AA</t>
  </si>
  <si>
    <t>262021.300.000012</t>
  </si>
  <si>
    <t>интерфейс SAS 6 Гбит/с, емкость более 500 Гб, но не более 2 Тб, размер 3,5"</t>
  </si>
  <si>
    <t>265152.700.000023</t>
  </si>
  <si>
    <t>взрывозащищенный</t>
  </si>
  <si>
    <t>Манометр.взрывозащищенный [22187, 150022738-A210440334-A210440334, взрывозащищенный]</t>
  </si>
  <si>
    <t>https://cloud.skc.kz:2443/index.php/s/M7cfkxYX8m3HDKj</t>
  </si>
  <si>
    <t>221111.100.000007</t>
  </si>
  <si>
    <t>для легкового автомобиля, летняя, радиальная, диаметр обода 17</t>
  </si>
  <si>
    <t>Шина.для легкового автомобиля, летняя, радиальная, диаметр обода 17 [26659, 150023791-V210032106-V210032106]</t>
  </si>
  <si>
    <t>https://cloud.skc.kz:2443/index.php/s/bP4peNdoowcK8LL</t>
  </si>
  <si>
    <t>Секундомер</t>
  </si>
  <si>
    <t>265228.500.000003</t>
  </si>
  <si>
    <t>механический</t>
  </si>
  <si>
    <t>Секундомер.механический [18664, 110042419-N210625280-N210625280]</t>
  </si>
  <si>
    <t>https://cloud.skc.kz:2443/index.php/s/ZZjpgKx72TfGjo6</t>
  </si>
  <si>
    <t>Златоустовский часовой завод</t>
  </si>
  <si>
    <t>Раствор</t>
  </si>
  <si>
    <t>205912.000.000011</t>
  </si>
  <si>
    <t>для хранения комбинированных электродов</t>
  </si>
  <si>
    <t>Раствор.для хранения комбинированных электродов [24291, 110050675-U210402734-U210402734, бутыль объемом 250 мл]</t>
  </si>
  <si>
    <t>https://cloud.skc.kz:2443/index.php/s/522JNFc2itDYCwT</t>
  </si>
  <si>
    <t>METTLER TOLEDO</t>
  </si>
  <si>
    <t>Силикагель</t>
  </si>
  <si>
    <t>201362.900.000002</t>
  </si>
  <si>
    <t>марка АСКГ</t>
  </si>
  <si>
    <t>Силикагель.марка АСКГ [24078, 110041128-A210627834-A210627834, ГОСТ 3956-76]</t>
  </si>
  <si>
    <t>https://cloud.skc.kz:2443/index.php/s/ZMp4AxC6mLygnbX</t>
  </si>
  <si>
    <t>Комплект аппарата закрепления тонера</t>
  </si>
  <si>
    <t>262016.300.000000</t>
  </si>
  <si>
    <t>для термического закрепления тонера</t>
  </si>
  <si>
    <t>Комплект аппарата закрепления тонера.для термического закрепления тонера [20486, 110051748-A210205134-A210205134, КОМПЛЕКТ ПЕЧАТАЮЩИХ ГОЛОВОК  Т920]</t>
  </si>
  <si>
    <t>https://cloud.skc.kz:2443/index.php/s/tQwzcjgGfJ8a3eQ</t>
  </si>
  <si>
    <t>271231.500.000000</t>
  </si>
  <si>
    <t>системы контроля и управления доступом по командам контроллера</t>
  </si>
  <si>
    <t>Адаптер.системы контроля и управления доступом по командам контроллера [22525, 150035934-V210383104-V210383104, системы контроля и управления доступом по командам контроллера]</t>
  </si>
  <si>
    <t>https://cloud.skc.kz:2443/index.php/s/gjwMEo38Hk8XCD7</t>
  </si>
  <si>
    <t>262021.300.000009</t>
  </si>
  <si>
    <t>интерфейс SAS 3 Гбит/с, емкость более 500 Гб, но не более 2 Тб, размер 2,5''</t>
  </si>
  <si>
    <t>Диск жесткий.интерфейс SAS 3 Гбит/с, емкость более 500 Гб, но не более 2 Тб, размер 2,5'' [ДИСК ЖЕСТКИЙ E 600GB SFF SAS 10K 12G, 150035806-V210402805-V210402805, 21871]</t>
  </si>
  <si>
    <t>https://cloud.skc.kz:2443/index.php/s/FZFFieYWNtXWpiL</t>
  </si>
  <si>
    <t>Кабель-канал</t>
  </si>
  <si>
    <t>222314.700.000002</t>
  </si>
  <si>
    <t>парапетный</t>
  </si>
  <si>
    <t>Кабель-канал.парапетный [10296, 110043616-A210157435-A210157435, КАБЕЛЬ-КАНАЛ ПЛАСТИКОВЫЙ 40*25]</t>
  </si>
  <si>
    <t>https://cloud.skc.kz:2443/index.php/s/iiSGc8qTSwqkYpW</t>
  </si>
  <si>
    <t>Китай KK002</t>
  </si>
  <si>
    <t>239111.600.000013</t>
  </si>
  <si>
    <t>шлифматериал электрокорунд, на бакелитовой связке, шлифовальный</t>
  </si>
  <si>
    <t>Круг.шлифматериал электрокорунд, на бакелитовой связке, шлифовальный [21615, 190000076-V210222302-V210222302, КРУГ ШЛИФОВАЛЬНЫЙ 230Х6Х22]</t>
  </si>
  <si>
    <t>https://cloud.skc.kz:2443/index.php/s/DZ3NDLSGEmQ4Rt5</t>
  </si>
  <si>
    <t>Hilti</t>
  </si>
  <si>
    <t>Пластина калибровочная</t>
  </si>
  <si>
    <t>265133.900.000066</t>
  </si>
  <si>
    <t>для регулировки положения оборудования</t>
  </si>
  <si>
    <t>Пластина калибровочная.для регулировки положения оборудования [21514, 150034586-V210337403-V210337403, ПЛАСТИНА КАЛИБРОВАННАЯ SKF TMAS 200-200]</t>
  </si>
  <si>
    <t>https://cloud.skc.kz:2443/index.php/s/M3HkpyyDGYNFTxJ</t>
  </si>
  <si>
    <t>265151.300.000021</t>
  </si>
  <si>
    <t>класс точности 0 1</t>
  </si>
  <si>
    <t>Термометр биметаллический.класс точности 0 1 [22599, 150035246-V210509906-V210509906, класс точности 0 1]</t>
  </si>
  <si>
    <t>https://cloud.skc.kz:2443/index.php/s/qmtbAEk3gWtTg4D</t>
  </si>
  <si>
    <t>265152.750.000000</t>
  </si>
  <si>
    <t>электроконтактный</t>
  </si>
  <si>
    <t>Манометр.электроконтактный [22183, 150006982-A210440434-A210440434, электроконтактный]</t>
  </si>
  <si>
    <t>https://cloud.skc.kz:2443/index.php/s/jgxpwcSSJxbJAd6</t>
  </si>
  <si>
    <t>Блок питания.напряжение 12-48 В [БЛОК ПИТАНИЯ 12V 10-15A, 110055271-A210388635-A210388635, 10319]</t>
  </si>
  <si>
    <t>https://cloud.skc.kz:2443/index.php/s/SBfa3SfWk9ooaf2</t>
  </si>
  <si>
    <t>265185.200.000037</t>
  </si>
  <si>
    <t>для поверки и ремонта дефектоскопов</t>
  </si>
  <si>
    <t>Кабель специализированный.для поверки и ремонта дефектоскопов [19394, 110057201-A210759934-A210759934, КАБЕЛЬ LEMO-LEMO ДВОЙНОЙ 1,2М]</t>
  </si>
  <si>
    <t>https://cloud.skc.kz:2443/index.php/s/PAKbenaPxmNWGf7</t>
  </si>
  <si>
    <t>ООО НПО Кропус-ПО</t>
  </si>
  <si>
    <t>https://cloud.skc.kz:2443/index.php/s/GD82DMK57EqD5WQ</t>
  </si>
  <si>
    <t>Печь</t>
  </si>
  <si>
    <t>282113.500.000017</t>
  </si>
  <si>
    <t>для копировального аппарата, в сборе</t>
  </si>
  <si>
    <t>Печь.для копировального аппарата, в сборе [20603, 150036313-A210751634-A210751634, ПЕЧЬ  CE710-69010/RM1-6185]</t>
  </si>
  <si>
    <t>https://cloud.skc.kz:2443/index.php/s/FGaKNJbPxapk4ga</t>
  </si>
  <si>
    <t>Лопата</t>
  </si>
  <si>
    <t>257310.100.000002</t>
  </si>
  <si>
    <t>совковая</t>
  </si>
  <si>
    <t>Лопата.совковая [17715, 190000656-A210241435-A210241435]</t>
  </si>
  <si>
    <t>https://cloud.skc.kz:2443/index.php/s/CCLMY3JbMZfMAtQ</t>
  </si>
  <si>
    <t>Expert</t>
  </si>
  <si>
    <t>Диск жесткий внешний.интерфейс USB 3.0, емкость более 500 Гб, но не более 2 Тб, размер 2,5'' [USB HARD DRIVE, 150030032-V210018905-V210018905, 21842]</t>
  </si>
  <si>
    <t>https://cloud.skc.kz:2443/index.php/s/pXiqQnnDqnB8ZpQ</t>
  </si>
  <si>
    <t>262021.300.000016</t>
  </si>
  <si>
    <t>интерфейс SATA 3 Гбит/с, емкость более 500 Гб, но не более 3 Тб, размер 3,5"</t>
  </si>
  <si>
    <t>Диск жесткий.интерфейс SATA 3 Гбит/с, емкость более 500 Гб, но не более 3 Тб, размер 3,5" [ДИСК ЖЕСТКИЙ HDD SATAII 1000GB, 150031213-V210110303-V210110303, 21505]</t>
  </si>
  <si>
    <t>https://cloud.skc.kz:2443/index.php/s/EKTbrmbtFstpYa5</t>
  </si>
  <si>
    <t>Круг.шлифматериал электрокорунд, на бакелитовой связке, шлифовальный [21551, 190003353-V210221703-V210221703, КРУГ ШЛИФОВАЛЬНЫЙ 150×6×22 14А]</t>
  </si>
  <si>
    <t>https://cloud.skc.kz:2443/index.php/s/to2HgWJBZKBFaE9</t>
  </si>
  <si>
    <t>Преобразователь интерфейса</t>
  </si>
  <si>
    <t>262016.970.000027</t>
  </si>
  <si>
    <t>RS232 в RS485/RS422</t>
  </si>
  <si>
    <t>Преобразователь интерфейса.RS232 в RS485/RS422 [22170, 110056337-A210482634-A210482634, RS232 в RS485/RS422]</t>
  </si>
  <si>
    <t>https://cloud.skc.kz:2443/index.php/s/pYFwAn2SL6ysg7e</t>
  </si>
  <si>
    <t>MOXA Inc.</t>
  </si>
  <si>
    <t>Пульт управления</t>
  </si>
  <si>
    <t>262040.000.000196</t>
  </si>
  <si>
    <t>для проведения презентаций, с лазерной указкой</t>
  </si>
  <si>
    <t>Пульт управления.для проведения презентаций, с лазерной указкой [20874, 110056451-Z210482131-Z210482131, ПРЕЗЕНТЕР (КЛИКЕР/ЛАЗЕРНАЯ УКАЗКА)]</t>
  </si>
  <si>
    <t>https://cloud.skc.kz:2443/index.php/s/XWWaZmYaSsT5GY2</t>
  </si>
  <si>
    <t>Logitech</t>
  </si>
  <si>
    <t>Термоблок.для принтера [21213, 150035865-A210467735-A210467735, ПЕЧЬ XEROX ALTALINK B8045 В СБОРЕ]</t>
  </si>
  <si>
    <t>https://cloud.skc.kz:2443/index.php/s/aGjpiFXYWdMmBib</t>
  </si>
  <si>
    <t>Xerox</t>
  </si>
  <si>
    <t>222130.100.000024</t>
  </si>
  <si>
    <t>глянцевая, прозрачная</t>
  </si>
  <si>
    <t>Пленка.глянцевая, прозрачная [26717, 180004580-V210310606-V210310606]</t>
  </si>
  <si>
    <t>https://cloud.skc.kz:2443/index.php/s/EoxCDBoHkZbLWnT</t>
  </si>
  <si>
    <t>ORAСAL</t>
  </si>
  <si>
    <t>241071.000.000039</t>
  </si>
  <si>
    <t>стальной, равнополочный, горячекатаный, ширина 63 мм</t>
  </si>
  <si>
    <t>Уголок.стальной, равнополочный, горячекатаный, ширина 63 мм [10126, 180005626-U210647034-U210647034, СТАЛЬ УГЛОВАЯ РАВНОБОКАЯ 63Х63Х5]</t>
  </si>
  <si>
    <t>https://cloud.skc.kz:2443/index.php/s/xzdS4qpLgCgECGD</t>
  </si>
  <si>
    <t>262021.300.000008</t>
  </si>
  <si>
    <t>интерфейс SAS 3 Гбит/с, емкость более 72 Гб, но не более 450 Гб, размер 2,5''</t>
  </si>
  <si>
    <t>Диск жесткий.интерфейс SAS 3 Гбит/с, емкость более 72 Гб, но не более 450 Гб, размер 2,5'' [ДИСК ЖЕСТКИЙ HDD  6G DP 10K SAS 146GB, 150034188-A210110234-A210110234, 20579]</t>
  </si>
  <si>
    <t>https://cloud.skc.kz:2443/index.php/s/Bd46sDmSDgC3kz2</t>
  </si>
  <si>
    <t>263040.200.000000</t>
  </si>
  <si>
    <t>для аппаратуры переносной и установки на автотранспортных средствах, гибкая</t>
  </si>
  <si>
    <t>Антенна.для аппаратуры переносной и установки на автотранспортных средствах, гибкая [110055270-A210387035-A210387035, 25798]</t>
  </si>
  <si>
    <t>https://cloud.skc.kz:2443/index.php/s/MfYHQpgzYfgCQNd</t>
  </si>
  <si>
    <t>Hytera</t>
  </si>
  <si>
    <t>https://cloud.skc.kz:2443/index.php/s/QxnrxA7gT8kidmF</t>
  </si>
  <si>
    <t>Круг.шлифматериал электрокорунд, на бакелитовой связке, шлифовальный [21240, 190001220-A210221935-A210221935, КРУГ ШЛИФОВАЛЬНЫЙ 150Х22Х6]</t>
  </si>
  <si>
    <t>https://cloud.skc.kz:2443/index.php/s/bd6p3BJRXiEGx2o</t>
  </si>
  <si>
    <t>для широкого  применения, прорезиненная, ШОЛ - односторонняя обычной липкости, ширина 10-20 мм</t>
  </si>
  <si>
    <t>Лента изоляционная.для широкого  применения, прорезиненная, ШОЛ - односторонняя обычной липкости, ширина 10-20 мм [18958, 110030730-A210066135-A210066135]</t>
  </si>
  <si>
    <t>https://cloud.skc.kz:2443/index.php/s/X6JRD3ZEBGQb7kA</t>
  </si>
  <si>
    <t>Foshan Egoee Stainless Steel Products Limited</t>
  </si>
  <si>
    <t>Реле электротепловое</t>
  </si>
  <si>
    <t>271224.500.000002</t>
  </si>
  <si>
    <t>переменного и постоянного тока</t>
  </si>
  <si>
    <t>Реле электротепловое.переменного и постоянного тока [переменного и постоянного тока, 150035950-A210492034-A210492034, 22220]</t>
  </si>
  <si>
    <t>https://cloud.skc.kz:2443/index.php/s/7eLmYEgdqozAMm7</t>
  </si>
  <si>
    <t>LS Industrial Systems</t>
  </si>
  <si>
    <t>Пластина калибровочная.для регулировки положения оборудования [20916, 150035791-Z210469531-Z210469531, ПЛАСТИНА КАЛИБРОВАННАЯ ТИП4780100]</t>
  </si>
  <si>
    <t>https://cloud.skc.kz:2443/index.php/s/Z5FCNkeNyWxJcZm</t>
  </si>
  <si>
    <t>Калькулятор</t>
  </si>
  <si>
    <t>282312.100.000000</t>
  </si>
  <si>
    <t>бухгалтерский</t>
  </si>
  <si>
    <t>Калькулятор.бухгалтерский [110051213]</t>
  </si>
  <si>
    <t>https://cloud.skc.kz:2443/index.php/s/yjBAdHinw8Gdotr</t>
  </si>
  <si>
    <t>CASIO</t>
  </si>
  <si>
    <t>Лента липкая</t>
  </si>
  <si>
    <t>139919.900.000009</t>
  </si>
  <si>
    <t>поливинилхлоридная</t>
  </si>
  <si>
    <t>Пластина калибровочная.для регулировки положения оборудования [20914, 150035789-Z210469431-Z210469431, ПЛАСТИНА КАЛИБРОВАННАЯ ТИП4780050]</t>
  </si>
  <si>
    <t>https://cloud.skc.kz:2443/index.php/s/kmdNq9W3nbRR7sG</t>
  </si>
  <si>
    <t>Пленка.лабораторная, парафиновая [25242, 110056610-A210865734-A210865734, 60 мм]</t>
  </si>
  <si>
    <t>https://cloud.skc.kz:2443/index.php/s/Sn5JpjE7bafQc49</t>
  </si>
  <si>
    <t>ООО Спектрохим</t>
  </si>
  <si>
    <t>https://cloud.skc.kz:2443/index.php/s/kK4fba2HtmNayA3</t>
  </si>
  <si>
    <t>262040.000.000138</t>
  </si>
  <si>
    <t>Головка.для принтера [ГОЛОВКА  T790   C9384A, 110050109-Z210095331-Z210095331, 20842]</t>
  </si>
  <si>
    <t>https://cloud.skc.kz:2443/index.php/s/twgPgjy8owLyatW</t>
  </si>
  <si>
    <t>Диск жесткий.интерфейс SAS 6 Гбит/с, емкость более 500 Гб, но не более 2 Тб, размер 3,5" [ДИСК ЖЕСТКИЙ  SAS (581284-B21), 150031755-V210110603-V210110603, 21506]</t>
  </si>
  <si>
    <t>https://cloud.skc.kz:2443/index.php/s/RydqbNPXrmZiQfY</t>
  </si>
  <si>
    <t>Термоблок.для принтера [20594, 150035879-A210467934-A210467934, ПЕЧЬ В СБОРЕ  115R00115]</t>
  </si>
  <si>
    <t>https://cloud.skc.kz:2443/index.php/s/KxPRGndtFmfjk2W</t>
  </si>
  <si>
    <t>Батарея.литиево-ионная, аккумуляторная [10023, 110053973-A210050434-A210050434, БАТАРЕЯ БУФЕРНАЯ 3.6В/1.9АЧАС S7-400]</t>
  </si>
  <si>
    <t>https://cloud.skc.kz:2443/index.php/s/Se2wBe8twnACpLx</t>
  </si>
  <si>
    <t>ЕЕMB CO,LTD</t>
  </si>
  <si>
    <t>Манометр.взрывозащищенный [22573, 150035569-V210246405-V210246405, взрывозащищенный]</t>
  </si>
  <si>
    <t>https://cloud.skc.kz:2443/index.php/s/aFCepRPjKDMmFff</t>
  </si>
  <si>
    <t>Газонокосилка</t>
  </si>
  <si>
    <t>283086.900.000002</t>
  </si>
  <si>
    <t>электрическая</t>
  </si>
  <si>
    <t>Газонокосилка.электрическая [ГАЗОНОКОСИЛКА ЭЛЕКТР.ИСКРОБЕЗОПАСНАЯ, 120014587-A210089135-A210089135, 19830]</t>
  </si>
  <si>
    <t>https://cloud.skc.kz:2443/index.php/s/ombEdbpo66fyEPr</t>
  </si>
  <si>
    <t>Bosch</t>
  </si>
  <si>
    <t>Головка.для принтера [ГОЛОВКА  P2V27A УНИВЕР 2-Х КАНАЛЬНАЯ, 110055256-A210399234-A210399234, 20521]</t>
  </si>
  <si>
    <t>https://cloud.skc.kz:2443/index.php/s/ATEzX69op2yMMmC</t>
  </si>
  <si>
    <t>Съемник</t>
  </si>
  <si>
    <t>257330.100.000054</t>
  </si>
  <si>
    <t>для демонтажа шкивов и подшипников</t>
  </si>
  <si>
    <t>Съемник.для демонтажа шкивов и подшипников [СЪЕМНИК 150 ММ, 110053415-V210657105-V210657105, 21786]</t>
  </si>
  <si>
    <t>https://cloud.skc.kz:2443/index.php/s/ebLCLGSFZmdNLCz</t>
  </si>
  <si>
    <t>263030.900.000088</t>
  </si>
  <si>
    <t>для rack сервера</t>
  </si>
  <si>
    <t>Блок питания.для rack сервера [БЛОК ПИТАНИЯ ДЛЯ СЕРВЕРА HP, 150006516-U210055034-U210055034, 10095]</t>
  </si>
  <si>
    <t>https://cloud.skc.kz:2443/index.php/s/4esHWMfNFHw4JkX</t>
  </si>
  <si>
    <t>Лента липкая.поливинилхлоридная [19094, 110056983-Z210824739-Z210824739]</t>
  </si>
  <si>
    <t>https://cloud.skc.kz:2443/index.php/s/ytPcwRGdbLjdkbz</t>
  </si>
  <si>
    <t>Иу Йоуда Импорт энд Экспорт Ко ЛТД.</t>
  </si>
  <si>
    <t>Набор щупов.для измерения зазора [21696, 190000521-V210741304-V210741304, ЩУП НАБОРНЫЙ ТИП 82002 № 2]</t>
  </si>
  <si>
    <t>https://cloud.skc.kz:2443/index.php/s/kYZT8DGYAgmPA9R</t>
  </si>
  <si>
    <t>Щуп</t>
  </si>
  <si>
    <t>265182.500.000119</t>
  </si>
  <si>
    <t>измерительный</t>
  </si>
  <si>
    <t>Щуп.измерительный [21919, 190001672-V210565905-V210565905, ЩУПЫ НАБОРНЫЕ №2 КЛ 2]</t>
  </si>
  <si>
    <t>https://cloud.skc.kz:2443/index.php/s/qH5HWA3kAGxsiJ7</t>
  </si>
  <si>
    <t>для газокомпрессорной установки</t>
  </si>
  <si>
    <t>Лента конвейерная.резинотканевая, для средних условий эксплуатации, ширина 100-3000 мм</t>
  </si>
  <si>
    <t>https://cloud.skc.kz:2443/index.php/s/R6RsiX2zmGFo9is</t>
  </si>
  <si>
    <t>284921.300.000001</t>
  </si>
  <si>
    <t>для токарного станка</t>
  </si>
  <si>
    <t>Вставка.для токарного станка</t>
  </si>
  <si>
    <t>https://cloud.skc.kz:2443/index.php/s/dXaCZ2jdH9oRLqj</t>
  </si>
  <si>
    <t>Widia</t>
  </si>
  <si>
    <t>Установка и машина стиральная</t>
  </si>
  <si>
    <t>289422.300.000001</t>
  </si>
  <si>
    <t>для прачечных, загрузка до 50 кг</t>
  </si>
  <si>
    <t>Установка и машина стиральная.для прачечных, загрузка до 50 кг</t>
  </si>
  <si>
    <t>https://cloud.skc.kz:2443/index.php/s/9dmewra5kWwzmsT</t>
  </si>
  <si>
    <t>Изолятор</t>
  </si>
  <si>
    <t>234310.300.000001</t>
  </si>
  <si>
    <t>фарфоровый, штыревой</t>
  </si>
  <si>
    <t>Изолятор.фарфоровый, штыревой</t>
  </si>
  <si>
    <t>https://cloud.skc.kz:2443/index.php/s/QoJKHwtybq7DaWt</t>
  </si>
  <si>
    <t>АО"ЮАИЗ</t>
  </si>
  <si>
    <t>Блок клапанный</t>
  </si>
  <si>
    <t>281332.000.000102</t>
  </si>
  <si>
    <t>для воздушного компрессора</t>
  </si>
  <si>
    <t>Блок клапанный.для воздушного компрессора</t>
  </si>
  <si>
    <t>https://cloud.skc.kz:2443/index.php/s/CZZyy3PDRBBR3KB</t>
  </si>
  <si>
    <t>Разжиматель фланцев</t>
  </si>
  <si>
    <t>282411.900.000020</t>
  </si>
  <si>
    <t>гидравлический</t>
  </si>
  <si>
    <t>Разжиматель фланцев.гидравлический [22.9.01-97, разжимное усилие не менее 14 тонн, минимальный зазор 6 мм, максимальный разжим 81 мм, в комплекте с гидравлическим насосом и шлангом.]</t>
  </si>
  <si>
    <t>https://cloud.skc.kz:2443/index.php/s/a5TxkHDydk26jmb</t>
  </si>
  <si>
    <t>263060.000.000017</t>
  </si>
  <si>
    <t>для охранно-пожарной системы</t>
  </si>
  <si>
    <t>Плата управления.для охранно-пожарной системы [FIKE/SYP Pro, 10-2452 Series SHP PRO Controller]</t>
  </si>
  <si>
    <t>https://cloud.skc.kz:2443/index.php/s/ssdPQNHyA8BAkFC</t>
  </si>
  <si>
    <t>Ключ</t>
  </si>
  <si>
    <t>257330.300.000015</t>
  </si>
  <si>
    <t>трубный, силовой</t>
  </si>
  <si>
    <t>Ключ.трубный, силовой [33530-2015 (ISO 6789:2003), для свинчивания и отвинчивания стеклопластиковых труб, ИЦ155СР]</t>
  </si>
  <si>
    <t>https://cloud.skc.kz:2443/index.php/s/LF2Fq3dEyHHQAN7</t>
  </si>
  <si>
    <t>Лист стальной.марка Ст.3сп, толщина 0,40-12 мм, горячекатаный</t>
  </si>
  <si>
    <t>https://cloud.skc.kz:2443/index.php/s/2oS2w5XymGNeJEq</t>
  </si>
  <si>
    <t>Щека</t>
  </si>
  <si>
    <t>257340.900.000069</t>
  </si>
  <si>
    <t>для трубного ключа</t>
  </si>
  <si>
    <t>Щека.для трубного ключа [Ridgid p/n 31720, верхняя, захвата 36", высоколегированная сталь, для ключа Ridgid с прижимной планкой, размера 36"]</t>
  </si>
  <si>
    <t>https://cloud.skc.kz:2443/index.php/s/o3XJawZZeo8tQBJ</t>
  </si>
  <si>
    <t>275129.000.000012</t>
  </si>
  <si>
    <t>саморегулирующийся, греющий, удельная мощность 25 Вт</t>
  </si>
  <si>
    <t>Термокабель.саморегулирующийся, греющий, удельная мощность 25 Вт</t>
  </si>
  <si>
    <t>https://cloud.skc.kz:2443/index.php/s/gCPy2bbRcD8GmTW</t>
  </si>
  <si>
    <t>282520.300.000001</t>
  </si>
  <si>
    <t>осевой, одноступенчатый, диаметр 300-800 мм</t>
  </si>
  <si>
    <t>Вентилятор.осевой, одноступенчатый, диаметр 300-800 мм</t>
  </si>
  <si>
    <t>https://cloud.skc.kz:2443/index.php/s/Pa3objpyPPeHHPS</t>
  </si>
  <si>
    <t>Панель управления</t>
  </si>
  <si>
    <t>264042.700.000009</t>
  </si>
  <si>
    <t>сенсорная</t>
  </si>
  <si>
    <t>Панель управления.сенсорная [вход 100-240В, ток 0.6А, V812S]</t>
  </si>
  <si>
    <t>https://cloud.skc.kz:2443/index.php/s/CkZSffgNL8NFi2P</t>
  </si>
  <si>
    <t>271223.700.000042</t>
  </si>
  <si>
    <t>2-ступенчатый  , с нулевой позицией</t>
  </si>
  <si>
    <t>Переключатель.2-ступенчатый  , с нулевой позицией</t>
  </si>
  <si>
    <t>https://cloud.skc.kz:2443/index.php/s/488qMH7N2YodDRz</t>
  </si>
  <si>
    <t>Шприц</t>
  </si>
  <si>
    <t>259929.490.000234</t>
  </si>
  <si>
    <t>рычажный</t>
  </si>
  <si>
    <t>Шприц.рычажный</t>
  </si>
  <si>
    <t>https://cloud.skc.kz:2443/index.php/s/YbSMLQFr38q3dJj</t>
  </si>
  <si>
    <t>Кран специальный.для манометра</t>
  </si>
  <si>
    <t>https://cloud.skc.kz:2443/index.php/s/TRJJaRdbW2NbzmS</t>
  </si>
  <si>
    <t>https://cloud.skc.kz:2443/index.php/s/wKzXb7o5xQAz6Ja</t>
  </si>
  <si>
    <t>электромагнитный клапан для системы пожаротушения</t>
  </si>
  <si>
    <t>Соленоид.электромагнитный клапан для системы пожаротушения [FIKE, p/n C85-113]</t>
  </si>
  <si>
    <t>https://cloud.skc.kz:2443/index.php/s/ZD56fLRzEW7asbt</t>
  </si>
  <si>
    <t>Датчик учета потока масла</t>
  </si>
  <si>
    <t>265152.390.000001</t>
  </si>
  <si>
    <t>Датчик учета потока масла.для газокомпрессорной установки</t>
  </si>
  <si>
    <t>https://cloud.skc.kz:2443/index.php/s/iPT2taWGQxjS7Xd</t>
  </si>
  <si>
    <t>Лента фторопластовая</t>
  </si>
  <si>
    <t>281331.000.000038</t>
  </si>
  <si>
    <t>для поршневого насоса нагнетания жидких сред</t>
  </si>
  <si>
    <t>Лента фторопластовая.для поршневого насоса нагнетания жидких сред</t>
  </si>
  <si>
    <t>https://cloud.skc.kz:2443/index.php/s/Mj9QEbYEH5fK2KJ</t>
  </si>
  <si>
    <t>265145.200.000010</t>
  </si>
  <si>
    <t>для преобразования электрических импульсов в пневматическое усилие</t>
  </si>
  <si>
    <t>Преобразователь.для преобразования электрических импульсов в пневматическое усилие [ГОСТ 9986-78, 2-33 psi, 4-20 мА, Fisher i2P-100]</t>
  </si>
  <si>
    <t>https://cloud.skc.kz:2443/index.php/s/ANbFoCWNyB9ekX9</t>
  </si>
  <si>
    <t>281314.900.000077</t>
  </si>
  <si>
    <t>для химически активных и агрессивных жидкостей, герметичный бессальниковый со встроенным асинхронным электродвигателем, подача до 200 м3/ч</t>
  </si>
  <si>
    <t>Насос.для химически активных и агрессивных жидкостей, герметичный бессальниковый со встроенным асинхронным электродвигателем, подача до 200 м3/ч</t>
  </si>
  <si>
    <t>https://cloud.skc.kz:2443/index.php/s/YcopcsdPaHGzmsj</t>
  </si>
  <si>
    <t>Потенциометр</t>
  </si>
  <si>
    <t>265143.590.000002</t>
  </si>
  <si>
    <t>для лабораторного стенда</t>
  </si>
  <si>
    <t>Потенциометр.для лабораторного стенда</t>
  </si>
  <si>
    <t>https://cloud.skc.kz:2443/index.php/s/caxNYXTbLKe9mL3</t>
  </si>
  <si>
    <t>SHENZHENTIANLEMICROTECHNOLOGYC</t>
  </si>
  <si>
    <t>Лампа люминесцентная</t>
  </si>
  <si>
    <t>274015.990.000211</t>
  </si>
  <si>
    <t>тип цоколя Е40, мощность 125 Вт</t>
  </si>
  <si>
    <t>Лампа люминесцентная.тип цоколя Е40, мощность 125 Вт</t>
  </si>
  <si>
    <t>https://cloud.skc.kz:2443/index.php/s/bzBsBGPxX5knZAn</t>
  </si>
  <si>
    <t>Тележка</t>
  </si>
  <si>
    <t>259929.490.000335</t>
  </si>
  <si>
    <t>инструментальная</t>
  </si>
  <si>
    <t>Тележка.инструментальная [20400-2013, Тумба, (тележка) 7-секций, с комплектом искробезопасными инструментами для автосервиса из 286 пр. (шт), только 7-мой ящик пустой, корпус из металического листа на колесах]</t>
  </si>
  <si>
    <t>https://cloud.skc.kz:2443/index.php/s/q4FCw3JtxKLN3o5</t>
  </si>
  <si>
    <t>Кувалда</t>
  </si>
  <si>
    <t>257330.550.000002</t>
  </si>
  <si>
    <t>универсальная, тупоносая</t>
  </si>
  <si>
    <t>Кувалда.универсальная, тупоносая [боек 5 кг, не менее 700мм, 11401-75, тупоносая, из кованной стали, с деревянной рукояткой]</t>
  </si>
  <si>
    <t>https://cloud.skc.kz:2443/index.php/s/BNLcZpNGNMaYzNc</t>
  </si>
  <si>
    <t>139919.900.000026</t>
  </si>
  <si>
    <t>хлопчатобумажная, двусторонняя</t>
  </si>
  <si>
    <t>Изолента.хлопчатобумажная, двусторонняя</t>
  </si>
  <si>
    <t>https://cloud.skc.kz:2443/index.php/s/PQWYG8J4A4oFykG</t>
  </si>
  <si>
    <t>Баня водяная</t>
  </si>
  <si>
    <t>325050.900.000017</t>
  </si>
  <si>
    <t>для проведения лабораторных работ в режиме нагрева</t>
  </si>
  <si>
    <t>Баня водяная.для проведения лабораторных работ в режиме нагрева [температур от +10ºС до 65ºС]</t>
  </si>
  <si>
    <t>https://cloud.skc.kz:2443/index.php/s/p8tKnPtA5ikK5MS</t>
  </si>
  <si>
    <t>XMTD</t>
  </si>
  <si>
    <t>Подшипник качения</t>
  </si>
  <si>
    <t>281510.530.000001</t>
  </si>
  <si>
    <t>роликовый конический, упорный</t>
  </si>
  <si>
    <t>Подшипник качения.роликовый конический, упорный [d-95mm, D-200mm, B-45mm, № 6319]</t>
  </si>
  <si>
    <t>https://cloud.skc.kz:2443/index.php/s/moSjZBzcxemmKkc</t>
  </si>
  <si>
    <t>Монитор.ЖК, диагональ более 23", но не более 30"</t>
  </si>
  <si>
    <t>https://cloud.skc.kz:2443/index.php/s/TY8roxZX6XEYcT7</t>
  </si>
  <si>
    <t>242013.900.000467</t>
  </si>
  <si>
    <t>стальная, диаметр 219 мм, толщина стенки 10 мм</t>
  </si>
  <si>
    <t>Труба горячедеформированная.стальная, диаметр 219 мм, толщина стенки 10 мм</t>
  </si>
  <si>
    <t>https://cloud.skc.kz:2443/index.php/s/32Gmcd9d86Zkzrq</t>
  </si>
  <si>
    <t>Реле контроля фаз</t>
  </si>
  <si>
    <t>271224.500.000004</t>
  </si>
  <si>
    <t>для защиты электродвигателей и электроустановок</t>
  </si>
  <si>
    <t>Реле контроля фаз.для защиты электродвигателей и электроустановок</t>
  </si>
  <si>
    <t>https://cloud.skc.kz:2443/index.php/s/JNAfxNzHGACP3df</t>
  </si>
  <si>
    <t>для душа, однорукояточный, совмещенный</t>
  </si>
  <si>
    <t>Смеситель.для душа, однорукояточный, совмещенный [на 2 отверстия стандарт подводки 1/2 вращение излива - фиксированное керамический картридж 40мм, аксессуары в комплекте - шланг 1.5м, настенное крепление, 1 функциональная лейка с функцией легкой очис]</t>
  </si>
  <si>
    <t>https://cloud.skc.kz:2443/index.php/s/sqRSXLCetGND8m2</t>
  </si>
  <si>
    <t>241062.900.000062</t>
  </si>
  <si>
    <t>стальной, марка Ст.3сп, диаметр 32-270 мм, горячекатаный</t>
  </si>
  <si>
    <t>Круг.стальной, марка Ст.3сп, диаметр 32-270 мм, горячекатаный</t>
  </si>
  <si>
    <t>https://cloud.skc.kz:2443/index.php/s/szgyC6bYLQqGF3i</t>
  </si>
  <si>
    <t>282219.300.000039</t>
  </si>
  <si>
    <t>механический, для демонтажа деталей, универсальный</t>
  </si>
  <si>
    <t>Съемник.механический, для демонтажа деталей, универсальный [27718-88, СВ106, трехзахватный наконечник винта, винт с резьбой, нанесённой накаткой,захваты, рама безопасности, Т-образная гайка, головка винта, количество захватов 3, усилие 10 тс, диаметрзахвата 13-178мм, глубина захвата 152мм]</t>
  </si>
  <si>
    <t>https://cloud.skc.kz:2443/index.php/s/HDgRpBk8Fem8cxx</t>
  </si>
  <si>
    <t>205952.100.000289</t>
  </si>
  <si>
    <t>для определения фенолов в сточной воде</t>
  </si>
  <si>
    <t>Набор реагентов.для определения фенолов в сточной воде</t>
  </si>
  <si>
    <t>https://cloud.skc.kz:2443/index.php/s/tFy2gpZY9wiZYc9</t>
  </si>
  <si>
    <t>Шуруповерт</t>
  </si>
  <si>
    <t>257330.650.000023</t>
  </si>
  <si>
    <t>ручной</t>
  </si>
  <si>
    <t>Шуруповерт.ручной</t>
  </si>
  <si>
    <t>https://cloud.skc.kz:2443/index.php/s/n6ifk5JMaQg7Zjn</t>
  </si>
  <si>
    <t>RichHaoYuanEnergyTehnologyCo..</t>
  </si>
  <si>
    <t>275125.900.000005</t>
  </si>
  <si>
    <t>накопительный, тип закрытый, объем 15-150 л</t>
  </si>
  <si>
    <t>Водонагреватель.накопительный, тип закрытый, объем 15-150 л</t>
  </si>
  <si>
    <t>https://cloud.skc.kz:2443/index.php/s/G9C2ZtqiWFoaPHz</t>
  </si>
  <si>
    <t>https://cloud.skc.kz:2443/index.php/s/esQHbZzfMo2tT7y</t>
  </si>
  <si>
    <t>Рукоятка резака</t>
  </si>
  <si>
    <t>257340.990.000001</t>
  </si>
  <si>
    <t>со встроенным пламегасителем и обратным клапаном</t>
  </si>
  <si>
    <t>Рукоятка резака.со встроенным пламегасителем и обратным клапаном</t>
  </si>
  <si>
    <t>https://cloud.skc.kz:2443/index.php/s/Eiays66jXn57zRr</t>
  </si>
  <si>
    <t>ESAB</t>
  </si>
  <si>
    <t>Фотореле.электроосветительный прибор</t>
  </si>
  <si>
    <t>https://cloud.skc.kz:2443/index.php/s/dHNPSoESJ5rqeH2</t>
  </si>
  <si>
    <t>Шестигранник.стальной, марка Ст.45, диаметр 15-50 мм, горячекатаный</t>
  </si>
  <si>
    <t>https://cloud.skc.kz:2443/index.php/s/4ExoeNNr8FX8FFH</t>
  </si>
  <si>
    <t>Набор сверл</t>
  </si>
  <si>
    <t>с цилиндрическим хвостовиком</t>
  </si>
  <si>
    <t>Набор сверл.с цилиндрическим хвостовиком [10902-77, 10 шт, от 6 мм до 16 мм, шаг увеличения 1 мм, циллиндрический хвостовик, по бетону]</t>
  </si>
  <si>
    <t>https://cloud.skc.kz:2443/index.php/s/fSJKmMy82CEoyrx</t>
  </si>
  <si>
    <t>https://cloud.skc.kz:2443/index.php/s/7jyBZ3odyBkHqs2</t>
  </si>
  <si>
    <t>Набор ключей.гаечные [2838-80, Ключ гаечный, рожковый набор от 8 до 30мм, из 23 частей, инструментальная сталь]</t>
  </si>
  <si>
    <t>https://cloud.skc.kz:2443/index.php/s/BnYAsW5W2Ap6iCi</t>
  </si>
  <si>
    <t>Фильтр.сетевой</t>
  </si>
  <si>
    <t>https://cloud.skc.kz:2443/index.php/s/7XWMEjodKiD72y8</t>
  </si>
  <si>
    <t>Хлороформ (трихлорметан)</t>
  </si>
  <si>
    <t>201413.230.000003</t>
  </si>
  <si>
    <t>очищенный</t>
  </si>
  <si>
    <t>Хлороформ (трихлорметан).очищенный</t>
  </si>
  <si>
    <t>https://cloud.skc.kz:2443/index.php/s/42RxxLbd9Km7AB7</t>
  </si>
  <si>
    <t>Рулетка.измерительная, стальная [7502-98, 5 м, металлическая,размотка и возврат ленты происходит при удерживании "АВТОСТОПА".]</t>
  </si>
  <si>
    <t>https://cloud.skc.kz:2443/index.php/s/QSz6e33oQoBjDgM</t>
  </si>
  <si>
    <t>Рукоятка</t>
  </si>
  <si>
    <t>289952.000.000012</t>
  </si>
  <si>
    <t>для превентора</t>
  </si>
  <si>
    <t>Рукоятка.для превентора</t>
  </si>
  <si>
    <t>https://cloud.skc.kz:2443/index.php/s/2PmRP7KNH5tNy3m</t>
  </si>
  <si>
    <t>Стеклопластик</t>
  </si>
  <si>
    <t>329959.900.000061</t>
  </si>
  <si>
    <t>профильный</t>
  </si>
  <si>
    <t>Стеклопластик.профильный</t>
  </si>
  <si>
    <t>https://cloud.skc.kz:2443/index.php/s/ktTCs22A6C6waXs</t>
  </si>
  <si>
    <t>Набор ключей.гаечные [не менее 100мм, от 8 - 55мм, рожковый,  хромо ванадиевая сталь., 2838-80]</t>
  </si>
  <si>
    <t>https://cloud.skc.kz:2443/index.php/s/iB2jPACRdAEWjqm</t>
  </si>
  <si>
    <t>Пружина</t>
  </si>
  <si>
    <t>Предохранитель</t>
  </si>
  <si>
    <t>271221.500.000007</t>
  </si>
  <si>
    <t>трубчатый, напряжение 10 кВ, ток 20 А</t>
  </si>
  <si>
    <t>Предохранитель.трубчатый, напряжение 10 кВ, ток 20 А</t>
  </si>
  <si>
    <t>https://cloud.skc.kz:2443/index.php/s/kRFoFXej6dw2Pzi</t>
  </si>
  <si>
    <t>Элемент фильтрующий</t>
  </si>
  <si>
    <t>282912.900.000058</t>
  </si>
  <si>
    <t>тонкость фильтрации 100-200 мкм</t>
  </si>
  <si>
    <t>Элемент фильтрующий.тонкость фильтрации 100-200 мкм</t>
  </si>
  <si>
    <t>https://cloud.skc.kz:2443/index.php/s/nAorngAgi8LYL6D</t>
  </si>
  <si>
    <t>https://cloud.skc.kz:2443/index.php/s/7o4RkFdGpZ9kMK9</t>
  </si>
  <si>
    <t>Таль</t>
  </si>
  <si>
    <t>282211.700.000009</t>
  </si>
  <si>
    <t>ручная, рычажная, грузоподъемность 0,5-3,2 т</t>
  </si>
  <si>
    <t>Таль.ручная, рычажная, грузоподъемность 0,5-3,2 т [ГОСТ 28408-89, Таль ручная рычажная цепная. Грузоподъемность: 1,5 т.; Высота подъема: 6 м; Диаметр цепи: 8 мм; Покрытие: окрашенный. Применение: несложный и удобный инструмент для подъема и перемещения небольших гру]</t>
  </si>
  <si>
    <t>https://cloud.skc.kz:2443/index.php/s/EqYLDAR3mibADNF</t>
  </si>
  <si>
    <t>271124.300.000001</t>
  </si>
  <si>
    <t>асинхронный, многофазный, мощность более 0,75 кВт, но не более 7,5 кВт</t>
  </si>
  <si>
    <t>Электродвигатель переменного тока.асинхронный, многофазный, мощность более 0,75 кВт, но не более 7,5 кВт</t>
  </si>
  <si>
    <t>https://cloud.skc.kz:2443/index.php/s/wcWejesybgNXk33</t>
  </si>
  <si>
    <t>«Сибирскийэлектротехническийза</t>
  </si>
  <si>
    <t>257330.970.000019</t>
  </si>
  <si>
    <t>для слесарно-монтажных работ</t>
  </si>
  <si>
    <t>Комплект инструментов.для слесарно-монтажных работ [27718-88, КА-6111, 9” (225 мм) Съемник шплинтов; 8” (200 мм) Чертилка; 7” (178 мм) Съемник шлангов радиатора; 8-1/4” (209 мм) Скребок универсальный, нож шириной 19 мм; 11” (275 мм) Скребок универсальный, нож шириной 25 , съемников и скребков, из 5 шт, 2 многофункциональные скребки,шило для пометки, съемник шплинта и съемник шланга радиатора; в упаковке]</t>
  </si>
  <si>
    <t>https://cloud.skc.kz:2443/index.php/s/eALG8XeyrQMs4Kp</t>
  </si>
  <si>
    <t>257330.550.000003</t>
  </si>
  <si>
    <t>искробезопасная, тупоносая</t>
  </si>
  <si>
    <t>Кувалда.искробезопасная, тупоносая [боек 2 кг, не менее 500мм, 11401-75, тупоносая, искробезопасная, омедненная  из кованной стали, с деревянной рукояткой]</t>
  </si>
  <si>
    <t>https://cloud.skc.kz:2443/index.php/s/oWiBzYN2ocm7TiG</t>
  </si>
  <si>
    <t>Разъем</t>
  </si>
  <si>
    <t>273313.900.000048</t>
  </si>
  <si>
    <t>штекерный</t>
  </si>
  <si>
    <t>Разъем.штекерный</t>
  </si>
  <si>
    <t>https://cloud.skc.kz:2443/index.php/s/85LGPdxkYodFAf7</t>
  </si>
  <si>
    <t>Труба общего назначения</t>
  </si>
  <si>
    <t>242013.900.010108</t>
  </si>
  <si>
    <t>стальная, диаметр 10-50 мм</t>
  </si>
  <si>
    <t>Труба общего назначения.стальная, диаметр 10-50 мм</t>
  </si>
  <si>
    <t>https://cloud.skc.kz:2443/index.php/s/eATmp99izsKXM5B</t>
  </si>
  <si>
    <t>Углерод четыреххлористый (тетрахлорметан)</t>
  </si>
  <si>
    <t>201413.250.000002</t>
  </si>
  <si>
    <t>Углерод четыреххлористый (тетрахлорметан).чистый для анализа</t>
  </si>
  <si>
    <t>https://cloud.skc.kz:2443/index.php/s/QnGNP84KStW6d4q</t>
  </si>
  <si>
    <t>259413.900.000038</t>
  </si>
  <si>
    <t>Набор инструментов.для слесарно-монтажных работ</t>
  </si>
  <si>
    <t>https://cloud.skc.kz:2443/index.php/s/NdtPnT7rMkiacFT</t>
  </si>
  <si>
    <t>Набор напильников</t>
  </si>
  <si>
    <t>257330.100.000048</t>
  </si>
  <si>
    <t>для столярно-слесарных работ</t>
  </si>
  <si>
    <t>Набор напильников.для столярно-слесарных работ [1465-80, из 9 предметов, разных профилей с эргономической пластиковой ручкой, материал кованая сталь.]</t>
  </si>
  <si>
    <t>https://cloud.skc.kz:2443/index.php/s/tECpkctitsrTrJQ</t>
  </si>
  <si>
    <t>Индикатор светосигнальный</t>
  </si>
  <si>
    <t>279020.500.000005</t>
  </si>
  <si>
    <t>одноцветный</t>
  </si>
  <si>
    <t>Индикатор светосигнальный.одноцветный</t>
  </si>
  <si>
    <t>https://cloud.skc.kz:2443/index.php/s/zA2otFFnfXRzYYq</t>
  </si>
  <si>
    <t>257340.390.000009</t>
  </si>
  <si>
    <t>с коническим хвостовиком, диаметр 50,1-90 мм</t>
  </si>
  <si>
    <t>Сверло спиральное.с коническим хвостовиком, диаметр 50,1-90 мм [76мм, 10903-77, с коническим хвостовиком средней серии из быстрорежущей стали марок Р6М5]</t>
  </si>
  <si>
    <t>https://cloud.skc.kz:2443/index.php/s/BmJk35c2xkm9CnY</t>
  </si>
  <si>
    <t>242013.900.001546</t>
  </si>
  <si>
    <t>металлический, негерметичный, диаметр 21-30 мм</t>
  </si>
  <si>
    <t>Рукав гибкий.металлический, негерметичный, диаметр 21-30 мм</t>
  </si>
  <si>
    <t>https://cloud.skc.kz:2443/index.php/s/HSM6GMP9od9jN4G</t>
  </si>
  <si>
    <t>Трубка электроизоляционная</t>
  </si>
  <si>
    <t>222121.900.000008</t>
  </si>
  <si>
    <t>марка ТУТ, гибкая</t>
  </si>
  <si>
    <t>Трубка электроизоляционная.марка ТУТ, гибкая</t>
  </si>
  <si>
    <t>https://cloud.skc.kz:2443/index.php/s/aZwpyGfSP77ML6X</t>
  </si>
  <si>
    <t>Труборез</t>
  </si>
  <si>
    <t>257330.200.000009</t>
  </si>
  <si>
    <t>для стальных труб, ручной</t>
  </si>
  <si>
    <t>Труборез.для стальных труб, ручной [поворотный, с хомутной защелкой, для быстрого отрезания стальных, толстостенных стальных и чугунных труб диаметром 60-114мм (2"-4"), количество роликов - 4, ручной.]</t>
  </si>
  <si>
    <t>https://cloud.skc.kz:2443/index.php/s/jt9tQzLfssEwLXJ</t>
  </si>
  <si>
    <t>Набор головок торцевых</t>
  </si>
  <si>
    <t>257330.370.000012</t>
  </si>
  <si>
    <t>для шуруповерта и гайковерта</t>
  </si>
  <si>
    <t>Набор головок торцевых.для шуруповерта и гайковерта</t>
  </si>
  <si>
    <t>https://cloud.skc.kz:2443/index.php/s/C76QBNkQApMSj49</t>
  </si>
  <si>
    <t>265185.200.000066</t>
  </si>
  <si>
    <t>для скважинного уровнемера</t>
  </si>
  <si>
    <t>Клапан выпускной.для скважинного уровнемера</t>
  </si>
  <si>
    <t>https://cloud.skc.kz:2443/index.php/s/AcrEHxySyHrcobG</t>
  </si>
  <si>
    <t>Клеймо</t>
  </si>
  <si>
    <t>257330.650.000005</t>
  </si>
  <si>
    <t>тип 1, буквенное</t>
  </si>
  <si>
    <t>Клеймо.тип 1, буквенное [буквы из твердого сплава, №8, высотой шрифта 8 мм из 30 клейм с буквами алфавита от А до Я, 25726-83]</t>
  </si>
  <si>
    <t>https://cloud.skc.kz:2443/index.php/s/M95PCj9JdH5aLjs</t>
  </si>
  <si>
    <t>257111.920.000006</t>
  </si>
  <si>
    <t>для резки металла</t>
  </si>
  <si>
    <t>Ножницы.для резки металла [7210-75, не менее 240мм, по металлу, из высококачественной стали HRC 60-62, искробезопасные]</t>
  </si>
  <si>
    <t>https://cloud.skc.kz:2443/index.php/s/WDziYyHntX73MiQ</t>
  </si>
  <si>
    <t>кабельный, луженый</t>
  </si>
  <si>
    <t>Наконечник.кабельный, луженый</t>
  </si>
  <si>
    <t>https://cloud.skc.kz:2443/index.php/s/HCSmZ4BWdEPLiR3</t>
  </si>
  <si>
    <t>ЗЭТА</t>
  </si>
  <si>
    <t>Электрочайник</t>
  </si>
  <si>
    <t>275124.300.000000</t>
  </si>
  <si>
    <t>бытовой, объем 1-3 л</t>
  </si>
  <si>
    <t>Электрочайник.бытовой, объем 1-3 л</t>
  </si>
  <si>
    <t>https://cloud.skc.kz:2443/index.php/s/c9qL8rsSQbjpiGw</t>
  </si>
  <si>
    <t>Зажим.винтовой</t>
  </si>
  <si>
    <t>https://cloud.skc.kz:2443/index.php/s/yYig3k7fZ2gzQ6W</t>
  </si>
  <si>
    <t>281332.000.000311</t>
  </si>
  <si>
    <t>Реле давления.для компрессора</t>
  </si>
  <si>
    <t>https://cloud.skc.kz:2443/index.php/s/ZdP5fQEBtfDi8kH</t>
  </si>
  <si>
    <t>Danfoss</t>
  </si>
  <si>
    <t>Набор отверток</t>
  </si>
  <si>
    <t>257330.630.000000</t>
  </si>
  <si>
    <t>универсальный</t>
  </si>
  <si>
    <t>Набор отверток.универсальный</t>
  </si>
  <si>
    <t>https://cloud.skc.kz:2443/index.php/s/4y9bZoxsSkGPPik</t>
  </si>
  <si>
    <t>Мотопомпа</t>
  </si>
  <si>
    <t>281314.900.000044</t>
  </si>
  <si>
    <t>для перекачки опасных жидкостей и смесей</t>
  </si>
  <si>
    <t>Мотопомпа.для перекачки опасных жидкостей и смесей</t>
  </si>
  <si>
    <t>https://cloud.skc.kz:2443/index.php/s/cTe7H9rtJxsQ3Jq</t>
  </si>
  <si>
    <t>Фреза</t>
  </si>
  <si>
    <t>257340.670.000001</t>
  </si>
  <si>
    <t>концевая</t>
  </si>
  <si>
    <t>Фреза.концевая</t>
  </si>
  <si>
    <t>https://cloud.skc.kz:2443/index.php/s/bJQr3Hc7XcZq8FS</t>
  </si>
  <si>
    <t>Предохранитель переменного тока</t>
  </si>
  <si>
    <t>271210.900.000037</t>
  </si>
  <si>
    <t>для трансформаторов напряжения, с мелкозернистым кварцевым наполнителем</t>
  </si>
  <si>
    <t>Предохранитель переменного тока.для трансформаторов напряжения, с мелкозернистым кварцевым наполнителем</t>
  </si>
  <si>
    <t>https://cloud.skc.kz:2443/index.php/s/GtwBAAMfKAWtBB8</t>
  </si>
  <si>
    <t>https://cloud.skc.kz:2443/index.php/s/gPYSdLoATqxxFxA</t>
  </si>
  <si>
    <t>Набор молотков</t>
  </si>
  <si>
    <t>257330.550.000013</t>
  </si>
  <si>
    <t>Набор молотков.слесарные [2310-77, из 3 штук, боек 0.3/0.5/0.8 кг, слесарный, квадратный  из кованной стали, рукоятка из обрезиненного стекловолокна]</t>
  </si>
  <si>
    <t>https://cloud.skc.kz:2443/index.php/s/az6mWJLRbb8ELW7</t>
  </si>
  <si>
    <t>Ключ трещоточный</t>
  </si>
  <si>
    <t>257330.300.000024</t>
  </si>
  <si>
    <t>тип А</t>
  </si>
  <si>
    <t>Ключ трещоточный.тип А [ГОСТ 22402-77, хромированный, 1/2"х16"]</t>
  </si>
  <si>
    <t>https://cloud.skc.kz:2443/index.php/s/iNqR2kde7CCeKLp</t>
  </si>
  <si>
    <t>https://cloud.skc.kz:2443/index.php/s/qPyAwQKmZjDbi25</t>
  </si>
  <si>
    <t>289261.300.000023</t>
  </si>
  <si>
    <t>топливный, для дизельного двигателя для специальной и специализированной техники</t>
  </si>
  <si>
    <t>Фильтр.топливный, для дизельного двигателя для специальной и специализированной техники</t>
  </si>
  <si>
    <t>https://cloud.skc.kz:2443/index.php/s/ejnj2FacFfSZfDP</t>
  </si>
  <si>
    <t>281413.190.000002</t>
  </si>
  <si>
    <t>для регулятора давления газа</t>
  </si>
  <si>
    <t>Клапан.для регулятора давления газа</t>
  </si>
  <si>
    <t>https://cloud.skc.kz:2443/index.php/s/JWcGFR5J9jbnjgq</t>
  </si>
  <si>
    <t>Ножницы.для резки металла [7210-75, пеликан, по металлу, для прямого реза, пластиковая рукоятка, 350мм]</t>
  </si>
  <si>
    <t>https://cloud.skc.kz:2443/index.php/s/tDYWZotkrD92toD</t>
  </si>
  <si>
    <t>Прибор приемно-контрольный</t>
  </si>
  <si>
    <t>263050.900.000008</t>
  </si>
  <si>
    <t>для управления автоматическими средствами пожаротушения и оповещателями</t>
  </si>
  <si>
    <t>Прибор приемно-контрольный.для управления автоматическими средствами пожаротушения и оповещателями [Кварц1-ПК, одношлейфный]</t>
  </si>
  <si>
    <t>https://cloud.skc.kz:2443/index.php/s/HA6CZ8z6Lz7oSpp</t>
  </si>
  <si>
    <t>Топор</t>
  </si>
  <si>
    <t>257310.400.000002</t>
  </si>
  <si>
    <t>пожарный</t>
  </si>
  <si>
    <t>Топор.пожарный</t>
  </si>
  <si>
    <t>https://cloud.skc.kz:2443/index.php/s/gTnn93dzpRe45R7</t>
  </si>
  <si>
    <t>ООО Ярпожинвест</t>
  </si>
  <si>
    <t>https://cloud.skc.kz:2443/index.php/s/YMCLt5dijNiqNsj</t>
  </si>
  <si>
    <t>JiangsuDazhongElectricMotorCo.</t>
  </si>
  <si>
    <t>Штекер</t>
  </si>
  <si>
    <t>259929.490.000097</t>
  </si>
  <si>
    <t>соединительный</t>
  </si>
  <si>
    <t>Штекер.соединительный</t>
  </si>
  <si>
    <t>https://cloud.skc.kz:2443/index.php/s/xzCnkHoQWSbfJE7</t>
  </si>
  <si>
    <t>Лестница</t>
  </si>
  <si>
    <t>259929.530.000002</t>
  </si>
  <si>
    <t>техническая, из алюминиевого сплава</t>
  </si>
  <si>
    <t>Лестница.техническая, из алюминиевого сплава [26887-86, не более 11кг, не менее 1700мм, полная высота не менее 2600мм, Стремянка,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ступени2x6, нагру]</t>
  </si>
  <si>
    <t>https://cloud.skc.kz:2443/index.php/s/H26gyHm56pTQaGT</t>
  </si>
  <si>
    <t>Клеймо.тип 1, буквенное [25726-83, ручной, из твердого сплава, для нанесения букв, изделий, должен состоять не менее из 30 клейм с буквами алфавита от А до Я]</t>
  </si>
  <si>
    <t>https://cloud.skc.kz:2443/index.php/s/iMJQP5kQqp3EQts</t>
  </si>
  <si>
    <t>289261.300.000099</t>
  </si>
  <si>
    <t>для экскаватора, натяжное</t>
  </si>
  <si>
    <t>Колесо.для экскаватора, натяжное [Колесо натяжное левое 50-21-138СП]</t>
  </si>
  <si>
    <t>Колесо.для экскаватора, натяжное [Колесо натяжное 24-21-146сп]</t>
  </si>
  <si>
    <t>221111.100.000028</t>
  </si>
  <si>
    <t>для легкового автомобиля, всесезонная, радиальная, диаметр обода 17</t>
  </si>
  <si>
    <t>Шина.для легкового автомобиля, всесезонная, радиальная, диаметр обода 17 [Автошина 275/65R17]</t>
  </si>
  <si>
    <t>Nexen Tire</t>
  </si>
  <si>
    <t>Термопреобразователь</t>
  </si>
  <si>
    <t>265151.100.000001</t>
  </si>
  <si>
    <t>для измерения температуры в жидких и газообразных средах с низким давлением</t>
  </si>
  <si>
    <t>Термопреобразователь.для измерения температуры в жидких и газообразных средах с низким давлением [Термопрео-тель ТХАУ(-50+900)-L500]</t>
  </si>
  <si>
    <t>Каретка специализированная</t>
  </si>
  <si>
    <t>265184.300.000006</t>
  </si>
  <si>
    <t>для счетчиков производства или потребления газа, жидкости или электроэнергии</t>
  </si>
  <si>
    <t>Каретка специализированная.для счетчиков производства или потребления газа, жидкости или электроэнергии [Каретка ПСМ НТ600.100.000.0]</t>
  </si>
  <si>
    <t>ООО "Крона"</t>
  </si>
  <si>
    <t>Шина.для легкового автомобиля, всесезонная, радиальная, диаметр обода 16 [Шина 7.00 R16]</t>
  </si>
  <si>
    <t>Zhongce Rubber Group Co., Ltd</t>
  </si>
  <si>
    <t>221111.100.000008</t>
  </si>
  <si>
    <t>для легкового автомобиля, летняя, радиальная, диаметр обода 18</t>
  </si>
  <si>
    <t>Шина.для легкового автомобиля, летняя, радиальная, диаметр обода 18 [АВТОШИНЫ 285/60 R18]</t>
  </si>
  <si>
    <t>Термопреобразователь.для измерения температуры в жидких и газообразных средах с низким давлением [Термопреобразователь ТСМУ(-50+150)-L300]</t>
  </si>
  <si>
    <t>Термопреобразователь.для измерения температуры в жидких и газообразных средах с низким давлением [Термопрео-тель ТСМУ(-50+100)-50М-L120]</t>
  </si>
  <si>
    <t>262040.000.000128</t>
  </si>
  <si>
    <t>для программируемого контроллера</t>
  </si>
  <si>
    <t>Блок питания.для программируемого контроллера [Блок питания PS407 6ES7407-0KA02-0AA0]</t>
  </si>
  <si>
    <t>https://cloud.skc.kz:2443/index.php/s/z6MaFdSKD8bfd9Q</t>
  </si>
  <si>
    <t>265182.500.000051</t>
  </si>
  <si>
    <t>для точек измерений</t>
  </si>
  <si>
    <t>Переключатель.для точек измерений [Переключатель потока предназначен для переключения потока рабочей средыв требуемые технологические линии измерительных установок. : Переключатель потока предназначен для переключения потока рабочей средыв требуемые технологические линии измерительных установок.]</t>
  </si>
  <si>
    <t>для автоматизированной групповой замерной установки</t>
  </si>
  <si>
    <t>Заслонка.для автоматизированной групповой замерной установки</t>
  </si>
  <si>
    <t>https://cloud.skc.kz:2443/index.php/s/qotbccbTzQL4anb</t>
  </si>
  <si>
    <t>АО АК ОЗНА</t>
  </si>
  <si>
    <t>Заклепка с полукруглой головкой</t>
  </si>
  <si>
    <t>259314.800.000060</t>
  </si>
  <si>
    <t>из алюминия/алюминиевых сплавов , диаметр 5 мм</t>
  </si>
  <si>
    <t>Заклепка с полукруглой головкой.из алюминия/алюминиевых сплавов , диаметр 5 мм</t>
  </si>
  <si>
    <t>https://cloud.skc.kz:2443/index.php/s/kMDeQjq8Fzm8bYj</t>
  </si>
  <si>
    <t>ООО "Гутен Креп"</t>
  </si>
  <si>
    <t>https://cloud.skc.kz:2443/index.php/s/b5izyPeNbSeeTyD</t>
  </si>
  <si>
    <t>Лампа дуговая</t>
  </si>
  <si>
    <t>274015.700.000003</t>
  </si>
  <si>
    <t>ртутная, ДРЛ-250</t>
  </si>
  <si>
    <t>Лампа дуговая.ртутная, ДРЛ-250</t>
  </si>
  <si>
    <t>https://cloud.skc.kz:2443/index.php/s/kb3baYb6mEiwwxp</t>
  </si>
  <si>
    <t>Вязка</t>
  </si>
  <si>
    <t>259929.250.000001</t>
  </si>
  <si>
    <t>спиральная</t>
  </si>
  <si>
    <t>Вязка.спиральная</t>
  </si>
  <si>
    <t>https://cloud.skc.kz:2443/index.php/s/FbQtNWnGdZSa5sC</t>
  </si>
  <si>
    <t>ООО "ТЭМЭЗ"</t>
  </si>
  <si>
    <t>Лента тормозная</t>
  </si>
  <si>
    <t>281331.000.000036</t>
  </si>
  <si>
    <t>для станка-качалки</t>
  </si>
  <si>
    <t>Лента тормозная.для станка-качалки</t>
  </si>
  <si>
    <t>https://cloud.skc.kz:2443/index.php/s/X8KtKbqg3cn69YQ</t>
  </si>
  <si>
    <t>ООО «Барнаульский завод АТИ»</t>
  </si>
  <si>
    <t>Модуль управления</t>
  </si>
  <si>
    <t>265112.590.000013</t>
  </si>
  <si>
    <t>для динамометра</t>
  </si>
  <si>
    <t>Модуль управления.для динамометра</t>
  </si>
  <si>
    <t>https://cloud.skc.kz:2443/index.php/s/kAb66A55FYpreni</t>
  </si>
  <si>
    <t>OOO НПП "Петролайн-А"</t>
  </si>
  <si>
    <t>Набор метчиков</t>
  </si>
  <si>
    <t>257340.100.000001</t>
  </si>
  <si>
    <t>для нарезания резьбы</t>
  </si>
  <si>
    <t>Набор метчиков.для нарезания резьбы</t>
  </si>
  <si>
    <t>https://cloud.skc.kz:2443/index.php/s/9GDEwicEoDC99RY</t>
  </si>
  <si>
    <t>Sichuan Larix Machinery Corp.,Ltd</t>
  </si>
  <si>
    <t>221114.900.000036</t>
  </si>
  <si>
    <t>на спецтехнику, диагональная, диаметр обода 18, несущая</t>
  </si>
  <si>
    <t>Шина.на спецтехнику, диагональная, диаметр обода 18, несущая</t>
  </si>
  <si>
    <t>https://cloud.skc.kz:2443/index.php/s/BTn92A4cHQXWGo4</t>
  </si>
  <si>
    <t>BKT Tires</t>
  </si>
  <si>
    <t>Резак</t>
  </si>
  <si>
    <t>279032.000.000056</t>
  </si>
  <si>
    <t>пропановый</t>
  </si>
  <si>
    <t>Резак.пропановый</t>
  </si>
  <si>
    <t>https://cloud.skc.kz:2443/index.php/s/k276ckq6GizTSnP</t>
  </si>
  <si>
    <t>ООО" Редиус 168"</t>
  </si>
  <si>
    <t>257330.550.000001</t>
  </si>
  <si>
    <t>универсальная, остроносая</t>
  </si>
  <si>
    <t>Кувалда.универсальная, остроносая</t>
  </si>
  <si>
    <t>https://cloud.skc.kz:2443/index.php/s/Fri5oPQbceXKLse</t>
  </si>
  <si>
    <t>ООО КЗСМИ</t>
  </si>
  <si>
    <t>Регулятор расхода</t>
  </si>
  <si>
    <t>265185.300.000005</t>
  </si>
  <si>
    <t>для обеспечения заданного расхода жидкости через турбинные счетчики</t>
  </si>
  <si>
    <t>Регулятор расхода.для обеспечения заданного расхода жидкости через турбинные счетчики</t>
  </si>
  <si>
    <t>https://cloud.skc.kz:2443/index.php/s/5H4LPmsr48PR2F3</t>
  </si>
  <si>
    <t>ООО ИПП Новые Технологии</t>
  </si>
  <si>
    <t>222313.700.000005</t>
  </si>
  <si>
    <t>для воды, из пластика, объем 20-500 л</t>
  </si>
  <si>
    <t>Бак.для воды, из пластика, объем 20-500 л [Прибор приемно-контрольный пожарный.Назначение - для использования в системах пожарно-охранной сигнализациии автоматического пожаротушения объектов, расположенных во взрывоопасныхзонах. :]</t>
  </si>
  <si>
    <t>https://cloud.skc.kz:2443/index.php/s/ZiaCBiyGLMLdYJG</t>
  </si>
  <si>
    <t>ООО «Полоцкпласт»</t>
  </si>
  <si>
    <t>Набор слесарный</t>
  </si>
  <si>
    <t>Набор слесарный.профессиональный</t>
  </si>
  <si>
    <t>https://cloud.skc.kz:2443/index.php/s/G6LxkwafcLFTF44</t>
  </si>
  <si>
    <t xml:space="preserve">Ningbo Weineng Elektronic </t>
  </si>
  <si>
    <t>265152.890.000000</t>
  </si>
  <si>
    <t>для количественного определения содержания воды в нефтяных продуктах</t>
  </si>
  <si>
    <t>Аппарат.для количественного определения содержания воды в нефтяных продуктах [Аппарат АКОВ-10.Назначение - для количественного определения содержания воды в нефтяныхи других продуктах;Технические характеристики:Вместимость приемника-ловушки, мл - 10; :]</t>
  </si>
  <si>
    <t>https://cloud.skc.kz:2443/index.php/s/Q8Y3P76oadFebeP</t>
  </si>
  <si>
    <t>281510.530.000000</t>
  </si>
  <si>
    <t>роликовый конический, радиально-упорный</t>
  </si>
  <si>
    <t>Подшипник качения.роликовый конический, радиально-упорный</t>
  </si>
  <si>
    <t>https://cloud.skc.kz:2443/index.php/s/WaXtn9YNtL5jY7E</t>
  </si>
  <si>
    <t>ПОЛЬША</t>
  </si>
  <si>
    <t>GPZ-7</t>
  </si>
  <si>
    <t>271231.900.000005</t>
  </si>
  <si>
    <t>нереверсивный, номинальный ток не более 125 А</t>
  </si>
  <si>
    <t>Пускатель магнитный.нереверсивный, номинальный ток не более 125 А [Пускатель электромагнитный низковольтный, используются в стационарныхустановках дистанционного пуска для подключения :]</t>
  </si>
  <si>
    <t>https://cloud.skc.kz:2443/index.php/s/MCsnjnBgDFMek54</t>
  </si>
  <si>
    <t>ООО Торговый Дом Сфера</t>
  </si>
  <si>
    <t>281510.700.000000</t>
  </si>
  <si>
    <t>роликовый цилиндрический, радиальный</t>
  </si>
  <si>
    <t>Подшипник качения.роликовый цилиндрический, радиальный</t>
  </si>
  <si>
    <t>https://cloud.skc.kz:2443/index.php/s/4KNx7eB2KWzMF62</t>
  </si>
  <si>
    <t>Ningbo Renhe Machinery Bearing Co., LTd.</t>
  </si>
  <si>
    <t>263030.900.000026</t>
  </si>
  <si>
    <t>для защиты линий и аппаратуры связи от перенапряжений</t>
  </si>
  <si>
    <t>Разрядник.для защиты линий и аппаратуры связи от перенапряжений [Разрядник вентильный облегченный РВО, предназначены для защиты отатмосферных перенапряжений изоляции электрооборудования : 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t>
  </si>
  <si>
    <t>https://cloud.skc.kz:2443/index.php/s/sKdPcGq3cPj9wLR</t>
  </si>
  <si>
    <t xml:space="preserve">
ООО Фирма «Экопром»
</t>
  </si>
  <si>
    <t>282922.230.000006</t>
  </si>
  <si>
    <t>для эмалей/красок/извести</t>
  </si>
  <si>
    <t>Распылитель.для эмалей/красок/извести</t>
  </si>
  <si>
    <t>https://cloud.skc.kz:2443/index.php/s/jdYTfenzaBTspAq</t>
  </si>
  <si>
    <t>271231.900.000006</t>
  </si>
  <si>
    <t>нереверсивный, номинальный ток 125-250 А</t>
  </si>
  <si>
    <t>Пускатель магнитный.нереверсивный, номинальный ток 125-250 А</t>
  </si>
  <si>
    <t>https://cloud.skc.kz:2443/index.php/s/4kiRtNPKTRkJp2j</t>
  </si>
  <si>
    <t>Каретка специализированная.для счетчиков производства или потребления газа, жидкости или электроэнергии ["Каретка УРО2.03.000. :]</t>
  </si>
  <si>
    <t>https://cloud.skc.kz:2443/index.php/s/dsKBQfSRfcJHxyD</t>
  </si>
  <si>
    <t>271210.900.000031</t>
  </si>
  <si>
    <t>для защиты силовых трансформаторов и линий, с мелкозернистым кварцевым наполнителем</t>
  </si>
  <si>
    <t>279032.000.000062</t>
  </si>
  <si>
    <t>кислородный, баллонный</t>
  </si>
  <si>
    <t>Редуктор.кислородный, баллонный</t>
  </si>
  <si>
    <t>https://cloud.skc.kz:2443/index.php/s/aH3QGDZC4oSsrrB</t>
  </si>
  <si>
    <t>ООО "Инструментальная компания"</t>
  </si>
  <si>
    <t>257330.850.000006</t>
  </si>
  <si>
    <t>соединения проводов</t>
  </si>
  <si>
    <t>https://cloud.skc.kz:2443/index.php/s/LnMyTgwFJd9MMaW</t>
  </si>
  <si>
    <t>https://cloud.skc.kz:2443/index.php/s/QHLKngR9FHM27xq</t>
  </si>
  <si>
    <t>ООО "Завод подшипниковых узлов"</t>
  </si>
  <si>
    <t>Гайковерт</t>
  </si>
  <si>
    <t>257330.300.000023</t>
  </si>
  <si>
    <t>ручной механический</t>
  </si>
  <si>
    <t>Гайковерт.ручной механический</t>
  </si>
  <si>
    <t>https://cloud.skc.kz:2443/index.php/s/sJAD8r6xNznNQ4n</t>
  </si>
  <si>
    <t>ООО «БелАК-Рус»</t>
  </si>
  <si>
    <t>265185.300.000000</t>
  </si>
  <si>
    <t>Вал.для автоматизированной групповой замерной установки ["Вал Ха6.306.002. :]</t>
  </si>
  <si>
    <t>https://cloud.skc.kz:2443/index.php/s/ZxA9y3nR3MmY7jG</t>
  </si>
  <si>
    <t>ОЗНА</t>
  </si>
  <si>
    <t>Бумага фильтровальная.лабораторная [Бумага фильтровальная очень быстрой фильтрации.Назначение - для количественных, качественных анализов и другихлабораторных работ;Технические характеристики:Степень филтрации - ФОБ (очень быстрой фильтрации; :]</t>
  </si>
  <si>
    <t>https://cloud.skc.kz:2443/index.php/s/XzBL6xQP3yBnRkT</t>
  </si>
  <si>
    <t>253012.300.000008</t>
  </si>
  <si>
    <t>дутьевой</t>
  </si>
  <si>
    <t>Вентилятор.дутьевой ["Вентилятор радиальный ВЦ 4-75-4 - низкого давления, одностороннего всасывания, является вентилятором общего назначения и применяется в различных системах вентиляции и кондиционирования, :]</t>
  </si>
  <si>
    <t>https://cloud.skc.kz:2443/index.php/s/zPrF8opXfs6kM2e</t>
  </si>
  <si>
    <t>ООО "ЧЭМЭЗ"</t>
  </si>
  <si>
    <t>273213.700.000293</t>
  </si>
  <si>
    <t>марка РКГМ, напряжение не более 1 000 В</t>
  </si>
  <si>
    <t>Провод.марка РКГМ, напряжение не более 1 000 В</t>
  </si>
  <si>
    <t>https://cloud.skc.kz:2443/index.php/s/pZ44KT2GWNpRL7b</t>
  </si>
  <si>
    <t>Километр (тысяча метров)</t>
  </si>
  <si>
    <t>Рыбинсккабель</t>
  </si>
  <si>
    <t>https://cloud.skc.kz:2443/index.php/s/aE2kwtpawZGHw55</t>
  </si>
  <si>
    <t>Малайзия</t>
  </si>
  <si>
    <t>VIEN GROUP SDN. BHD. (Марки NTL)</t>
  </si>
  <si>
    <t>Крыльчатка</t>
  </si>
  <si>
    <t>265184.300.000008</t>
  </si>
  <si>
    <t>для счетчиков производства, потребления газа, жидкости, электроэнергии</t>
  </si>
  <si>
    <t>Крыльчатка.для счетчиков производства, потребления газа, жидкости, электроэнергии ["Крыльчатка счетчика жидкости турбинный  типа ТОР 1-50. :]</t>
  </si>
  <si>
    <t>https://cloud.skc.kz:2443/index.php/s/Qt9t8mK974S5K6d</t>
  </si>
  <si>
    <t>Предохранитель переменного тока.для защиты силовых трансформаторов и линий, с мелкозернистым кварцевым наполнителем [Предохранитель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t>
  </si>
  <si>
    <t>https://cloud.skc.kz:2443/index.php/s/mXrtzwASfid3478</t>
  </si>
  <si>
    <t>шариковый, радиально-упорный</t>
  </si>
  <si>
    <t>https://cloud.skc.kz:2443/index.php/s/P3syKZnMwNqp94K</t>
  </si>
  <si>
    <t>https://cloud.skc.kz:2443/index.php/s/2DygETogiecqyyW</t>
  </si>
  <si>
    <t>АО "ЮАИЗ"</t>
  </si>
  <si>
    <t>Пробоотборник.для отбора проб нефтепродуктов [Пробоотборник ПО-2 предназначен для отбора пробы светлых нефтепродуктовиз резервуаров нефтебаз и АЗС. : Пробоотборник ПО-2 предназначен для отбора пробы светлых нефтепродуктовиз резервуаров нефтебаз и АЗС.]</t>
  </si>
  <si>
    <t>https://cloud.skc.kz:2443/index.php/s/RHmYzC4yoQCfH2s</t>
  </si>
  <si>
    <t>ООО "Лабораторные Технологии"</t>
  </si>
  <si>
    <t>282912.900.000069</t>
  </si>
  <si>
    <t>для масляной станции</t>
  </si>
  <si>
    <t>Элемент фильтрующий.для масляной станции</t>
  </si>
  <si>
    <t>https://cloud.skc.kz:2443/index.php/s/ZnqdfJmWxweRWLw</t>
  </si>
  <si>
    <t>Shondu Technology Co LTD</t>
  </si>
  <si>
    <t>Лампа газоразрядная</t>
  </si>
  <si>
    <t>274039.900.000012</t>
  </si>
  <si>
    <t>тип ДНаТ, мощность 150 Вт</t>
  </si>
  <si>
    <t>Лампа газоразрядная.тип ДНаТ, мощность 150 Вт</t>
  </si>
  <si>
    <t>https://cloud.skc.kz:2443/index.php/s/imGXTpesQQb6axH</t>
  </si>
  <si>
    <t>https://cloud.skc.kz:2443/index.php/s/wXc2eQswWNqbTq4</t>
  </si>
  <si>
    <t>231923.300.000046</t>
  </si>
  <si>
    <t>марка 1-1000-2</t>
  </si>
  <si>
    <t>Цилиндр лабораторный.марка 1-1000-2 [Цилиндр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t>
  </si>
  <si>
    <t>https://cloud.skc.kz:2443/index.php/s/qTzXYoGitKgCWSs</t>
  </si>
  <si>
    <t>Нитрат ртути (II)</t>
  </si>
  <si>
    <t>201352.900.000003</t>
  </si>
  <si>
    <t>1-водный, чистый для анализа</t>
  </si>
  <si>
    <t>Нитрат ртути (II).1-водный, чистый для анализа</t>
  </si>
  <si>
    <t>https://cloud.skc.kz:2443/index.php/s/xjL5zrmtK4f8rxy</t>
  </si>
  <si>
    <t>АО НПП Кубаньцветмет</t>
  </si>
  <si>
    <t>Гильза</t>
  </si>
  <si>
    <t>265182.400.000001</t>
  </si>
  <si>
    <t>для датчика температуры</t>
  </si>
  <si>
    <t>Гильза.для датчика температуры [Гильза переключателя скважины многоходовое ПСМ. :]</t>
  </si>
  <si>
    <t>https://cloud.skc.kz:2443/index.php/s/kXRjBQWDoDYL44H</t>
  </si>
  <si>
    <t>ООО «ПромСнабРесурс»</t>
  </si>
  <si>
    <t>259316.990.000000</t>
  </si>
  <si>
    <t>для замерной установки</t>
  </si>
  <si>
    <t>Пружина.для замерной установки ["Пружина Ха8.383.102. :]</t>
  </si>
  <si>
    <t>https://cloud.skc.kz:2443/index.php/s/Gwq3SSAfi7kpQ6t</t>
  </si>
  <si>
    <t>https://cloud.skc.kz:2443/index.php/s/6L5DTLxd7aQtGZw</t>
  </si>
  <si>
    <t>https://cloud.skc.kz:2443/index.php/s/8Ar89tiZ3rCKtG9</t>
  </si>
  <si>
    <t>284921.500.000010</t>
  </si>
  <si>
    <t>к станку</t>
  </si>
  <si>
    <t>Рейка.к станку [Рейка переключателя скважины многоходовое ПСМ. :]</t>
  </si>
  <si>
    <t>https://cloud.skc.kz:2443/index.php/s/2RKDHrj254Cmo9F</t>
  </si>
  <si>
    <t>Предохранитель переменного тока.для защиты силовых трансформаторов и линий, с мелкозернистым кварцевым наполнителем ["Предохранитель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t>
  </si>
  <si>
    <t>https://cloud.skc.kz:2443/index.php/s/WZ8biGeycTgakdM</t>
  </si>
  <si>
    <t>265185.100.000017</t>
  </si>
  <si>
    <t>для регулятора расхода жидкости</t>
  </si>
  <si>
    <t>Поршень.для регулятора расхода жидкости [Поршень переключателя скважины многоходовые ПСМ. :]</t>
  </si>
  <si>
    <t>https://cloud.skc.kz:2443/index.php/s/8aw95wHA8M9JTbA</t>
  </si>
  <si>
    <t>https://cloud.skc.kz:2443/index.php/s/7s56qMzFcw9A2Hf</t>
  </si>
  <si>
    <t>https://cloud.skc.kz:2443/index.php/s/pMyqds5LxN93qWm</t>
  </si>
  <si>
    <t>Воронка.лабораторная, из стекла [Воронка делительная шарообразная 500 мл (к экстрактору).Технические характеристики:Диаметр горла, мм - 75;Кран типа - К1Х-1-40-4,0;Стекло группы - ТС. :]</t>
  </si>
  <si>
    <t>https://cloud.skc.kz:2443/index.php/s/LRZDQpsTBGELJ3e</t>
  </si>
  <si>
    <t>ОАО «Химлаборприбор»</t>
  </si>
  <si>
    <t>Органайзер</t>
  </si>
  <si>
    <t>222929.900.000184</t>
  </si>
  <si>
    <t>пластиковый, на вращающейся основе</t>
  </si>
  <si>
    <t>Органайзер.пластиковый, на вращающейся основе [Настольный офисный набор, вращающийся. В наборе 14 предметов.]</t>
  </si>
  <si>
    <t>https://cloud.skc.kz:2443/index.php/s/9w28B3Wy7DC2Bey</t>
  </si>
  <si>
    <t>Смеситель.для душа, однорукояточный, совмещенный [душевая насадка нержавеющая сталь, 3 функции ручного душа. Катридж керамический, размер насадки душа 20*20см, регулируемая высота ручного душа 80-130см. Стационарная штанга душевая с настенным креплен, латунь, нержавеющая сталь АВS, Катридж керамический,, хром]</t>
  </si>
  <si>
    <t>https://cloud.skc.kz:2443/index.php/s/BpoR82aAjNHgL3a</t>
  </si>
  <si>
    <t>Appollo</t>
  </si>
  <si>
    <t>Доска</t>
  </si>
  <si>
    <t>222923.290.000001</t>
  </si>
  <si>
    <t>разделочная, из пластика</t>
  </si>
  <si>
    <t>Тарелка</t>
  </si>
  <si>
    <t>Нож</t>
  </si>
  <si>
    <t>кухонный</t>
  </si>
  <si>
    <t>Доска.разделочная, из пластика [46: Размер : 400*300*10 мм, Доска разделочная полипропиленовая, 457:Технические характеристики:Доска разделочная полипропиленовая (синий,красный,коричневый,зеленый,желтый,белый)  400*300*10 мм]</t>
  </si>
  <si>
    <t>https://cloud.skc.kz:2443/index.php/s/2RL28cBxpGXt6mn</t>
  </si>
  <si>
    <t>Yangjiang Winfore Industrial Co., Ltd</t>
  </si>
  <si>
    <t>Альгицид</t>
  </si>
  <si>
    <t>205959.630.000031</t>
  </si>
  <si>
    <t>жидкий</t>
  </si>
  <si>
    <t>Альгицид.жидкий [Характеристика:268:Описание:Используется для уничтожения и предотвращения образования водорослей в бассейнах:Бассейндерде балдырлардың пайда болуын болдырмауға және алдын алуға арналған]</t>
  </si>
  <si>
    <t>https://cloud.skc.kz:2443/index.php/s/p3syexdqHewDeXw</t>
  </si>
  <si>
    <t>Aquaties</t>
  </si>
  <si>
    <t>Марля</t>
  </si>
  <si>
    <t>212024.900.000006</t>
  </si>
  <si>
    <t>медицинская</t>
  </si>
  <si>
    <t>Марля.медицинская [Материал:хлопчатобумажная \ размер:ширина не менее 1,2см \ Описание:Белая медицинская]</t>
  </si>
  <si>
    <t>https://cloud.skc.kz:2443/index.php/s/nTJexabsBL5CP84</t>
  </si>
  <si>
    <t>Xuma Tekstil</t>
  </si>
  <si>
    <t>Фольга</t>
  </si>
  <si>
    <t>244225.100.000006</t>
  </si>
  <si>
    <t>алюминиевая, толщина 0,056-0,070 мм</t>
  </si>
  <si>
    <t>Фольга.алюминиевая, толщина 0,056-0,070 мм [Фольга пищевая 45 см, рулон - 1,5кг (300м)]</t>
  </si>
  <si>
    <t>https://cloud.skc.kz:2443/index.php/s/jSKFC5oezbE9A5f</t>
  </si>
  <si>
    <t>Pekarrini</t>
  </si>
  <si>
    <t>205952.100.000313</t>
  </si>
  <si>
    <t>для дезинфекции воды, без содержания кальция</t>
  </si>
  <si>
    <t>Реагент.для дезинфекции воды, без содержания кальция [Дезинфектант   используется для дезинфекции воды бассейнов, содержащий  активный хлор 56%-57%, быстро растворим, средство порошкообразный белого цвета., pH (1%): 6-7 (20 C). Плотность (20 С): 0,95-1,0]</t>
  </si>
  <si>
    <t>https://cloud.skc.kz:2443/index.php/s/jeGzjaKk8nEGiA3</t>
  </si>
  <si>
    <t>ООО "Сириус"</t>
  </si>
  <si>
    <t>234111.300.000045</t>
  </si>
  <si>
    <t>из фарфора, мелкая, диаметр до 100 мм</t>
  </si>
  <si>
    <t>Тарелка.из фарфора, мелкая, диаметр до 100 мм [Описание:Тарелка пирожковая белая,фарфоровая,фирма люминарк]</t>
  </si>
  <si>
    <t>https://cloud.skc.kz:2443/index.php/s/4GL28jgk2xgWmJB</t>
  </si>
  <si>
    <t xml:space="preserve">Франция </t>
  </si>
  <si>
    <t>Luminarc</t>
  </si>
  <si>
    <t>Набор для специй</t>
  </si>
  <si>
    <t>259912.400.000091</t>
  </si>
  <si>
    <t>из металла</t>
  </si>
  <si>
    <t>Набор для специй.из металла [состоит из: салфетница,  солонки,  перечницы и ячейки  для зубочисток]</t>
  </si>
  <si>
    <t>https://cloud.skc.kz:2443/index.php/s/jDgMrBgxHaiNnbz</t>
  </si>
  <si>
    <t>"Sinolass Housewores CO" LTD</t>
  </si>
  <si>
    <t>Набор ключей.гаечные [Ключи гаечные, рашково-накидные. В пластиковом чемодане 16шт. Размер: от №6 до №32.]</t>
  </si>
  <si>
    <t>https://cloud.skc.kz:2443/index.php/s/GfWw768xnqFD2LY</t>
  </si>
  <si>
    <t>OZON</t>
  </si>
  <si>
    <t>265151.350.000001</t>
  </si>
  <si>
    <t>Термометр.кухонный [термометр (термощуп) для измерения внутренней температуры блюд. Диапазон измерения -50..+300 °С. Заостренный щуп длиной не менее 15 см.]</t>
  </si>
  <si>
    <t>https://cloud.skc.kz:2443/index.php/s/nToRTxzfaffR47s</t>
  </si>
  <si>
    <t>"Electronics CO" LtD</t>
  </si>
  <si>
    <t>274015.990.000169</t>
  </si>
  <si>
    <t>тип цоколя Е-27, мощность 15 Вт</t>
  </si>
  <si>
    <t>Лампа люминесцентная.тип цоколя Е-27, мощность 15 Вт [Лампа светодеодная цоколь  Е27: матовый фламент 6500K, белая, А60s-M-14-230-6500/ мощность:14 Вт]</t>
  </si>
  <si>
    <t>https://cloud.skc.kz:2443/index.php/s/SBmtLw6gHBLbtKg</t>
  </si>
  <si>
    <t>VKL Electric</t>
  </si>
  <si>
    <t>Сифон</t>
  </si>
  <si>
    <t>222121.900.000119</t>
  </si>
  <si>
    <t>для раковины, пластиковый</t>
  </si>
  <si>
    <t>Сифон.для раковины, пластиковый [гофрированный  для раковины и мойки, :для отвода воды в конализацию, 50мм]</t>
  </si>
  <si>
    <t>https://cloud.skc.kz:2443/index.php/s/SfHZrWpDenSpjBw</t>
  </si>
  <si>
    <t>ОАО "Кировский завод"</t>
  </si>
  <si>
    <t>Ведро</t>
  </si>
  <si>
    <t>222923.700.000010</t>
  </si>
  <si>
    <t>из пластика, объем 7-15 л</t>
  </si>
  <si>
    <t>Ведро.из пластика, объем 7-15 л [Пластмассовое ведро  хозяйственно-бытового назначения, номинальным объемом 10 л без крышки . Материал : полипропилен.]</t>
  </si>
  <si>
    <t>https://cloud.skc.kz:2443/index.php/s/RBxrZnoK7H9Z9Px</t>
  </si>
  <si>
    <t>ООО "Сибертех"</t>
  </si>
  <si>
    <t>https://cloud.skc.kz:2443/index.php/s/QogHGieLsH8Z47g</t>
  </si>
  <si>
    <t>257330.600.000002</t>
  </si>
  <si>
    <t>для электромонтажных работ</t>
  </si>
  <si>
    <t>Набор инструментов.для электромонтажных работ [Набор инструментов электрика. В комплекте тестер с клещем, индикатор, бокорез,посатижи большой и маленьки, узкогубцы, отвертка универсальная, нож диэлектрически. Упаковка: пластиковый чемодан.]</t>
  </si>
  <si>
    <t>https://cloud.skc.kz:2443/index.php/s/p283RBc8aZSqKg6</t>
  </si>
  <si>
    <t>Труба для отопления</t>
  </si>
  <si>
    <t>222121.500.010051</t>
  </si>
  <si>
    <t>полипропиленовая, диаметр 10-50 мм</t>
  </si>
  <si>
    <t>Труба для отопления.полипропиленовая, диаметр 10-50 мм [пластиковая труба водопроводная для горячей воды, полипропелен, 25мм]</t>
  </si>
  <si>
    <t>https://cloud.skc.kz:2443/index.php/s/GAKLzaWc8RCbZco</t>
  </si>
  <si>
    <t>222129.700.000375</t>
  </si>
  <si>
    <t>шаровый, полипропиленовый, диаметр условный до 50 мм</t>
  </si>
  <si>
    <t>Вентиль.шаровый, полипропиленовый, диаметр условный до 50 мм [полуоборотный шаровым отсекателем, полипропелен, 15мм]</t>
  </si>
  <si>
    <t>https://cloud.skc.kz:2443/index.php/s/Ma5aSGZ4qaowqTJ</t>
  </si>
  <si>
    <t>Монитор.ЖК, диагональ более 23", но не более 30" [Монитор]</t>
  </si>
  <si>
    <t>https://cloud.skc.kz:2443/index.php/s/r4npYT9dWjJG4Fd</t>
  </si>
  <si>
    <t>Телевизор</t>
  </si>
  <si>
    <t>264020.900.000010</t>
  </si>
  <si>
    <t>жидкокристаллический (LED), цифровой</t>
  </si>
  <si>
    <t>Телевизор.жидкокристаллический (LED), цифровой [Диагональ не менее 81 см.]</t>
  </si>
  <si>
    <t>Yasin</t>
  </si>
  <si>
    <t>282411.510.000000</t>
  </si>
  <si>
    <t>углошлифовальный, ручной</t>
  </si>
  <si>
    <t>Аппарат.углошлифовальный, ручной [Углошлифовальная машина ф 125 мм, для м/р Жетыбай]</t>
  </si>
  <si>
    <t>Румыния</t>
  </si>
  <si>
    <t>Makita</t>
  </si>
  <si>
    <t>Аппарат.углошлифовальный, ручной [Углошлифовальная машина ф 125 мм, для м/р Каламкас]</t>
  </si>
  <si>
    <t>Лента сигнальная</t>
  </si>
  <si>
    <t>222130.100.000054</t>
  </si>
  <si>
    <t>оградительная, полиэтиленовая, ширина 30-500 мм</t>
  </si>
  <si>
    <t>Лента сигнальная.оградительная, полиэтиленовая, ширина 30-500 мм [Оградительная сигнальная лента]</t>
  </si>
  <si>
    <t>ООО "Славпром"</t>
  </si>
  <si>
    <t>Удлинитель</t>
  </si>
  <si>
    <t>электрический, на катушке</t>
  </si>
  <si>
    <t>Удлинитель.электрический, на катушке [Удлинитель L-25м, 4 розетки, для м/р Жетыбай]</t>
  </si>
  <si>
    <t>Magnita (Italy)</t>
  </si>
  <si>
    <t>293230.250.000037</t>
  </si>
  <si>
    <t>Колодка тормозная.для специальной и специализированной техники [Колодка тормоза в сборе А50М.02.03.200]</t>
  </si>
  <si>
    <t>221113.500.000007</t>
  </si>
  <si>
    <t>для автобуса или автомобиля грузового и троллейбуса, диагональная, диаметр обода 15</t>
  </si>
  <si>
    <t>Шина.для автобуса или автомобиля грузового и троллейбуса, диагональная, диаметр обода 15 [Автошина 8.25 R15 143/141G]</t>
  </si>
  <si>
    <t>Triangle Group</t>
  </si>
  <si>
    <t>289261.300.000113</t>
  </si>
  <si>
    <t>для скрепера механического</t>
  </si>
  <si>
    <t>Комплект запасных частей инструментов и принадлежностей.для скрепера механического [ЗИП к скреперу С-146]</t>
  </si>
  <si>
    <t>ООО "УСМ ТРЕЙД"</t>
  </si>
  <si>
    <t>257330.300.000013</t>
  </si>
  <si>
    <t>трубный, прямой</t>
  </si>
  <si>
    <t>Ключ.трубный, прямой [Ключ прямой трубный  №36]</t>
  </si>
  <si>
    <t>Weihai Jinde Tools Go LTD</t>
  </si>
  <si>
    <t>Ключ.трубный, прямой [Ключ прямой трубный №24]</t>
  </si>
  <si>
    <t>ОАО «Краснодарский завод «НЕФТЕМАШ»; ООО "Завод ЮГМАШ"</t>
  </si>
  <si>
    <t>продавочная, цементировочная, для скважины</t>
  </si>
  <si>
    <t>Пробка.продавочная, цементировочная, для скважины [Пробка прод. ПП-324 (ПРП-Ц-В-324), ТУ-39-01-268]</t>
  </si>
  <si>
    <t xml:space="preserve">
LEO</t>
  </si>
  <si>
    <t>221113.500.000002</t>
  </si>
  <si>
    <t>для автобуса или автомобиля грузового и троллейбуса, диагональная, диаметр обода 18</t>
  </si>
  <si>
    <t>Шина.для автобуса или автомобиля грузового и троллейбуса, диагональная, диаметр обода 18 [Автошина 15,5/65-18]</t>
  </si>
  <si>
    <t>Солидол</t>
  </si>
  <si>
    <t>205941.990.000025</t>
  </si>
  <si>
    <t>жировой, марка Ж</t>
  </si>
  <si>
    <t>Солидол.жировой, марка Ж [Солидол ГОСТ 1033-79]</t>
  </si>
  <si>
    <t>https://cloud.skc.kz:2443/index.php/s/GkEKYaQPKHoF2YY</t>
  </si>
  <si>
    <t>192029.590.000000</t>
  </si>
  <si>
    <t>герметизирующая</t>
  </si>
  <si>
    <t>Смазка.герметизирующая [Three bond TB 1901 производство Япония]</t>
  </si>
  <si>
    <t>https://cloud.skc.kz:2443/index.php/s/Zn3CG8fdjQCeNRm</t>
  </si>
  <si>
    <t>221930.590.000000</t>
  </si>
  <si>
    <t>лабораторный, резиновый</t>
  </si>
  <si>
    <t>Шланг.лабораторный, резиновый [Гибкий шланг SS-TH6 PF6 14-W]</t>
  </si>
  <si>
    <t>https://cloud.skc.kz:2443/index.php/s/Mko3XRmJMTgraoR</t>
  </si>
  <si>
    <t>Swagelok</t>
  </si>
  <si>
    <t>255012.600.000001</t>
  </si>
  <si>
    <t>латунное</t>
  </si>
  <si>
    <t>Соединение быстроразъемное.латунное [Быстроразъемное соединение, SS-QTM2-D-4PF для хроматографов фирмы Clarus]</t>
  </si>
  <si>
    <t>https://cloud.skc.kz:2443/index.php/s/JQ7frmmYt4XXmBQ</t>
  </si>
  <si>
    <t>Кондиционер (сплит-система).настенный, площадь охлаждения до 50 кв.м [Сплит-система модель 24, площадь до 70 кв.м с медными трубками и изоляцией]</t>
  </si>
  <si>
    <t>https://cloud.skc.kz:2443/index.php/s/nwDfAAsB3FPKoJf</t>
  </si>
  <si>
    <t>Almacom</t>
  </si>
  <si>
    <t>162922.500.000003</t>
  </si>
  <si>
    <t>корковая, прессованная агломерированная </t>
  </si>
  <si>
    <t>Пробка.корковая, прессованная агломерированная  [Пробка корковая 20х25х31.Dнижн.=20мм, Dверх=25мм, h высота=31мм]</t>
  </si>
  <si>
    <t>https://cloud.skc.kz:2443/index.php/s/r5eN3RSQDDGELx4</t>
  </si>
  <si>
    <t>XI'ANLEECORKCO.,LTD</t>
  </si>
  <si>
    <t>281331.000.000145</t>
  </si>
  <si>
    <t>Клапан.для специальной и специализированной техники [Игольчатый клапан SS-1VM4 (Swagelok bottles)]</t>
  </si>
  <si>
    <t>https://cloud.skc.kz:2443/index.php/s/SkDx8GYSc7Jcmnw</t>
  </si>
  <si>
    <t>Пробка.корковая, прессованная агломерированная  [Пробка корковая 21х16х25. Dверх=21мм, Dнижн.=16мм, h высота= 25мм]</t>
  </si>
  <si>
    <t>https://cloud.skc.kz:2443/index.php/s/iGjmZxTxgAiyx4k</t>
  </si>
  <si>
    <t>Гексан</t>
  </si>
  <si>
    <t>201411.200.000007</t>
  </si>
  <si>
    <t>Гексан.жидкость [Гексан «Криохром» сорт 1,осч.,ТУ 2631-001-54260861-2013, фасовка 1л, плотность 0,655 г/см3.]</t>
  </si>
  <si>
    <t>https://cloud.skc.kz:2443/index.php/s/KoPpkxDJYKApAFk</t>
  </si>
  <si>
    <t>Криохром</t>
  </si>
  <si>
    <t>265182.500.000101</t>
  </si>
  <si>
    <t>для хроматографической колонки</t>
  </si>
  <si>
    <t>Фитинг.для хроматографической колонки [Фитинги SS-810-6 (Swagelok bottles)]</t>
  </si>
  <si>
    <t>https://cloud.skc.kz:2443/index.php/s/mTrDncMcsenKFjq</t>
  </si>
  <si>
    <t>Соединение быстроразъемное.латунное [Быстроразъемное соединение, SS-QTM2A-B1-400 для ввода образца в хроматограф]</t>
  </si>
  <si>
    <t>https://cloud.skc.kz:2443/index.php/s/C6T4CtBtZzqfgdm</t>
  </si>
  <si>
    <t>265151.100.000013</t>
  </si>
  <si>
    <t>ТИН-4</t>
  </si>
  <si>
    <t>Термометр.ТИН-4 [Термометр ТИН 4-2 , ГОСТ 400-80, диапазон измерения от 2 до 300С, цена деления 1 с внесением в реестр ГСИ РК,требуется сертификат о поверке и методика о поверке.]</t>
  </si>
  <si>
    <t>https://cloud.skc.kz:2443/index.php/s/r8c4stk4y4wAfB5</t>
  </si>
  <si>
    <t>265151.100.000011</t>
  </si>
  <si>
    <t>ТИН-2</t>
  </si>
  <si>
    <t>Термометр.ТИН-2 [Термометр ТИН- 2-3 ГОСТ 400-80 диапазон измерения от +95до+ 105, ц.д 0,2 имеет глубину погружения 90 мм. С внесением в реестр ГСИ РК и сертификатом о первичной поверке.]</t>
  </si>
  <si>
    <t>https://cloud.skc.kz:2443/index.php/s/xgT4T65tGPqy8oT</t>
  </si>
  <si>
    <t>265151.100.000007</t>
  </si>
  <si>
    <t>ТН-6</t>
  </si>
  <si>
    <t>Термометр.ТН-6 [Термометр ТН-6,ТУ 92-887.019-90. Диапазон измерения от 30 до 60 С°, цена деления 1 с внесением в реестр ГСИ РК,требуется сертификат о поверке и методика о поверке.]</t>
  </si>
  <si>
    <t>https://cloud.skc.kz:2443/index.php/s/MGSSdFtNbJ3QLWz</t>
  </si>
  <si>
    <t>265151.100.000026</t>
  </si>
  <si>
    <t>ТЛ-2</t>
  </si>
  <si>
    <t>Термометр.ТЛ-2 [Термометр ТЛ-2 №1, ТУ 25-2021.003-88, диапазон измерения от -30 до +70С, цена деления 1,0 с внесением в реестр ГСИ РК,требуется сертификат о поверке и методика о поверке.]</t>
  </si>
  <si>
    <t>https://cloud.skc.kz:2443/index.php/s/66FXkHgQsCS7bxH</t>
  </si>
  <si>
    <t>Реактив</t>
  </si>
  <si>
    <t>205952.100.000527</t>
  </si>
  <si>
    <t>для определения хлорорганических соединений</t>
  </si>
  <si>
    <t>Общие характеристики:Раствор висмута 5000 мкг/г (объем по 50 см3) \ назначение:ПТО</t>
  </si>
  <si>
    <t>https://cloud.skc.kz:2443/index.php/s/STxWdZJXJCZe8Kc</t>
  </si>
  <si>
    <t>Счетчик жидкости</t>
  </si>
  <si>
    <t>265163.500.000009</t>
  </si>
  <si>
    <t>холодной воды</t>
  </si>
  <si>
    <t>Хлороформ (трихлорметан).очищенный [ПТО, Хлороформ, ГОСТ 20015-88]</t>
  </si>
  <si>
    <t>https://cloud.skc.kz:2443/index.php/s/ezzeDigBrADzfNY</t>
  </si>
  <si>
    <t>Лампа ультрафиолетовая</t>
  </si>
  <si>
    <t>274015.990.000239</t>
  </si>
  <si>
    <t>тип цоколя Е27, мощность 75 Вт</t>
  </si>
  <si>
    <t>Лампа ультрафиолетовая.тип цоколя Е27, мощность 75 Вт [Сектор ТВС, Ультрофиолетовая лампа GPS846T6L 80W в комплекте с кварцевым кожухом и уплотнительными прокладками  блока ОДВ-10]</t>
  </si>
  <si>
    <t xml:space="preserve">MICROMATIK
</t>
  </si>
  <si>
    <t>Сенсор электрохимический</t>
  </si>
  <si>
    <t>265182.600.000076</t>
  </si>
  <si>
    <t>для измерения концентрации кислорода, анализатора</t>
  </si>
  <si>
    <t>Сенсор электрохимический.для измерения концентрации кислорода, анализатора [Сектор КИПиА, О2 элетрохимический сенсор кислорода (O2-Sensor longlife mit Gewinde M16x1 und Anschlusslitzen 160mm lang
), (для анализатора SWG 300, s/n 080246)]</t>
  </si>
  <si>
    <t>Фирма "MRU GmbH", Германия</t>
  </si>
  <si>
    <t>Обогреватель</t>
  </si>
  <si>
    <t>Микрошприц</t>
  </si>
  <si>
    <t>265182.500.000046</t>
  </si>
  <si>
    <t>Микрошприц.для хроматографа [ПТО, Микрошприц SGE Chromatec- 0,5-1 мл  214.2.835.001-05]</t>
  </si>
  <si>
    <t>https://cloud.skc.kz:2443/index.php/s/7PMSFfNbaYa5qPf</t>
  </si>
  <si>
    <t>аэрозоль</t>
  </si>
  <si>
    <t>Холодильник</t>
  </si>
  <si>
    <t>Фотобарабан</t>
  </si>
  <si>
    <t>262040.000.000085</t>
  </si>
  <si>
    <t>черный</t>
  </si>
  <si>
    <t>Фотобарабан.черный [Оригинальный фотобарабан, Технология печати лазерная, Объем стр 80000 стр., Цвет черный, Для принтера или МФУ Xerox Phaser 4600, 4620, 4622., Фотобарабан Принт-картридж, 113R00762]</t>
  </si>
  <si>
    <t>https://cloud.skc.kz:2443/index.php/s/gnPTDQFcnGsqMWZ</t>
  </si>
  <si>
    <t>Оксиэтилцеллюлоза</t>
  </si>
  <si>
    <t>201659.400.000004</t>
  </si>
  <si>
    <t>Оксиэтилцеллюлоза.жидкость [Оксиэтилидендифосфоновая кислота (ОЭДФ), Марка А - 60%-ный водный раствор оксиэтилидендифосфоновой кислоты, прозрачная слабоокрашенная жидкость желтоватого цвета, массовая доля основного вещества - 58-62%, массовая доля фосфорной кислоты - н]</t>
  </si>
  <si>
    <t>https://cloud.skc.kz:2443/index.php/s/4BATAfC4A3qNQM8</t>
  </si>
  <si>
    <t>Shandong Taihe Chemicals LTD</t>
  </si>
  <si>
    <t>Кондиционер (сплит-система).настенный, площадь охлаждения более 50 м2 [Кондиционер сплит-система №24]</t>
  </si>
  <si>
    <t>ZHONGSHAN CHANGHONG ELECTRIC CO LTD</t>
  </si>
  <si>
    <t>Клапан.для компрессора [Клапаны  ВКТ, НКТ, ПИК для поршневых компрессоров, Клапан прямоточный  ПИК 165х2,5 АМ]</t>
  </si>
  <si>
    <t>ООО Краснодарский компрессорный завод</t>
  </si>
  <si>
    <t>Фотобарабан.черный [Модель 101R00474. Оригинальный барабан для лазерных принтеров Xerox. Ресурс барабана 10000 стр. Совместимость XEROX Phaser 3052, Phaser 3260, WorkCentre 3215, WorkCentre 3225., Фотобарабан Черный. Картридж оригинальный, (фотобарабан) 101R00474]</t>
  </si>
  <si>
    <t>https://cloud.skc.kz:2443/index.php/s/J8MTawxJc7pBYAp</t>
  </si>
  <si>
    <t>Xerox Corporation</t>
  </si>
  <si>
    <t>Манометр.взрывозащищенный [Манометры  электроконтактные взрывозащищенные сигнализирующие,  маркировка взрывозащиты - 1ЕхdIIВТ4. шкала 0-60 кгс/см², 0-60 кгс/см2]</t>
  </si>
  <si>
    <t>https://cloud.skc.kz:2443/index.php/s/yApwf2HfkFiT7QH</t>
  </si>
  <si>
    <t>ООО НПО «ЮМАС»</t>
  </si>
  <si>
    <t>Ствол лафетный</t>
  </si>
  <si>
    <t>293230.990.000474</t>
  </si>
  <si>
    <t>для специального и специализированного автомобиля</t>
  </si>
  <si>
    <t>Ствол лафетный.для специального и специализированного автомобиля [Ствол лафетный с ручным управлением ЛС-С60У]</t>
  </si>
  <si>
    <t>ООО "УРАЛМЕХАНИКА"</t>
  </si>
  <si>
    <t>Лестница.техническая, из алюминиевого сплава [Стремянка алюминиевая 10 ступеней]</t>
  </si>
  <si>
    <t>Кран пожарный</t>
  </si>
  <si>
    <t>263060.000.000047</t>
  </si>
  <si>
    <t>внутренний</t>
  </si>
  <si>
    <t>Кран пожарный.внутренний [Кран пожарный внутренний муфтовый]</t>
  </si>
  <si>
    <t>ХМЗ</t>
  </si>
  <si>
    <t>Детектор ДТП</t>
  </si>
  <si>
    <t>Детектор ДТП.для хроматографа [Детектор по теплопроводности ДТП-125-02 для хроматографа "Цвет-800" 2002г]</t>
  </si>
  <si>
    <t>https://cloud.skc.kz:2443/index.php/s/n3kMr3SnHspGXes; https://cloud.skc.kz:2443/index.php/s/WD3nC5DEdRfJpGC</t>
  </si>
  <si>
    <t>ООО ТД "ЦВЕТ"</t>
  </si>
  <si>
    <t>Марля.медицинская [Марля медицинская]</t>
  </si>
  <si>
    <t>Кондиционер (сплит-система).настенный, площадь охлаждения до 50 кв.м [Кондиционер сплит-система 9]</t>
  </si>
  <si>
    <t>259929.900.000004</t>
  </si>
  <si>
    <t>разрывная, предохранительная, стальная</t>
  </si>
  <si>
    <t>Мембрана.разрывная, предохранительная, стальная [Мембрана НД1М4/100.01.00.005, Запасные части к насосам НД1МН5/20кв.]</t>
  </si>
  <si>
    <t>ООО Ливгидромаш</t>
  </si>
  <si>
    <t>Клапан.для компрессора [Клапаны  ВКТ, НКТ, ПИК для поршневых компрессоров, Клапан  прямоточный  ПИК 110х2,5 АМ]</t>
  </si>
  <si>
    <t>Клапан.для компрессора [Клапаны  ВКТ, НКТ, ПИК для поршневых компрессоров, Клапан  прямоточный ПИК 125х2,5 АМ]</t>
  </si>
  <si>
    <t>281332.000.000130</t>
  </si>
  <si>
    <t>Гильза.для воздушного компрессора [Гильза 2 ступени. Чертеж 105П27/10, Запчасти к поршневым компрессорам  305 ВП-16/70]</t>
  </si>
  <si>
    <t>281323.900.000009</t>
  </si>
  <si>
    <t>холодильный, производительность 60-120 м3/ч</t>
  </si>
  <si>
    <t>Компрессор.холодильный, производительность 60-120 м3/ч [Компрессор 24000 БТЕ/V]</t>
  </si>
  <si>
    <t>ОАО "Компрессорный завод"</t>
  </si>
  <si>
    <t>Регулятор давления</t>
  </si>
  <si>
    <t>265182.500.000077</t>
  </si>
  <si>
    <t>для газового хроматографа</t>
  </si>
  <si>
    <t>Регулятор давления.для газового хроматографа [Регулятор давления РДБ-2-0,6 в комплекте с манометрами к хроматографу Хроматек Кристалл-5000, год выпуска 2013]</t>
  </si>
  <si>
    <t>https://cloud.skc.kz:2443/index.php/s/K3n2iP9gjxfr4jQ</t>
  </si>
  <si>
    <t>Лопата.совковая [Лопата совковая с черенком]</t>
  </si>
  <si>
    <t>Компрессор.холодильный, производительность 60-120 м3/ч [Компрессор 18000 БТЕ/V]</t>
  </si>
  <si>
    <t>Лак</t>
  </si>
  <si>
    <t>203012.700.000024</t>
  </si>
  <si>
    <t>двухкомпонентный</t>
  </si>
  <si>
    <t>Лак.двухкомпонентный [Кузбасс лак БТ-577, РЭН]</t>
  </si>
  <si>
    <t>Колонка</t>
  </si>
  <si>
    <t>хроматографическая</t>
  </si>
  <si>
    <t>Колонка.хроматографическая [Колонка хроматографическая, габариты 2м*3мм*4мм, носитель - адсорбент Цеолит, для хроматографа "Цвет-800" 2002г.]</t>
  </si>
  <si>
    <t>https://cloud.skc.kz:2443/index.php/s/jfy6qf9aKJXi52j; https://cloud.skc.kz:2443/index.php/s/3jRSaYq4HRyQ4qQ</t>
  </si>
  <si>
    <t>281331.000.000110</t>
  </si>
  <si>
    <t>для центробежного насоса</t>
  </si>
  <si>
    <t>Гильза.для центробежного насоса [Запасные части к насосам  5ЦГ-100/125, Защитная гильза ротора 5ЦГ-100/125-75-5              № чертежа  8КЕ.575.193-02  Материал нержавеющая сталь 12Х18Х10Т толщиной 0,6 мм]</t>
  </si>
  <si>
    <t>Молдова</t>
  </si>
  <si>
    <t>Молдовагидромаш</t>
  </si>
  <si>
    <t>Ключ.трубный, прямой</t>
  </si>
  <si>
    <t>https://cloud.skc.kz:2443/index.php/s/XJFLDtkxASTDkko</t>
  </si>
  <si>
    <t>RIDGID</t>
  </si>
  <si>
    <t>Водонагреватель.накопительный, тип открытый, объем 15-150 л [Водонагреватель Ariston (накопительный), 30-50 литров]</t>
  </si>
  <si>
    <t>https://cloud.skc.kz:2443/index.php/s/ZWcjbW6CbCzSnRx</t>
  </si>
  <si>
    <t>139616.300.000000</t>
  </si>
  <si>
    <t>напорный, прорезиненный из синтетических нитей, пожарный</t>
  </si>
  <si>
    <t>Рукав.напорный, прорезиненный из синтетических нитей, пожарный</t>
  </si>
  <si>
    <t>https://cloud.skc.kz:2443/index.php/s/NYcYgzYEQDo4skr</t>
  </si>
  <si>
    <t>ООО "Научно-Производственное объединение "РУСАРСЕНАЛ"</t>
  </si>
  <si>
    <t>Шланг поливочный</t>
  </si>
  <si>
    <t>221930.500.000000</t>
  </si>
  <si>
    <t>простой, резиновый</t>
  </si>
  <si>
    <t>Шланг поливочный.простой, резиновый [Шланг поливочный]</t>
  </si>
  <si>
    <t>https://cloud.skc.kz:2443/index.php/s/3R4Xs97EGQaBZwa</t>
  </si>
  <si>
    <t>Батарейка.тип АА [литий-ионные]</t>
  </si>
  <si>
    <t>https://cloud.skc.kz:2443/index.php/s/yEK573sTMFHdzNS</t>
  </si>
  <si>
    <t>262021.900.000094</t>
  </si>
  <si>
    <t>интерфейс USB 2.0, емкость более 16 Гб, но не более 64 Гб</t>
  </si>
  <si>
    <t>Флеш-накопитель.интерфейс USB 2.0, емкость более 16 Гб, но не более 64 Гб [запоминающее устройство, использующее в качестве носителя флэш-память]</t>
  </si>
  <si>
    <t>https://cloud.skc.kz:2443/index.php/s/smDt7fyrsk7itF3</t>
  </si>
  <si>
    <t>Transcend Information. Inc.</t>
  </si>
  <si>
    <t>Батарейка.тип ААА [литий-ионные]</t>
  </si>
  <si>
    <t>https://cloud.skc.kz:2443/index.php/s/jBApDEArGm2EA4g</t>
  </si>
  <si>
    <t>Сталь арматурная</t>
  </si>
  <si>
    <t>251123.676.000001</t>
  </si>
  <si>
    <t>класс арматурной стали А-I (А240)</t>
  </si>
  <si>
    <t>Сталь арматурная.класс арматурной стали А-I (А240) [Арматура ф28мм АІ]</t>
  </si>
  <si>
    <t>https://cloud.skc.kz:2443/index.php/s/bHsK5rPYwwrNR8G</t>
  </si>
  <si>
    <t>АО «Евраз Объединенный Западно- Сибирский Металлургический Комбинат»</t>
  </si>
  <si>
    <t>Вязка.спиральная [Спиральная вязка типа СВ35]</t>
  </si>
  <si>
    <t>https://cloud.skc.kz:2443/index.php/s/oQEmfc6jkgHN7fD</t>
  </si>
  <si>
    <t>ООО Инсталл Групп</t>
  </si>
  <si>
    <t>Сталь арматурная.класс арматурной стали А-I (А240) [Арматура ф6,5мм АI]</t>
  </si>
  <si>
    <t>https://cloud.skc.kz:2443/index.php/s/iJ8GWmNQC6mmRr2</t>
  </si>
  <si>
    <t>Кран специальный.для манометра [Вентильный блок В-05]</t>
  </si>
  <si>
    <t>https://cloud.skc.kz:2443/index.php/s/XGKwBMwA2mFkrpo</t>
  </si>
  <si>
    <t>ОО Манотомь</t>
  </si>
  <si>
    <t>251123.676.000003</t>
  </si>
  <si>
    <t>класс арматурной стали А-III (A400)</t>
  </si>
  <si>
    <t>Сталь арматурная.класс арматурной стали А-III (A400) [Арматура ф18мм АIII]</t>
  </si>
  <si>
    <t>https://cloud.skc.kz:2443/index.php/s/ADLqnpsCByRje3i</t>
  </si>
  <si>
    <t>Сталь арматурная.класс арматурной стали А-I (А240) [Арматура ф12мм АI]</t>
  </si>
  <si>
    <t>https://cloud.skc.kz:2443/index.php/s/WNeb7P8DWL7AcKA</t>
  </si>
  <si>
    <t>Аптечка медицинская.транспортная [Аптечка универсальный для автомобилей]</t>
  </si>
  <si>
    <t>https://cloud.skc.kz:2443/index.php/s/ofo8sLTbjcWLE78</t>
  </si>
  <si>
    <t>ООО Фарко</t>
  </si>
  <si>
    <t>281413.350.000001</t>
  </si>
  <si>
    <t>балонный, на балонн среднего объема</t>
  </si>
  <si>
    <t>Вентиль.балонный, на балонн среднего объема [Микрометрический клапан, давление 1000 бар. Кат.№1/8VA-2MM-26V (SLPMMV26V)]</t>
  </si>
  <si>
    <t>Vinci Technologies</t>
  </si>
  <si>
    <t>Кювета</t>
  </si>
  <si>
    <t>279013.900.000001</t>
  </si>
  <si>
    <t>для атомно-абсорбционного спектрометра, графитовая</t>
  </si>
  <si>
    <t>Кювета.для атомно-абсорбционного спектрометра, графитовая [Графитовая кювета типа РЕ с пиропокрытием (для высокотемпературных измерений) (10шт. в уп.)]</t>
  </si>
  <si>
    <t xml:space="preserve">Германия </t>
  </si>
  <si>
    <t>Perkin Elmer Standard</t>
  </si>
  <si>
    <t>Бумвинил</t>
  </si>
  <si>
    <t>139614.000.000021</t>
  </si>
  <si>
    <t>переплетный материал, на бумажной основе, пигментированный с поливинилхлоридным покрытием</t>
  </si>
  <si>
    <t>Бумвинил.переплетный материал, на бумажной основе, пигментированный с поливинилхлоридным покрытием [Материал переплетный  "Бумвинил" марки ПМБ-2М серия "Классик" с печатью 1 сорт образец 392 теракотовый]</t>
  </si>
  <si>
    <t>Стаканчик</t>
  </si>
  <si>
    <t>231923.300.000197</t>
  </si>
  <si>
    <t>лабораторный, стеклянный, тип СН, размер 32-82 мм</t>
  </si>
  <si>
    <t>Стаканчик.лабораторный, стеклянный, тип СН, размер 32-82 мм [Бюкс  Duran. 43/50]</t>
  </si>
  <si>
    <t>Duran Group</t>
  </si>
  <si>
    <t>Толуол.чистый для анализа [Толуол ГОСТ 5789-78 чда ЭКОС-1 бут. стекл. 1л/0,86 кг]</t>
  </si>
  <si>
    <t>Картон</t>
  </si>
  <si>
    <t>171214.300.000001</t>
  </si>
  <si>
    <t>переплетный</t>
  </si>
  <si>
    <t>Картон.переплетный [Картон переплетный 1,25мм 700*1000/750]</t>
  </si>
  <si>
    <t>Бумвинил.переплетный материал, на бумажной основе, пигментированный с поливинилхлоридным покрытием [Материал переплетный "Бумвинил" цвет №3 бордо, тиснение 41-14, без печати, артикул 122, сорт 1, 83см]</t>
  </si>
  <si>
    <t>281323.900.000015</t>
  </si>
  <si>
    <t>высокотемпературный</t>
  </si>
  <si>
    <t>Компрессор.высокотемпературный [Компрессор Basic 250-50W 8 bar|116 psi 50 litre Metabo]</t>
  </si>
  <si>
    <t>Metabo</t>
  </si>
  <si>
    <t>Хлороформ (трихлорметан).очищенный [Хлороформ ГОСТ 20015-88 очищенный, высший сорт 1,5 кг/бут.]</t>
  </si>
  <si>
    <t>205959.630.000022</t>
  </si>
  <si>
    <t>содержания металлов (элементов) в бензине, нефтепродуктах</t>
  </si>
  <si>
    <t>Стандартный образец.содержания металлов (элементов) в бензине, нефтепродуктах [ГСО 10066-2012 никеля в нефти и нефтепродуктах МСО 2046:2016. аттестов.знач. 1,00 ppm 50 мл]</t>
  </si>
  <si>
    <t>ООО "Петроаналитик"</t>
  </si>
  <si>
    <t>222922.300.000002</t>
  </si>
  <si>
    <t>для трубопровода, полиэтиленовая с бутил каучуковым адгезивом, ширина 50-150 мм</t>
  </si>
  <si>
    <t>Лента изоляционная.для трубопровода, полиэтиленовая с бутил каучуковым адгезивом, ширина 50-150 мм [Пленка изоляционная  - используется в качестве антикоррозионного внутреннего слоя, обладающего высокой степенью сцепления и прилегаемости. В руллонах, вес одного рулона 56,27 кг. Вес 1м2 = 0,655кг. Об]</t>
  </si>
  <si>
    <t>293230.950.000046</t>
  </si>
  <si>
    <t>Рессора.для грузового автомобиля [Рессора КАМАЗ-4310,5320,55111 передняя (14 листов) L=1675мм. Для доукомплетации существующего АТС.       Артикул: 55111-2902012-05]</t>
  </si>
  <si>
    <t>автоматический, трехполюсный, напряжение менее 230 В</t>
  </si>
  <si>
    <t>Выключатель.автоматический, трехполюсный, напряжение менее 230 В [Трехполюсной автоматический выключатель3VF3111-2BS41 на 100А, напряжение380-415В, токовая характеристика В, рабочий температурный диапазон -30С- +70С, крепление на DIN- рейке.СТ РК IEC 60898-1-2019]</t>
  </si>
  <si>
    <t>Электрод сравнения</t>
  </si>
  <si>
    <t>279040.900.000002</t>
  </si>
  <si>
    <t>медносульфатный, для измерения поляризационного потенциала</t>
  </si>
  <si>
    <t>Электрод сравнения.медносульфатный, для измерения поляризационного потенциала [Контактный элемент электрода изготовлен из пористой керамики. Электрод изготавливается в климатическом исполнении «О» категории размещения 5 по ГОСТ 15150 и предназначен для эксплуатации в следующих к]</t>
  </si>
  <si>
    <t>Профиль стальной</t>
  </si>
  <si>
    <t>241051.900.000002</t>
  </si>
  <si>
    <t>листовой для стенового ограждения, высота 8-35 мм</t>
  </si>
  <si>
    <t>Профиль стальной.листовой для стенового ограждения, высота 8-35 мм [Профлист оцинкованный стальной С10-1100-0,7. ГОСТ 24045-2016. Стальной листовой профиль типа С высотой 10 мм, толщиной листа 0,7 мм полезной (рабочей) шириной листа 1100 мм. Вес 1 м2 = 6,4 кг]</t>
  </si>
  <si>
    <t>Агар селективный</t>
  </si>
  <si>
    <t>205952.700.000015</t>
  </si>
  <si>
    <t>по Сланетцу-Бертли для учета энтерококков методом фильтрования</t>
  </si>
  <si>
    <t>Агар селективный.по Сланетцу-Бертли для учета энтерококков методом фильтрования [Чистый для анализа по М 091, М 1272, М 1274, фасовка по 0,2кг, при поставке при поставке наличие сертификата, паспорта  безопасности на реактивы,на момент получения 90-95% запас срока годности реактив]</t>
  </si>
  <si>
    <t>автоматический, трехполюсный, напряжение 230-400 В</t>
  </si>
  <si>
    <t>Зажим ответвительный</t>
  </si>
  <si>
    <t>273313.900.000016</t>
  </si>
  <si>
    <t>прессуемый, аппаратный, тип А2А</t>
  </si>
  <si>
    <t>Зажим ответвительный.прессуемый, аппаратный, тип А2А [Зажим аппаратный А2А-35-Т]</t>
  </si>
  <si>
    <t>https://cloud.skc.kz:2443/index.php/s/X3d6yjS5jmwKpMN</t>
  </si>
  <si>
    <t>ТЭМЗ</t>
  </si>
  <si>
    <t>Выключатель.автоматический, трехполюсный, напряжение 230-400 В [Выключатель автоматический АЕ 2046 63А]</t>
  </si>
  <si>
    <t>https://cloud.skc.kz:2443/index.php/s/Z3JL2t5yCTg8z7b</t>
  </si>
  <si>
    <t>Завод Электроконтактор</t>
  </si>
  <si>
    <t>Зажим ответвительный.прессуемый, аппаратный, тип А2А [Зажим аппаратный А2А-50]</t>
  </si>
  <si>
    <t>https://cloud.skc.kz:2443/index.php/s/7JNXGGDckiyfeaa</t>
  </si>
  <si>
    <t>Пускатель магнитный.нереверсивный, номинальный ток не более 125 А [Пускатель магнитный магнитный ПМА-5200 Uk 380В]</t>
  </si>
  <si>
    <t>https://cloud.skc.kz:2443/index.php/s/yNM6e4wBMySrm5j</t>
  </si>
  <si>
    <t>Выключатель.автоматический, трехполюсный, напряжение 230-400 В [Выключатель автоматический АЕ 2046 40 А 3ф]</t>
  </si>
  <si>
    <t>https://cloud.skc.kz:2443/index.php/s/HqQHmFFLCrJjBpD</t>
  </si>
  <si>
    <t>Schneider Electric</t>
  </si>
  <si>
    <t>242013.900.001555</t>
  </si>
  <si>
    <t>металлический, в ПВХ оболочке, негерметичный, диаметр 11-20 мм</t>
  </si>
  <si>
    <t>Рукав гибкий.металлический, в ПВХ оболочке, негерметичный, диаметр 11-20 мм [Металлорукав Ø25  в ПВХ оплетке]</t>
  </si>
  <si>
    <t>https://cloud.skc.kz:2443/index.php/s/GTtNnqsg6aHitQo</t>
  </si>
  <si>
    <t>Зажим.соединения проводов [Зажим болтовой натяжной НБН-2-6 кл.]</t>
  </si>
  <si>
    <t>https://cloud.skc.kz:2443/index.php/s/PbDHewzQ6FnXafk</t>
  </si>
  <si>
    <t>ООО "Тульский электромеханический завод"</t>
  </si>
  <si>
    <t>Рукав гибкий.металлический, в ПВХ оболочке, негерметичный, диаметр 11-20 мм [Металлорукав Ø20 в ПВХ оплетке]</t>
  </si>
  <si>
    <t>https://cloud.skc.kz:2443/index.php/s/4F4oGiBoC9y8m4j</t>
  </si>
  <si>
    <t>Патрон</t>
  </si>
  <si>
    <t>271240.300.000022</t>
  </si>
  <si>
    <t>для высоковольтного предохранителя</t>
  </si>
  <si>
    <t>Патрон.для высоковольтного предохранителя [Предохранитель ПТ-1,1-10-10-31,5 У3 16А]</t>
  </si>
  <si>
    <t>https://cloud.skc.kz:2443/index.php/s/RNcGrdP8TCiEB22</t>
  </si>
  <si>
    <t xml:space="preserve">
Полимер-Аппарат
</t>
  </si>
  <si>
    <t>Патрон.для высоковольтного предохранителя [Предохранитель ПТ-1,1-10-10-31,5 У3 10А]</t>
  </si>
  <si>
    <t>https://cloud.skc.kz:2443/index.php/s/asL5ktmTwbnkefi</t>
  </si>
  <si>
    <t>Патрон.для высоковольтного предохранителя [Предохранитель ПТ-1,1-10-10-31,5 У320А]</t>
  </si>
  <si>
    <t>https://cloud.skc.kz:2443/index.php/s/wwZS4FrcrNeCxbp</t>
  </si>
  <si>
    <t>Разъединитель низковольтный</t>
  </si>
  <si>
    <t>273311.100.000008</t>
  </si>
  <si>
    <t>трехполюсный</t>
  </si>
  <si>
    <t>Разъединитель низковольтный.трехполюсный [Выключатель разъединитель ВР-32-35 250А]</t>
  </si>
  <si>
    <t>https://cloud.skc.kz:2443/index.php/s/LacHQFdja28Leyd</t>
  </si>
  <si>
    <t>271223.700.000071</t>
  </si>
  <si>
    <t>универсальный, серия УП</t>
  </si>
  <si>
    <t>Переключатель.универсальный, серия УП [Ключ управления LW112-16 /12 L380 B( трехпозиционный)]</t>
  </si>
  <si>
    <t>https://cloud.skc.kz:2443/index.php/s/AyjmiBptGtb5rrs</t>
  </si>
  <si>
    <t>ОАО ПО Электротехник</t>
  </si>
  <si>
    <t>Рукав гибкий.металлический, в ПВХ оболочке, негерметичный, диаметр 11-20 мм [Металлорукав Ø32 в ПВХ оплетке]</t>
  </si>
  <si>
    <t>https://cloud.skc.kz:2443/index.php/s/gWYJDZQQctPqSEf</t>
  </si>
  <si>
    <t>Переключатель.универсальный, серия УП [Переключатель универсальный УП-5311]</t>
  </si>
  <si>
    <t>https://cloud.skc.kz:2443/index.php/s/8j7HCNyAQWP8WBQ</t>
  </si>
  <si>
    <t>Разъединитель низковольтный.трехполюсный [Выключатель разъединитель ВР-32-31 100А]</t>
  </si>
  <si>
    <t>https://cloud.skc.kz:2443/index.php/s/JXeKQwerQczDSsy</t>
  </si>
  <si>
    <t>Пускатель магнитный.нереверсивный, номинальный ток не более 125 А [Пускатель магнитный магнитный ПМА-3200 Uk 380В]</t>
  </si>
  <si>
    <t>https://cloud.skc.kz:2443/index.php/s/Z8ErxAdLb4qE494</t>
  </si>
  <si>
    <t>Вязка.спиральная [Вязка спиральная ВС-70]</t>
  </si>
  <si>
    <t>https://cloud.skc.kz:2443/index.php/s/wTxFGprD7GBGNDL</t>
  </si>
  <si>
    <t>201324.750.000004</t>
  </si>
  <si>
    <t>индикаторный</t>
  </si>
  <si>
    <t>Силикагель.индикаторный [Силикагель индикаторный]</t>
  </si>
  <si>
    <t>https://cloud.skc.kz:2443/index.php/s/49RrLBKj7ZQPwix</t>
  </si>
  <si>
    <t>ООО "Салаватский
Катализаторный
Завод"</t>
  </si>
  <si>
    <t>274015.990.000177</t>
  </si>
  <si>
    <t>тип цоколя Е40, мощность 105 Вт</t>
  </si>
  <si>
    <t>Лампа люминесцентная.тип цоколя Е40, мощность 105 Вт [Лампа светодиодная Е-40 105W]</t>
  </si>
  <si>
    <t>https://cloud.skc.kz:2443/index.php/s/pBJbBKTCrGseaz7</t>
  </si>
  <si>
    <t>TYH</t>
  </si>
  <si>
    <t>Силикагель.индикаторный [Силикагель КСКГ]</t>
  </si>
  <si>
    <t>https://cloud.skc.kz:2443/index.php/s/HJi2QwEZYxC5gDj</t>
  </si>
  <si>
    <t>271223.700.000044</t>
  </si>
  <si>
    <t>3-ступенчатый  , без  нулевой позиции</t>
  </si>
  <si>
    <t>Переключатель.3-ступенчатый  , без  нулевой позиции [Переключатель 3-х позиционный, 22мм.]</t>
  </si>
  <si>
    <t>https://cloud.skc.kz:2443/index.php/s/xXW6yXQ9rJy2iqX</t>
  </si>
  <si>
    <t>Патрон.для высоковольтного предохранителя [Предохранитель ПН-0,1-10 У3 10 кВ 50А]</t>
  </si>
  <si>
    <t>https://cloud.skc.kz:2443/index.php/s/nJtfkLM8Fi6RoTF</t>
  </si>
  <si>
    <t>Патрон.для высоковольтного предохранителя [Предохранитель ПН-0,1-10 У3 для ТН-6 кВ]</t>
  </si>
  <si>
    <t>https://cloud.skc.kz:2443/index.php/s/wE756oaLM8oaHc3</t>
  </si>
  <si>
    <t>Очиститель</t>
  </si>
  <si>
    <t>203022.790.000001</t>
  </si>
  <si>
    <t>для очистки от монтажной пены монтажного пистолета/клапана баллона</t>
  </si>
  <si>
    <t>Очиститель.для очистки от монтажной пены монтажного пистолета/клапана баллона [Очиститель  монтажной пены]</t>
  </si>
  <si>
    <t>https://cloud.skc.kz:2443/index.php/s/tykgQLJW8SqfFBP</t>
  </si>
  <si>
    <t>Master-prof</t>
  </si>
  <si>
    <t>Уголок.стальной, равнополочный, горячекатаный, ширина 50 мм [Уголок  стальной 50х50х5]</t>
  </si>
  <si>
    <t>https://cloud.skc.kz:2443/index.php/s/CFSDSZN5qwXWZd7</t>
  </si>
  <si>
    <t>МЗ Балаково</t>
  </si>
  <si>
    <t>Петля</t>
  </si>
  <si>
    <t>257214.690.000032</t>
  </si>
  <si>
    <t>дверная</t>
  </si>
  <si>
    <t>Петля.дверная [Петли для дверей КТП L=140мм]</t>
  </si>
  <si>
    <t>https://cloud.skc.kz:2443/index.php/s/Gs7jG2CKaAXDwFo</t>
  </si>
  <si>
    <t>MAXIMUM</t>
  </si>
  <si>
    <t>Кабель оптико-волоконный</t>
  </si>
  <si>
    <t>273111.300.000006</t>
  </si>
  <si>
    <t>16 волокон</t>
  </si>
  <si>
    <t>Кабель оптико-волоконный.16 волокон [Код учетной системы заказчика  (1С) - В0009006730, Технические характеристики: 16 волокон. Для подземной прокладки, бронированный. Тип брони проволочный Количество волокон - 16. Диаметр кабеля - 9,3 мм. Тип волокна (согласно ITU-T) - 9/125 (G.652.D) S, Волоконно-оптический кабель 16 волокон]</t>
  </si>
  <si>
    <t>https://cloud.skc.kz:2443/index.php/s/RKXoSewr6JjjM6A</t>
  </si>
  <si>
    <t>ООО Интегра Кабельные Системы</t>
  </si>
  <si>
    <t>Заслонка.для автоматизированной групповой замерной установки ["для использования в автоматизированных групповых установках типа
«Спутник»""", Заслонка газовая ЗГ3.00.00.000]</t>
  </si>
  <si>
    <t>https://cloud.skc.kz:2443/index.php/s/cdrsPdsKdmXYn7N</t>
  </si>
  <si>
    <t>ООО "Завод нефтегазового оборудования "АВРОРА-НЕФТЬ"</t>
  </si>
  <si>
    <t>для безпроводной передачи сигналов, промышленная</t>
  </si>
  <si>
    <t>Точка доступа.для безпроводной передачи сигналов, промышленная [Код: учетной системы заказчика (1С)В0009005414, "Исполнение: внутреннее
Тип оборудования точка доступа
Стандарты Wi-Fi Wi-Fi 5 (802.11ac)
Wi-Fi 4 (802.11n)
Скорость передачи 1317 Mbps
Дальность действия 183 m
HPBW по горизонтали 360°
Процессор Qual]</t>
  </si>
  <si>
    <t>https://cloud.skc.kz:2443/index.php/s/RXAHrYcggcCMFT4</t>
  </si>
  <si>
    <t>Ubiquiti Networks</t>
  </si>
  <si>
    <t>257330.930.000030</t>
  </si>
  <si>
    <t>Дрель.электрическая [Дрель Перфоратор 3-х позиционный 780W, SDS-Plus, Код учетной системы заказчика (1С) -	В0009006533]</t>
  </si>
  <si>
    <t>https://cloud.skc.kz:2443/index.php/s/yL5C2KAYBBrgmYA</t>
  </si>
  <si>
    <t>Считыватель</t>
  </si>
  <si>
    <t>271240.900.000073</t>
  </si>
  <si>
    <t>для системы контроля и управления доступом</t>
  </si>
  <si>
    <t>Считыватель.для системы контроля и управления доступом [Код учетной системы 1С - В0009007254, RFID считыватель (чтение/запись) бесконтактных карт Mifare Classic 1K, Частота 13,56 MHz, Интерфейс USB, Скорость чтения/записи &lt;100ms.]</t>
  </si>
  <si>
    <t>https://cloud.skc.kz:2443/index.php/s/ssfWnS69yGpYBX6</t>
  </si>
  <si>
    <t>SunPHOR</t>
  </si>
  <si>
    <t>Кабель</t>
  </si>
  <si>
    <t>273213.700.000243</t>
  </si>
  <si>
    <t>марка КСВВнг(А)-LS</t>
  </si>
  <si>
    <t>Кабель.марка КСВВнг(А)-LS [Код учетной системы заказчика (1С)	В0009007703, "Кабель предназначен для систем сигнализации, связи и телекоммуникаций, управления и передачи данных при номинальном переменном напряжении до 100 В с частотой 50 Гц или постоянном напряжении до 50 В и]</t>
  </si>
  <si>
    <t>https://cloud.skc.kz:2443/index.php/s/DByZEZjPPNfcsAY</t>
  </si>
  <si>
    <t>Stayer</t>
  </si>
  <si>
    <t>Кондиционер (сплит-система).настенный, площадь охлаждения до 50 кв.м [Кондиционер настенный с площадью охлаждения не менее 50 кв.м, Код учетной системы заказчика (1С) -	В0000000038]</t>
  </si>
  <si>
    <t>https://cloud.skc.kz:2443/index.php/s/9eJzaDTCBeBoANF</t>
  </si>
  <si>
    <t>Gree</t>
  </si>
  <si>
    <t>Термоусадка</t>
  </si>
  <si>
    <t>222129.900.000006</t>
  </si>
  <si>
    <t>для восстановления поврежденной изоляции, герметизации поверхностей и электрических соединений кабелей и проводов, бандажирования и маркировки проводов</t>
  </si>
  <si>
    <t>Термоусадка.для восстановления поврежденной изоляции, герметизации поверхностей и электрических соединений кабелей и проводов, бандажирования и маркировки проводов [Код учетной системы заказчика (1С) В0009007139, Термоусадка 30/10 с клеевой прослойкой 1 штука = 1 метр]</t>
  </si>
  <si>
    <t>https://cloud.skc.kz:2443/index.php/s/aiKoTE92NWanigL</t>
  </si>
  <si>
    <t>ООО Квт</t>
  </si>
  <si>
    <t>Трубка термоусаживающаяся</t>
  </si>
  <si>
    <t>222121.530.000000</t>
  </si>
  <si>
    <t>для герметизации муфт, заделки концов кабелей, толстостенная, из полиэтилена</t>
  </si>
  <si>
    <t>Трубка термоусаживающаяся.для герметизации муфт, заделки концов кабелей, толстостенная, из полиэтилена [учетной системы заказчика (1С)ВА000003325, Термоусаживающие трубки с клеевым слоем ТУТ MDT-A 19/6, "Материал Полиолефин (PEX)
Модель/исполнение Среднестенная
Цвет Черный
Длина 1 м
Не содержит (без) галогенов Да
Рабочая температура -55 ... +130 °C
Тип Термоусаживаемая (-ый)
Коэффициент усадки 3:1
Вн]</t>
  </si>
  <si>
    <t>https://cloud.skc.kz:2443/index.php/s/oFBmXBgA5YascGB</t>
  </si>
  <si>
    <t>Аппарат.углошлифовальный, ручной [учетной системы заказчика (1С)В0009007430, Углошлифовальная машина диаметр 180мм]</t>
  </si>
  <si>
    <t>https://cloud.skc.kz:2443/index.php/s/9MMmWstjgMm6YXe</t>
  </si>
  <si>
    <t>Фотобарабан.черный [Код учетной системы 1С - В0009005906, Характеристика:СЕ232А (НР 32А)]</t>
  </si>
  <si>
    <t>https://cloud.skc.kz:2443/index.php/s/SQYkXeXaWTjAZwB</t>
  </si>
  <si>
    <t>НР</t>
  </si>
  <si>
    <t>Монитор.ЖК, диагональ более 23", но не более 30" [Размер экрана (диагональ): 68 см (27 дюймов), 
широкоэкранный (16:9), разрешение:  1920x1080;
Яркость: 300 кд/м², контрастность: 1000:1,
Возможность регулировки по высоте и наклону; 
Входные разъемы:]</t>
  </si>
  <si>
    <t>Батарея.резервная [RBC17 (Replacement Battery Cartridge #17) / 12В, 9Ач / 151 х 94 х 65 мм]</t>
  </si>
  <si>
    <t>Ipower</t>
  </si>
  <si>
    <t>Шина.для автобуса или автомобиля грузового и троллейбуса, радиальная, диаметр обода 20 ["Размер: 8,25R20 (240х508). Рисунок протектора: универсальный  всесезонный    Конструкция: радиальная. Норма слойности: 10. Индекс нагрузки: 125/122 
Индекс скорости: J (до 100 км/ч)  Комплектность: п]</t>
  </si>
  <si>
    <t>https://cloud.skc.kz:2443/index.php/s/JzgQykQrc2ia3QH</t>
  </si>
  <si>
    <t>Пара</t>
  </si>
  <si>
    <t>205943.300.000006</t>
  </si>
  <si>
    <t>для транспортных средств, тормозная</t>
  </si>
  <si>
    <t>Жидкость.для транспортных средств, тормозная [Тормозная жидкость,DOT-4 . Температура кипения : в "сухом" состоянии не менее 230градусов С, "увлажненной" (3,5% воды) не менее 155 градусов С, вязкость: при температуре 100 градусов С не более 1,5 мм]</t>
  </si>
  <si>
    <t>https://cloud.skc.kz:2443/index.php/s/5ePPEFNwynCLf3w</t>
  </si>
  <si>
    <t>НПО ХИМ-СИНТЕЗ</t>
  </si>
  <si>
    <t>Плитка для внутренней облицовки стен</t>
  </si>
  <si>
    <t>221113.500.000016</t>
  </si>
  <si>
    <t>для автобуса или автомобиля грузового и троллейбуса, радиальная, диаметр обода 15</t>
  </si>
  <si>
    <t>Шина.для автобуса или автомобиля грузового и троллейбуса, радиальная, диаметр обода 15 [Размер: 205/70 R15
Рисунок протектора: зимний, маркированный знаком в виде горной вершины с тремя пиками и снежинки внутри нее,  M+S.   
Индекс нагрузки: 106-950кг., Индекс скорости: R (до 170 км/ч),]</t>
  </si>
  <si>
    <t>https://cloud.skc.kz:2443/index.php/s/Hoq7m8dJGSSiQPR</t>
  </si>
  <si>
    <t>205959.630.000004</t>
  </si>
  <si>
    <t>нефтепродукта в гексане (четыреххлористом углероде)</t>
  </si>
  <si>
    <t>Стандартный образец.нефтепродукта в гексане (четыреххлористом углероде) [360:Прочие характеристики: : ГСО 7950-2001 атт. значение ГСО в диапазоне  1,00 мг/см3 ± 3,0 %, стеклянная ампула объемом 6 см3]</t>
  </si>
  <si>
    <t>https://cloud.skc.kz:2443/index.php/s/oGTetYJ3KMHrfst</t>
  </si>
  <si>
    <t>Люмекс-маркетинг</t>
  </si>
  <si>
    <t>Комплект фитингов</t>
  </si>
  <si>
    <t>265182.500.000038</t>
  </si>
  <si>
    <t>для аппарата определения давления насыщенных паров</t>
  </si>
  <si>
    <t>Комплект фитингов.для аппарата определения давления насыщенных паров [360:Прочие характеристики: : Резьбовое соединение  со шлангом и быстроразъемным соединением  аппарату определения ДНП по Рейду]</t>
  </si>
  <si>
    <t>https://cloud.skc.kz:2443/index.php/s/4qC6ZrcKZtMDk8P</t>
  </si>
  <si>
    <t>Толуол.чистый для анализа [360:Прочие характеристики: : Толуол. ГОСТ 5789-78, чда]</t>
  </si>
  <si>
    <t>https://cloud.skc.kz:2443/index.php/s/jrdF7E79tj4t4JT</t>
  </si>
  <si>
    <t>Грамм</t>
  </si>
  <si>
    <t>201321.200.000000</t>
  </si>
  <si>
    <t>серы в нефтепродуктах (ускоренным методом)</t>
  </si>
  <si>
    <t>Стандартный образец.серы в нефтепродуктах (ускоренным методом) [360:Прочие характеристики: : ГСО 8178-2002Стандартный образец массовой   доли серы в минеральном масле. Диапазон значений 2,250-2,750%   масс. Флакон 100 мл.]</t>
  </si>
  <si>
    <t>https://cloud.skc.kz:2443/index.php/s/mCDnnbXPf95E5YN</t>
  </si>
  <si>
    <t>205959.630.000017</t>
  </si>
  <si>
    <t>цветности</t>
  </si>
  <si>
    <t>Стандартный образец.цветности [360:Прочие характеристики: : ГСО 7853-2000 цветности водных растворов атт. значение ГСО в диапазоне500 градусов цветности ± 1,0 %,стеклянная ампула объемом 20 см3.]</t>
  </si>
  <si>
    <t>https://cloud.skc.kz:2443/index.php/s/4ZqxCkCi5NBP7gW</t>
  </si>
  <si>
    <t>ЦИКВ</t>
  </si>
  <si>
    <t>205959.690.000006</t>
  </si>
  <si>
    <t>массовой доли серы (серосодержащих органических веществ, микропримесей)</t>
  </si>
  <si>
    <t>Стандартный образец.массовой доли серы (серосодержащих органических веществ, микропримесей) [360:Прочие характеристики: : ГСО 8172-2002 Стандартный образец  массовой доли серы в минеральном масле. Диапазон значений 0,009-0,011 % масс.  Флакон по 100 см3.]</t>
  </si>
  <si>
    <t>https://cloud.skc.kz:2443/index.php/s/ftspfE2pesYt7oN</t>
  </si>
  <si>
    <t>Бутанон (метилэтилкетон)</t>
  </si>
  <si>
    <t>201462.130.000000</t>
  </si>
  <si>
    <t>стандарт-титр</t>
  </si>
  <si>
    <t>Бутанон (метилэтилкетон).стандарт-титр [360:Прочие характеристики: : Метилэтилкетон (2-Бутанон) для хроматографии, содержание основного вещества 99,8%. ампула 3 или 5 мл]</t>
  </si>
  <si>
    <t>https://cloud.skc.kz:2443/index.php/s/x724W7intGDSTm5</t>
  </si>
  <si>
    <t>ООО «ХромЛаб»</t>
  </si>
  <si>
    <t>Стандартный образец.массовой доли серы (серосодержащих органических веществ, микропримесей) [360:Прочие характеристики: : ГСО 9404-2009  массовой доли серы в минеральном масле  диапазон  значений 0,009-0,011 % масс, флакон по 100 см3.]</t>
  </si>
  <si>
    <t>https://cloud.skc.kz:2443/index.php/s/z8pcJnxXDKfTzFR</t>
  </si>
  <si>
    <t>ООО Нефть-Стандарт</t>
  </si>
  <si>
    <t>Стандартный образец.массовой доли серы (серосодержащих органических веществ, микропримесей) [360:Прочие характеристики: : ГСО 9403-2009 массовой доли серы в минеральном масле диапазон  значений 0,004-0,006% масс, флакон по 100 см3.]</t>
  </si>
  <si>
    <t>https://cloud.skc.kz:2443/index.php/s/DtGC6Ge9TgQQKka</t>
  </si>
  <si>
    <t>Стандартный образец.массовой доли серы (серосодержащих органических веществ, микропримесей) [360:Прочие характеристики: : ГСО 9402-2009 массовой доли серы в минеральном масле, диапазон  значений 0,0001-0,0003%, флакон по 100 см3.]</t>
  </si>
  <si>
    <t>https://cloud.skc.kz:2443/index.php/s/Xw6XLkcbytPkDbw</t>
  </si>
  <si>
    <t>205959.690.000000</t>
  </si>
  <si>
    <t>ионов металлов (веществ)</t>
  </si>
  <si>
    <t>Стандартный образец.ионов металлов (веществ) [360:Прочие характеристики: : ГСО 7747-99 состава раствора ионов аммония атт. значение ГСО в диапазоне 1,00 г/дм3 ± 1,0 %стеклянная ампула объемом 5 см3]</t>
  </si>
  <si>
    <t>https://cloud.skc.kz:2443/index.php/s/qEM8yyTYqH3DCox</t>
  </si>
  <si>
    <t>Стандартный образец.ионов металлов (веществ) [360:Прочие характеристики: : ГСО 7753-2000 состава раствора нитрит ионов атт. значение ГСО в диапазоне 1,00 г/дм3 ± 1,0 %, стеклянная ампула объемом 5 см3.]</t>
  </si>
  <si>
    <t>https://cloud.skc.kz:2443/index.php/s/TA3HBkY9Wt2isMT</t>
  </si>
  <si>
    <t>Стандартный образец.серы в нефтепродуктах (ускоренным методом) [360:Прочие характеристики: : ГСО 8175-2002 массовой доли серы в минеральном масле. Диапазон значений 0,090-0,110%   масс. Флакон 100 мл.]</t>
  </si>
  <si>
    <t>https://cloud.skc.kz:2443/index.php/s/mbNykjZJkFi8dzm</t>
  </si>
  <si>
    <t>282520.900.000005</t>
  </si>
  <si>
    <t>тангенциальный</t>
  </si>
  <si>
    <t>Вентилятор.тангенциальный [Вентилятор охлаждения трансформатора GFDD470-150 220В]</t>
  </si>
  <si>
    <t>https://cloud.skc.kz:2443/index.php/s/aLT4kNJiwLN7Cn6</t>
  </si>
  <si>
    <t>Sntom</t>
  </si>
  <si>
    <t>ПАО Мечел</t>
  </si>
  <si>
    <t>Накопитель</t>
  </si>
  <si>
    <t>262021.700.000000</t>
  </si>
  <si>
    <t>ленточный (стример), технология записи LTO</t>
  </si>
  <si>
    <t>Накопитель.ленточный (стример), технология записи LTO [Кассета ленточная, хранения данных для системы резервного копирования данных (система SAP), Custom Labeled со штрих кодом]</t>
  </si>
  <si>
    <t>НРЕ</t>
  </si>
  <si>
    <t>Кондиционер (сплит-система).настенный, площадь охлаждения более 50 м2 [Кондиционер сплит - система №24 на безопасном фреоне R410A: Основные параметры Производительность (холод) кВт 6,15 Производительность (холод) кВт 6,7 Напряжение питание: 1 ф.(22-240)В, 50 Гц. Потребля]</t>
  </si>
  <si>
    <t>Веб-камера</t>
  </si>
  <si>
    <t>электрический</t>
  </si>
  <si>
    <t>Котел отопительный.электрический [Электроводонагреватель УХЛ4 380в. 50гц. 60кВт.]</t>
  </si>
  <si>
    <t>ООО Пирамида</t>
  </si>
  <si>
    <t>275126.900.000013</t>
  </si>
  <si>
    <t>электрический, мощность 2,0 кВт</t>
  </si>
  <si>
    <t>Обогреватель.электрический, мощность 2,0 кВт [Настенный обогреватель]</t>
  </si>
  <si>
    <t>ЗАО ДЕЛСОТ</t>
  </si>
  <si>
    <t>274015.700.000016</t>
  </si>
  <si>
    <t>тип цоколя G13, мощность 75 Вт</t>
  </si>
  <si>
    <t>Лампа ультрафиолетовая.тип цоколя G13, мощность 75 Вт [Лампы бактерицидные  мощность 75 Вт, напряжение 85 В, ток 0,9 А, цоколь G13; длина  1198,2 мм; межэлектродное расстояние 1115 мм; диаметр 25,7 мм; УФ мощность при 254 нм- 215 мВт/см;]</t>
  </si>
  <si>
    <t>ЛЭДВАНС</t>
  </si>
  <si>
    <t>Оборудование беспроводное подключение к сети передачи данных</t>
  </si>
  <si>
    <t>263030.900.000152</t>
  </si>
  <si>
    <t>WiFi</t>
  </si>
  <si>
    <t>Оборудование беспроводное подключение к сети передачи данных.WiFi [WiFi точки доступапитание PoE, инжектор PoE, всенаправленная, работа в составе WiFi контроллера Ubiquity]</t>
  </si>
  <si>
    <t>Ubiquiti Networks Inc.</t>
  </si>
  <si>
    <t>Уголок.стальной, равнополочный, горячекатаный, ширина 32 мм [Уголок металлический 32х32х4]</t>
  </si>
  <si>
    <t xml:space="preserve">DURACELL </t>
  </si>
  <si>
    <t>205952.100.000205</t>
  </si>
  <si>
    <t>для диагностики аденовирусов, парагриппа,РС, риновируса, метопневмовируса, коронавируса, риновируса методом ПЦР</t>
  </si>
  <si>
    <t>Набор реагентов.для диагностики аденовирусов, парагриппа,РС, риновируса, метопневмовируса, коронавируса, риновируса методом ПЦР [Экспресс тест для определения  COVID-19]</t>
  </si>
  <si>
    <t>https://cloud.skc.kz:2443/index.php/s/sKjyqSbz56zg6ag</t>
  </si>
  <si>
    <t>Wuhan Easy Diagnosis Biomedicine Co., Ltd
Hangzhou Realy Tech Co., Ltd</t>
  </si>
  <si>
    <t>242040.300.000039</t>
  </si>
  <si>
    <t>прямая, стальная, условный проход свыше 81 мм</t>
  </si>
  <si>
    <t>https://cloud.skc.kz:2443/index.php/s/ttkm3Kj9EYTr6zP</t>
  </si>
  <si>
    <t xml:space="preserve">футляра не менее: высота - 380мм, ширина - 300мм, глубина - 160 мм, 1) Бинты стерильные 10 см*7м в индивидуальной двухслойной упаковке = 2 штуки, 
2) Бинты нестерильные 10см*5м полиэтиленовая упаковка = 2 штуки, 
3) Вата медицинская гигропическая 50г = 1 </t>
  </si>
  <si>
    <t>https://cloud.skc.kz:2443/index.php/s/tk4XJmFRcgQCBMb</t>
  </si>
  <si>
    <t/>
  </si>
  <si>
    <t>https://cloud.skc.kz:2443/index.php/s/8N7FzgyFBJG2qaz</t>
  </si>
  <si>
    <t>Эпинефрин</t>
  </si>
  <si>
    <t>211052.900.000028</t>
  </si>
  <si>
    <t>раствор</t>
  </si>
  <si>
    <t>10 ампул, 1 мл, раствор для инъекций 0,18%</t>
  </si>
  <si>
    <t>https://cloud.skc.kz:2443/index.php/s/g9cskzPADcbRsLp</t>
  </si>
  <si>
    <t>Ментола раствор в изовалерате</t>
  </si>
  <si>
    <t>212013.990.000383</t>
  </si>
  <si>
    <t>10 таблеток, Валидол 60мг</t>
  </si>
  <si>
    <t>https://cloud.skc.kz:2443/index.php/s/bpB4yep5pgbNSMf</t>
  </si>
  <si>
    <t>212024.600.000003</t>
  </si>
  <si>
    <t>транспортная</t>
  </si>
  <si>
    <t>Аптечка Автомобильная</t>
  </si>
  <si>
    <t>Белая медецинская, ширена не менее 1,2см</t>
  </si>
  <si>
    <t>ТОО "Aimed"</t>
  </si>
  <si>
    <t>Азотнокислое серебро (нитрат серебра)</t>
  </si>
  <si>
    <t>212013.990.000009</t>
  </si>
  <si>
    <t>кристаллы </t>
  </si>
  <si>
    <t>ОЭКУГ, ГОСТ1277-75, Серебро азотнокислое</t>
  </si>
  <si>
    <t>https://cloud.skc.kz:2443/index.php/s/x8FpgpEp5td3LKg</t>
  </si>
  <si>
    <t>завод ZENNER INTERNATIONAL GMBH &amp; CO.KG.</t>
  </si>
  <si>
    <t>325013.200.000003</t>
  </si>
  <si>
    <t xml:space="preserve">Казахстан </t>
  </si>
  <si>
    <t>https://cloud.skc.kz:2443/index.php/s/NLdb9wQW6MywDBq</t>
  </si>
  <si>
    <t>аптечка универсальный для автомобилей</t>
  </si>
  <si>
    <t>https://cloud.skc.kz:2443/index.php/s/xCgSMyJ2cPfAXZF</t>
  </si>
  <si>
    <t>360:Прочие характеристики: : Дозатор механический, одноканальный переменного объема, фирма Biohit Proline. Объем 500-5000 мкл. Наличие паспорта, внесение в реестр, сертификат о поверке.</t>
  </si>
  <si>
    <t>https://cloud.skc.kz:2443/index.php/s/yBNnC4pBwNGgPW7</t>
  </si>
  <si>
    <t xml:space="preserve">Финляндия </t>
  </si>
  <si>
    <t>Sartorius Biohit Liquid Handling Oy</t>
  </si>
  <si>
    <t>212024.600.000005</t>
  </si>
  <si>
    <t>промышленная</t>
  </si>
  <si>
    <t>универсальная, коллективная для оказания первой помощи</t>
  </si>
  <si>
    <t>Монометиланилин (N-метиланилин)</t>
  </si>
  <si>
    <t>205942.900.000004</t>
  </si>
  <si>
    <t>Монометиланилин (N-метиланилин).улучшенный [Октаноповышающая присадка на автобензины класса К4]</t>
  </si>
  <si>
    <t>205952.100.000357</t>
  </si>
  <si>
    <t>Реагент.для очистки сырья нефтепереработки от галогенных соединений, адсорбент [Глина Tonsil CO 616G]</t>
  </si>
  <si>
    <t>Тетрахлорэтилен (перхлорэтилен)</t>
  </si>
  <si>
    <t>201413.750.000000</t>
  </si>
  <si>
    <t>Тетрахлорэтилен (перхлорэтилен).жидкость [360:Прочие характеристики: : ПЕРХЛОРЭТИЛЕН ЧИСТЫЙ]</t>
  </si>
  <si>
    <t>Деэмульгатор</t>
  </si>
  <si>
    <t>205959.300.000004</t>
  </si>
  <si>
    <t>Деэмульгатор.для отделения воды от нефти, в жидком виде [360:Прочие характеристики: : Деэмульгатор  для отделения воды от нефти]</t>
  </si>
  <si>
    <t>Метилдиэтаноламин</t>
  </si>
  <si>
    <t>201442.900.000005</t>
  </si>
  <si>
    <t>Метилдиэтаноламин.химический реагент, сорт высший [360:Прочие характеристики: : Метилдиэтаноламин : Номер СAS: 105-59-9. Формула: CH3N-(CH2CH2OH)2.  Внешний вид: прозрачная жидкость от бесцветного до желтого цвета без механических включений, массовая доля МДЭА - не менее 99,0%,]</t>
  </si>
  <si>
    <t>Регулятор рН</t>
  </si>
  <si>
    <t>205959.900.000028</t>
  </si>
  <si>
    <t>Регулятор рН.на основе аминов [Нейтрализатор Scimol OR-1001 ТУ 2458-042-70896713-2011(согласно рецептуре приготовления топлива)]</t>
  </si>
  <si>
    <t>205959.600.000002</t>
  </si>
  <si>
    <t>Ингибитор.для предотвращения коксования сырья [360:Прочие характеристики: : Ингибитор для предотвращения коксования сырья на установке замедленного коксования]</t>
  </si>
  <si>
    <t>Ингибитор.коррозии [Пассиватор никеля (согласно тех спец)]</t>
  </si>
  <si>
    <t>Ингибитор.коррозии [Ингибитор коррозии Nalco EC 1010 В (согласно ПСД и технологии производства топлива)]</t>
  </si>
  <si>
    <t>234411.000.000014</t>
  </si>
  <si>
    <t>Шар.керамический [Керамические инертные шары 19мм]</t>
  </si>
  <si>
    <t>Деэмульгатор.для отделения воды от нефти, в жидком виде ["Для  подготовки нефти  на объектах в НГДУ ""Кайнармунайгаз"" ППН Кенбай. Базовым деэмульгатором является деэмульгатор указанный в технологических регламентах НГДУ ""Кайнармунайгаз"" ППН Кенбай.
• Вне]</t>
  </si>
  <si>
    <t>Превентор</t>
  </si>
  <si>
    <t>281411.300.000006</t>
  </si>
  <si>
    <t>Превентор.условный проход 152 мм, рабочее давление до 21 Мпа</t>
  </si>
  <si>
    <t>Реагент.биоцид [Оксидант /бактерицид (окисляющего биоцид). Давление пара-7.7 mm Hg (25 °C), относительная плотность: 1.32 - 1.36 г/см3 (при 25.0 °C), вязкость динамическая-7 mps]</t>
  </si>
  <si>
    <t>Станок-качалка</t>
  </si>
  <si>
    <t>281331.000.000055</t>
  </si>
  <si>
    <t>Станок-качалка.тип СКДР [Станок-качалка]</t>
  </si>
  <si>
    <t>Шар.керамический [Керамические инертные шары 6 мм]</t>
  </si>
  <si>
    <t>205952.100.000306</t>
  </si>
  <si>
    <t>Реагент.диметилдисульфид, технический [Сульфидируящая присадкаTBPS 454-98% (Дитретбутил полисульфид). Содержания сульфида 54%, плотность -9,0 г/см3, температура кипения 229°С.]</t>
  </si>
  <si>
    <t>Шан</t>
  </si>
  <si>
    <t>222313.700.000007</t>
  </si>
  <si>
    <t>Бак.для воды, из пластика, объем свыше 5000 л [Цистерна АЦН - 10 м3]</t>
  </si>
  <si>
    <t>КИТАЙ</t>
  </si>
  <si>
    <t>XINJIANG NURLIJOL CO.,LTD</t>
  </si>
  <si>
    <t>281220.900.000036</t>
  </si>
  <si>
    <t>для винтового забойного двигателя, рабочих органов</t>
  </si>
  <si>
    <t>Комплект запасных частей инструментов и принадлежностей.для винтовых забойных двигателей ДРУ2-172РС.995-00 Секция двигательная RS172N454</t>
  </si>
  <si>
    <t>281332.000.000205</t>
  </si>
  <si>
    <t>Деэмульгатор.для отделения воды от нефти, в жидком виде ["Для подготовки нефти на объектах в НГДУ ""Доссормунайгаз"" ППН В.Макат. Базовым деэмульгатором является деэмульгатор указанный в технологических регламентах  НГДУ ""Доссормунайгаз"" ППН В.Макат.
• Вн]</t>
  </si>
  <si>
    <t>Этиленгликоль (этандиол)</t>
  </si>
  <si>
    <t>201423.100.000000</t>
  </si>
  <si>
    <t>Этиленгликоль (этандиол).чистый [Этиленгликоль (этандиол)]</t>
  </si>
  <si>
    <t>Присадка</t>
  </si>
  <si>
    <t>205942.900.000018</t>
  </si>
  <si>
    <t>Присадка.противозадирная, действие основано на увеличении адсорбционной способности масел по отношению к трущемуся металлу, полировке поверхностей и их приработке, для ликвидации износа при умеренных нагрузках, а также для предотвращения разрушения поверхностей и смягчения процесса трения [Присадка противоизносная (согласно тех спец)]</t>
  </si>
  <si>
    <t>Катализатор нефтепереработки</t>
  </si>
  <si>
    <t>205956.900.000020</t>
  </si>
  <si>
    <t>Катализатор нефтепереработки.защитный [Слой защитный катализатора специальный верхний ACT 069, форма-PT-Пятисегментные кольца]</t>
  </si>
  <si>
    <t>259311.330.000018</t>
  </si>
  <si>
    <t>Канат.тип ЛК-Р, свивка одинарная, стальной [Канат стальной d=25.5 мм]</t>
  </si>
  <si>
    <t>265153.100.000001</t>
  </si>
  <si>
    <t>Газоанализатор.для определения содержания углекислого газа [Газоанализатор портативный]</t>
  </si>
  <si>
    <t>Катализатор нефтепереработки.защитный [Слой защитный, ловушка металлов (кремния), SiTrap ACT 971 2.5 Axens, форма-ML-Многолопастные экструдаты]</t>
  </si>
  <si>
    <t>Аппарат теплообменный</t>
  </si>
  <si>
    <t>Ингибитор.коррозии [360:Прочие характеристики: : Нейтрализатор Dodicor 1830 или аналог]</t>
  </si>
  <si>
    <t>205959.600.000053</t>
  </si>
  <si>
    <t>Добавка.для цементирования нефтяных и газовых скважин [Смесь известк.для горных бур. р-т СРС (СИГБ-1), ТУ 5744-002-00282369-00]</t>
  </si>
  <si>
    <t>ООО НИКОЙЛ; ООО «Трэкойл»</t>
  </si>
  <si>
    <t>Катализатор нефтепереработки.защитный [Слой защитный катализатора специальный верхний ACT 078, форма-FR-Гофрированные кольца]</t>
  </si>
  <si>
    <t>265153.500.000002</t>
  </si>
  <si>
    <t>Аппарат.для определения фракционного состава нефти и светлых нефтепродуктов, разгонки нефтепродуктов, электронный [Автоматический анализатор фракционного состава нефти и нефтепродуктов в соответствии с ASTM D 86, ГОСТ 2177-99, ГОСТ ISO 3405. Технические характеристикисогласно техспецификации]</t>
  </si>
  <si>
    <t>Лебедка.для буровой установки [Лебедка ПАП 60.02.10. 000 для подъемного агрегата "ПАП-60/80"]</t>
  </si>
  <si>
    <t>РОССИЯ</t>
  </si>
  <si>
    <t>ООО "БОЭЗ"</t>
  </si>
  <si>
    <t>Датчик нагрузки</t>
  </si>
  <si>
    <t>265112.590.000004</t>
  </si>
  <si>
    <t>Анализатор</t>
  </si>
  <si>
    <t>Катализатор нефтепереработки.защитный [Слой защитный катализатора специальный верхний ACT 108, форма-HC-Полые цилиндры]</t>
  </si>
  <si>
    <t>Цилиндр</t>
  </si>
  <si>
    <t>222129.700.000383</t>
  </si>
  <si>
    <t>Манжета.термоусаживающаяся, антикоррозийная [Термоусаживающиеся манжеты 450х1,8х219]</t>
  </si>
  <si>
    <t>192029.530.000018</t>
  </si>
  <si>
    <t>Масло индустриальное.группа Г, класс вязкости 680-1500 [Mobil SHC 627]</t>
  </si>
  <si>
    <t>265185.300.000006</t>
  </si>
  <si>
    <t>Электропривод</t>
  </si>
  <si>
    <t>265170.900.000002</t>
  </si>
  <si>
    <t>Электропривод.для управления запорной арматурой [Поставка Электроприводов AUMA для ЦДНГ№1, SAREX07.2]</t>
  </si>
  <si>
    <t>Анализатор автоматический</t>
  </si>
  <si>
    <t>266011.190.000000</t>
  </si>
  <si>
    <t>Анализатор автоматический.для измерения концентрации хлора и серы в нефти и нефтепродуктах [24494, 120021260-Z210626331-Z210626331, для измерения концентрации хлора и серы в нефти и нефтепродуктах]</t>
  </si>
  <si>
    <t>279031.900.000003</t>
  </si>
  <si>
    <t>Агрегат сварочный.2 сварочных поста, тип топлива бензин</t>
  </si>
  <si>
    <t>281220.900.000029</t>
  </si>
  <si>
    <t>Комплект запасных частей инструментов и принадлежностей.для винтовых забойных двигателей [DVA-195.100.300.00 Опора твердосплавная внутренняя]</t>
  </si>
  <si>
    <t>281312.900.000004</t>
  </si>
  <si>
    <t>Насос.приводный, двухпоршневой и двухплунжерный, подача до 63 м3/ч [Насос НПЦ-320 в сборе АФНИ.063168.002]</t>
  </si>
  <si>
    <t>Катайский насосный завод</t>
  </si>
  <si>
    <t>Уплотнение торцевое</t>
  </si>
  <si>
    <t>289211.000.000007</t>
  </si>
  <si>
    <t>265152.300.000000</t>
  </si>
  <si>
    <t>Аппарат.для определения давления насыщенных паров [Автоматический аппарат для определения давления насыщенного паранефтепродуктов.Назначение - для точного определения давления паров как автомобильного,так и авиационного бензина, турбинного топлива, :]</t>
  </si>
  <si>
    <t>Гидроцилиндр</t>
  </si>
  <si>
    <t>Гидроксид калия</t>
  </si>
  <si>
    <t>201325.300.000000</t>
  </si>
  <si>
    <t>Гидроксид калия.химически чистый [Калий гидроокись раствор 50% Фас. 1320]</t>
  </si>
  <si>
    <t>Агрегат электронасосный.центробежный, для городских/производственных сточных масс</t>
  </si>
  <si>
    <t>Щиток</t>
  </si>
  <si>
    <t>329911.900.000036</t>
  </si>
  <si>
    <t>Щиток.для электросварщиков [110053851]</t>
  </si>
  <si>
    <t>Баббит оловянный</t>
  </si>
  <si>
    <t>244311.900.000001</t>
  </si>
  <si>
    <t>Баббит оловянный.марка Б83 [Баббит Б 83]</t>
  </si>
  <si>
    <t>242040.500.000012</t>
  </si>
  <si>
    <t>Отвод.стальной, крутоизогнутый, диаметр 201-450 мм, исполнение 2 [Отвод стальной 90* ф219х10мм]</t>
  </si>
  <si>
    <t>271223.500.000001</t>
  </si>
  <si>
    <t>Блок управления.для станции катодной защиты</t>
  </si>
  <si>
    <t>Двигатель.внутреннего сгорания, дизельный, мощность более 250 л.с., но не более 1000 л.с., 8 цилиндров [Двигатель ЯМЗ-238ДЕ2 (ЯМЗ-238ДЕ2-1000069)  С КП И СЦ. (КрАЗ-65053)]</t>
  </si>
  <si>
    <t>ТПО "Автодизель"</t>
  </si>
  <si>
    <t>Коллектор</t>
  </si>
  <si>
    <t>221114.900.000015</t>
  </si>
  <si>
    <t>Шина.на спецтехнику, радиальная, диаметр обода 20, ведущая [25969, 150021160-Z210028739-Z210028739]</t>
  </si>
  <si>
    <t>262018.900.000007</t>
  </si>
  <si>
    <t>Устройство многофункциональное.печать твердотельная [КОПИРОВАЛ. МНОЖИТЕЛЬНЫЙ АППАРАТ А3 тип 1]</t>
  </si>
  <si>
    <t>221114.900.000016</t>
  </si>
  <si>
    <t>Шина.на спецтехнику, радиальная, диаметр обода 24, ведущая [Автошина 213х24-ТО-18]</t>
  </si>
  <si>
    <t>Клапан.обратный, стальной, размер 100-400 мм   [Клапан обратный дроссельный ЦКОД 245-2, ТУ 39-01-08-282-77]</t>
  </si>
  <si>
    <t>Головка колонная</t>
  </si>
  <si>
    <t>289939.899.000019</t>
  </si>
  <si>
    <t>Головка колонная.однофланцевая [Колонная головка ОКК1-21-168х324 с ЗИП, ОТТМ]</t>
  </si>
  <si>
    <t>ТОО "Завод КазАрматура"</t>
  </si>
  <si>
    <t>Катализатор нефтепереработки.защитный [Слой защитный катализатора специальный верхний ACT 068]</t>
  </si>
  <si>
    <t>Ингибитор.коррозии [Гидросульфит натрия (ингибитор коррозий)]</t>
  </si>
  <si>
    <t>Переводник специализированный</t>
  </si>
  <si>
    <t>281220.500.000011</t>
  </si>
  <si>
    <t>Переводник специализированный.для насосной штанги</t>
  </si>
  <si>
    <t>Масло индустриальное.группа Г, класс вязкости 680-1500 [Rarus Oil 429 ISO VG 150]</t>
  </si>
  <si>
    <t>Элемент нагревательный</t>
  </si>
  <si>
    <t>Гидрораспределитель</t>
  </si>
  <si>
    <t>282422.000.000048</t>
  </si>
  <si>
    <t>Гидрораспределитель.для гидравлического ключа [Гидрораспределитель гидрав.кл.175х90х100]</t>
  </si>
  <si>
    <t>Привод</t>
  </si>
  <si>
    <t>Манжета.термоусаживающаяся, антикоррозийная  [Термоусаживающиеся манжеты ТЕРМА-СТМП 450х1,8х114]</t>
  </si>
  <si>
    <t>205941.990.000155</t>
  </si>
  <si>
    <t>Смазка.уплотнительно-резьбовая, марка Р-416 [Смазка резьбоуплотнительная]</t>
  </si>
  <si>
    <t>275129.000.000011</t>
  </si>
  <si>
    <t>Нитрилотриметилфосфоновая кислота</t>
  </si>
  <si>
    <t>201442.900.000006</t>
  </si>
  <si>
    <t>Нитрилотриметилфосфоновая кислота.порошок [Нитрилотриметилфосфоновая кислота НТФ]</t>
  </si>
  <si>
    <t>Россия; Китай</t>
  </si>
  <si>
    <t>ПАО «Химпром»; Shandong Taihe Water Treatment
Technologies Co. LTD</t>
  </si>
  <si>
    <t>Ингибитор.коррозии [360:Прочие характеристики: : Защитная жидкость от коррозии мокрых газгольдеров]</t>
  </si>
  <si>
    <t>Двигатель.внутреннего сгорания, дизельный, мощность более 250 л.с., но не более 1000 л.с., 8 цилиндров [Двигатель КамАЗ-740.30-260 V10,85]</t>
  </si>
  <si>
    <t>205941.990.000144</t>
  </si>
  <si>
    <t>Смазка.приборная [Масло смазочное уплотнительно-резьбовое обеспечивает герметичностьрезьбовых соединений обсадных : 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t>
  </si>
  <si>
    <t>Клапан.обратный, стальной, размер 100-400 мм   [Клапан обратный дроссельный ЦКОД 426, ТУ 39-01-08-282-77]</t>
  </si>
  <si>
    <t>ОАО «Краснодарский завод «НЕФТЕМАШ»</t>
  </si>
  <si>
    <t>Двигатель.внутреннего сгорания, дизельный, мощность более 250 л.с., но не более 1000 л.с., 8 цилиндров [Двигатель КАМАЗ 740.13 (740.13-260) /Евро-1/]</t>
  </si>
  <si>
    <t>ООО Набережночелнинский Завод Двигателей</t>
  </si>
  <si>
    <t>Миксер</t>
  </si>
  <si>
    <t>275121.720.000001</t>
  </si>
  <si>
    <t>Миксер.стационарный</t>
  </si>
  <si>
    <t>Электростанция</t>
  </si>
  <si>
    <t>271132.900.000001</t>
  </si>
  <si>
    <t>Электростанция.стационарная [Дизельный генератор (электростанция) с АВР мощностью 100 кВтпредназначен для получения трехфазного электрического тока частотой 50Гц : Дизельный генератор (электростанция) с АВР мощностью 100 кВтпредназначен для получения трехфазного электрического тока частотой 50Гц]</t>
  </si>
  <si>
    <t>275129.000.000017</t>
  </si>
  <si>
    <t>281332.000.000198</t>
  </si>
  <si>
    <t>Клапан.для газокомпрессорной установки</t>
  </si>
  <si>
    <t>Клапан.обратный, стальной, размер 100-400 мм   [Обратный клапан Ду-100, Ру160  КОП-100-160]</t>
  </si>
  <si>
    <t>282219.300.000148</t>
  </si>
  <si>
    <t>Поршень.для подъемной установки</t>
  </si>
  <si>
    <t>205952.100.000375</t>
  </si>
  <si>
    <t>Реагент.фосфатно-полимерный [Антипенный агент Nalco EC 9078A (согласно ПСД и технологии производства топлива)]</t>
  </si>
  <si>
    <t>Регулятор расхода.для автоматизированной групповой замерной установки ["Регулятор расхода жидкости. :]</t>
  </si>
  <si>
    <t>281413.900.000090</t>
  </si>
  <si>
    <t>Клапан.отсечной, из цветных металлов/сплавов, размер 6-32 мм</t>
  </si>
  <si>
    <t>Агрегат электронасосный.центробежный, скважинный [Агрегат НВ-Е 50/50-3,0-В-55-У2]</t>
  </si>
  <si>
    <t>281411.900.000014</t>
  </si>
  <si>
    <t>Отвод.стальной, крутоизогнутый, диаметр 201-450 мм, исполнение 2 [Отвод 90 ELB  377 х 10                    ASTM A403 AISI 304]</t>
  </si>
  <si>
    <t>293230.990.000119</t>
  </si>
  <si>
    <t>Гидроцилиндр.для специальной и специализированной техники [Гидроцилиндр ПАП60.24.00.000]</t>
  </si>
  <si>
    <t>Трубка индикаторная</t>
  </si>
  <si>
    <t>265182.600.000065</t>
  </si>
  <si>
    <t>Трубка индикаторная.определяемый компонент окись углерода [Трубка индикаторная на оксид углерода 2-60 ppm]</t>
  </si>
  <si>
    <t>Змеевик</t>
  </si>
  <si>
    <t>282114.700.000008</t>
  </si>
  <si>
    <t>Змеевик.для трубчатой печи [Змеевик наружный котла ППУА 1600/100]</t>
  </si>
  <si>
    <t>Мастика гидроизоляционная</t>
  </si>
  <si>
    <t>239913.900.000009</t>
  </si>
  <si>
    <t>Мастика гидроизоляционная.на битумной основе [Мастика морозостойкая битумно-масляная МБ-50 ГОСТ 30693-2000]</t>
  </si>
  <si>
    <t>259412.300.000008</t>
  </si>
  <si>
    <t>Шайба специальная.для подъемно-транспортного оборудования [Шайба тормозная АР.03.07.015]</t>
  </si>
  <si>
    <t>205952.100.000364</t>
  </si>
  <si>
    <t>Реагент.для роста микроорганизмов на биологическом очистном сооружений, сухой активный ил [Сухой активный ил]</t>
  </si>
  <si>
    <t>Масло трансмиссионное.синтетическое, всесезонное [Трансмиссионное масло]</t>
  </si>
  <si>
    <t>281331.000.000104</t>
  </si>
  <si>
    <t>Набор пар трения</t>
  </si>
  <si>
    <t>259929.190.000116</t>
  </si>
  <si>
    <t>Набор пар трения.для анализатора смазывающей способности дизельного топлива ["Оригинальный стандартный набор пар трения: испытательная пластина, изготовленная из каленного металлического прута (сталь по АИСИ Е-52100), с твердостью по Виккерсу ""HV30"" от 190 до 210. Поверхност]</t>
  </si>
  <si>
    <t>Пробирка</t>
  </si>
  <si>
    <t>231923.300.000239</t>
  </si>
  <si>
    <t>Пробирка.из стекла, тип П3, вместимость 5-100 см3 [Пробирка центрифужная на 100 мл]</t>
  </si>
  <si>
    <t>Насос циркуляционный</t>
  </si>
  <si>
    <t>302040.300.000790</t>
  </si>
  <si>
    <t>Насос циркуляционный.для подвижного состава [Насос циркуляционный DN32 PN10]</t>
  </si>
  <si>
    <t>Канат.тип ЛК-Р, свивка одинарная, стальной [Канат d=13,5 мм]</t>
  </si>
  <si>
    <t>Комплект запасных частей инструментов и принадлежностей.для ремонта компрессора [Рем. комплект для всасывающего клапана]</t>
  </si>
  <si>
    <t>Датчик температуры.для газокомпрессорной установки [Термопара ГБЦ, 383-2989]</t>
  </si>
  <si>
    <t>Котел паровой</t>
  </si>
  <si>
    <t>253011.100.000001</t>
  </si>
  <si>
    <t>Котел паровой.тип Еп [Паровой котел ППУА 335.01.00.000]</t>
  </si>
  <si>
    <t>Разжим</t>
  </si>
  <si>
    <t>257330.970.000009</t>
  </si>
  <si>
    <t>Разжим.аварийно-спасательный [360:Прочие характеристики: : Универсальный автономный гидравлический инструмент со встроенным ручным насосом, предназначенный разжимания фланцевых пар и резания стальных прутков. Основные характеристики для успешного применения:]</t>
  </si>
  <si>
    <t>Масло индустриальное.группа Г, класс вязкости 680-1500 [MOBIL АTF 220  Dextron II]</t>
  </si>
  <si>
    <t>Канат.тип ЛК-Р, свивка двойная, стальной [Канат стальной 13мм]</t>
  </si>
  <si>
    <t>242040.500.000063</t>
  </si>
  <si>
    <t>Тройник стальной	  переходный, диаметр 81-150 мм, исполнение 2 [Тройник переходный ф114,3х8,8-88,9х8мм]</t>
  </si>
  <si>
    <t>279012.300.000003</t>
  </si>
  <si>
    <t>Муфта.кабельная, концевая, термоусаживаемая [Муфта кабельная POLT 42Е/1*0-L12]</t>
  </si>
  <si>
    <t>265152.300.000003</t>
  </si>
  <si>
    <t>Комплект ремонтный.для турбинного расходомера</t>
  </si>
  <si>
    <t>281133.000.000005</t>
  </si>
  <si>
    <t>282219.300.000079</t>
  </si>
  <si>
    <t>Диафрагма.для лебедки подъемника [Диафрагма АПРС-40У АР 03.07.036]</t>
  </si>
  <si>
    <t>Лента композитная</t>
  </si>
  <si>
    <t>231411.700.000008</t>
  </si>
  <si>
    <t>Лента композитная.спиральная</t>
  </si>
  <si>
    <t>Компенсатор.для трубопровода [Фланцевая вибровставка (компенсатор) насос]</t>
  </si>
  <si>
    <t>Пластина</t>
  </si>
  <si>
    <t>Соединитель быстросъемный</t>
  </si>
  <si>
    <t>255011.500.000000</t>
  </si>
  <si>
    <t>Соединитель быстросъемный.для соединения трубопроводов [Быстроразъемное соединение БРС-2 Ду-50 (для трубы *57х6мм резьбовое соединение)]</t>
  </si>
  <si>
    <t>Коробка сальника</t>
  </si>
  <si>
    <t>281331.000.000020</t>
  </si>
  <si>
    <t>Коробка сальника.для пятиплунжерного насоса [Сектор механики, STBX M J-100/165 SS2-1/2''x4'' BOX,Plunger Stuffing/Сальниковая коробка P/N:342-919]</t>
  </si>
  <si>
    <t>Пьезоэлемент</t>
  </si>
  <si>
    <t>261122.370.000009</t>
  </si>
  <si>
    <t>Пьезоэлемент.для аппарата ультразвуковой терапии, серебряный [пьезоэлемент, 110056388-V210487905-V210487905, 23775]</t>
  </si>
  <si>
    <t>Датчик нагрузки.для динамометра [Датчик накладной для динамометрирования]</t>
  </si>
  <si>
    <t>Устройство модулирующее</t>
  </si>
  <si>
    <t>264051.800.000014</t>
  </si>
  <si>
    <t>Устройство модулирующее.аналоговое [Сектор КИПиА, плата искробезопасного аналогового ввода, 4-20 mA, HART, без клеммного блока, RKJ3102X1-BA1]</t>
  </si>
  <si>
    <t>271222.900.000015</t>
  </si>
  <si>
    <t>242040.750.000091</t>
  </si>
  <si>
    <t>Фланец.стальной, приварной встык, диаметр 151-300 мм [Фланец стальной 1-200-160 ГОСТ 33259-2015]</t>
  </si>
  <si>
    <t>289939.899.000029</t>
  </si>
  <si>
    <t>Шланг.для паровой передвижной установки [Шланги для пара - применяются в нефтехимических отраслях и служат для передачи пара от места получения или распределения к месту потребления пара.]</t>
  </si>
  <si>
    <t>Подогреватель предпусковой</t>
  </si>
  <si>
    <t>293230.900.000032</t>
  </si>
  <si>
    <t>Подогреватель предпусковой.для грузового автомобиля [Подогрев предпуск дизель 14ТС-10-24-С]</t>
  </si>
  <si>
    <t>Отвод.стальной, крутоизогнутый, диаметр 201-450 мм, исполнение 2 [Отвод бесшовный 90 град ф325х12]</t>
  </si>
  <si>
    <t>231923.300.000245</t>
  </si>
  <si>
    <t>Пробирка.из стекла, с двойными стенками [Пробирка с двойными стенками для кристаллизации с отводом. ГОСТ 5066-91 Метод определения температуры помутнения и начала крис таллизации. Ручной метод, чертеж №1. Внутренняя пробирка высота145- 155мм]</t>
  </si>
  <si>
    <t>242040.500.000011</t>
  </si>
  <si>
    <t>Отвод.стальной, крутоизогнутый, диаметр 66-200 мм, исполнение2 [Отвод стальной 90* ф114х10мм]</t>
  </si>
  <si>
    <t>Газоанализатор.для определения содержания углекислого газа [Сигнализатор газа ГСМ-05]</t>
  </si>
  <si>
    <t>281526.900.000022</t>
  </si>
  <si>
    <t>Муфта.компенсирующая, зубчатая, номинальный крутящий момент 4000 Н*м [Муфта зубчатая МЗП2 210.03.00.000, Запасные части для насоса НК-200/210]</t>
  </si>
  <si>
    <t>265131.500.000013</t>
  </si>
  <si>
    <t>Весы.рычажные [металлические рычажные весы в футляре]</t>
  </si>
  <si>
    <t>Вентилятор.центробежный, односторонний, диаметр 300-800 мм</t>
  </si>
  <si>
    <t>281314.900.000004</t>
  </si>
  <si>
    <t>Станция насосная.канализационная, мощность 90 кВт, подача максимальная 20 м3/ч</t>
  </si>
  <si>
    <t>Пластина тангенциальная</t>
  </si>
  <si>
    <t>257340.190.000030</t>
  </si>
  <si>
    <t>Пластина тангенциальная.для колесо-токарного станка [Пластина твердосплавная]</t>
  </si>
  <si>
    <t>Блок электропневмоклапанов</t>
  </si>
  <si>
    <t>265182.500.000006</t>
  </si>
  <si>
    <t>Блок электропневмоклапанов.для хроматографа [Сектор КИПиА, Модуль EPC для хроматографа «Maxum edition II»  Siemens № М1945, US2-2020165-001 EPC Module Complete with Manifold and Seals 2015950-001 - Install package, EPC module, with gaskets 1291510-004 - Fitti]</t>
  </si>
  <si>
    <t>329911.900.000035</t>
  </si>
  <si>
    <t>Фильтр.для респиратора [Сменные фильтрующие элементы для маски]</t>
  </si>
  <si>
    <t>Колодка тормозная.для грузового автомобиля [Колодка тормозHая лебедки 4020.81.100-1]</t>
  </si>
  <si>
    <t>Угольник</t>
  </si>
  <si>
    <t>222129.300.000000</t>
  </si>
  <si>
    <t>Угольник.комбинированный, металлопластиковый [Угольник ПСМ НТ600.110.000.0]</t>
  </si>
  <si>
    <t>281420.000.000086</t>
  </si>
  <si>
    <t>Прокладка.спирально-навитая, с наружным и внутренним ограничительным кольцом [Спиральные прокладки для колонн с внутренним и внешним кольцом                                                    D500-16 1221]</t>
  </si>
  <si>
    <t>281332.000.000282</t>
  </si>
  <si>
    <t>Пластина.для компрессора [Демпферная пластина всасывающего и нагнетающего клапана, A-5888 1 WAFER PLATE,168CJT]</t>
  </si>
  <si>
    <t>Контроллер</t>
  </si>
  <si>
    <t>282912.900.000014</t>
  </si>
  <si>
    <t>Фильтр.сетчатый, стальной, условный проход 80-200 мм [Фильтр сетчатый Ду 150 Ру4,0 МПА по Т-ММ-11-2003. ФС-II-150-40-40 -02-С-УХЛ(1) в комплекте с ответными фланцами, прокладками и метизами]</t>
  </si>
  <si>
    <t>222929.900.000158</t>
  </si>
  <si>
    <t>Кольцо уплотнительное.резиновое, для лабораторного штатива [24674, 110054731-A210116335-A210116335, резиновое, для лабораторного штатива]</t>
  </si>
  <si>
    <t>Аппарат.для определения фракционного состава нефти и светлых нефтепродуктов, разгонки нефтепродуктов, электронный</t>
  </si>
  <si>
    <t>253013.500.000001</t>
  </si>
  <si>
    <t>Стержень.для плунжерного насоса парогенераторной установки, соединительный, (полушток)</t>
  </si>
  <si>
    <t>Лента-линейка</t>
  </si>
  <si>
    <t>265132.590.000000</t>
  </si>
  <si>
    <t>Лента-линейка.для разметки труб перед резкой и сваркой [11931, 110035866-A210582935-A210582935]</t>
  </si>
  <si>
    <t>Тестер</t>
  </si>
  <si>
    <t>265145.200.000012</t>
  </si>
  <si>
    <t>Тестер.для прозвонки [Генератор Цветных Полос - Вывод одноканального видеосигнала с цветной полосой PAL / NTSC для тестирования монитора или видеокабеля (красный, зеленый, синий, белый и черный цвета);
Монитор Данных - Зах, Цифровой Мультиметр - Напряжение переменного / постоянного тока, переменный / постоянный ток, сопротивление, емкость, хранение данных, относительное измерение, проверка целостности цепи. Скорость тест, Тип IP Камеры - ONVIF, ACTi, Dahua IPC-HFW2100P, Hikvision, DS-2CD864-E13, Samsung SNZ-5200, Tia]</t>
  </si>
  <si>
    <t>https://cloud.mail.ru/public/tUhb/sSWBiZmjT</t>
  </si>
  <si>
    <t>Комплект запасных частей инструментов и принадлежностей.для винтовых забойных двигателей [ДРУ2-172РС.252 Переводник регулятора верхний]</t>
  </si>
  <si>
    <t>Колодка</t>
  </si>
  <si>
    <t>Плата специальная.для системы автоматического управления [Код учетной системы 1С-ВА000003473, Плата модуля индикации МИ-140С-1+VERN"ER, ПЛА140.504.010.100]</t>
  </si>
  <si>
    <t>Масло компрессорное.минеральное [VG150                            минеральное]</t>
  </si>
  <si>
    <t>Канат.тип ЛК-Р, свивка одинарная, стальной [Канат стальной d 19.5 мм  ГОСТ 2688-80]</t>
  </si>
  <si>
    <t>Усилитель</t>
  </si>
  <si>
    <t>263040.900.000007</t>
  </si>
  <si>
    <t>Усилитель.распределительный [Мультисвич используется для построения коллективных систем приема наземного и спутникового телевещания. Устройство обеспечивает независимый доступ каждого абонента ко всем входным сигналам спутниковог, Код учетной системы заказчика (1С)-В0009005228]</t>
  </si>
  <si>
    <t>https://cloud.mail.ru/public/to3K/sY9VGq18c</t>
  </si>
  <si>
    <t>262021.300.000060</t>
  </si>
  <si>
    <t>281524.330.000031</t>
  </si>
  <si>
    <t>Редуктор.конический, одноступенчатый, пересекающееся расположение осей [Редуктор конический АР.03.11.000-01  для подъемного агрегата "АПРС-40"]</t>
  </si>
  <si>
    <t>ООО "Гидромашина"</t>
  </si>
  <si>
    <t>Гребенка</t>
  </si>
  <si>
    <t>284122.900.000001</t>
  </si>
  <si>
    <t>Гребенка.для резьбонарезного станка [набор, от 1" до 2", шаг резьбы 11½ витков на 1 дюйм, Ridgid p/n 47770]</t>
  </si>
  <si>
    <t>Щиток.для электросварщиков [110053300]</t>
  </si>
  <si>
    <t>Пластина тангенциальная.для колесо-токарного станка [Пластина отрезная]</t>
  </si>
  <si>
    <t>Калорифер.водяной [20150, 110057238-V210828804-V210828804, КАЛОРИФЕР КСК 3-12]</t>
  </si>
  <si>
    <t>Клапан.обратный, стальной, размер 100-400 мм   [Сектор механики, Клапан обратный КОП 100х250    19лс53нж]</t>
  </si>
  <si>
    <t>281413.900.000087</t>
  </si>
  <si>
    <t>Клапан.отсечной, стальной, размер 40-100 мм [Клапан Ха5.890.040, Регулятор Расхода Ха2.573.006]</t>
  </si>
  <si>
    <t>https://cloud.mail.ru/public/pY5x/ZUezdn4Xb</t>
  </si>
  <si>
    <t>Шкатулка</t>
  </si>
  <si>
    <t>329959.900.000069</t>
  </si>
  <si>
    <t>Шкатулка.сувенирная [Адресат (плакетка с футляром)]</t>
  </si>
  <si>
    <t>Щиток.для электросварщиков [110027676]</t>
  </si>
  <si>
    <t>Трубка.для газоанализатора [Трубка Пито для газоан. Testo 340]</t>
  </si>
  <si>
    <t>Клапан.отсечной, из цветных металлов/сплавов, размер 6-32 мм [Электромагнитный клапан двухпозиционный муфтовый предназначен дляиспользования в системах дистанционного управления потоками различныхгазовых сред, : Электромагнитный клапан двухпозиционный муфтовый предназначен дляиспользования в системах дистанционного управления потоками различныхгазовых сред,]</t>
  </si>
  <si>
    <t>Выключатель.автоматический, трехполюсный, напряжение 400-750 В [Рубильник ВР32-37 применяются для включения, пропускания и отключения переменного тока : Рубильник ВР32-37 применяются для включения, пропускания и отключения переменного тока номинальным напряжением до 660 В номинальной частоты 50и 60 Гц и постоянного тока номинальным напряжением до 440]</t>
  </si>
  <si>
    <t>242040.500.000060</t>
  </si>
  <si>
    <t>Тройник стальной	  равнопроходный, диаметр 301-400 мм, исполнение 2 [Тройник стальной равнопроходной ф325х12мм]</t>
  </si>
  <si>
    <t>Втулка.для центробежного насоса [28130, 150036288]</t>
  </si>
  <si>
    <t>Фторопласт.листовой, толщина более 8 мм, но не более 150 мм [Фторопласт листовой Ф4 10 мм 1000*1000мм ТУ6-05-810-88 (вес~23,5 кг) _]</t>
  </si>
  <si>
    <t>Метчик</t>
  </si>
  <si>
    <t>257340.100.000008</t>
  </si>
  <si>
    <t>Метчик.ловильный</t>
  </si>
  <si>
    <t>Плата соединительная</t>
  </si>
  <si>
    <t>264044.900.000001</t>
  </si>
  <si>
    <t>Плата соединительная.для соединения электрических цепей постоянного, переменного, и импульсного тока [Плата репитора ПЛА.140.104.011.331]</t>
  </si>
  <si>
    <t>Отвод.стальной, крутоизогнутый, диаметр 66-200 мм, исполнение 2 [Отвод стальной Ø114х8, 90гр. Ст20, ГОСТ 17375-2001]</t>
  </si>
  <si>
    <t>Масло гидравлическое.минеральное, всесезонное [Масло гидравлическое]</t>
  </si>
  <si>
    <t>192029.520.000001</t>
  </si>
  <si>
    <t>Масло гидравлическое.минеральное, зимнее [VG46                             минеральное]</t>
  </si>
  <si>
    <t>Клапан.регулирующий, для контроля давления/расхода топлива в жидкотопливной горелки [Клапан регулятора расхода Ха5.890.040]</t>
  </si>
  <si>
    <t>Клапан.предохранительный, стальной, размер 100-400 мм   [Клапан предохранительный гидравлический.Назначение - для защиты вертикальных резервуаров от разрушения присверхдопустимом повышении давления в резервуаре; :]</t>
  </si>
  <si>
    <t>259112.000.000011</t>
  </si>
  <si>
    <t>Радиатор отопления.секционный, алюминиевый</t>
  </si>
  <si>
    <t>Уплотнение торцевое.для погружного/центробежного насоса [Торцевое уплотнение к насосу S2.100.200.400.4.62L.C.285. G.Ex.D.Z  Shaft seal YJ3458550, spare part № 96567355]</t>
  </si>
  <si>
    <t>Капсула</t>
  </si>
  <si>
    <t>271150.700.000002</t>
  </si>
  <si>
    <t>Капсула всплывающая АРБ TRON 40VDR, ТН ВЭД 9014800000, каталожный №1302389</t>
  </si>
  <si>
    <t>комплект</t>
  </si>
  <si>
    <t>Danelec Marine A/S</t>
  </si>
  <si>
    <t>Блок питания.напряжение не более 12 В [Блок питание  для регистратора данных рейса, тип  Danelec DM100, напряжение не более 12В]</t>
  </si>
  <si>
    <t>Блок питания.напряжение не более 12 В [Блок питания для капсулы Аварийного радио буя, тип  Tron 40S, напряжение не менее 12В]</t>
  </si>
  <si>
    <t>JOTRON company</t>
  </si>
  <si>
    <t>Блок питания.напряжение не более 12 В [Блок питания для капсулы Аварийного радио буя, тип  Tron 60 S, напряжение не менее 12В]</t>
  </si>
  <si>
    <t>Масло гидравлическое.минеральное, всесезонное [Минеральное масло, 5 галлон]</t>
  </si>
  <si>
    <t>Захват</t>
  </si>
  <si>
    <t>Электрический исполнительный механизм</t>
  </si>
  <si>
    <t>279011.900.000002</t>
  </si>
  <si>
    <t>Электрический исполнительный механизм.МЭО [Механизм исполнительный 250/25-0,25]</t>
  </si>
  <si>
    <t>281332.000.000136</t>
  </si>
  <si>
    <t>Датчик вибрации.для газокомпрессорной установки</t>
  </si>
  <si>
    <t>Преобразователь температуры.для преобразования измеряемой температуры в унифицированный токовый сигнал [от -50 до +80°С]</t>
  </si>
  <si>
    <t>Рукав гибкий.металлический, герметичный, диаметр 11-20 мм [Код учетной системы 1С-В0009006029, "Материал:	Сталь
Защитное покрытие поверхности:	Оцинкованный (-ая)
Материал обшивки 1-го покрытия:	ПВХ (PVC)
Уплотнение:	Нет уплотнения
Степень защиты - IP:	IP65
Климатическое исполнение:	УХЛ1
Цвет:	Ч, "Металлорукав в ПВХ изоляции предназначен для предохранения и защиты кабеля, проводов, гибких шлангов и др. от химического и механического повреждения, воздействия влаги и солнечного излучения. Металл]</t>
  </si>
  <si>
    <t>https://cloud.mail.ru/public/3tVF/xfunVNmH4</t>
  </si>
  <si>
    <t>Диск жесткий.интерфейс SAS 12 Гбит/с, емкость более 500 Гб, но не более 2 Тб, размер 2,5'' [ДИСК ЖЕСТКИЙ  600GB 2.5" SFF SAS, 150036321-A210752434-A210752434, 20607]</t>
  </si>
  <si>
    <t>Приемник</t>
  </si>
  <si>
    <t>263050.900.000010</t>
  </si>
  <si>
    <t>Приемник.для адресной системы тревожной сигнализации [Альтоника приемник RR-701 TS, Код учетной системы 1С
ВА000000283]</t>
  </si>
  <si>
    <t>https://cloud.mail.ru/public/X7o6/53VAKzGMq</t>
  </si>
  <si>
    <t>242040.750.000054</t>
  </si>
  <si>
    <t>Фланец.стальной, плоский приварной, диаметр 50-150 мм [Изолирующее фланцевое соединение DN 80 PN 1,6 МПа]</t>
  </si>
  <si>
    <t>266012.900.000035</t>
  </si>
  <si>
    <t>Термометр.медицинский [Термометр  ASTM 11С диапазон измерения от -6 до +400С, цена деления 2,0 с внесением в реестр ГСИ РК]</t>
  </si>
  <si>
    <t>Прокладка.спирально-навитая, с наружным и внутренним ограничительным кольцом [Спиральные прокладки для колонн с внутренним и внешним кольцом                                                    D450-25 1221]</t>
  </si>
  <si>
    <t>284921.500.000007</t>
  </si>
  <si>
    <t>Диск.для станка, фрикционный [Алмазные диски для резки керна]</t>
  </si>
  <si>
    <t>205943.900.000002</t>
  </si>
  <si>
    <t>Хладагент.R-134А (фреон R-134А), смесь [хладогент /фрион марки R-134 A/]</t>
  </si>
  <si>
    <t>Ручка</t>
  </si>
  <si>
    <t>162914.900.000001</t>
  </si>
  <si>
    <t>Ручка.дверная, деревянная [Для установки межкомнатных дверей]</t>
  </si>
  <si>
    <t>Уплотнение торцевое.для погружного/центробежного насоса [Торцевое уплотнение к насосу S2.120.250.1300.6.70H.S.528.G.Ex.D   (96797797) Shaft seal YJ3458065,  spare part (вторичное) № 96567343]</t>
  </si>
  <si>
    <t>Канат.тип ЛК-Р, свивка одинарная, стальной [Канат стальной 15мм]</t>
  </si>
  <si>
    <t>Светодиодная панель</t>
  </si>
  <si>
    <t>274025.990.000000</t>
  </si>
  <si>
    <t>Светодиодная панель.мощность 40 Вт [Панель светодиодная ПРИЗМА-36вт. LED PANEL-36W 464-LEPS-60036]</t>
  </si>
  <si>
    <t>Аппарат.моечный [высокого давления HD 9/20-4 для автомойки]</t>
  </si>
  <si>
    <t>Термометр.медицинский [Термометр IP 39C диапазон измерения от -1 до +38 цена деления 0,1 оС, с внесением в реестр ГСИ РК,требуется сертификат о поверке и методика о поверке.]</t>
  </si>
  <si>
    <t>Плата питания</t>
  </si>
  <si>
    <t>262040.000.000043</t>
  </si>
  <si>
    <t>Плата питания.для динамометра [Плата УЗП ПЛА140.301.060.100]</t>
  </si>
  <si>
    <t>Щиток.для электросварщиков [110035821]</t>
  </si>
  <si>
    <t>Датчик движения</t>
  </si>
  <si>
    <t>265185.200.000032</t>
  </si>
  <si>
    <t>Датчик движения.для управления освещением, инфракрасный [22490, 150033629-V210104402-V210104402, для управления освещением, инфракрасный]</t>
  </si>
  <si>
    <t>Уплотнение торцевое.для погружного/центробежного насоса [Торцевое уплотнение к насосу SLV.80.100.110.Ex.2.51D (96890791) Kit, Shaft seal C/D № 96102361]</t>
  </si>
  <si>
    <t>Серьга.тип СР, металлическая [Серьга типа СР-7-16]</t>
  </si>
  <si>
    <t xml:space="preserve">Монитор </t>
  </si>
  <si>
    <t>OLED, диагональ более 23", но не более 30"</t>
  </si>
  <si>
    <t>Метанол (метиловый спирт)</t>
  </si>
  <si>
    <t>205956.900.000022</t>
  </si>
  <si>
    <t>каткрекинга</t>
  </si>
  <si>
    <t>https://cloud.skc.kz:2443/index.php/s/gCZZYrZWyirR2AX</t>
  </si>
  <si>
    <t>Grace GmbH</t>
  </si>
  <si>
    <t>каталитического крекинга с промотором дожига</t>
  </si>
  <si>
    <t>262021.300.000059</t>
  </si>
  <si>
    <t>Блок</t>
  </si>
  <si>
    <t>монтажный</t>
  </si>
  <si>
    <t>ООО "Завод Манометр"</t>
  </si>
  <si>
    <t>Электрод сварочный</t>
  </si>
  <si>
    <t>Цепь</t>
  </si>
  <si>
    <t>Выключатель концевой</t>
  </si>
  <si>
    <t>Метр погонный</t>
  </si>
  <si>
    <t>для дизельного двигателя</t>
  </si>
  <si>
    <t>Насос дозировочный</t>
  </si>
  <si>
    <t>для газоанализатора</t>
  </si>
  <si>
    <t>221111.100.000006</t>
  </si>
  <si>
    <t>для легкового автомобиля, летняя, радиальная, диаметр обода 16</t>
  </si>
  <si>
    <t>221111.100.000003</t>
  </si>
  <si>
    <t>для легкового автомобиля, зимняя, радиальная, диаметр обода 16</t>
  </si>
  <si>
    <t>для легкового автомобиля, зимняя, радиальная, диаметр обода 17</t>
  </si>
  <si>
    <t>Маршрутизатор</t>
  </si>
  <si>
    <t>Аппарат телефонный</t>
  </si>
  <si>
    <t>фильтрующий</t>
  </si>
  <si>
    <t>Электродвигатель постоянного тока</t>
  </si>
  <si>
    <t>222929.900.000147</t>
  </si>
  <si>
    <t>цифровой</t>
  </si>
  <si>
    <t>Видеорегистратор</t>
  </si>
  <si>
    <t>Радиостанция</t>
  </si>
  <si>
    <t>259316.900.000000</t>
  </si>
  <si>
    <t>винтовая</t>
  </si>
  <si>
    <t>Пружина наружная чертеж №М-825-35-62</t>
  </si>
  <si>
    <t>поплавковый</t>
  </si>
  <si>
    <t>Трансформатор напряжения</t>
  </si>
  <si>
    <t>Задвижка</t>
  </si>
  <si>
    <t>Мотор-редуктор</t>
  </si>
  <si>
    <t>ОАО "Уралтурбо"</t>
  </si>
  <si>
    <t>Автобус</t>
  </si>
  <si>
    <t>Трансформатор тока</t>
  </si>
  <si>
    <t>ТОО "СП "Caspi Bitum"</t>
  </si>
  <si>
    <t>ИТОГО на 2023-2027 годы</t>
  </si>
  <si>
    <t>291030.300.000012</t>
  </si>
  <si>
    <t>класс 3, вместимость не более 110 мест, длина менее 10,5-12 м</t>
  </si>
  <si>
    <t>Расходомер</t>
  </si>
  <si>
    <t>265152.350.000000</t>
  </si>
  <si>
    <t>кориолисовый</t>
  </si>
  <si>
    <t>Графит</t>
  </si>
  <si>
    <t>Погрузчик-экскаватор</t>
  </si>
  <si>
    <t>289227.300.000000</t>
  </si>
  <si>
    <t>для земляных работ</t>
  </si>
  <si>
    <t>Наушники</t>
  </si>
  <si>
    <t>Комплекс испытательный</t>
  </si>
  <si>
    <t>265166.200.000035</t>
  </si>
  <si>
    <t>для релейной защиты и автоматики</t>
  </si>
  <si>
    <t>Хлорид кальция</t>
  </si>
  <si>
    <t>201331.300.000034</t>
  </si>
  <si>
    <t>кальцинированный, сорт высший</t>
  </si>
  <si>
    <t>265112.390.000012</t>
  </si>
  <si>
    <t>271124.500.000001</t>
  </si>
  <si>
    <t>асинхронный, многофазный, мощность более 7,5 кВт, но не более 37 кВт</t>
  </si>
  <si>
    <t>Установка компрессорная</t>
  </si>
  <si>
    <t>Станция рабочая</t>
  </si>
  <si>
    <t>262013.000.000025</t>
  </si>
  <si>
    <t>графическая</t>
  </si>
  <si>
    <t>279012.300.000006</t>
  </si>
  <si>
    <t>полимерный, стержневой</t>
  </si>
  <si>
    <t>259313.500.000002</t>
  </si>
  <si>
    <t>марка Ст.3, толщина 5 мм, просечно-вытяжной</t>
  </si>
  <si>
    <t>Оксид алюминия</t>
  </si>
  <si>
    <t>244212.000.000001</t>
  </si>
  <si>
    <t>марка АОА-2</t>
  </si>
  <si>
    <t>Пропиленгликоль (1,2-пропандиол)</t>
  </si>
  <si>
    <t>201423.200.000000</t>
  </si>
  <si>
    <t>259315.100.000001</t>
  </si>
  <si>
    <t>металлический, плавящийся, с покрытием</t>
  </si>
  <si>
    <t>Картридж</t>
  </si>
  <si>
    <t>282982.550.000008</t>
  </si>
  <si>
    <t>281314.900.000071</t>
  </si>
  <si>
    <t>для химически активных и агрессивных жидкостей, консольный одноступенчатый, подача до 500 м3/ч</t>
  </si>
  <si>
    <t>282114.700.000014</t>
  </si>
  <si>
    <t>для промышленной печи</t>
  </si>
  <si>
    <t>284121.200.000000</t>
  </si>
  <si>
    <t>токарный</t>
  </si>
  <si>
    <t>265153.950.000015</t>
  </si>
  <si>
    <t>для определения температуры хрупкости битумов</t>
  </si>
  <si>
    <t>281314.900.000058</t>
  </si>
  <si>
    <t>для нефтепродуктов с температурой до 200ОС, многоступенчатый, подача 40-600 м3/ч</t>
  </si>
  <si>
    <t>271161.000.000029</t>
  </si>
  <si>
    <t>для электродвигателя</t>
  </si>
  <si>
    <t>263023.900.000072</t>
  </si>
  <si>
    <t>IP-телефония</t>
  </si>
  <si>
    <t>Шкаф холодильный</t>
  </si>
  <si>
    <t>282513.500.000005</t>
  </si>
  <si>
    <t>температура хранения (-5˚)-(+5˚)</t>
  </si>
  <si>
    <t>273214.000.000009</t>
  </si>
  <si>
    <t>марка АСБ, напряжение более 1 000 В</t>
  </si>
  <si>
    <t>263021.900.000001</t>
  </si>
  <si>
    <t>верхнего класса</t>
  </si>
  <si>
    <t>243411.700.000000</t>
  </si>
  <si>
    <t>стальная, пружинная, диаметр до 3 мм</t>
  </si>
  <si>
    <t>Источник ионизирующего излучения</t>
  </si>
  <si>
    <t>243411.700.000020</t>
  </si>
  <si>
    <t>из углеродистой стали, холоднотянутая, диаметр 1,05-3 мм</t>
  </si>
  <si>
    <t>205942.900.000009</t>
  </si>
  <si>
    <t>антиобледенительная, на основе спиртов, для предотвращения образования льда в топливной системе</t>
  </si>
  <si>
    <t>263023.900.000076</t>
  </si>
  <si>
    <t>управляемый,  асимметричный</t>
  </si>
  <si>
    <t>на жидком и газообразном топливе</t>
  </si>
  <si>
    <t>для сварочного оборудования</t>
  </si>
  <si>
    <t>Очки</t>
  </si>
  <si>
    <t>293230.900.000066</t>
  </si>
  <si>
    <t>для перекачки жидкостей, плунжерный</t>
  </si>
  <si>
    <t>265153.950.000012</t>
  </si>
  <si>
    <t>для определения температуры размягчения битумов</t>
  </si>
  <si>
    <t>Цеолит</t>
  </si>
  <si>
    <t>089929.920.000001</t>
  </si>
  <si>
    <t>твердость 3,5-5,5</t>
  </si>
  <si>
    <t>Пенетрометр</t>
  </si>
  <si>
    <t>265151.700.000004</t>
  </si>
  <si>
    <t>для определения сопротивления веществ путем измерения глубины погружения</t>
  </si>
  <si>
    <t>химически чистый</t>
  </si>
  <si>
    <t>265152.350.000002</t>
  </si>
  <si>
    <t>вихревой</t>
  </si>
  <si>
    <t>Оборудование учебно-лабораторное</t>
  </si>
  <si>
    <t>265153.900.000072</t>
  </si>
  <si>
    <t>стендовое исполнение</t>
  </si>
  <si>
    <t>271161.000.000026</t>
  </si>
  <si>
    <t>241071.000.000044</t>
  </si>
  <si>
    <t>стальной, равнополочный, горячекатаный, ширина 100 мм</t>
  </si>
  <si>
    <t>259315.100.000002</t>
  </si>
  <si>
    <t>металлический, плавящиеся, без покрытия</t>
  </si>
  <si>
    <t>273214.000.000101</t>
  </si>
  <si>
    <t>марка СБ, напряжение более 1 000 В</t>
  </si>
  <si>
    <t>защитный</t>
  </si>
  <si>
    <t>Карбонат кальция</t>
  </si>
  <si>
    <t>Поднос</t>
  </si>
  <si>
    <t>259912.400.000055</t>
  </si>
  <si>
    <t>из латуни</t>
  </si>
  <si>
    <t>Лист латунный</t>
  </si>
  <si>
    <t>Мат теплоизоляционный</t>
  </si>
  <si>
    <t>Пеногаситель</t>
  </si>
  <si>
    <t>205959.100.000029</t>
  </si>
  <si>
    <t>для очистки газа</t>
  </si>
  <si>
    <t>для конвейера</t>
  </si>
  <si>
    <t>273213.700.000240</t>
  </si>
  <si>
    <t>для мотора насоса</t>
  </si>
  <si>
    <t>281332.000.000204</t>
  </si>
  <si>
    <t>для ремонта клапанов газомотокомпрессора</t>
  </si>
  <si>
    <t>Бочка</t>
  </si>
  <si>
    <t>265166.900.000001</t>
  </si>
  <si>
    <t>для контроллера расхода жидкостей</t>
  </si>
  <si>
    <t>281331.000.000147</t>
  </si>
  <si>
    <t>для пятиплунжерного насоса</t>
  </si>
  <si>
    <t>Модуль процессорный</t>
  </si>
  <si>
    <t>263030.900.000015</t>
  </si>
  <si>
    <t>для промышленного контроллера</t>
  </si>
  <si>
    <t>оптический</t>
  </si>
  <si>
    <t>Катализатор нефти</t>
  </si>
  <si>
    <t>205956.900.000025</t>
  </si>
  <si>
    <t>для очистки сырой нефти от сероводорода, метил-этил меркаптанов</t>
  </si>
  <si>
    <t>329911.900.000034</t>
  </si>
  <si>
    <t>для защиты от пылей и туманов</t>
  </si>
  <si>
    <t>Поддон</t>
  </si>
  <si>
    <t>Блоки пластин-индикаторов скорости коррозии</t>
  </si>
  <si>
    <t>265166.990.000014</t>
  </si>
  <si>
    <t>тип БПИ-2-2</t>
  </si>
  <si>
    <t>279052.790.000002</t>
  </si>
  <si>
    <t>271223.700.000006</t>
  </si>
  <si>
    <t>магнитный</t>
  </si>
  <si>
    <t>241071.000.000010</t>
  </si>
  <si>
    <t>стальной, горячекатаный, с параллельными гранями полок, номер швеллера 10</t>
  </si>
  <si>
    <t>Установка лабораторная</t>
  </si>
  <si>
    <t>325050.900.000034</t>
  </si>
  <si>
    <t>для исследования фильтрации смешивающихся флюидов</t>
  </si>
  <si>
    <t>201362.900.000004</t>
  </si>
  <si>
    <t>марка КСМГ</t>
  </si>
  <si>
    <t>205952.100.000373</t>
  </si>
  <si>
    <t>флокулянт анионный</t>
  </si>
  <si>
    <t>Катод</t>
  </si>
  <si>
    <t>Огнетушитель</t>
  </si>
  <si>
    <t>282922.100.000000</t>
  </si>
  <si>
    <t>углекислотный</t>
  </si>
  <si>
    <t>265166.990.000024</t>
  </si>
  <si>
    <t>для контроля предельного уровня жидких и сыпучих сред в емкостях находящихся под избыточным давлением, трехканальный</t>
  </si>
  <si>
    <t>Балка стальная</t>
  </si>
  <si>
    <t>Автомат</t>
  </si>
  <si>
    <t>282113.600.000002</t>
  </si>
  <si>
    <t>для газового котла</t>
  </si>
  <si>
    <t>Регистратор бумажный</t>
  </si>
  <si>
    <t>265170.990.000021</t>
  </si>
  <si>
    <t>для измерения, визуального контроля, регистрации и сигнализации параметров техпроцессов</t>
  </si>
  <si>
    <t>281314.900.000088</t>
  </si>
  <si>
    <t>общего применения, шестеренный, подача до 20 м3/ч</t>
  </si>
  <si>
    <t>для высоковольтного выключателя</t>
  </si>
  <si>
    <t>Покрытие огнеупорное</t>
  </si>
  <si>
    <t>Сковорода</t>
  </si>
  <si>
    <t>275128.390.000002</t>
  </si>
  <si>
    <t>205943.960.000003</t>
  </si>
  <si>
    <t>общего назначения, смазочно-охлаждающая</t>
  </si>
  <si>
    <t>Подшипник</t>
  </si>
  <si>
    <t>302040.300.000948</t>
  </si>
  <si>
    <t>262021.900.000100</t>
  </si>
  <si>
    <t>SSD, интерфейс SAS 6,  емкость более 256 Гб, но не более 1 Тб</t>
  </si>
  <si>
    <t>291012.100.000002</t>
  </si>
  <si>
    <t>внутреннего сгорания, карбюраторный, рабочий объем цилиндра более 1000 см3, 8 цилиндров</t>
  </si>
  <si>
    <t>271223.700.000043</t>
  </si>
  <si>
    <t>3-ступенчатый  , с нулевой позицией</t>
  </si>
  <si>
    <t>264033.900.000009</t>
  </si>
  <si>
    <t>автомобильный</t>
  </si>
  <si>
    <t>265182.100.000012</t>
  </si>
  <si>
    <t>для уровнемера</t>
  </si>
  <si>
    <t>Тросорез</t>
  </si>
  <si>
    <t>257330.930.000045</t>
  </si>
  <si>
    <t>Устройство защиты</t>
  </si>
  <si>
    <t>271224.500.000017</t>
  </si>
  <si>
    <t>для контроля, автоматизации управления и телеизмерений на энергообъектах</t>
  </si>
  <si>
    <t>241062.900.000037</t>
  </si>
  <si>
    <t>стальной, марка Ст.45, диаметр 20-25 мм, горячекатаный</t>
  </si>
  <si>
    <t>281332.000.000312</t>
  </si>
  <si>
    <t>Трансформатор сварочный</t>
  </si>
  <si>
    <t>279031.900.000079</t>
  </si>
  <si>
    <t>для автоматической дуговой сварки</t>
  </si>
  <si>
    <t>241071.000.000006</t>
  </si>
  <si>
    <t>стальной, горячекатаный, с уклоном внутренних граней полок, номер швеллера 10</t>
  </si>
  <si>
    <t>259929.190.000058</t>
  </si>
  <si>
    <t>264042.700.000007</t>
  </si>
  <si>
    <t>противошумный</t>
  </si>
  <si>
    <t>282411.200.000013</t>
  </si>
  <si>
    <t>ленточная, ширина 27 мм</t>
  </si>
  <si>
    <t>Преобразователь сигнала</t>
  </si>
  <si>
    <t>271150.700.000009</t>
  </si>
  <si>
    <t>для преобразования и нормирования входных сигналов термосопротивлений, с гальванической изоляцией</t>
  </si>
  <si>
    <t>Проектор</t>
  </si>
  <si>
    <t>271240.900.000072</t>
  </si>
  <si>
    <t>Модуль расширения</t>
  </si>
  <si>
    <t>262016.970.000003</t>
  </si>
  <si>
    <t>для программируемого логического контроллера</t>
  </si>
  <si>
    <t>Пудра</t>
  </si>
  <si>
    <t>244221.000.000005</t>
  </si>
  <si>
    <t>алюминиевая, марка ПАП-1</t>
  </si>
  <si>
    <t>Патрон респиратора</t>
  </si>
  <si>
    <t>329911.900.000030</t>
  </si>
  <si>
    <t>для защиты органов дыхания</t>
  </si>
  <si>
    <t>281420.000.000101</t>
  </si>
  <si>
    <t>пневматический, неполнооборотный</t>
  </si>
  <si>
    <t>257330.100.000041</t>
  </si>
  <si>
    <t>для монтажа воздушных линий электропередач</t>
  </si>
  <si>
    <t>Шинка</t>
  </si>
  <si>
    <t>273313.600.000008</t>
  </si>
  <si>
    <t>заземления, однофазная</t>
  </si>
  <si>
    <t>для системы пожарной сигнализации</t>
  </si>
  <si>
    <t>265182.500.000099</t>
  </si>
  <si>
    <t>241071.000.000042</t>
  </si>
  <si>
    <t>стальной, равнополочный, горячекатаный, ширина 80 мм</t>
  </si>
  <si>
    <t>265151.100.000019</t>
  </si>
  <si>
    <t>ТИН-10</t>
  </si>
  <si>
    <t>Датчик оксида азота</t>
  </si>
  <si>
    <t>265153.130.000000</t>
  </si>
  <si>
    <t>281314.900.000084</t>
  </si>
  <si>
    <t>для котлов утилизаторов специальный, циркуляционный консольный одноступенчатый, подача до 500 м3/ч</t>
  </si>
  <si>
    <t>265153.900.000017</t>
  </si>
  <si>
    <t>для электрода биохимического анализатора</t>
  </si>
  <si>
    <t>271142.300.000021</t>
  </si>
  <si>
    <t>однофазный, класс напряжения 10</t>
  </si>
  <si>
    <t>Устройство соединительное</t>
  </si>
  <si>
    <t>231923.300.000261</t>
  </si>
  <si>
    <t>вакуумное</t>
  </si>
  <si>
    <t>для газомотокомпрессора</t>
  </si>
  <si>
    <t>Гнездо</t>
  </si>
  <si>
    <t>281331.000.000111</t>
  </si>
  <si>
    <t>для плунжерного насоса</t>
  </si>
  <si>
    <t>222110.900.000009</t>
  </si>
  <si>
    <t>диаметр более 105 мм, но не более 600 мм, из фторопласта</t>
  </si>
  <si>
    <t>265143.590.000031</t>
  </si>
  <si>
    <t>измерение сопротивлений 0,1 Мом-10 ГОм</t>
  </si>
  <si>
    <t>Среда питательная</t>
  </si>
  <si>
    <t>205952.100.000043</t>
  </si>
  <si>
    <t>для определения сульфатвосстанавливающих бактерий в пластовой воде</t>
  </si>
  <si>
    <t>Оповещатель свето-звуковой</t>
  </si>
  <si>
    <t>263060.000.000016</t>
  </si>
  <si>
    <t>263040.300.000001</t>
  </si>
  <si>
    <t>для работы в диапазонах беспроводной связи, на магнитном основании, изотропная</t>
  </si>
  <si>
    <t>205952.100.000042</t>
  </si>
  <si>
    <t>для определения сульфатвосстанавливающих бактерий в артезианской воде</t>
  </si>
  <si>
    <t>Противень</t>
  </si>
  <si>
    <t>275130.700.000001</t>
  </si>
  <si>
    <t>для печи, металлический</t>
  </si>
  <si>
    <t>281332.000.000123</t>
  </si>
  <si>
    <t>для воздуховода</t>
  </si>
  <si>
    <t>201325.800.000009</t>
  </si>
  <si>
    <t>Этаноламин</t>
  </si>
  <si>
    <t>201442.330.000000</t>
  </si>
  <si>
    <t>Одорант</t>
  </si>
  <si>
    <t>205959.600.000069</t>
  </si>
  <si>
    <t>263011.000.000020</t>
  </si>
  <si>
    <t>стационарная, диапазон частот 403-470 МГц</t>
  </si>
  <si>
    <t>Комплект универсальный</t>
  </si>
  <si>
    <t>265145.200.000006</t>
  </si>
  <si>
    <t>для работы с измерительными приборами</t>
  </si>
  <si>
    <t>265153.130.000003</t>
  </si>
  <si>
    <t>для стационарного непрерывного контроля концентрации взрывоопасных газов и паров, газоизмерительная</t>
  </si>
  <si>
    <t>Комплект измерительного оборудования</t>
  </si>
  <si>
    <t>265166.900.000002</t>
  </si>
  <si>
    <t>для поверки трансформаторов тока</t>
  </si>
  <si>
    <t>Экран проекционный</t>
  </si>
  <si>
    <t>271224.500.000016</t>
  </si>
  <si>
    <t>функция защиты, местного/дистанционного управления</t>
  </si>
  <si>
    <t>273213.730.000017</t>
  </si>
  <si>
    <t>марка ААБл, напряжение 1 000 В</t>
  </si>
  <si>
    <t>274015.990.000240</t>
  </si>
  <si>
    <t>тип цоколя Е27, мощность 80 Вт</t>
  </si>
  <si>
    <t>275111.100.000010</t>
  </si>
  <si>
    <t>однокамерный, отдельностоящий, объем 100-149 л, с морозильным отделом</t>
  </si>
  <si>
    <t>Система линейного привода</t>
  </si>
  <si>
    <t>281220.900.000037</t>
  </si>
  <si>
    <t>для штангового насоса</t>
  </si>
  <si>
    <t>281314.900.000130</t>
  </si>
  <si>
    <t>канализационная, мощность 4,2 кВт, подача максимальная 3 м3/ч</t>
  </si>
  <si>
    <t>Пружина клапана</t>
  </si>
  <si>
    <t>281332.000.000304</t>
  </si>
  <si>
    <t>281411.900.000024</t>
  </si>
  <si>
    <t>циркуляционный, размер 450-2600 мм</t>
  </si>
  <si>
    <t>282511.300.000000</t>
  </si>
  <si>
    <t>змеевиковый</t>
  </si>
  <si>
    <t>Рукавицы</t>
  </si>
  <si>
    <t>329911.300.000002</t>
  </si>
  <si>
    <t>для защиты от механических воздействий</t>
  </si>
  <si>
    <t>Автобус.класс 3, вместимость не более 110 мест, длина менее 10,5-12 м [Современный комфортабельный междугородний (туристический) автобус большого класса.Пассажировместимость (пассажиры + водитель) не менее 43+1 мест. Наличие не менее 2 дверей. Двигатель  - дизельный с ту]</t>
  </si>
  <si>
    <t>Станция рабочая.графическая [Высокопроизводительная рабочая станция]</t>
  </si>
  <si>
    <t>Оксид алюминия.марка АОА-2 [Активированный оксид алюминия]</t>
  </si>
  <si>
    <t>Насос.для химически активных и агрессивных жидкостей, консольный одноступенчатый, подача до 500 м3/ч [Насосный агрегат марки НК-65/35-240 в комплекте с электродвигателем 55кВт, Центробежный, горизонтальный, с торцевым уплотнением вала на единой раме с электродвигателем, с анкерами крепления. Электродвигатель взрывозащищенного исполнения 1ExdIIAT4.]</t>
  </si>
  <si>
    <t>Аппарат.для определения температуры хрупкости битумов [Автоматический прибор для определения температуры хрупкости по Фраасу в комплекте]</t>
  </si>
  <si>
    <t>Насос.для нефтепродуктов с температурой до 200ОС, многоступенчатый, подача 40-600 м3/ч [Насос 65AYR100x2 Ebara Great Pumps CO, LTD (с комплектом полумуфт)]</t>
  </si>
  <si>
    <t>Насос.для химически активных и агрессивных жидкостей, консольный одноступенчатый, подача до 500 м3/ч [Центробежный, горизонтальный, с торцевым уплотнением вала на единой раме с электродвигателем, с анкерами крепления. Электродвигатель взрывозащищенного исполнения 1ExdIIAT4., Насосный агрегат СГНкТ 50-400-Е-УТТ с электродвигателем 75 кВт]</t>
  </si>
  <si>
    <t>Аппарат телефонный.IP-телефония</t>
  </si>
  <si>
    <t>Проволока.стальная, пружинная, диаметр до 3 мм [Проволока d-2,3 мм, ОГРНиГМ]</t>
  </si>
  <si>
    <t>Присадка.антиобледенительная, на основе спиртов, для предотвращения образования льда в топливной системе [Моноэтиловый эфир этиленгликоля, используется как добавка к моторным и реактивным топливам]</t>
  </si>
  <si>
    <t>Изолятор.полимерный, стержневой [Изолятор LN-M50X5]</t>
  </si>
  <si>
    <t>Насос.для химически активных и агрессивных жидкостей, консольный одноступенчатый, подача до 500 м3/ч [Насосный агрегат марки 1НК 200/210А в комплекте с электродвигателем 132кВт, Центробежный, горизонтальный, с торцевым уплотнением вала на единой раме с электродвигателем, с анкерами крепления. Электродвигатель взрывозащищенного исполнения 1ExdIIAT4.]</t>
  </si>
  <si>
    <t>Аппарат.для определения температуры размягчения битумов [Автоматический прибор для определения температуры размягчения по методу кольца и шара]</t>
  </si>
  <si>
    <t>Цеолит.твердость 3,5-5,5 [NaА-У.  Насыпная плотность - не менее 0,66 г/см3, номинальный размер по среднему диаметру - 3,6+0,4 мм, массовая доля водостойкости, не менее 99,0%, массовая доля потерь при прокаливании, не более 5%., Цеолит, марка NaА-У]</t>
  </si>
  <si>
    <t>Пенетрометр.для определения сопротивления веществ путем измерения глубины погружения [Автоматический пенетрометр для определения глубины проникания иглы битумов]</t>
  </si>
  <si>
    <t>Расходомер.вихревой [Вихревой датчик расхода газа., Производитель: Endress+Hauser., Модель: PROWIRL R200).,, Температура окружающей среды: -20 до 70 ˚С., Температура процесса: до 100 ˚С., 2-х проводное соединение, 24 VDC,]</t>
  </si>
  <si>
    <t>Оборудование учебно-лабораторное.стендовое исполнение [Набор для использования бразилиского испытательного теста]</t>
  </si>
  <si>
    <t>Уголок.стальной, равнополочный, горячекатаный, ширина 100 мм [Уголок стальной 100х100х8мм]</t>
  </si>
  <si>
    <t>Насос.для нефтепродуктов с температурой до 200ОС, многоступенчатый, подача 40-600 м3/ч [Насос 50x25WEZ250 Ebara Great Pumps CO, LTD (с комплектом полумуфт)]</t>
  </si>
  <si>
    <t>Кабель.марка СБ, напряжение более 1 000 В</t>
  </si>
  <si>
    <t>Поднос.из латуни [Поднос прямоугольная, прорезиненный, размер 500*400мм.]</t>
  </si>
  <si>
    <t>Станок для обработки металла.токарный [Станок для предварительной подготовки пластин из полноразмерного керн]</t>
  </si>
  <si>
    <t>Пеногаситель.для очистки газа [ОЭКУГ, Формула  C4H9O.(C3H6O)n.H
Значение рН г-ион/л 5.0 – 7.5
Температура воспламенения оС 188
Давление насыщенных паров при 20 0С гПа ≤0,1
Относительная плотность г/см3 0.9846
Растворимость в воде г/ 100 м, антивспениватель AF-1]</t>
  </si>
  <si>
    <t>Кабель.марка АСБ, напряжение более 1 000 В [Кабель АСБ 3х70]</t>
  </si>
  <si>
    <t>Лист стальной.марка Ст.3, толщина 5 мм, просечно-вытяжной [Лист стальной просечно-вытяжной, толщиной 5 мм.]</t>
  </si>
  <si>
    <t>Уровнемер.электронный [Уровнемер по перепаду давления с выносными разделительными мембранами ., Точность: 0,5., Выходной сигнал: 4-20мА + HART., Соединение с процессом: фланцевое 2" ANSI B16.5 CL300 RF., Длинна капиляров (н]</t>
  </si>
  <si>
    <t>Комплект запасных частей инструментов и принадлежностей.для ремонта клапанов газомотокомпрессора [набор уплотнений ГБЦ 477-1358, оэкуг]</t>
  </si>
  <si>
    <t>Расходомер.кориолисовый [F200S-382-C-2-F-G-E-Z-Z-Z-Z-R1, Массовые расходомеры Micro Motion серии F200S предназначены для прямого измерения массового расхода, плотности, температуры,вычисленияобъемногорасходажидкостей, газов и взвесей., Массовые расходомеры Micro Motion серии F200S (в компл. трансмиттер-2700R )]</t>
  </si>
  <si>
    <t>Клапан.для пятиплунжерного насоса [сектор механики, VALVE,Spherical,Section and Discharge NAT 300QH/165H/Клапан сферический вход-выход.P/N:171709025SD]</t>
  </si>
  <si>
    <t>Катализатор нефти.для очистки сырой нефти от сероводорода, метил-этил меркаптанов [ПТО, Катализатор для очистки нефти  от сероводорода и меркаптанов]</t>
  </si>
  <si>
    <t>Оксид алюминия.марка АОА-2 [Внешний вид - сферические гранулы белого, кремого или розового цвета, диаметр гранул 4,5+0,5 мм, насыпная плотность - не более 0,7-0,8 г/см3, массовая доля потерь при прокаливании до (850+10) град.С -, Оксид алюминия активный, марка Б]</t>
  </si>
  <si>
    <t>Расходомер.кориолисовый [Вакуумметр, диаметр  корпуса 100 мм, диапазон показаний от -1 кгс/см2 до  0 кгс/см2, материал нержавеющая сталь, измерительная система - CrNi-сталь, с возможностью гидрозаполнения, Соединение с процес]</t>
  </si>
  <si>
    <t>Блоки пластин-индикаторов скорости коррозии.тип БПИ-2-2 [Образцы-свидетели солеотложения 75*12*1,6, 12Х18Н10т]</t>
  </si>
  <si>
    <t>Конденсатоотводчик.поплавковый [оэкуг, опрокинутый поплавок]</t>
  </si>
  <si>
    <t>Установка лабораторная.для исследования фильтрации смешивающихся флюидов [Стендовая установка для изучения ингибитора солеотложений в динамическом режиме]</t>
  </si>
  <si>
    <t>Силикагель.марка КСМГ [КСМГ 1 сорт. Массовая доля зерен - 94%, при размере зерен 2,8-7,0 мм, насыпная плотность - не менее 720 г/дм3., Силикагель, марка КСМГ сорт 1.]</t>
  </si>
  <si>
    <t>Реагент.флокулянт анионный [Реагент контроля кислорода, согласно технической спецификации]</t>
  </si>
  <si>
    <t>Маршрутизатор.верхнего класса [Офисный]</t>
  </si>
  <si>
    <t>Комплект запасных частей инструментов и принадлежностей.для контроллера расхода жидкостей [1) Модуль заземления. Обозначение: 863.20.00.00.00.; 2) Модуль процессорный. Обозначение: 863.03.00.00.00.; 3) Модуль ввода. Обозначение: 863.05.00.00.00. 4) Модуль силовой: 863.04.00.00.00]</t>
  </si>
  <si>
    <t>Коммутатор сетевой.управляемый,  асимметричный [Коммутатор]</t>
  </si>
  <si>
    <t>Расходомер.вихревой [Электронный вихревой расходомер DN150 с внутренним сужением на DN80, допуск по давлению Cl 300. Допуск по взрывозащите: EAC Z0 / Z1 Ex ia IIC; IECEx Z21 Ex tb IIIC. Выход; 4-20 мА HART, импульсный / ч]</t>
  </si>
  <si>
    <t>Регистратор бумажный.для измерения, визуального контроля, регистрации и сигнализации параметров техпроцессов [предназначен для непрерывной записи и показания величины регулируемого параметра, указания положения контрольной точки и величины давления на исполнительном механизме, 0,2-1,0 кгс/см2, Вторичный пневматический прибор ПВ 10,1Э]</t>
  </si>
  <si>
    <t>Электрод сварочный.металлический, плавящийся, с покрытием [Электроды 3мм]</t>
  </si>
  <si>
    <t>Переключатель.3-ступенчатый  , с нулевой позицией [Кулачковый переключатель 3-х ступенчатый]</t>
  </si>
  <si>
    <t>Расходомер.вихревой [Вихревой датчик расхода пара, для парового котла LOOS Bosh UL-SX 16000x20111426., Производитель: Endress+Hauser., Модель: PROWIRL 72)., Order Code: 72W1F-SE1AAPAAA4BW ., SN: F600F202000., Температура]</t>
  </si>
  <si>
    <t>Цеолит.твердость 3,5-5,5 [Цеолит NaX, марки А - адсорбент для осушки газа и воздуха, внешний вид экструдат цилиндрической формы, насыпная плотность не менее 0,60 г/см3, размер гранул по среднему диаметру 3,6+0,4 мм, водостойко, Цеолит NaX,  марки А]</t>
  </si>
  <si>
    <t>Устройство защиты.для контроля, автоматизации управления и телеизмерений на энергообъектах [Устройство защиты	для контроля, автоматизации управления и телеизмерений на энергообъектах]</t>
  </si>
  <si>
    <t>Переключатель.3-ступенчатый  , с нулевой позицией [Кулачковый переключатель 3-ступенчатый]</t>
  </si>
  <si>
    <t>Датчик давления.для уровнемера [сектор КИПиА, 3051SAL2CD3AA1A1010DFFGGDA00KMM5Q4, 1199MDC56DFFWGGDA00     масштабируемый преобразователь с расширенными возможностями измерения уровня жидкости
3051SAL - Описание: масштабируемый преобразователь с р]</t>
  </si>
  <si>
    <t>Кабель.марка АСБ, напряжение более 1 000 В [Кабель силовой АСБ 3х95 мм2]</t>
  </si>
  <si>
    <t>Трансформатор сварочный.для автоматической дуговой сварки [Запчасти для передвижных сварочных агрегатов  АДД-4004, Генератор синхронный 3-х фазный ГД 4066-У2]</t>
  </si>
  <si>
    <t>Блоки пластин-индикаторов скорости коррозии.тип БПИ-2-2 [Образцы-свидетели коррозии 41822.00-00, 75*12*1,6 Ст 20]</t>
  </si>
  <si>
    <t>Флеш-накопитель.SSD, интерфейс SAS 6,  емкость более 256 Гб, но не более 1 Тб [Тип SSD для сервера, вместимость 480 Гб, скорость 6 Гб,  2,5(SFF) SATA MLC SSD 6G Hot Plug HDD, Жесткий диски  02310SLH 480GB SSD для сервера Heawei RH2288HV2 (Сервер 1С)]</t>
  </si>
  <si>
    <t>Стержень.для высоковольтного выключателя [Стержень LNB-4]</t>
  </si>
  <si>
    <t>Пенетрометр.для определения сопротивления веществ путем измерения глубины погружения [Пенетрометр]</t>
  </si>
  <si>
    <t>Патрон респиратора.для защиты органов дыхания [ОТиООС, Сменный патрон (картридж) ЗМ 6059.]</t>
  </si>
  <si>
    <t>Привод.пневматический, неполнооборотный [Клапан пневматический в комплекте]</t>
  </si>
  <si>
    <t>Видеорегистратор.автомобильный [Автомобильный регистратор с картой памяти не менее 64 GB, с установкой и настройкой]</t>
  </si>
  <si>
    <t>Шинка.заземления, однофазная [Перемычка заземляющая типа ПГС 25-900 У2,5]</t>
  </si>
  <si>
    <t>Электрод сварочный.металлический, плавящийся, с покрытием [сектор механики, Электрод LB-3,2мм.]</t>
  </si>
  <si>
    <t>Фильтр.для газоанализатора [сектор КИПиА, Фильтр пробоотборного HD зонда (боросиликатное волокно)]</t>
  </si>
  <si>
    <t>Уголок.стальной, равнополочный, горячекатаный, ширина 80 мм [Уголок стальной 80х80х6 мм]</t>
  </si>
  <si>
    <t>Термометр.ТИН-10 [Термометр ТИН-10 исп 8,  ГОСТ 400-80   Диапазон измерения температуры, ºC  (+38,6...+41,4)    (+регистрация в реестре ГСИ РК), ПТО]</t>
  </si>
  <si>
    <t>Термометр.ТИН-10 [Термометр ТИН-10 исп 1,  ГОСТ 400-80 Диапазон измерения температуры, ºC  (+18,6...+21,4)  (+регистрация в реестре ГСИ РК), ПТО]</t>
  </si>
  <si>
    <t>Насос.для химически активных и агрессивных жидкостей, консольный одноступенчатый, подача до 500 м3/ч [Насосный  агрегат 5НК9х1-5-УХЛ4
с электродвигателем 22 кВт., Центробежный, консольный, горизонтальный, с сальниковым  уплотнением вала на единой раме  с электродвигателем, с анкерами крепления.
Электродвигатель взрывозащищенного исполнения 1ExdIIAT4.]</t>
  </si>
  <si>
    <t>Датчик оксида азота.для газокомпрессорной установки [ДАТЧИК ОКСИДОВ АЗОТА 584-9674]</t>
  </si>
  <si>
    <t>Насос.для котлов утилизаторов специальный, циркуляционный консольный одноступенчатый, подача до 500 м3/ч [АО, для котлов утилизаторов специальный, циркуляционный]</t>
  </si>
  <si>
    <t>Мембрана.для электрода биохимического анализатора [Керамическая мембрана Ceramic Discs 1.5” (Threshold pressures:  180 psig, 60 psig or 15 psig (based on water gas system) Pores: 80 nm, 120 nm or 180 nm)]</t>
  </si>
  <si>
    <t>Пропиленгликоль (1,2-пропандиол).жидкость [ОЭКУГ, Температура начала кристаллообразования, 0 С -40
Удельная теплоемкость, ДЖ/(кг×К) 3500
Теплопроводность, Вт/(м×К) 0,35
Динамическая вязкость, мПа×с 5,2
Плотность, г/м3 1,06
Температура кипения, º С 10, ХНТ-40]</t>
  </si>
  <si>
    <t>Трансформатор напряжения.однофазный, класс напряжения 10</t>
  </si>
  <si>
    <t>Устройство соединительное.вакуумное [Устройство соединительное LDN-1200]</t>
  </si>
  <si>
    <t>Гнездо.для плунжерного насоса [сектор механики, CAGE, Valve/клетка (гнездо) клапана 17125854]</t>
  </si>
  <si>
    <t>Стержень.диаметр более 105 мм, но не более 600 мм, из фторопласта</t>
  </si>
  <si>
    <t>Мегаомметр.измерение сопротивлений 0,1 Мом-10 ГОм [Мегаомметр]</t>
  </si>
  <si>
    <t>Среда питательная.для определения сульфатвосстанавливающих бактерий в пластовой воде [Экспресс-тест СВБ, SRB/2 Produсed Water: 50,000 TDS, Intertek. Commercial microbiology, Boxes of 12 vials.]</t>
  </si>
  <si>
    <t>Электрод сварочный.металлический, плавящийся, с покрытием [Электроды сварочные Ǿ 3мм]</t>
  </si>
  <si>
    <t>Щетка.для электродвигателя [Щетка тягового двигателя 800кВт]</t>
  </si>
  <si>
    <t>Оповещатель свето-звуковой.для системы пожарной сигнализации</t>
  </si>
  <si>
    <t>Антенна.для работы в диапазонах беспроводной связи, на магнитном основании, изотропная [Антенна внешняя]</t>
  </si>
  <si>
    <t>Насос.общего применения, шестеренный, подача до 20 м3/ч [Шестеренный, горизонтальный, с сальниковым уплотнением вала на единой раме с электродвигателем, с анкерами крепления.
Электродвигатель взрывозащищенного исполнения 1ExdIIAT4., Насосный агрегат марки НМШ 32-10-18/4 с электродвигателем 5,5 кВт]</t>
  </si>
  <si>
    <t>Среда питательная.для определения сульфатвосстанавливающих бактерий в артезианской воде [Экспресс-тест СВБ, SRB/2 Fresh Water: 10,000 TDS, Intertek. Commercial microbiology, Boxes of 12 vials.]</t>
  </si>
  <si>
    <t>Наушники.противошумный [для блокирования шума]</t>
  </si>
  <si>
    <t>Противень.для печи, металлический [600*400*40мм, нержавеющая сталь, Противень для жарочных печей]</t>
  </si>
  <si>
    <t>Реле давления.для газокомпрессорной установки [сектор КИПиА, Реле давления для газокомпрессорной установки Cat 3606 290-4619.  (зап. для ЦПиПГ)]</t>
  </si>
  <si>
    <t>Контроллер.для газового котла [сектор КИПиА, Контроллер для топливной горелки, программируемый]</t>
  </si>
  <si>
    <t>Вставка.для воздуховода [Гибкая вставка жаропрочная, негорючая для вентиляторов № 10 D дымоудаления до +600 °С; на фланцах ( внутр. диаметр -985мм), типа фланец-фланец]</t>
  </si>
  <si>
    <t>Этаноламин.жидкость [Моноэтаноламин, жидкость]</t>
  </si>
  <si>
    <t>Одорант.жидкость [Одорант (Этилмеркаптан), СПМ. Массовая доля меркаптановой серы - не менее 37%, температура помутнения - не выше  минус 15 град.С.           Бесцветная жидкость с очень сильным запахом, малорастворим в воде, хорошо растворим в]</t>
  </si>
  <si>
    <t>Радиостанция.стационарная, диапазон частот 403-470 МГц [УВЧ: 420-470 МГц, 2 Ватт, Радиостанция Гражданская, диапазон частот 403-470 мгц.]</t>
  </si>
  <si>
    <t>Головка.для стационарного непрерывного контроля концентрации взрывоопасных газов и паров, газоизмерительная [,Сектор КИПиА:КИПиА бөлімі,Инфракрасная газоизмерительная головка Dräger  PIR 3000 :Инфракрасная газоизмерительная головка Dräger  PIR 3000]</t>
  </si>
  <si>
    <t>Кабель.марка ААБл, напряжение 1 000 В [3Х70]</t>
  </si>
  <si>
    <t>Лампа ультрафиолетовая.тип цоколя Е27, мощность 80 Вт ["Ультрофиолетовая лампа ДБ-75-2 (75 ВТ) в комплекте с кварцевым кожухом и уплотнительными прокладками (Алибекмола ""Барс групп"")", ТВС]</t>
  </si>
  <si>
    <t>Пружина клапана.для газомотокомпрессора [Пружина клапана, А-4836]</t>
  </si>
  <si>
    <t>Клапан.циркуляционный, размер 450-2600 мм [ОКРСиБ, Гидравлический циркуляционный клапан (обратный) клапан с резьб. соедин. 73мм EUE]</t>
  </si>
  <si>
    <t>Аппарат теплообменный.змеевиковый [Система охлаждения марки Plan52-SO-1.04-13 для двухступенчатого торцевого уплотнения СD2-0600-5890 насоса ЕАР 100К4-400-9 в комплекте, Торцевые уплотнения насосов]</t>
  </si>
  <si>
    <t>Рукавицы.для защиты от механических воздействий [Повседневные, брезентовые.]</t>
  </si>
  <si>
    <t>ТОО "КМГ ИНЖИНИРИНГ"</t>
  </si>
  <si>
    <t>ТОО "Совместное предприятие "CASPI BITUM"</t>
  </si>
  <si>
    <t>Товарщество с ограниченной ответственностью "Мангистауэнергомунай"</t>
  </si>
  <si>
    <t>ТОО "Урал Ойл энд Газ"</t>
  </si>
  <si>
    <t>ТОО "ОЙЛ ТРАНСПОРТ КОРПОРЕЙШЭН"</t>
  </si>
  <si>
    <t>Unico</t>
  </si>
  <si>
    <t>Проект Пула товаров для импортозамещения</t>
  </si>
  <si>
    <t>Эконом</t>
  </si>
  <si>
    <t>Auma</t>
  </si>
  <si>
    <t>Муфта типа П5У, Ø813мм, L=1220мм</t>
  </si>
  <si>
    <t>Муфта типа П5, Ø813мм, L=500мм</t>
  </si>
  <si>
    <t>Муфта типа П2, Ø813мм, L=400мм</t>
  </si>
  <si>
    <t>Муфта типа П2, Ø813мм, L=1200мм</t>
  </si>
  <si>
    <t>Муфта типа П2, Ø813мм, L=800мм</t>
  </si>
  <si>
    <t>Муфта типа П2, Ø813мм, L=500мм</t>
  </si>
  <si>
    <t>Муфта типа П2, Ø813мм, L=600мм</t>
  </si>
  <si>
    <t>Komans</t>
  </si>
  <si>
    <t>271240.900.000056</t>
  </si>
  <si>
    <t>для автоматического выключателя, моторный</t>
  </si>
  <si>
    <t>Мотор-привод MOD23, АС 230В, для автоматического выключателя Ex9M3</t>
  </si>
  <si>
    <t>шт.</t>
  </si>
  <si>
    <t>Прибор для измерения одной и трех фазной величины напряжения/тока/мощности/частоты</t>
  </si>
  <si>
    <t>265166.400.000009</t>
  </si>
  <si>
    <t> Многофункциональный электроизмерительный прибор - PD194E, измерение напряжения фазы А,В,С  от 0-1000В, тока фазы А,В,С от 0-до1000А, активной и реактивной мощности, частота Hz, напряжение питание прибора переменный ток 220В, размеры 96х96мм (согласно проекта)</t>
  </si>
  <si>
    <t xml:space="preserve">Индикатор светосигнальный многоцветный 12kV Switching status (аналог индикатор АВ6300В) Устройство индикации для КРУ  индикатор состояния вакуумного выключателя 6кВ, заземляющих ножей, мнемосхема </t>
  </si>
  <si>
    <t>Кабель с разъемом медный (Spare, Cable C/D EX 7G 2,5+3х1мм² 10м GRUNDFOS</t>
  </si>
  <si>
    <t>саморегулирующийся, греющий, удельная мощность 64 Вт/м</t>
  </si>
  <si>
    <t xml:space="preserve"> Греющий кабель с медной оплеткой и защитной оболочкой из фторполимера, взрывозащищённое исполнение, AC 230 V;   Максимальная температура поддержания
(в рабочем состоянии) + 250°C , применимость во взрывоопасных зонах  II 2G Ex eb IIC Gb; II 2D Ex tb IIIC Db, ELSR-SHH-75-2-BOT
Внешняя оболочка из фторполимера, 
питающий провод - никелированная медь. 
</t>
  </si>
  <si>
    <t xml:space="preserve">  Греющий кабель с медной оплеткой и защитной оболочкой из фторполимера, взрывозащищённое исполнение, внешняя оболочка из фторполимера экран из медной луженой проволоки, питающий провод – медная никелированная жила, AC 230 V, максимальная температура поддержания(в рабочем состоянии) + 120°C , классификация по температур Т2.
Применимость во взрывоопасных зонах  Ex e IIC Gb U;Ex tb IIIC Db
</t>
  </si>
  <si>
    <t xml:space="preserve">Нагревательный кабель с минеральной изоляцией, длина секции 84м, с холодными концами 2шт- заводская заделка  (длина 1,5м; 2,5 мм², каб ввод M20x 1,5 SS)  Техническое описание: Внешняя оболочка: 1.4541 VA (макс. 500В)
Сопротивление:: 0,16 Ом/м (160 Ом/км)
Нагревательная длина:84м . Холодный конец: : 2 x 1,5 м
Сечение:: 2,5 мм²
Тип соединения:: 2 x M20x1,5 SS; без защиты 
Класс защиты I
Ex классификация:
1Ex e IIC T1 Gb X Ex tb IIIC T1440°C Db IP67 X
-60°C&lt;=Ta= &lt;+ 60°C
Макс. Teмп.: 440°C 
Лазерная сварка
Условия приминения:
U: номинальное напряжение 220V переменного тока, мощность P: 3601W/управляемая конструкция/T1/ Максимальная температура поддержания +180°C
</t>
  </si>
  <si>
    <t xml:space="preserve">Нагревательный кабель с минеральной изоляцией, длина секции 76м, с холодными концами 2шт- заводская заделка (длина 1,5м; 2,5 мм², каб ввод M20x 1,5 SS)      Техническое описание: Внешняя оболочка: 1.4541 VA (макс. 500В)
Сопротивление:: 0,25 Ом/м (250 Ом/км)
Нагревательная длина:: 76 м
Холодный конец: : 2 x 1,5 м
Сечение:: 2,5 мм²
Тип соединения:: 2 x M20x1,5 SS; без защиты 
Класс защиты I
Ex классификация:
1Ex e IIC T1 Gb X Ex tb IIIC T1440°C Db IP67 X
-60°C&lt;=Ta= &lt;+ 60°C
Макс. Teмп.: 440°C
Лазерная сварка
Условия приминения:
U:  номинальное напряжение 220V переменного тока, мощность P: 2547W / управляемая конструкция / T1 / Максимальная температура поддержания +180°C
</t>
  </si>
  <si>
    <t xml:space="preserve">Нагревательный кабель с минеральной изоляцией, длина секции 44м, с холодными концами 2шт- заводская заделка (длина 1,5м; 2,5 мм², каб ввод M20x 1,5 SS)     Техническое описание:Внешняя оболочка: 1.4541 VA (макс. 500В)
Сопротивление:: 0,63 Ом/м (630 Ом/км)
Нагревательная длина:: 44 м
Холодный конец: : 2 x 1,5 м
Сечение:: 2,5 мм²
Тип соединения:: 2 x M20x1,5 SS; без защиты 
Класс защиты I
Ex классификация:
1Ex e IIC T1 Gb X Ex tb IIIC T1440°C Db IP67 X
-60°C&lt;=Ta= &lt;+ 60°C
Макс. Teмп.: 440°C
Лазерная сварка
Условия приминения:
U: номинальное напряжение220V пременного тока, мощность P: 1746W / управляемая конструкция / T1 / Максимальная температура поддержания +180°C
</t>
  </si>
  <si>
    <t>саморегулирующийся, греющий, удельная мощность 38 Вт/м</t>
  </si>
  <si>
    <t xml:space="preserve">Нагревательный кабель с минеральной изоляцией, длина секции 150 м, с холодными концами 2 шт- заводская заделка  (длина 1,5м; 8,30 мм², каб ввод M20x 1,5 MS)  Техническое описание: Внешняя оболочка: 2.4858 ALLOY825 (макс. 600В)
Сопротивление:: 0,034 Ом/м (034 Ом/км)
Нагревательная длина:: 150 м
Холодный конец: : 2 x 1,5 м
Сечение:: 8,30 мм²
Тип соединения:: 2 x M20x1,5 MS; без защиты 
Класс защиты I
Ex классификация:
1Ex e IIC T1 Gb X Ex tb IIIC T1440°C Db IP67 X
-60°C&lt;=Ta= &lt;+ 60°C
Лазерная сварка
Условия приминения:
 U: номинальное напряжение 220V переменного тока, мощность P: 9490W / управляемая конструкция / T1 / Максимальная температура поддержания +180°C      </t>
  </si>
  <si>
    <t>Нагревательный кабель с минеральной изоляцией, длина секции 88м, с холодными концами 2 шт- заводская заделка  (длина 1,5м; 8,30 мм², каб ввод M20x 1,5 MS)   Техническое описание: Внешняя оболочка: 2.4858 ALLOY825 (макс. 600В)
Сопротивление:: 0,07 Ом/м (070 Ом/км)
Нагревательная длина:: 88 м
Холодный конец: : 2 x 1,5 м
Сечение:: 8,30 мм²
Тип соединения:: 2 x M20x1,5 MS; без защиты 
Класс защиты I
Ex классификация:
1Ex e IIC T1 Gb X Ex tb IIIC T1440°C Db IP67 X
-60°C&lt;=Ta= &lt;+ 60°C
Лазерная сварка
Условия приминения:
1) U: гоминальное напряжение 220V переменного тока, мощность P: 7857W / управляемая конструкция / T1 / Максимальная температура поддержания +180°C</t>
  </si>
  <si>
    <t xml:space="preserve">Нагревательный кабель с минеральной изоляцией, длина секции 110 м, с холодными концами 2 шт- заводская заделка  (длина 1,5м; 8,30 мм², каб ввод M20x 1,5 MS)  Техническое описание: Внешняя оболочка: 2.4858 ALLOY825 (макс. 600В)
Сопротивление:: 0,034 Ом/м (034 Ом/км)
Нагревательная длина:: 110 м
Холодный конец: : 2 x 1,5 м
Сечение:: 8,30 мм²
Тип соединения:: 2 x M20x1,5 MS; без защиты 
Класс защиты I
Ex классификация:
1Ex e IIC T1 Gb X Ex tb IIIC T1440°C Db IP67 X
-60°C&lt;=Ta= &lt;+ 60°C
Лазерная сварка
Условия приминения:
 U: номинальное напряжение 220V переменного тока, мощность P: 12941W / управляемая конструкция / T1 / Максимальная температура поддержания +180°C      </t>
  </si>
  <si>
    <t>Нагревательный кабель с минеральной изоляцией, длина секции 95м, с холодными концами 2 шт- заводская заделка  (длина 1,5м; 8,30 мм², каб ввод M20x 1,5 MS)   Техническое описание: Внешняя оболочка: 2.4858 ALLOY825 (макс. 600В)
Сопротивление:: 0,07 Ом/м (070 Ом/км)
Нагревательная длина: 95 м
Холодный конец: : 2 x 1,5 м
Сечение:: 8,30 мм²
Тип соединения:: 2 x M20x1,5 MS; без защиты 
Класс защиты I
Ex классификация:
1Ex e IIC T1 Gb X Ex tb IIIC T1440°C Db IP67 X
-60°C&lt;=Ta= &lt;+ 60°C
Лазерная сварка
Условия приминения:
1) U: гоминальное напряжение 220V переменного тока, мощность P: 7278W / управляемая конструкция / T1 / Максимальная температура поддержания +180°C</t>
  </si>
  <si>
    <t xml:space="preserve">Нагревательный кабель с минеральной изоляцией, длина секции 85м, с холодными концами 2шт- заводская заделка  (длина 1,5м; 2,5 мм², каб ввод M20x 1,5 SS)  Техническое описание: Внешняя оболочка: 1.4541 VA (макс. 500В)
Сопротивление:: 0,16 Ом/м (160 Ом/км)
Нагревательная длина:85м . Холодный конец: : 2 x 1,5 м
Сечение:: 2,5 мм²
Тип соединения:: 2 x M20x1,5 SS; без защиты 
Класс защиты I
Ex классификация:
1Ex e IIC T1 Gb X Ex tb IIIC T1440°C Db IP67 X
-60°C&lt;=Ta= &lt;+ 60°C
Макс. Teмп.: 440°C 
Лазерная сварка
Условия приминения:
U: номинальное напряжение 220V переменного тока, мощность P: 3558W/управляемая конструкция/T1/ Максимальная температура поддержания +180°C
</t>
  </si>
  <si>
    <t>саморегулирующийся, греющий, удельная мощность 56 Вт/м</t>
  </si>
  <si>
    <t>Греющий кабель в полимерной изоляции EKL light 04R4, 4.00mm², R=4.4 Ohm/km, D=5.60 mm, ref. 27-5821-5A6A04R4</t>
  </si>
  <si>
    <t>м</t>
  </si>
  <si>
    <t>кабельная, концевая, поливинилхлоридная</t>
  </si>
  <si>
    <t>НSB Комплект для подключения и оконцевания с помощью техники "холодного монтажа" (силикон), прямой ввод греющего кабеля в подсоединительную коробку , набор из 1 шт. Ta min: -40°C. Взрывозащищённое исполнение.</t>
  </si>
  <si>
    <t>НТSB Комплект для подключения и оконцевания с помощью техники "холодного монтажа" (силикон), прямой ввод греющего кабеля в подсоединительную коробку , набор из 1 шт. Ta min: -40°C. Взрывозащищённое исполнение.</t>
  </si>
  <si>
    <t>ТРМ138В-Р восьмиканальный регулятор для взрывоопасных зон с RS-485</t>
  </si>
  <si>
    <t>Разъем JCZ3-A-160/3S с направляющими полозьями, номинальный ток 160А, трехфазный</t>
  </si>
  <si>
    <t>Разъем JCZ3-В-160/3S с направляющими полозьями, номинальный ток 160А, трехфазный</t>
  </si>
  <si>
    <t>Разъем JCZ3-А-250/3S с направляющими полозьями, номинальный ток 250А, трехфазный</t>
  </si>
  <si>
    <t>Разъем JCZ3-В-250/3S с направляющими полозьями, номинальный ток 250А, трехфазный</t>
  </si>
  <si>
    <t>Разъем JCZ3-A-400/3S с направляющими полозьями, номинальный ток 400А, трехфазный</t>
  </si>
  <si>
    <t>Разъем JCZ3-В-400/3S с направляющими полозьями, номинальный ток 400А, трехфазный</t>
  </si>
  <si>
    <t>Разъем JCZ3-A-630/3S с направляющими полозьями, номинальный ток 630А, трехфазный</t>
  </si>
  <si>
    <t>Разъем JCZ3-В-630/3S с направляющими полозьями, номинальный ток 630А, трехфазный</t>
  </si>
  <si>
    <t>Разъем JCZ3-B-3/6Х с направляющими полозьями, для ячеек 0,4 кВ на ТП-22</t>
  </si>
  <si>
    <t>Изолятор LN-M50X5</t>
  </si>
  <si>
    <t xml:space="preserve">полимерный, стержневой </t>
  </si>
  <si>
    <t xml:space="preserve">Рабочие условия:Высоковольтный изолятор нормально работает при следующих условиях：
a) Напряжение ：0～35kV переменный ток /、постоянный ток;
b) Давление внутри резервуара ：0～3.0MPa;                      2. Материал изготовления: 
Основной материал высоковольтного изолятора должен быть изготовлен из политетрафторэтиленовой смолы, индекс которой не ниже требований первого класса по HG./T2902-1997.
c) температура ：-40℃～+150℃。
3. Внешний вид: 
   Поверхность электродного стержня должна быть гладкой, допускается наличие 1-2 пятен, диаметр пятен должен быть меньше или равен 2 мм, механические примеси не допускаются. Шероховатость поверхности не менее 0,8 мкм.(μm)
4. Испытание напряжением: 
Высоковольтный изолятор должен быть подвергнут воздействию переменного напряжения промышленной частоты 50 кВ в течение 5 минут на воздухе без пробоя и влияния вспышки. Проводится в соответствии со стандартом GB/T 1408.1.
5. Сопротивление давлению масла: 
Испытание на сопротивление давлению масла между верхней и нижней крышками изолятора и корпусом изолятора составляет 3,0 МПа, и давление поддерживается в течение 30 минут без утечек.
. Измерение геометрических размеров:
Длину измеряют рулеткой с точностью до 1 мм, диаметр измеряют штангенциркулем с точностью до 0,02 мм, используют ниткомер.
</t>
  </si>
  <si>
    <t>Стержень LNB-4</t>
  </si>
  <si>
    <t xml:space="preserve">для высоковольтного выключателя </t>
  </si>
  <si>
    <t xml:space="preserve">1. Материал: 
Основной материал должен быть изготовлен из политетрафторэтиленовой смолы, индекс которой не ниже требований первого класса по HG./T2902-1997.
2. Внешний вид:
Поверхность изделия должна быть гладкой и чистой, допускается наличие 1-2 пятен, диаметр пятен менее или равен 2 мм, механических примесей быть не должно. Шероховатость Ra не менее 0,8 мкм
Механическая прочность: 
Изделие должно выдерживать силу растяжения 3000 Н и сохранять его в течение 30 минут без деформации и поломки.
4. Испытание напряжением:
      Испытание на выдерживаемое напряжение переменного тока промышленной частоты с напряжением 50 кВ/5 мин должно выполняться на обоих концах изолирующей подвески в воздухе, при этом на поверхности не должно быть разряда. (проводить один раз в год проверку).
5. Упаковка: 
Сначала обвернуть электрод крафт-бумагой, а затем поместить в деревянный ящик с модельной перегородкой из пенопласта для обеспечения безопасной транспортировки.
</t>
  </si>
  <si>
    <t>Устройство соединительное LDN-1200</t>
  </si>
  <si>
    <t xml:space="preserve">вакуумное марка </t>
  </si>
  <si>
    <t xml:space="preserve">1. Материал изготовления - из нержавеющей стали  марки 304.                                                                                                          2. Испытание давлением воздуха 0,6 Мпа на 5 мин, чтобы убедиться в отсутствии утечек.                                                                3. Функция: 
Защищает работу высоковольтных кабелей для подвода высоковольтного электричества от  трансформатора к внутренней части электродегидратора. 
</t>
  </si>
  <si>
    <t xml:space="preserve">  Разъем LRG-9</t>
  </si>
  <si>
    <t>273313.900.000045</t>
  </si>
  <si>
    <t>электрический, взрывозащищенный</t>
  </si>
  <si>
    <t xml:space="preserve">1. Материал изготовления - из нержавеющей стали марки 304.                                                                                                       2. Функция:
Используется в комплекте для подключения высокого напряжения к электрическому полю
</t>
  </si>
  <si>
    <t>Прокладка F4 и специальные инструменты</t>
  </si>
  <si>
    <t>259929.550.000004</t>
  </si>
  <si>
    <t>для проводов к зажимам, алюминиевая</t>
  </si>
  <si>
    <t xml:space="preserve">1. Функция :
В качестве вспомогательного материала для данной партии фурнитуры и специального инструмента для замены фурнитуры.
2. Материал изготовления - PTFE и углеродистая сталь.
</t>
  </si>
  <si>
    <t>для легкового автомобиля, всесезонная, радиальная, диаметр обода 16, размер:185/65-R16</t>
  </si>
  <si>
    <t>для легкового автомобиля, зимняя, радиальная, диаметр обода 16, размер:185-75-R16</t>
  </si>
  <si>
    <t>для легкового автомобиля, зимняя, радиальная, диаметр обода 16, размер:205-70-R16</t>
  </si>
  <si>
    <t>ПАО "Нижекамскшина"/Китайские производители, ОАО Омскшина, Камский ШЗ</t>
  </si>
  <si>
    <t>для легкового автомобиля, зимняя, радиальная, диаметр обода 16, размер:215-65-R16</t>
  </si>
  <si>
    <t>для легкового автомобиля, летняя, радиальная, диаметр обода 16, размер:215-65-R16</t>
  </si>
  <si>
    <t>для легкового автомобиля, зимняя, радиальная, диаметр обода 16, размер 225-75-R16</t>
  </si>
  <si>
    <t>для легкового автомобиля, всесезонная, радиальная, диаметр обода 16,  размер 225-75-R16</t>
  </si>
  <si>
    <t>для легкового автомобиля, летняя, радиальная, диаметр обода 17, 265-65-R17</t>
  </si>
  <si>
    <t>для легкового автомобиля, зимняя, радиальная, диаметр обода 17, 265-65-R17</t>
  </si>
  <si>
    <t>DLP-проектор</t>
  </si>
  <si>
    <t>Характеристика:Яркий лазерный проектор DuraCore Full HD 1080p - 4000 ANSI люмен.</t>
  </si>
  <si>
    <t>Optoma</t>
  </si>
  <si>
    <t>267017.500.000000</t>
  </si>
  <si>
    <t>Диагональ	 200"
Размер	4064х3049 мм
Тип товара	 Моторизованный экран
Формат	 (4:3)</t>
  </si>
  <si>
    <t>Характеристика:Кондиционер  (сплит-система с зимним комплектом и инсталляцией 7 метров)</t>
  </si>
  <si>
    <t>LG</t>
  </si>
  <si>
    <t>282512.300.000013</t>
  </si>
  <si>
    <t>напольно-потолочный, площадь охлаждения 50 кв.м</t>
  </si>
  <si>
    <t>Характеристика:Кондиционер (наружный блок)</t>
  </si>
  <si>
    <t>Оборудование система телекоммуникаций</t>
  </si>
  <si>
    <t>263030.900.000165</t>
  </si>
  <si>
    <t>технологическая связь IP</t>
  </si>
  <si>
    <t>Комплект телеком оборудования FireWall + WiFi: Межсетевой экран -2 шт, Точка доступа WiFi - 5 шт, Включая установку, настройку и сервисное и гарантийное обслуживание</t>
  </si>
  <si>
    <t>https://cloud.mail.ru/public/W3ZF/po3VA1Dyf</t>
  </si>
  <si>
    <t>Fortinet</t>
  </si>
  <si>
    <t>интерактивный</t>
  </si>
  <si>
    <t>Источник бесперебойного питания 540 Вт</t>
  </si>
  <si>
    <t>https://cloud.mail.ru/public/TbHG/f2upjxQPY</t>
  </si>
  <si>
    <t>Cyber Power Systems Inc</t>
  </si>
  <si>
    <t>Датчик-реле уровня РОС 301. Выходной сигнал: релейный ток: от 0,005 до 8 А напряжение: от 5 до 250 В частота: 50 Гц; Напряжение питания: напряжение: 220 (+10%-15%)В частота: 50 Гц ± 2% или 50 Гц ± 5% для исполнения ОМ Потребляемая мощность, не более: 12 В·А; Напряжение на электроде, не более: 6 В переменного тока; Степень защиты от влияния окружающей среды (попадания внутрь изделия пыли и воды): ІР54; В комплекте: Технический паспорт, инструкция по эксплуатации на русском языке; Электрод (4шт): длина электродов: L1 - 1м, L2 - 0,8м, L3 - 0,6м, L4 - 0,5м (вертикальный монтаж). Материал электрода из материала, стойкого к влаге (вода), не создающую коррозии со сталью 12Х18Н10Т ГОСТ 5632-72.ГОСТ 12997-84</t>
  </si>
  <si>
    <t>Приложение №2</t>
  </si>
  <si>
    <t xml:space="preserve">Система линейного привода для добычи нефти на скважинах оборудованных штанговыми насосами. </t>
  </si>
  <si>
    <t>Приложение №1</t>
  </si>
  <si>
    <t>Республика Корея</t>
  </si>
  <si>
    <t> Hyundai Motor Company </t>
  </si>
  <si>
    <t>СОЕДИНЕННОЕ КОРОЛЕВСТВО</t>
  </si>
  <si>
    <t> 
Intertek</t>
  </si>
  <si>
    <t xml:space="preserve">Santacc Energy Co., Ltd.
</t>
  </si>
  <si>
    <t>Ebara Great Pumps CO, LTD</t>
  </si>
  <si>
    <t>Endress+Hauser AG</t>
  </si>
  <si>
    <t>Delta plus</t>
  </si>
  <si>
    <t>ОАО "Промприбор"</t>
  </si>
  <si>
    <t>Вентиляционное оборудование Уси Лунцзи Лтд.
Wuxi city longji ventilation machinery co.,ltd</t>
  </si>
  <si>
    <t>Atlas Copco</t>
  </si>
  <si>
    <t xml:space="preserve">Венгрия </t>
  </si>
  <si>
    <t>Микромеритикс Инструмент Корпорейшн</t>
  </si>
  <si>
    <t xml:space="preserve">PanTerra Geoconsultants B.V. </t>
  </si>
  <si>
    <t>ООО "Научно-производственное предприятие Сонар"</t>
  </si>
  <si>
    <t>CHANDLER ENGINEERING</t>
  </si>
  <si>
    <t>ООО "СТАНГИДРОМАШ"</t>
  </si>
  <si>
    <t>Тензиометр</t>
  </si>
  <si>
    <t>KRUSS GmbH</t>
  </si>
  <si>
    <t>приложение №2</t>
  </si>
  <si>
    <t>ТОО «Karabatan Utility Solutions»</t>
  </si>
  <si>
    <t>ООО «Предприятие «ФЭСТ»</t>
  </si>
  <si>
    <t>Гидразин (Карбогидразид)</t>
  </si>
  <si>
    <t>Общие характеристики:Карбогидразид (CH6N4O) 10% раствор</t>
  </si>
  <si>
    <t>приложение №3</t>
  </si>
  <si>
    <t>ООО ЦИТРОБЕЛ</t>
  </si>
  <si>
    <t>Гипохлорид натрия</t>
  </si>
  <si>
    <t>201332300000006</t>
  </si>
  <si>
    <t>Прочие характеристики:NaClO, ГОСТ 11086-76 Внешний вид-жидкость
зеленовато-желтого цвета, Массовая концентрация
активного хлора, г/л;-не менее 190, Массовая концентрация щелочи
(по NaOH), г/л-10÷20</t>
  </si>
  <si>
    <t>приложение №4</t>
  </si>
  <si>
    <t>282912300000027</t>
  </si>
  <si>
    <t>Картридж для очистки воды, фильтрующий</t>
  </si>
  <si>
    <t>приложение №5</t>
  </si>
  <si>
    <t>ООО "БМ Фильтр</t>
  </si>
  <si>
    <t>Каска</t>
  </si>
  <si>
    <t>329911.500.000002</t>
  </si>
  <si>
    <t>Каска.из пластмассы ["изготовлен из полиэтилена высокой плотности. Шлем совместим с различными аксессуарами производства. Фастрак крутящий элемент.Цвет: белый"]</t>
  </si>
  <si>
    <t>приложение №6</t>
  </si>
  <si>
    <t>РОСОМЗ</t>
  </si>
  <si>
    <t>Кислота лимонная</t>
  </si>
  <si>
    <t>201434.700.000007</t>
  </si>
  <si>
    <t>Кислота лимонная, пищевая</t>
  </si>
  <si>
    <t>приложение №7</t>
  </si>
  <si>
    <t>325042500000000</t>
  </si>
  <si>
    <t>Ударопрочность поликорбанатных линз, защита от ультрафиолета</t>
  </si>
  <si>
    <t>приложение №8</t>
  </si>
  <si>
    <t>ОАО «Суксунский оптико-механический завод» РОСОМЗ</t>
  </si>
  <si>
    <t>Смола ионообменная</t>
  </si>
  <si>
    <t>201659.700.000000</t>
  </si>
  <si>
    <t>Готовая смесь ионообменных смол (катионит+анионит) для фильтров смешанного действия</t>
  </si>
  <si>
    <t>приложение №9</t>
  </si>
  <si>
    <t>ООО СМОЛЫ</t>
  </si>
  <si>
    <t>Лента упаковочная</t>
  </si>
  <si>
    <t>222921.900.000002</t>
  </si>
  <si>
    <t>полипропиленовая, ширина 5-20 мм (12 мм)</t>
  </si>
  <si>
    <t>https://cloud.skc.kz:2443/index.php/s/fJWqsW3aaKmGSdG</t>
  </si>
  <si>
    <t>бобина</t>
  </si>
  <si>
    <t>АО "Казпочта"</t>
  </si>
  <si>
    <t>Скотч</t>
  </si>
  <si>
    <t>329959.900.000081</t>
  </si>
  <si>
    <t>полиэтиленовый</t>
  </si>
  <si>
    <t>https://cloud.skc.kz:2443/index.php/s/andrYmnf7xpCGC9</t>
  </si>
  <si>
    <t>https://cloud.skc.kz:2443/index.php/s/CKBB2ozda2ypY7m</t>
  </si>
  <si>
    <t>https://cloud.skc.kz:2443/index.php/s/abkxZKTRqai2EWP</t>
  </si>
  <si>
    <t>Крафт-бумага</t>
  </si>
  <si>
    <t>171241.500.000002</t>
  </si>
  <si>
    <t>немелованная</t>
  </si>
  <si>
    <t>https://cloud.skc.kz:2443/index.php/s/5cYAqoStqnZ3Q2T</t>
  </si>
  <si>
    <t>полипропиленовая, ширина 5-20 мм (9 мм)</t>
  </si>
  <si>
    <t>Сургуч</t>
  </si>
  <si>
    <t>329959.900.000132</t>
  </si>
  <si>
    <t>для нанесения рельефных печатей</t>
  </si>
  <si>
    <t>Приложение 2 (Word)</t>
  </si>
  <si>
    <t>Сканер штрих-кода</t>
  </si>
  <si>
    <t>262016.900.000002</t>
  </si>
  <si>
    <t xml:space="preserve">ручной, лазерный </t>
  </si>
  <si>
    <t>https://cloud.skc.kz:2443/index.php/s/Yesn9aRXdPQ9djY</t>
  </si>
  <si>
    <t>Zebra Technologies Corporation</t>
  </si>
  <si>
    <t>ручной, лазерный беспроводной</t>
  </si>
  <si>
    <t>https://cloud.skc.kz:2443/index.php/s/X3zdW8dP4pi5swi</t>
  </si>
  <si>
    <t>Foshan Mosras Technology Co., Ltd.</t>
  </si>
  <si>
    <t>Принтер, лазерный</t>
  </si>
  <si>
    <t>262016.300.000016</t>
  </si>
  <si>
    <t xml:space="preserve"> монохромный</t>
  </si>
  <si>
    <t>https://cloud.skc.kz:2443/index.php/s/Pry6GNjQ6YNbtDT</t>
  </si>
  <si>
    <t>Филиппины</t>
  </si>
  <si>
    <t>HP Inc.</t>
  </si>
  <si>
    <t>Пылесос сервисный</t>
  </si>
  <si>
    <t>282323.900.000009</t>
  </si>
  <si>
    <t>для очистки офисной техники от мелкодисперсной пыли</t>
  </si>
  <si>
    <t>https://cloud.skc.kz:2443/index.php/s/jX8ft6rnmJ6eQ9Y</t>
  </si>
  <si>
    <t>262040.000.000016</t>
  </si>
  <si>
    <t>для ремонта конвертовальной машины</t>
  </si>
  <si>
    <t>https://cloud.skc.kz:2443/index.php/s/x3aPkNTTFed8sqk</t>
  </si>
  <si>
    <t>172919.900.000000</t>
  </si>
  <si>
    <t>Процессор, для
компьютера</t>
  </si>
  <si>
    <t>261130.700.000000</t>
  </si>
  <si>
    <t>https://cloud.skc.kz:2443/index.php/s/t7QJreD6ZQMzEcg</t>
  </si>
  <si>
    <t>Диск жесткий,
интерфейс SATA 3
Гбит/с, емкость более
500 Гб, но не более 3
Тб, размер 3,5"</t>
  </si>
  <si>
    <t>https://cloud.skc.kz:2443/index.php/s/8bjey6oQa2i6ci7</t>
  </si>
  <si>
    <t>Манипулятор "мышь",
оптическая, проводная</t>
  </si>
  <si>
    <t>262016.930.000001</t>
  </si>
  <si>
    <t>оптическая, проводная</t>
  </si>
  <si>
    <t>https://cloud.skc.kz:2443/index.php/s/92zsanDK49RewqY</t>
  </si>
  <si>
    <t>Фильтр, сетевой</t>
  </si>
  <si>
    <t>https://cloud.skc.kz:2443/index.php/s/a47mkZomScPzL9y</t>
  </si>
  <si>
    <t>262040.000.000120</t>
  </si>
  <si>
    <t>для печатно-копировального аппарата, очистки</t>
  </si>
  <si>
    <t>https://cloud.skc.kz:2443/index.php/s/wGsg6wj7q9sE47R</t>
  </si>
  <si>
    <t>Коннектор,
компьютерный</t>
  </si>
  <si>
    <t>263030.900.000146</t>
  </si>
  <si>
    <t>"Комплектующие и
расходные материалы "
Деталь устройства: RG-
45</t>
  </si>
  <si>
    <t>https://cloud.skc.kz:2443/index.php/s/gsstsWaRTzxaa9y</t>
  </si>
  <si>
    <t>273213.500.000002</t>
  </si>
  <si>
    <t>Кабель
специализированный,
тип UTP</t>
  </si>
  <si>
    <t>https://cloud.skc.kz:2443/index.php/s/HW7NDpkN9FBrqs5</t>
  </si>
  <si>
    <t>Веб-камера, камера 2
Мпикс</t>
  </si>
  <si>
    <t>Коннектор комьютерный</t>
  </si>
  <si>
    <t>Коннектор</t>
  </si>
  <si>
    <t>Внешний Жесткий
диск Toshiba 500GB,
2.5" Canvio Basics
USB3.0
HDTB405EK3AA
черный EOL</t>
  </si>
  <si>
    <t>https://cloud.skc.kz:2443/index.php/s/KkeHG4FXJHsyiGT</t>
  </si>
  <si>
    <t>Клавиатура, алфавитно-
цифровая</t>
  </si>
  <si>
    <t>КЛАВИАТУРА
XGAME XK-100UB</t>
  </si>
  <si>
    <t>https://cloud.skc.kz:2443/index.php/s/BRQgikjbHCrPwpS</t>
  </si>
  <si>
    <t>Манипулятор "мышь",оптическая, проводная</t>
  </si>
  <si>
    <t>Манипулятор "мышь"</t>
  </si>
  <si>
    <t>Инструмент
специализированный,
для обжима
коннекторов</t>
  </si>
  <si>
    <t>257330.650.000026</t>
  </si>
  <si>
    <t>Инструмент
специализированный,</t>
  </si>
  <si>
    <t>https://cloud.skc.kz:2443/index.php/s/p4imDrXSPwHpsZT</t>
  </si>
  <si>
    <t>Флеш-накопитель,
SSD, интерфейс SATA
3.0, емкость более 256
Гб, но не более 1 Тб</t>
  </si>
  <si>
    <t>https://cloud.skc.kz:2443/index.php/s/XB7RYiajTSpf7Mi</t>
  </si>
  <si>
    <t>Веб-
камера,
камера 2
Мпикс</t>
  </si>
  <si>
    <t>263013.000.000001</t>
  </si>
  <si>
    <t>Оперативная память</t>
  </si>
  <si>
    <t>261130.200.000006</t>
  </si>
  <si>
    <t>Оперативная память, вид
памяти DDR4, емкость
более 2 Гб, но не более 8
Гб</t>
  </si>
  <si>
    <t>https://cloud.skc.kz:2443/index.php/s/Tpjno2jxz5PRk5t</t>
  </si>
  <si>
    <t>Сейф-пакет</t>
  </si>
  <si>
    <t>222211.900.000000</t>
  </si>
  <si>
    <t>защитный, полиэтиленовый</t>
  </si>
  <si>
    <t>Сейф-пакет.защитный, полиэтиленовый [ГОСТ 12302-2013, Пластиковые пакеты для ЕМS отправлений (сейф-пакет) (315*415мм) (+_5мм). Пакеты должны быть изготовлены из особо прочного влагонепроницаемого трехслойного непрозрачного полиэтилена вы]</t>
  </si>
  <si>
    <t>Сейф-пакет.защитный, полиэтиленовый [ГОСТ 12302-2013, Пластиковые пакеты для ЕМS отправлений (сейф-пакет) (275*380мм) (+_5мм). Пакеты должны быть изготовлены из особо прочного влагонепроницаемого трехслойного непрозрачного полиэтилена вы]</t>
  </si>
  <si>
    <t>222130.100.000032</t>
  </si>
  <si>
    <t>полиэтиленовая, складская</t>
  </si>
  <si>
    <t>Пленка.полиэтиленовая, складская [ГОСТ 10354-82, Пленка полиэтиленовая, складская. Стрейч пленка для упаковки и ручной обтяжки, ширина не менее 500 мм, длина в рулоне не менее 300 м, толщина не менее - 13 микрон, упаковка весом не мен]</t>
  </si>
  <si>
    <t>Сейф-пакет.защитный, полиэтиленовый [Пластиковый сейф - пакет (формат А3) размером (495х590) мм]</t>
  </si>
  <si>
    <t>Форсунка топливная</t>
  </si>
  <si>
    <t>222130.100.000035</t>
  </si>
  <si>
    <t>полиэтиленовая, воздушно-пузырчатая</t>
  </si>
  <si>
    <t>Пленка.полиэтиленовая, воздушно-пузырчатая [4 мм, высота - 120 см, длина - 100 м, Воздушно-пузырчатая пленка.]</t>
  </si>
  <si>
    <t>222130.100.000030</t>
  </si>
  <si>
    <t>полиэтиленовая, прозрачная</t>
  </si>
  <si>
    <t>Пленка.полиэтиленовая, прозрачная [Пленка полиэтиленовая с логотипом "kazpost" (полиэтиленовый рукав)]</t>
  </si>
  <si>
    <t>Бирка</t>
  </si>
  <si>
    <t>222929.900.000113</t>
  </si>
  <si>
    <t>Бирка.пластиковая, информационная [Ярлыки для внутренних ЕMS/мешковые(картонные)]</t>
  </si>
  <si>
    <t>Бирка.пластиковая, информационная [Размер:158*100 мм, цвет белый, по краю синие, оранжевые полоски (PANTONE: синий PMS 286 и оранжевый PMS 151) расположенные по диагонали.
Печать односторонняя, текст с черной краской . Ярлыки мешков до]</t>
  </si>
  <si>
    <t>Бирка.пластиковая, информационная [Размер:158*100 мм, цвет белый, по краю синие, оранжевые полоски (PANTONE: синий PMS 286 и оранжевый PMS 151) расположенные по диагонали.
Печать односторонняя, без текста . Ярлыки мешков должны быть из]</t>
  </si>
  <si>
    <t>Бронежилет</t>
  </si>
  <si>
    <t>Чиллер</t>
  </si>
  <si>
    <t>282513.900.000008</t>
  </si>
  <si>
    <t>для охлаждения жидкости</t>
  </si>
  <si>
    <t>Чиллер.для охлаждения жидкости [чиллер для охлаждения жидкости]</t>
  </si>
  <si>
    <t>Шлем</t>
  </si>
  <si>
    <t>329911.500.000007</t>
  </si>
  <si>
    <t>Шлем.защитный [Бронешлем (Шлем защитный) - средство  индивидуальной защиты, предназначенное для защиты головы  человека от возможных ранений  пулями стрелкового оружия, поражающими элементами и холодным режущим оруж]</t>
  </si>
  <si>
    <t>282219.300.000090</t>
  </si>
  <si>
    <t>для грузовой тележки</t>
  </si>
  <si>
    <t>Колесо.для грузовой тележки [Колеса для грузовой тележки]</t>
  </si>
  <si>
    <t>282312.100.000002</t>
  </si>
  <si>
    <t>финансовый</t>
  </si>
  <si>
    <t>Калькулятор.финансовый [14 разрядный, с функцией расчета налогов и стоимости, продажи, прибыли, размером не менее 206*155*35мм, с клавишей "00", большой дисплей, две ячейки памяти, операции с процентами, износоустойчивые кру]</t>
  </si>
  <si>
    <t>Пломбир</t>
  </si>
  <si>
    <t>257330.930.000039</t>
  </si>
  <si>
    <t>Пломбир.ручной [ГОСТ 1727-76, Пломбиратор  с ручками защищенными материалом из белого кембрика.]</t>
  </si>
  <si>
    <t>Краска</t>
  </si>
  <si>
    <t>329916.300.000002</t>
  </si>
  <si>
    <t>штемпельная</t>
  </si>
  <si>
    <t>Краска.штемпельная [Штемпельная краска, емкостью не менее 50 мл для заправки штемпельных подушек, на водной основе, синего цвета, для любых видов клише из резины или полимера.]</t>
  </si>
  <si>
    <t>Печать</t>
  </si>
  <si>
    <t>329916.300.000005</t>
  </si>
  <si>
    <t>для датирования</t>
  </si>
  <si>
    <t>Печать.для датирования [Штампы кассирам (датер)]</t>
  </si>
  <si>
    <t>329911.900.000001</t>
  </si>
  <si>
    <t>для защиты</t>
  </si>
  <si>
    <t>Бронежилет.для защиты [БЖ- элемент индивидуальной защиты человека, обеспечивающий защиту верхней части туловища (торса) человека от возможных ранений пулями стрелкового оружия, поражающими элементами и холодным режущим оруж]</t>
  </si>
  <si>
    <t>282325.000.000010</t>
  </si>
  <si>
    <t>для франкировальной машины</t>
  </si>
  <si>
    <t>Кассета специализированная.для франкировальной машины [Технический сервис : почтовые (2296), Кассета полимерная для франкировальной машины, размер ширины 35 мм., красный, лента полимерная]</t>
  </si>
  <si>
    <t xml:space="preserve">Максимальная выходная мощность 5000 ВА/4500 Вт; 
Стоечный/вертикальный ИБП высотой 3U </t>
  </si>
  <si>
    <t>https://cloud.skc.kz:2443/index.php/s/dXwKKzgYbGi7SmH</t>
  </si>
  <si>
    <t>Термопринтер.для печати этикеток [Термопринтер / Thermal printer]</t>
  </si>
  <si>
    <t>262016.300.000003</t>
  </si>
  <si>
    <t>для печати этикеток</t>
  </si>
  <si>
    <t>https://cloud.skc.kz:2443/index.php/s/nWkdN9pLfkBCKgQ</t>
  </si>
  <si>
    <t>Ambersep 920 + Purolite A500/2788 + АМ-п + Purolite A508U/5807</t>
  </si>
  <si>
    <t>https://cloud.skc.kz:2443/index.php/s/5YMEpxyw7ASMk2C</t>
  </si>
  <si>
    <t>ТОО ДП "Орталык"</t>
  </si>
  <si>
    <t>Jiangsu Technology Co., Ltd</t>
  </si>
  <si>
    <t>Болт с шестигранной головкой</t>
  </si>
  <si>
    <t>259411.300.000050</t>
  </si>
  <si>
    <t>Болт с шестигранной головкой.стальной, диаметр 20 мм, с гайкой [_ : Гост 7798-70, метизы : Болт с гайкой Нж (12Х18Н10Т) М20х120]</t>
  </si>
  <si>
    <t>https://cloud.skc.kz:2443/index.php/s/SGEQGipAiCo4cQF</t>
  </si>
  <si>
    <t>259411.300.000045</t>
  </si>
  <si>
    <t>Болт с шестигранной головкой.стальной, диаметр 16 мм, с гайкой/шайбой [_ : Гост 7798-70, метизы : Болт с гайкой Нж (12Х18Н10Т) М16х100]</t>
  </si>
  <si>
    <t>https://cloud.skc.kz:2443/index.php/s/fH6JrPeEiYwJ9pf</t>
  </si>
  <si>
    <t>Смола инообменная, анионит (Purolite PFA460/4783 + Bestion BD-200)/или аналог</t>
  </si>
  <si>
    <t>ТОО "СП "Инкай"</t>
  </si>
  <si>
    <t>Hebei Lijiang Biotechnology Co. Ltd.</t>
  </si>
  <si>
    <t>https://cloud.skc.kz:2443/index.php/s/ejcd2Abjt44BWLQ</t>
  </si>
  <si>
    <t>ООО НПО и Т</t>
  </si>
  <si>
    <t>Альфа-бета радиометр</t>
  </si>
  <si>
    <t>265141.000.000012</t>
  </si>
  <si>
    <t>низкофоновый, с кремниевым детектором</t>
  </si>
  <si>
    <t>https://cloud.skc.kz:2443/index.php/s/9dK5DYEoAML3K67</t>
  </si>
  <si>
    <t>ООО НПП «Доза»</t>
  </si>
  <si>
    <t>https://cloud.skc.kz:2443/index.php/s/gP9Fy9yiWWStnff</t>
  </si>
  <si>
    <t>Беларусья</t>
  </si>
  <si>
    <t>УП «АТЕМТОХ»</t>
  </si>
  <si>
    <t>Электророзетка.штепсельная</t>
  </si>
  <si>
    <t>261140.500.000007</t>
  </si>
  <si>
    <t>Электророзетка</t>
  </si>
  <si>
    <t>https://cloud.skc.kz:2443/index.php/s/GArnpXSHrms4ML6</t>
  </si>
  <si>
    <t>«Bylectrica»</t>
  </si>
  <si>
    <t>Эмаль.НЦ-132</t>
  </si>
  <si>
    <t>203012.700.000118 заменен на 203012.700.000115</t>
  </si>
  <si>
    <t>Эмаль</t>
  </si>
  <si>
    <t>https://cloud.skc.kz:2443/index.php/s/FHdHwky8cFmTbDj</t>
  </si>
  <si>
    <t xml:space="preserve"> КАЗАНСКИЙ КАЗЕННЫЙ ПОРОХОВОЙ ЗАВОД</t>
  </si>
  <si>
    <t>Батарея.для радиостанции, аккумуляторная</t>
  </si>
  <si>
    <t>263030.900.000075</t>
  </si>
  <si>
    <t>https://cloud.skc.kz:2443/index.php/s/W6tzdG5F2BaMeSf</t>
  </si>
  <si>
    <t>Тепловентилятор.промышленный, электрический</t>
  </si>
  <si>
    <t>275126.900.000010</t>
  </si>
  <si>
    <t>Тепловентилятор</t>
  </si>
  <si>
    <t>https://cloud.skc.kz:2443/index.php/s/4gSs9cSpHQPY4rm</t>
  </si>
  <si>
    <t>Польша</t>
  </si>
  <si>
    <t>VOLCANO</t>
  </si>
  <si>
    <t>Коллектор геофизический.для электрического соединения скважинного прибора</t>
  </si>
  <si>
    <t>265182.100.000001</t>
  </si>
  <si>
    <t>Коллектор геофизический</t>
  </si>
  <si>
    <t>https://cloud.skc.kz:2443/index.php/s/M2gE4TNzkRGErFW</t>
  </si>
  <si>
    <t>ЗАО Промприбор</t>
  </si>
  <si>
    <t>Термобумага.для печати</t>
  </si>
  <si>
    <t>Термобумага для печати</t>
  </si>
  <si>
    <t>https://cloud.skc.kz:2443/index.php/s/2xk9ACTboMtxTE8</t>
  </si>
  <si>
    <t>рулон</t>
  </si>
  <si>
    <t>Zebra</t>
  </si>
  <si>
    <t>Реле контроля уровня жидкости.для резервуара [220В]</t>
  </si>
  <si>
    <t>271224.500.000006</t>
  </si>
  <si>
    <t>Реле контроля уровня жидкостидля резервуара</t>
  </si>
  <si>
    <t>https://cloud.skc.kz:2443/index.php/s/nGsn4YYX9TcXePX</t>
  </si>
  <si>
    <t xml:space="preserve">
ООО НПО Ризур
</t>
  </si>
  <si>
    <t>Наконечник.кабельный, луженый [0 : 0]</t>
  </si>
  <si>
    <t>Наконечниккабельный, луженый</t>
  </si>
  <si>
    <t>https://cloud.skc.kz:2443/index.php/s/AQNsHzEDBWyTbNi</t>
  </si>
  <si>
    <t>Комплект запасных частей инструментов и принадлежностейдля сварочных аппаратов</t>
  </si>
  <si>
    <t>https://cloud.skc.kz:2443/index.php/s/GQoKXy5eXCLncLM</t>
  </si>
  <si>
    <t>Уголок.стальной, равнополочный, горячекатаный, ширина 75 мм</t>
  </si>
  <si>
    <t>Уголокстальной, равнополочный, горячекатаный, ширина 75 мм</t>
  </si>
  <si>
    <t>https://cloud.skc.kz:2443/index.php/s/4oW6SPjCi9aez5j</t>
  </si>
  <si>
    <t>АО "ЕВРАЗ ЗСМК"</t>
  </si>
  <si>
    <t>Горелка.на жидком топливе, мощность менее 70 кВт</t>
  </si>
  <si>
    <t>282111.300.000000</t>
  </si>
  <si>
    <t>Горелкана жидком топливе, мощность менее 70 кВт</t>
  </si>
  <si>
    <t>https://cloud.skc.kz:2443/index.php/s/f7eyDjmgLR6P4Kd</t>
  </si>
  <si>
    <t>VIA C.Colombo</t>
  </si>
  <si>
    <t>Контейнер.тип 1АА [12192ММ., 2438ММ., 2591ММ]</t>
  </si>
  <si>
    <t>292021.900.000000</t>
  </si>
  <si>
    <t>Контейнертип 1АА</t>
  </si>
  <si>
    <t>https://cloud.skc.kz:2443/index.php/s/r5LaqoCNBBEyQHG</t>
  </si>
  <si>
    <t>Насос топливный.для специальной и специализированной техники, высокого давления [750ВТ]</t>
  </si>
  <si>
    <t>283093.500.000002</t>
  </si>
  <si>
    <t>Насос топливныйдля специальной и специализированной техники, высокого давления</t>
  </si>
  <si>
    <t>https://cloud.skc.kz:2443/index.php/s/sjbTwwRAwDXt6X7</t>
  </si>
  <si>
    <t>Альфа-бета радиометр.низкофоновый, с кремниевым детектором</t>
  </si>
  <si>
    <t>Альфа-бета радиометрнизкофоновый, с кремниевым детектором</t>
  </si>
  <si>
    <t>https://cloud.skc.kz:2443/index.php/s/K944knWaCPsCmwj</t>
  </si>
  <si>
    <t>Казакстан</t>
  </si>
  <si>
    <t>ТОО «СОЛО ЛЛП (SOLO LLP)» </t>
  </si>
  <si>
    <t>Тепловентиляторпромышленный, электрический</t>
  </si>
  <si>
    <t>https://cloud.skc.kz:2443/index.php/s/EAf7X587Bw5HxMP</t>
  </si>
  <si>
    <t>EuroHeat</t>
  </si>
  <si>
    <t>Грохот.с проволочными ситами или перфорированными решетами</t>
  </si>
  <si>
    <t>255012.700.000001</t>
  </si>
  <si>
    <t>Грохотс проволочными ситами или перфорированными решетами</t>
  </si>
  <si>
    <t>https://cloud.skc.kz:2443/index.php/s/eNJDaixDYK78ift</t>
  </si>
  <si>
    <t>FRITSCH</t>
  </si>
  <si>
    <t>https://cloud.skc.kz:2443/index.php/s/nib8m8NBnicjbA7</t>
  </si>
  <si>
    <t>Пероксид водорода.технический, марка Б, 1 сорт</t>
  </si>
  <si>
    <t>201363.000.000003</t>
  </si>
  <si>
    <t>Пероксид водорода</t>
  </si>
  <si>
    <t>https://cloud.skc.kz:2443/index.php/s/GiftNzFmLHNHPCm</t>
  </si>
  <si>
    <t>Solvay Chemicals International SA.</t>
  </si>
  <si>
    <t>Точка доступа.для безпроводной передачи сигналов, промышленная</t>
  </si>
  <si>
    <t>https://cloud.skc.kz:2443/index.php/s/JW5YSebHzr7Ajgs</t>
  </si>
  <si>
    <t>Аппарат.моечный</t>
  </si>
  <si>
    <t>https://cloud.skc.kz:2443/index.php/s/PcEsPtJNjmarqcR</t>
  </si>
  <si>
    <t>Дозиметр</t>
  </si>
  <si>
    <t>265141.000.000014</t>
  </si>
  <si>
    <t>Дозиметр.прямопоказывающий</t>
  </si>
  <si>
    <t>https://cloud.skc.kz:2443/index.php/s/7pLDsAb9LtBts6c</t>
  </si>
  <si>
    <t>222129.700.000334</t>
  </si>
  <si>
    <t>Втулка.фланцевая, полиэтиленовая, диаметр 50-200 мм</t>
  </si>
  <si>
    <t>https://cloud.skc.kz:2443/index.php/s/eajLJcExJMZn8LE</t>
  </si>
  <si>
    <t>Масло смазочное</t>
  </si>
  <si>
    <t>192029.570.000001</t>
  </si>
  <si>
    <t>Масло смазочное.минеральное</t>
  </si>
  <si>
    <t>https://cloud.skc.kz:2443/index.php/s/dTiHjyxm72YbCi8</t>
  </si>
  <si>
    <t>222129.700.000355</t>
  </si>
  <si>
    <t>Муфта.для трубопровода, полиэтиленовая, электросварная [225мм, 224м]</t>
  </si>
  <si>
    <t>https://cloud.skc.kz:2443/index.php/s/XRjG3kyrPpEt2RS</t>
  </si>
  <si>
    <t>242040.750.000069</t>
  </si>
  <si>
    <t>Фланец.стальной, свободный на приварном кольце, диаметр 151-300 мм [200]</t>
  </si>
  <si>
    <t>https://cloud.skc.kz:2443/index.php/s/gx785SRYLaJHBDw</t>
  </si>
  <si>
    <t>Тройник полиэтиленовый</t>
  </si>
  <si>
    <t>222129.700.000006</t>
  </si>
  <si>
    <t>Тройник полиэтиленовый.равнопроходный [450мм]</t>
  </si>
  <si>
    <t>https://cloud.skc.kz:2443/index.php/s/WWNHLmBn5NapFbT</t>
  </si>
  <si>
    <t>Электротепловентилятор</t>
  </si>
  <si>
    <t>275126.900.000008</t>
  </si>
  <si>
    <t>Электротепловентилятор.настенный [2980 м³/час]</t>
  </si>
  <si>
    <t>https://cloud.skc.kz:2443/index.php/s/6DKDdXtmxJqzmxa</t>
  </si>
  <si>
    <t>Болт с шестигранной головкой.стальной, диаметр 16 мм, с гайкой/шайбой [120 мм, М16]</t>
  </si>
  <si>
    <t>https://cloud.skc.kz:2443/index.php/s/3YNtWPaMaxdEfmt</t>
  </si>
  <si>
    <t>Конденсатор</t>
  </si>
  <si>
    <t>279052.790.000008</t>
  </si>
  <si>
    <t>Конденсатор.специального назначения, переменный</t>
  </si>
  <si>
    <t>https://cloud.skc.kz:2443/index.php/s/7SR8FqKP6MrfGTk</t>
  </si>
  <si>
    <t>https://cloud.skc.kz:2443/index.php/s/DT9sqcLJRG3jomn</t>
  </si>
  <si>
    <t>222129.700.000270</t>
  </si>
  <si>
    <t>Клапан.обратный, из поливинилхлорида, диаметр 63 мм [РЕ-100, 63мм]</t>
  </si>
  <si>
    <t>https://cloud.skc.kz:2443/index.php/s/ZTn9aeen4HiARyW</t>
  </si>
  <si>
    <t>NINGBO RMI PLASTIC CO.,LTD</t>
  </si>
  <si>
    <t>255012.600.000002</t>
  </si>
  <si>
    <t>Соединение быстроразъемное.стальное [нержавеющая сталь]</t>
  </si>
  <si>
    <t>https://cloud.skc.kz:2443/index.php/s/7zeqFwFTWd6Tx5Y</t>
  </si>
  <si>
    <t>Втулка.фланцевая, полиэтиленовая, диаметр 50-200 мм [63]</t>
  </si>
  <si>
    <t>https://cloud.skc.kz:2443/index.php/s/LY4snJKWkysmgZK</t>
  </si>
  <si>
    <t>Нитрат аммония</t>
  </si>
  <si>
    <t>201533.000.000008</t>
  </si>
  <si>
    <t>марка Б, сорт высший</t>
  </si>
  <si>
    <t>Нитрат аммония.марка Б, сорт высший</t>
  </si>
  <si>
    <t>ТОО "Совместное предприятие "ИНКАЙ"</t>
  </si>
  <si>
    <t>Тест-экспресс</t>
  </si>
  <si>
    <t>205952.100.000558</t>
  </si>
  <si>
    <t>для выявления бактериального загрязнения воды</t>
  </si>
  <si>
    <t>Тест-экспресс.для выявления бактериального загрязнения воды</t>
  </si>
  <si>
    <t>Канада</t>
  </si>
  <si>
    <t>Стекло органическое</t>
  </si>
  <si>
    <t>222130.530.000000</t>
  </si>
  <si>
    <t>марка СБС, светотехническое</t>
  </si>
  <si>
    <t>Стекло органическое.марка СБС, светотехническое [7-8мм]</t>
  </si>
  <si>
    <t>Стекло органическое.марка СБС, светотехническое [5мм]</t>
  </si>
  <si>
    <t>242040.750.000070</t>
  </si>
  <si>
    <t>стальной, свободный на приварном кольце, диаметр 301-500 мм</t>
  </si>
  <si>
    <t>Фланец.стальной, свободный на приварном кольце, диаметр 301-500 мм [450мм]</t>
  </si>
  <si>
    <t>257212.500.000002</t>
  </si>
  <si>
    <t>для дверей, дисковые</t>
  </si>
  <si>
    <t>Замок.для дверей, дисковые</t>
  </si>
  <si>
    <t>257350.100.000000</t>
  </si>
  <si>
    <t>литейный</t>
  </si>
  <si>
    <t>Поддон.литейный [5000 кг, 2000 кг]</t>
  </si>
  <si>
    <t>ООО "Мириус"</t>
  </si>
  <si>
    <t>Преобразователь сигнала.для преобразования и нормирования входных сигналов термосопротивлений, с гальванической изоляцией [12 В]</t>
  </si>
  <si>
    <t xml:space="preserve">
Георг Фишер Пайпинг Системс
</t>
  </si>
  <si>
    <t>282220.200.000001</t>
  </si>
  <si>
    <t>вилочный</t>
  </si>
  <si>
    <t>Захват.вилочный [500 кг]</t>
  </si>
  <si>
    <t>BAUER Südlohn GmbH</t>
  </si>
  <si>
    <t>289261.300.000027</t>
  </si>
  <si>
    <t>режущая, для экскаватора</t>
  </si>
  <si>
    <t>Цепь.режущая, для экскаватора</t>
  </si>
  <si>
    <t>Аппарат телефонный.IP-телефония [Yealink]</t>
  </si>
  <si>
    <t>Сковорода.электрическая [объем чаши 40 л]</t>
  </si>
  <si>
    <t xml:space="preserve">
ООО «Элинокс»
</t>
  </si>
  <si>
    <t>Холодильник.однокамерный, отдельностоящий, объем 100-149 л, с морозильным отделом</t>
  </si>
  <si>
    <t>241062.900.000045</t>
  </si>
  <si>
    <t>стальной, марка Ст.3кп, диаметр 10-19 мм, горячекатаный</t>
  </si>
  <si>
    <t>Круг.стальной, марка Ст.3кп, диаметр 10-19 мм, горячекатаный [12мм]</t>
  </si>
  <si>
    <t>Модуль анализатора серы и углерода</t>
  </si>
  <si>
    <t>265182.600.000035</t>
  </si>
  <si>
    <t>для определения полного содержания неорганического углерода</t>
  </si>
  <si>
    <t>https://cloud.skc.kz:2443/index.php/s/gQPcHKjqxG5sntP</t>
  </si>
  <si>
    <t>ТОО "Институт высоких технологий"</t>
  </si>
  <si>
    <t>ООО "Гранд Серв"</t>
  </si>
  <si>
    <t>https://cloud.skc.kz:2443/index.php/s/7TtQ6HN36mxLbQz</t>
  </si>
  <si>
    <t>Завод "Электролюкс"</t>
  </si>
  <si>
    <t>Кислота хлорная</t>
  </si>
  <si>
    <t>205959.600.000062</t>
  </si>
  <si>
    <t>жидкость </t>
  </si>
  <si>
    <t>Кислота хлорная.жидкость  [Кислота хлорная, химический чистый, плотностью от 1,60 до 1,70г/см3. ТУ 6-09-2878-84]</t>
  </si>
  <si>
    <t>https://cloud.skc.kz:2443/index.php/s/K4s4dbcDAHGqE6q</t>
  </si>
  <si>
    <t>JIANGYIN CHENGXING INTERNATIONAL TRADING CO. LTD</t>
  </si>
  <si>
    <t>Тигель</t>
  </si>
  <si>
    <t>234411.000.000015</t>
  </si>
  <si>
    <t>фарфоровый</t>
  </si>
  <si>
    <t>Тигель.фарфоровый ["Тигли керамические - используются для определения углерода и серы в металлах и сплавах при проведении анализа. Материал: - керамика
Кат. № 528-018 – премиум упаковка в фольгу по 10 шт, далее в коробк]</t>
  </si>
  <si>
    <t>https://cloud.skc.kz:2443/index.php/s/JyMxtigFz9dLbap</t>
  </si>
  <si>
    <t>LECO</t>
  </si>
  <si>
    <t>Микробюретка</t>
  </si>
  <si>
    <t>231923.300.000145</t>
  </si>
  <si>
    <t>из стекла, объем 5 -10 мл</t>
  </si>
  <si>
    <t>Микробюретка.из стекла, объем 5 -10 мл [Микробюретка 7-2-10 с автоматическим нулем и склянкой  10 мл ГОСТ 29251-91]</t>
  </si>
  <si>
    <t>https://cloud.skc.kz:2443/index.php/s/y5Dk8KXGKZi4pRy</t>
  </si>
  <si>
    <t>ПАО «Химлаборприбор»</t>
  </si>
  <si>
    <t>Кислота азотная</t>
  </si>
  <si>
    <t>201510.500.000000</t>
  </si>
  <si>
    <t>химически чистая</t>
  </si>
  <si>
    <t>Кислота азотная.химически чистая [Кислота азотная концентрированная (массовая доля азотной кислоты не менее 65%), чистый для анализа по ГОСТ 4461-77 (фасовка 10л канистры)]</t>
  </si>
  <si>
    <t>https://cloud.skc.kz:2443/index.php/s/Mi3L7ksTs3c8xrN</t>
  </si>
  <si>
    <t>ООО «Сигма Тек»</t>
  </si>
  <si>
    <t>Бумага фильтровальная.лабораторная [Фильтры обеззоленные белая лента Д=12,5 см ТУ 2642-001-42624157-98]</t>
  </si>
  <si>
    <t>https://cloud.skc.kz:2443/index.php/s/MHWrf6kwmWwEmE2</t>
  </si>
  <si>
    <t>Соль динатриевая этилендиамин-N,N,N',N'- тетрауксусной кислоты 2-водная (трилон Б)</t>
  </si>
  <si>
    <t>205956.900.000004</t>
  </si>
  <si>
    <t>химический чистый</t>
  </si>
  <si>
    <t>Соль динатриевая этилендиамин-N,N,N',N'- тетрауксусной кислоты 2-водная (трилон Б).химический чистый [Трилон Б (х.ч.) ГОСТ 10652-73]</t>
  </si>
  <si>
    <t>https://cloud.skc.kz:2443/index.php/s/FzJA9b9LxBcPL6W</t>
  </si>
  <si>
    <t>Кислота хлорная, химический чистый, плотностью от 1,60 до 1,70г/см3. ТУ 6-09-2878-84</t>
  </si>
  <si>
    <t>https://cloud.skc.kz:2443/index.php/s/NsrNQizdkr3PLM5</t>
  </si>
  <si>
    <t>ООО "ХИМСЕРВИС"</t>
  </si>
  <si>
    <t>Ambersep 920 + Purolite A500/4994 + Benjion UB 2620 + Purolite A508U/5807 + SQD201U</t>
  </si>
  <si>
    <t>https://cloud.skc.kz:2443/index.php/s/TXEXMZwaSB9AnsH</t>
  </si>
  <si>
    <t>ТОО "АППАК"</t>
  </si>
  <si>
    <t>США, Великобритания, Китай</t>
  </si>
  <si>
    <t>(DuPont de Nemours Inc.)+Purolite International  LTD+Benjion DWCV+Hebei Lijiang Biotechnology Co., Ltd</t>
  </si>
  <si>
    <t>Датчик температуры.технологический</t>
  </si>
  <si>
    <t>https://cloud.skc.kz:2443/index.php/s/9drPAPc9kRafosJ</t>
  </si>
  <si>
    <t xml:space="preserve">Dell (China) Company Limited </t>
  </si>
  <si>
    <t>Концентрат специальный.вольфрамовый [Вольфрам металлический в виде мелких гранул или  порошка (плавень вольфрамовый). Катализатор для анализатора серы и углерода Eltra CS-800. № по Leco 763-263. № по Eltra 90220]</t>
  </si>
  <si>
    <t>072919.120.000000</t>
  </si>
  <si>
    <t>вольфрамовый</t>
  </si>
  <si>
    <t>https://cloud.skc.kz:2443/index.php/s/KoT5qKfoXHc3fSz</t>
  </si>
  <si>
    <t>Германия/США</t>
  </si>
  <si>
    <t>"Eltra GmbH"/LECO®</t>
  </si>
  <si>
    <t>Цефазолин.порошок</t>
  </si>
  <si>
    <t>212011.800.000075</t>
  </si>
  <si>
    <t>Приложение (Word)</t>
  </si>
  <si>
    <t>https://cloud.skc.kz:2443/index.php/s/rbM5tbk9DzHjSYH</t>
  </si>
  <si>
    <t xml:space="preserve">ЛЕККО ЗАО </t>
  </si>
  <si>
    <t>Диметилсульфоксид, камфора рацемическая, скипидар живичный, бензилникотинат, нонивамид.мазь [Капсикам 250 мг]</t>
  </si>
  <si>
    <t>212013.990.000190</t>
  </si>
  <si>
    <t>https://cloud.skc.kz:2443/index.php/s/e3FrJqw8BRALbey</t>
  </si>
  <si>
    <t>Эстония</t>
  </si>
  <si>
    <t>Таллиннский фармацевтический завод</t>
  </si>
  <si>
    <t>Электрод лабораторный.из стекла</t>
  </si>
  <si>
    <t>231923.300.000085</t>
  </si>
  <si>
    <t>https://cloud.skc.kz:2443/index.php/s/2J5jbqHoeX5adFN</t>
  </si>
  <si>
    <t>Endress+Hauser Conducta GmbH+Co.KG</t>
  </si>
  <si>
    <t>https://cloud.skc.kz:2443/index.php/s/nMFSSGsfBXYHSb7</t>
  </si>
  <si>
    <t>Midea Group Co., Ltd.</t>
  </si>
  <si>
    <t>https://cloud.skc.kz:2443/index.php/s/sDarJ2L5TPAQ5bA</t>
  </si>
  <si>
    <t>Мембрана.для компрессора [Ремонтный комплект на компрессора HIBLOW 200   серия HIBLOW модели НР-200]</t>
  </si>
  <si>
    <t>https://cloud.skc.kz:2443/index.php/s/Fj3RDQxaEBq9PrS</t>
  </si>
  <si>
    <t>HIBLOW</t>
  </si>
  <si>
    <t>205943.900.000004</t>
  </si>
  <si>
    <t>Хладагент.R-404А (Фреон R-404А), смесь [Фреон R404a по 11 кг. R404а - это бесцветный газ, квазиазеотропная смесь R125/R143а/R134a. Температурный глайд менее 0,5 К. ]</t>
  </si>
  <si>
    <t>https://cloud.skc.kz:2443/index.php/s/nizyoSBKwkej3BW</t>
  </si>
  <si>
    <t>ОБЪЕДИНЕННЫЕ АРАБСКИЕ ЭМИРАТЫ</t>
  </si>
  <si>
    <t>ADNOC</t>
  </si>
  <si>
    <t>Полигексамид, Трилон Б, Натрия хлорид, поливинилпирролидон, борная кислота, тетраборат натрия, вода для инъекций</t>
  </si>
  <si>
    <t>212013.990.002157</t>
  </si>
  <si>
    <t>Полигексамид, Трилон Б, Натрия хлорид, поливинилпирролидон, борная кислота, тетраборат натрия, вода для инъекций.раствор [Аминат-К (антискалант),ТУ-2439-136-17965829-2012]</t>
  </si>
  <si>
    <t>Трилон Б тетранатреневая соль EDTA Na4 Наименование показателя норма Содержание основного вещества,%,не менее 86 Массовая доля тяжелых металлов,5,не боле0,002 Массовая доля железа,% не более001 РН 10,5-11,5 Внешний вид белый порошок</t>
  </si>
  <si>
    <t>ТОО "Аппак"</t>
  </si>
  <si>
    <t>253012.300.000023</t>
  </si>
  <si>
    <t>для водогрейных котлов центрального отопления</t>
  </si>
  <si>
    <t>Корпус специальный.для водогрейных котлов центрального отопления [для ЛСО]</t>
  </si>
  <si>
    <t xml:space="preserve">Теплопроизводительность -0,5МВГ Система отопление-0,37 Система горячего водоснабжение-0,37 Темпратурный график С-90/70 Вид топлива-жидкое </t>
  </si>
  <si>
    <t>271110.100.000012</t>
  </si>
  <si>
    <t>коллекторный, многофазный, мощность более 7,5 кВт, но не более 37 кВт</t>
  </si>
  <si>
    <t>Электродвигатель постоянного тока.коллекторный, многофазный, мощность более 7,5 кВт, но не более 37 кВт [для погружного насоса]</t>
  </si>
  <si>
    <t>Вал: Нержавеющая сталь 1.4462 Duplex; 
Фланец: Нержавеющая сталь 1.4571 (AISI 316 Ti);
Кожух:   Нержавеющая сталь 1.4541 (AISI 321); 
Радиальный подшипник: нерж. сталь / графит;
Осевой подшипник: нерж. сталь / графит;
Торцевое уплотнение: SIC/SIC (карбид кремния/ карбид кремния);
Винты, гайки, болты: Нержавеющая сталь 1.4401 (AISI 316);
Обмоточный провод: тип высокотемпературного провода PE2/PA.
Данные электрооборудования:	
Тип электродвигателя:	погружной, асинхронный; 
Номинальная мощность - P2:	9,2 кВт;
Промышленная частота:	50 Hz;
Номинальное напряжение:	3 x 380 V;
Способ запуска:	прямой пуск;
Номинальный ток:	21 A;
Отношение пускового тока к номинальному току:   5,6;
Отношение пускового момента к номинальному моменту:  1,6;
Отношение опрокидывающего момента к номинальному моменту:  2,8;
Cos фи - характеристика мощности: 0,8;
Номинальная скорость: 2850 1/мин
КПД: 82%
Степень защиты: IP 68; 
Класс изоляции: F;
Допуски: DIN VDE 0530 / IEC 34;
Допуски напряжений: +6% / -10% (DIN IEC 38);
Кабель:   плоский или круглый 6 х 6 мм², 4 м длина, с продольной водонепроницаемой защитой; 
Статор: стандартный – перематываемый;
Частота включений: максимально 20 /час.</t>
  </si>
  <si>
    <t>Станция насосная.канализационная, мощность 4,2 кВт, подача максимальная 3 м3/ч [Насос CDL 8-20
7.5 КВт]</t>
  </si>
  <si>
    <t>Насос высокого давления CDL 8-20 LSWSC Производительность 8м/час Высоки напор 186м  Частота врвщения-2900</t>
  </si>
  <si>
    <t>Станция насосная.канализационная, мощность 4,2 кВт, подача максимальная 3 м3/ч</t>
  </si>
  <si>
    <t>Производительность-16м/час высота напора -27м№ Мощность эл двигателя-3кВт Напряжение -380 В</t>
  </si>
  <si>
    <t>281413.900.000116</t>
  </si>
  <si>
    <t>шаровой, из цветных металлов/сплавов, размер 50-450 мм</t>
  </si>
  <si>
    <t>Клапан.шаровой, из цветных металлов/сплавов, размер 50-450 мм [DN100 PN16 AISI316 ГОСТ 21345-2005]</t>
  </si>
  <si>
    <t xml:space="preserve">Маркировка:
Присоединение 	муфтовое
Номинальный диаметр DN (Ду) 	100 мм
Диаметр прохода d	100 мм
Диаметр в дюймах 	4"
Номинальное давление PN (Ру) 	63 бар
Тип прохода 	полнопроходной
Резьба на кране	внутренняя-внутренняя
Корпус крана 	трехсоставной
Материал корпуса	нержавеющая сталь
Марка материала корпуса	AISI 316 (08Х17Н13М2)
Монтажная длина 	220 мм
Уплотнение шара	PTFE (фторопласт)
Максимальная температура рабочей среды	80°С
Рабочая среда агрессивная среда
Тип крана двухходовой
Особенность кранана высокое давление, с ручкой рычагом, с площадкой под привод, разборный корпус. Управление ручное.
</t>
  </si>
  <si>
    <t>Элемент нагревательный.для промышленной печи</t>
  </si>
  <si>
    <t>Карбидокремневый нагреватель для печи ОВР (Starbar) тип U1231х650х530х25   Рабочая температура до 1425 градусов цельсия.      Металлизация концов алюминием ГОСТ 16139-76</t>
  </si>
  <si>
    <t>Реторта</t>
  </si>
  <si>
    <t>282114.700.000021</t>
  </si>
  <si>
    <t>для электропечи, стальная</t>
  </si>
  <si>
    <t>Реторта.для электропечи, стальная [ГОСТ 977-88 (СТ СЭВ 4559-84, СТ СЭВ 4561-84, СТ СЭВ 4563-84). jтливки стальные. jбщие технические условия]</t>
  </si>
  <si>
    <t xml:space="preserve">Реторта литая Печи ОВР 
Метод изготовления - сборное изделие (ЦБЛ трубы, фланцы, бандаж)
Марка стали – 20Х25Н19С2Л (ГОСТ 977-88) мах 1 до 1100С0
Изделие собирается литая труб одним без сварным швом
Наружный ø 462 мм.
Внутренний ø 422 мм.
Изделие должна быть новым </t>
  </si>
  <si>
    <t>281328.000.000003</t>
  </si>
  <si>
    <t>Установка компрессорная.винтовая</t>
  </si>
  <si>
    <t>Рабочее давление, бар	15-25
Производительность, м3/мин	25,4-22,8
Количество ступеней сжатия, шт.	2
Емкость масляной системы, л	89
Количество постов 3/4'', шт.	2
Максимальная температура окружающей среды, °C	50 °C
Двигатель	
Производитель двигателя	Cummins
Модель	DCEC QSL8.9-C360-30
Число цилиндров, шт.	6
Мощность, кВт	264
Число оборотов максимум, об./мин	1 900
Число оборотов минимум, об./мин	1 200
Расход топлива на максимальной мощности, кг/ч	51,02-48,44
Тип системы охлаждения	жидкостная
Емкость системы охлаждения, л	58
Емкость масляной системы, л	21
Емкость топливного бака, л	420
Габариты и вес	
Длина на шасси, мм	4252
Ширина на шасси, мм	2140
Высота на шасси, мм	2482
Масса рабочая с шасси, кг	4583
Длина без шасси, мм	3826
Ширина без шасси, мм	2140
Высота без шасси, мм	2225
Масса рабочая без шасси, кг	4051
Длина на салазках, мм	3826 mm
Ширина на салазках, мм	2140 mm
Высота на салазках, мм	2357 mm
Масса на салазках, кг	4183 kg
Группа	
Рабочее давление, бар	15 bar(a) ; 16 bar(a) ; 17 bar(a) ; 18 bar(a) ; 19 bar(a) ; 20 bar(a) ; 25 bar(a)
Производительность, м3/мин	20-35</t>
  </si>
  <si>
    <t>Погрузчик-экскаватор.для земляных работ</t>
  </si>
  <si>
    <t>Элемент чувствительный</t>
  </si>
  <si>
    <t>265182.500.000104</t>
  </si>
  <si>
    <t>для измерения преобразования значений Ph в водных растворах</t>
  </si>
  <si>
    <t>Элемент чувствительный.для измерения преобразования значений Ph в водных растворах [CPS491D-7221]</t>
  </si>
  <si>
    <t>рН электрод CPS491D-7221
«Endress+Hauser» для вторичного преобразователя SPM 223 – MS0005*                                                             измерительный кабель CYK10-A151 Memosens, длина кабеля – 15 м для вторичного преобразователя SPM 223 – MS0005</t>
  </si>
  <si>
    <t>Модуль расширения.для программируемого логического контроллера [CMC-PD01 Плата (драйвер) управления частотным преобразователем “Delta VFD-2000”]</t>
  </si>
  <si>
    <t>Плата расширения CMC-PD01 для преобразователя частоты Delta Electronics. Особенности: 1. Поддержка обмена PZD данными; 2. Поддержка PKW данных для считывания параметров ПЧ; 3. Поддержка функции диагностики; 4. Автоматическое определние скорости-макс. до 12 Мб/c. Интерфейс: Разъем DB9; Метод передачи: Высокоскоростной RS-485; Тип кабеля: экранированная витая пара; Электрическая: 500В пост.тока; Тип сообщении: Циклический обмен данными; Эл.питание: 5В пост.тока (питание от ПЧ); Напряжение изоляции: 500В пост. тока; Мощность: 1Вт; Вес: 28 г.</t>
  </si>
  <si>
    <t>289939.899.000016</t>
  </si>
  <si>
    <t>для станции очистки картриджей</t>
  </si>
  <si>
    <t>Фильтр.для станции очистки картриджей [ЭФМ20/10-ВВ20 двухступенчатый]</t>
  </si>
  <si>
    <t>Гейзер ЭФМ20/10-20BB применяется для очистки  холодной воды от песка, Размер 20BB-508 мм х 115 мм;Температура воды до 40ºС;Производительность до 40 л/мин;Пористость внешней оболочки: 20 мкм;Пористость внутренней оболочки: 10 мкм;
Применяется для фильтров с корпусами 20BB;</t>
  </si>
  <si>
    <t>Винтовой (шнековый) компрессор</t>
  </si>
  <si>
    <t>302040.300.001442</t>
  </si>
  <si>
    <t>Винтовой блок (компрессор), представляет собой основную рабочую
часть агрегата. Состоит из двух винтов (роторов), изготовленных посредством 
высокоточной механической обработки и помещенных в корпус. Является
«сердцем» компрессорных модульных станций.</t>
  </si>
  <si>
    <t xml:space="preserve">АО "Волковгеология" </t>
  </si>
  <si>
    <t>"Desco drillrig"</t>
  </si>
  <si>
    <t>300-508/11/00R20</t>
  </si>
  <si>
    <t>https://cloud.skc.kz:2443/index.php/s/FkPK2jAbzGkAb9T</t>
  </si>
  <si>
    <t>Россия, Беларусь</t>
  </si>
  <si>
    <t>ПАО «Нижнекамскшина», Белшина, ОМСК шина</t>
  </si>
  <si>
    <t>240-508/8/25/R20</t>
  </si>
  <si>
    <t>https://cloud.skc.kz:2443/index.php/s/J2bB88WLxpDaMrM</t>
  </si>
  <si>
    <t>295/80R22,5 (3550kg 900kPa)</t>
  </si>
  <si>
    <t>https://cloud.skc.kz:2443/index.php/s/ZcPLccBXwFztNW3</t>
  </si>
  <si>
    <t>Принтер</t>
  </si>
  <si>
    <t>лазерный, монохромный</t>
  </si>
  <si>
    <t>https://cloud.skc.kz:2443/index.php/s/Si38k8Zo4iKrsmR</t>
  </si>
  <si>
    <t xml:space="preserve">КНР, </t>
  </si>
  <si>
    <t>320-508 М 93</t>
  </si>
  <si>
    <t>https://cloud.skc.kz:2443/index.php/s/9tMWapRPPPg88af</t>
  </si>
  <si>
    <t>260-508/9/00/R20</t>
  </si>
  <si>
    <t>https://cloud.skc.kz:2443/index.php/s/3TxaFx2RR7FBnNm</t>
  </si>
  <si>
    <t>Плита ориентированно стружечная</t>
  </si>
  <si>
    <t>162113.390.000003</t>
  </si>
  <si>
    <t>тип ОСП-4</t>
  </si>
  <si>
    <t>шлифованная [OSB=22]</t>
  </si>
  <si>
    <t>https://cloud.skc.kz:2443/index.php/s/eM4s5HEMi3MXSjk</t>
  </si>
  <si>
    <t>Горелка</t>
  </si>
  <si>
    <t>282111.300.000001</t>
  </si>
  <si>
    <t>на жидком топливе, мощность 70-1200 кВт</t>
  </si>
  <si>
    <t>https://cloud.skc.kz:2443/index.php/s/faw4CjkfWapfTCw</t>
  </si>
  <si>
    <t>Динамометр</t>
  </si>
  <si>
    <t>266012.900.000044</t>
  </si>
  <si>
    <t>для поверки испытательных рабочих средств измерений, переносной</t>
  </si>
  <si>
    <t>Вес:Вес 0-10 тонна</t>
  </si>
  <si>
    <t>https://cloud.skc.kz:2443/index.php/s/PZYBYz99wD9e3S8</t>
  </si>
  <si>
    <t>ФБУ Красноярский ЦСМ</t>
  </si>
  <si>
    <t>275126.900.000004</t>
  </si>
  <si>
    <t>бытовой</t>
  </si>
  <si>
    <t>Тип:СФО25м \ Напряжения:380</t>
  </si>
  <si>
    <t>https://cloud.skc.kz:2443/index.php/s/i65DJZpybYibFCj</t>
  </si>
  <si>
    <t>КНР</t>
  </si>
  <si>
    <t>Карбоксиметилцеллюлоза</t>
  </si>
  <si>
    <t>201659.400.000000</t>
  </si>
  <si>
    <t>https://cloud.skc.kz:2443/index.php/s/ES9xSp2D4fNKFNx</t>
  </si>
  <si>
    <t>https://cloud.skc.kz:2443/index.php/s/rSN3S6gdgriDHon</t>
  </si>
  <si>
    <t>https://cloud.skc.kz:2443/index.php/s/QGHwbAxk4rTfjcd</t>
  </si>
  <si>
    <t>РК</t>
  </si>
  <si>
    <t>Текстолит</t>
  </si>
  <si>
    <t>139614.000.000022</t>
  </si>
  <si>
    <t>электротехнический, листовой</t>
  </si>
  <si>
    <t>https://cloud.skc.kz:2443/index.php/s/mrqC8wJpgSJcrTK</t>
  </si>
  <si>
    <t>Лист</t>
  </si>
  <si>
    <t>ГК "Велунд Сталь"</t>
  </si>
  <si>
    <t>https://cloud.skc.kz:2443/index.php/s/BcHzDNrGMC2D2Kd</t>
  </si>
  <si>
    <t>ЗападноСибирский металлургический комбинат</t>
  </si>
  <si>
    <t>https://cloud.skc.kz:2443/index.php/s/GrzxZzZMjiwQB3X</t>
  </si>
  <si>
    <t>241071.000.000002</t>
  </si>
  <si>
    <t>стальной, горячекатаный, с уклоном внутренних граней полок, номер швеллера 20</t>
  </si>
  <si>
    <t>https://cloud.skc.kz:2443/index.php/s/WNEjckqXrXyQ852</t>
  </si>
  <si>
    <t>241066.900.000147</t>
  </si>
  <si>
    <t>стальной, марка Ст.09Г2С, диаметр 51-103 мм, горячекатаный</t>
  </si>
  <si>
    <t>Диаметр:55мм \ Маркировка:сталь 09Г2С</t>
  </si>
  <si>
    <t>https://cloud.skc.kz:2443/index.php/s/zgNiQjsCe7qQYEg</t>
  </si>
  <si>
    <t>ПАО МЕЧЕЛ</t>
  </si>
  <si>
    <t>221113.500.000000</t>
  </si>
  <si>
    <t>для автобуса или автомобиля грузового и троллейбуса, диагональная, диаметр обода 20</t>
  </si>
  <si>
    <t>размер:425/85 R21</t>
  </si>
  <si>
    <t>https://cloud.skc.kz:2443/index.php/s/XFxNF2ysfGWnK7M</t>
  </si>
  <si>
    <t>размер:320/508(12.00R20)</t>
  </si>
  <si>
    <t>https://cloud.skc.kz:2443/index.php/s/iPxRRLccHdYoAf5</t>
  </si>
  <si>
    <t>Аппарат сварочный</t>
  </si>
  <si>
    <t>279031.800.000000</t>
  </si>
  <si>
    <t>инвертор</t>
  </si>
  <si>
    <t>https://cloud.skc.kz:2443/index.php/s/8E9A2CN6jH5NYKg</t>
  </si>
  <si>
    <t>КНР, Россия</t>
  </si>
  <si>
    <t>241031.900.000029</t>
  </si>
  <si>
    <t>марка Ст.3кп, толщина 2,5-12 мм, с ромбическим рифлением</t>
  </si>
  <si>
    <t>Толщина:4 мм</t>
  </si>
  <si>
    <t>https://cloud.skc.kz:2443/index.php/s/XoJn5qcwBw2J7nB</t>
  </si>
  <si>
    <t>Россия, РК</t>
  </si>
  <si>
    <t>Магнитогорский металлургический комбинат, Северсталь, Уральская сталь, АрселорМиттал</t>
  </si>
  <si>
    <t>Толщина:10мм</t>
  </si>
  <si>
    <t>https://cloud.skc.kz:2443/index.php/s/ZaPi7JieWCKTM2F</t>
  </si>
  <si>
    <t>Толщина:8 мм</t>
  </si>
  <si>
    <t>https://cloud.skc.kz:2443/index.php/s/yjx4XqTryMXBfYd</t>
  </si>
  <si>
    <t xml:space="preserve">Магнитогорский металлургический комбинат, Северсталь, Уральская сталь, </t>
  </si>
  <si>
    <t>Толщина:10 мм</t>
  </si>
  <si>
    <t>https://cloud.skc.kz:2443/index.php/s/tpjcfkYRf4C9wKB</t>
  </si>
  <si>
    <t>241032.000.000021</t>
  </si>
  <si>
    <t>марка Ст.3сп, толщина 12-60 мм, горячекатаный</t>
  </si>
  <si>
    <t>Толщина:20мм</t>
  </si>
  <si>
    <t>https://cloud.skc.kz:2443/index.php/s/xjTmFwNjqs7EnjC</t>
  </si>
  <si>
    <t>259413.900.000043</t>
  </si>
  <si>
    <t>для связиста</t>
  </si>
  <si>
    <t>https://cloud.skc.kz:2443/index.php/s/9MGzKyWWxynmYqN</t>
  </si>
  <si>
    <t xml:space="preserve"> КНР</t>
  </si>
  <si>
    <t>KingTony, FORCE</t>
  </si>
  <si>
    <t>Пиломатериал</t>
  </si>
  <si>
    <t>161010.390.000004</t>
  </si>
  <si>
    <t>из хвойных пород, необрезанный, сорт 4</t>
  </si>
  <si>
    <t>https://cloud.skc.kz:2443/index.php/s/dkndps2zqJew3L8</t>
  </si>
  <si>
    <t>Семейшпалы</t>
  </si>
  <si>
    <t>259929.290.000009</t>
  </si>
  <si>
    <t>замковая, наружная</t>
  </si>
  <si>
    <t>https://cloud.skc.kz:2443/index.php/s/ZPpqda9ZHP3CjWy</t>
  </si>
  <si>
    <t>221111.100.000017</t>
  </si>
  <si>
    <t>для легкового автомобиля, летняя, радиальная, диаметр обода 26</t>
  </si>
  <si>
    <t>https://cloud.skc.kz:2443/index.php/s/zC2RFNboyQoLRyf</t>
  </si>
  <si>
    <t>221113.500.000008</t>
  </si>
  <si>
    <t>для автобуса или автомобиля грузового и троллейбуса, диагональная, диаметр обода 21</t>
  </si>
  <si>
    <t>размер:18.00 R25(Белаз)</t>
  </si>
  <si>
    <t>https://cloud.skc.kz:2443/index.php/s/EpetSiaeArgEDSZ</t>
  </si>
  <si>
    <t>Беларусь,</t>
  </si>
  <si>
    <t>Завод Белшина</t>
  </si>
  <si>
    <t>221113.500.000026</t>
  </si>
  <si>
    <t>на спецтехнику, восстановленная</t>
  </si>
  <si>
    <t>размер:21,00 R33(Белаз)</t>
  </si>
  <si>
    <t>https://cloud.skc.kz:2443/index.php/s/yBoPBS4BqZJe4C5</t>
  </si>
  <si>
    <t>271110.100.000002</t>
  </si>
  <si>
    <t>синхронный, однофазный, мощность до 0,75 кВт</t>
  </si>
  <si>
    <t>Оборот/мин:37 квт/1000</t>
  </si>
  <si>
    <t>https://cloud.skc.kz:2443/index.php/s/pFZyS4ArgiqZA2f</t>
  </si>
  <si>
    <t>Элком</t>
  </si>
  <si>
    <t>271124.300.000002</t>
  </si>
  <si>
    <t>синхронный, однофазный, мощность более 0,75 кВт, но не более 7,5 кВт</t>
  </si>
  <si>
    <t>Оборот/мин:1000 об/мин \ мощность:30 кВт</t>
  </si>
  <si>
    <t>https://cloud.skc.kz:2443/index.php/s/aSzBJ5rT4AoaM5o</t>
  </si>
  <si>
    <t>271124.700.000000</t>
  </si>
  <si>
    <t>асинхронный, однофазный, мощность более 37 кВт, но не более 75 кВт</t>
  </si>
  <si>
    <t>Оборот/мин:1000 об/мин \ мощность:55 кВт</t>
  </si>
  <si>
    <t>https://cloud.skc.kz:2443/index.php/s/78cMegtW4ZYWPqH</t>
  </si>
  <si>
    <t>271124.700.000002</t>
  </si>
  <si>
    <t>асинхронный, многофазный, мощность более 37 кВт, но не более 75 кВт</t>
  </si>
  <si>
    <t>462:Тип:55 кВт./1500 об/мин</t>
  </si>
  <si>
    <t>https://cloud.skc.kz:2443/index.php/s/AbdpJy53fxqYiLa</t>
  </si>
  <si>
    <t>Оборот/мин:1500 об/мин \ мощность:55 кВт</t>
  </si>
  <si>
    <t>https://cloud.skc.kz:2443/index.php/s/qcX2CAEgqTJCRbs</t>
  </si>
  <si>
    <t>271125.400.000002</t>
  </si>
  <si>
    <t>асинхронный, многофазный, мощность более 75 кВт, но не более 375 кВт</t>
  </si>
  <si>
    <t>462:Тип: 90 кВт/1500 об/мин с дополнительным охлаждением</t>
  </si>
  <si>
    <t>https://cloud.skc.kz:2443/index.php/s/Ycr9FqSX4eDqCJB</t>
  </si>
  <si>
    <t>Ясс</t>
  </si>
  <si>
    <t>289261.500.000097</t>
  </si>
  <si>
    <t>https://cloud.skc.kz:2443/index.php/s/XdqPSRzsXqWCJfB</t>
  </si>
  <si>
    <t>АО Химфарм</t>
  </si>
  <si>
    <t>Парацетамол, хлорфенирамина малеат, кислота аскорбиновая</t>
  </si>
  <si>
    <t>212013.990.000498</t>
  </si>
  <si>
    <t>https://cloud.skc.kz:2443/index.php/s/NxTCTa29jZHxw9r</t>
  </si>
  <si>
    <t>упаковка</t>
  </si>
  <si>
    <t>265112.530.000003</t>
  </si>
  <si>
    <t>Эликом</t>
  </si>
  <si>
    <t>Датчик глубины</t>
  </si>
  <si>
    <t>265186.100.000000</t>
  </si>
  <si>
    <t>Датчик глубины ДГИ-1</t>
  </si>
  <si>
    <t>https://cloud.skc.kz:2443/index.php/s/3d3eKDd2Xqp6729</t>
  </si>
  <si>
    <t>ООО «ПромГеоФизСервис»</t>
  </si>
  <si>
    <t>для электрического соединения скважинного прибора</t>
  </si>
  <si>
    <t>https://cloud.skc.kz:2443/index.php/s/mPEkbeo6kmq4Xp6</t>
  </si>
  <si>
    <t>Аппаратура комплексная</t>
  </si>
  <si>
    <t>265112.590.000000</t>
  </si>
  <si>
    <t>для исследований в скважинах</t>
  </si>
  <si>
    <t>https://cloud.skc.kz:2443/index.php/s/cksKyHgFi6rMW84</t>
  </si>
  <si>
    <t>293230.990.000333</t>
  </si>
  <si>
    <t>https://cloud.skc.kz:2443/index.php/s/Qsr3JiQfcj4HJJd</t>
  </si>
  <si>
    <t>Завод Планар</t>
  </si>
  <si>
    <t>Дымомер</t>
  </si>
  <si>
    <t>265153.100.000014</t>
  </si>
  <si>
    <t>для измерения дымности отработавших газов дизельных автомобильных двигателей, переносной</t>
  </si>
  <si>
    <t>https://cloud.skc.kz:2443/index.php/s/55w9pYmqeje3TFw</t>
  </si>
  <si>
    <t>Мета</t>
  </si>
  <si>
    <t>https://cloud.skc.kz:2443/index.php/s/KQarHGp735keG3Q</t>
  </si>
  <si>
    <t>Китай/РК</t>
  </si>
  <si>
    <t> Gree, LG, SAMSUNG</t>
  </si>
  <si>
    <t>222219.400.000000</t>
  </si>
  <si>
    <t>из термопластического материала, для упаковки пищевых продуктов</t>
  </si>
  <si>
    <t>150 мл, диаметр по крышке-96 мм, высота по корпусу с крышкой  -30мм,, Чашка с крышкой 150/96, Перинт-Универсал</t>
  </si>
  <si>
    <t>https://cloud.skc.kz:2443/index.php/s/ZsFFyrH5MmwCpZ9</t>
  </si>
  <si>
    <t>Чаша</t>
  </si>
  <si>
    <t>231923.300.000178</t>
  </si>
  <si>
    <t xml:space="preserve">лабораторная, выпаривания, из стеклоуглерода, объем 40-110 мл </t>
  </si>
  <si>
    <t>40мл, №3 , СУ-2000, 1916-027-272088046-01</t>
  </si>
  <si>
    <t>https://cloud.skc.kz:2443/index.php/s/F4X7dtHZbXzHM9C</t>
  </si>
  <si>
    <t>203022.200.000003</t>
  </si>
  <si>
    <t>для теплоизоляции</t>
  </si>
  <si>
    <t>специальная охлаждающя жидкость для чиллера с добавкой антибактериальных присадок</t>
  </si>
  <si>
    <t>https://cloud.skc.kz:2443/index.php/s/oCfDYRFXgoJzZgH</t>
  </si>
  <si>
    <t>Проба контрольная</t>
  </si>
  <si>
    <t>265182.600.000074</t>
  </si>
  <si>
    <t>для выполнения методики измерения, насыпная</t>
  </si>
  <si>
    <t>Стандарт:КПР-226-А, Герметичный пластиковый флакон, содержащий порошок белого цвета с добавлением радионуклида  Ra-226 (в равновесии с  продуктами распада</t>
  </si>
  <si>
    <t>https://cloud.skc.kz:2443/index.php/s/Y2Xbtna9oGrqrgd</t>
  </si>
  <si>
    <t>205210.900.000044</t>
  </si>
  <si>
    <t>полимерный, универсальный</t>
  </si>
  <si>
    <t>по 0,5 дм3, Дракон</t>
  </si>
  <si>
    <t>https://cloud.skc.kz:2443/index.php/s/kpHF6z2ZGRE4fXT</t>
  </si>
  <si>
    <t>для TANKMPK 01 PE TANK MILLIPAK FILTER, системы очистки  воды Millipore Elix 5</t>
  </si>
  <si>
    <t>https://cloud.skc.kz:2443/index.php/s/LBqBBNcnDtjopLz</t>
  </si>
  <si>
    <t>265182.500.000010</t>
  </si>
  <si>
    <t>для спектрометра</t>
  </si>
  <si>
    <t>спектрометр Optima7000DV, 1-слотовая быстросъёмная, кварцевая</t>
  </si>
  <si>
    <t>https://cloud.skc.kz:2443/index.php/s/DkgKXpJZ34eq75w</t>
  </si>
  <si>
    <t>265182.500.000076</t>
  </si>
  <si>
    <t>для индуктивно-связанных плазмой масс спектрометра</t>
  </si>
  <si>
    <t>Набор наконечников GemTip Cross-Flow II, специальная керамика с сапфировыми и рубиновыми вставками  с нормированным отвестием для спектрометра Optima7000DV</t>
  </si>
  <si>
    <t>https://cloud.skc.kz:2443/index.php/s/SCLX4kXycWtrHrs</t>
  </si>
  <si>
    <t>171274.590.000000</t>
  </si>
  <si>
    <t>мелованная</t>
  </si>
  <si>
    <t>гигроскопичность;повышенная влагостойкость, тип бумаги плотностью не менее 70 г/м², является  упаковочным материалом, высокопрочная обёрточная бумага из слабопроваренной  длинноволокнистой сульфатной целлюлозы</t>
  </si>
  <si>
    <t>https://cloud.skc.kz:2443/index.php/s/MY5CwCxpDwsQj72</t>
  </si>
  <si>
    <t>Напальчник</t>
  </si>
  <si>
    <t>221971.900.000015</t>
  </si>
  <si>
    <t>натуральный латекс, не пудренные</t>
  </si>
  <si>
    <t>https://cloud.skc.kz:2443/index.php/s/Prf2DdaTLtTMf5X</t>
  </si>
  <si>
    <t>Окно аксиально продувочное</t>
  </si>
  <si>
    <t>265182.300.000006</t>
  </si>
  <si>
    <t xml:space="preserve">для оптико-эмиссионного спектрометра </t>
  </si>
  <si>
    <t>спектрометр Optima 8300, кварцевое оптически прозрачное стекло, 17 мм</t>
  </si>
  <si>
    <t>https://cloud.skc.kz:2443/index.php/s/DHgp96wjKkZ24rg</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</si>
  <si>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t>
  </si>
  <si>
    <t>https://cloud.skc.kz:2443/index.php/s/i6iQ3eYQPH78Z3t</t>
  </si>
  <si>
    <t>Сито</t>
  </si>
  <si>
    <t>329959.500.000001</t>
  </si>
  <si>
    <t>лабораторное</t>
  </si>
  <si>
    <t>Тип:С12/38, диаметр 120 мм, высота 38 мм.Материал сетки – бронза, ячейки 0,1 мм</t>
  </si>
  <si>
    <t>https://cloud.skc.kz:2443/index.php/s/z5qb5jXAkR4oBff</t>
  </si>
  <si>
    <t>282411.200.000007</t>
  </si>
  <si>
    <t>круглая, диаметр 710 мм</t>
  </si>
  <si>
    <t>https://cloud.skc.kz:2443/index.php/s/kB7DXZAPNA8ZL32</t>
  </si>
  <si>
    <t>Волжский инструментальный завод</t>
  </si>
  <si>
    <t>Препарат от кашля</t>
  </si>
  <si>
    <t>212013.930.000002</t>
  </si>
  <si>
    <t>https://cloud.skc.kz:2443/index.php/s/rndRj9omMGYc4AF</t>
  </si>
  <si>
    <t>Фармацевтический завод "Эгис"</t>
  </si>
  <si>
    <t>Лейкопластырь</t>
  </si>
  <si>
    <t>212024.200.000004</t>
  </si>
  <si>
    <t>бактерицидный</t>
  </si>
  <si>
    <t>https://cloud.skc.kz:2443/index.php/s/sKCWH3aQAYyJN6i</t>
  </si>
  <si>
    <t>Препарат противопростудный</t>
  </si>
  <si>
    <t>212013.939.000010</t>
  </si>
  <si>
    <t>гранулы</t>
  </si>
  <si>
    <t>https://cloud.skc.kz:2443/index.php/s/6ycQisJpopbRaSi</t>
  </si>
  <si>
    <t>https://cloud.skc.kz:2443/index.php/s/aoM8BCaPHgCr6c9</t>
  </si>
  <si>
    <t>Химфарм</t>
  </si>
  <si>
    <t>282512.500.000025</t>
  </si>
  <si>
    <t>бытовой, автономный</t>
  </si>
  <si>
    <t xml:space="preserve"> холодопроизводительность 1120 Вт [9 W]</t>
  </si>
  <si>
    <t>https://cloud.skc.kz:2443/index.php/s/c5pAG6TxpJxLKYL</t>
  </si>
  <si>
    <t>275125.900.000006</t>
  </si>
  <si>
    <t>накопительный, тип закрытый</t>
  </si>
  <si>
    <t>объем 150-500 л [Бойлер 200л]</t>
  </si>
  <si>
    <t>https://cloud.skc.kz:2443/index.php/s/WGRtNpYWBB3He74</t>
  </si>
  <si>
    <t>257360.100.000002</t>
  </si>
  <si>
    <t>III - трехшарошечные</t>
  </si>
  <si>
    <t>https://cloud.skc.kz:2443/index.php/s/35sZ3Q4ykJT8cMe</t>
  </si>
  <si>
    <t>ТОО ЗМО</t>
  </si>
  <si>
    <t>Измеритель сопротивления заземления</t>
  </si>
  <si>
    <t>265143.300.000001</t>
  </si>
  <si>
    <t>для измерения сопротивления заземления и удельного сопротивления грунта</t>
  </si>
  <si>
    <t>https://cloud.skc.kz:2443/index.php/s/xac3BcMePeBLwjL</t>
  </si>
  <si>
    <t>https://cloud.skc.kz:2443/index.php/s/R6Xj4MAkmJxn7ij</t>
  </si>
  <si>
    <t>201659.400.000001</t>
  </si>
  <si>
    <t>https://cloud.skc.kz:2443/index.php/s/RzpigPx75SRS35C</t>
  </si>
  <si>
    <t>https://cloud.skc.kz:2443/index.php/s/sTjpNMLgD6MeNgn</t>
  </si>
  <si>
    <t>РК, КНР</t>
  </si>
  <si>
    <t>LG Samsaung</t>
  </si>
  <si>
    <t>Мультиметр</t>
  </si>
  <si>
    <t>265143.590.000012</t>
  </si>
  <si>
    <t>цифровой, точность обычно около 0,1 %</t>
  </si>
  <si>
    <t>https://cloud.skc.kz:2443/index.php/s/NSTi3DbYQ9NBEXa</t>
  </si>
  <si>
    <t>284922.500.000040</t>
  </si>
  <si>
    <t>трехкулачковый, спирально-реечный</t>
  </si>
  <si>
    <t>https://cloud.skc.kz:2443/index.php/s/dBoA8qMbbwkjxod</t>
  </si>
  <si>
    <t>Польша, Беларусь, КНР</t>
  </si>
  <si>
    <t>BIZON, Гродно</t>
  </si>
  <si>
    <t>Полоса стальная</t>
  </si>
  <si>
    <t>241032.000.000260</t>
  </si>
  <si>
    <t>марка Ст.3сп, толщина 31-40 мм</t>
  </si>
  <si>
    <t>https://cloud.skc.kz:2443/index.php/s/Qfw7JQd2KKeGs3b</t>
  </si>
  <si>
    <t xml:space="preserve">Мечел, СеверСталь, </t>
  </si>
  <si>
    <t>https://cloud.skc.kz:2443/index.php/s/MN8BZN4YR4KRAmm</t>
  </si>
  <si>
    <t>241066.900.000146</t>
  </si>
  <si>
    <t>стальной, марка Ст.09Г2С, диаметр 15-50 мм, горячекатаный</t>
  </si>
  <si>
    <t>Диаметр:36мм \ Маркировка:сталь 09Г2С</t>
  </si>
  <si>
    <t>https://cloud.skc.kz:2443/index.php/s/bnLt65kHM5rZdnH</t>
  </si>
  <si>
    <t>Диаметр:46мм \ Маркировка:сталь 09Г2С</t>
  </si>
  <si>
    <t>https://cloud.skc.kz:2443/index.php/s/bgdMKDFr3zmaGPg</t>
  </si>
  <si>
    <t>размер:32</t>
  </si>
  <si>
    <t>https://cloud.skc.kz:2443/index.php/s/AEgQMmp79Q7xpzR</t>
  </si>
  <si>
    <t>размер:1300/530/533 R21</t>
  </si>
  <si>
    <t>https://cloud.skc.kz:2443/index.php/s/abiSjf4aJjfH34P</t>
  </si>
  <si>
    <t>Россия, Беларусь, КНР</t>
  </si>
  <si>
    <t>ПАО «Нижнекамскшина», Белшина, ОМСК шина, FAW</t>
  </si>
  <si>
    <t>https://cloud.skc.kz:2443/index.php/s/LikpE88GNemHeWN</t>
  </si>
  <si>
    <t>https://cloud.skc.kz:2443/index.php/s/BAaeknZ6sCMSXte</t>
  </si>
  <si>
    <t>https://cloud.skc.kz:2443/index.php/s/GDZtKT9pocw58xM</t>
  </si>
  <si>
    <t>Россия, КНР, Латвия</t>
  </si>
  <si>
    <t>Компания Resanta,Компания JASIC</t>
  </si>
  <si>
    <t>https://cloud.skc.kz:2443/index.php/s/Zo4GWcDnd7Xo95s</t>
  </si>
  <si>
    <t>https://cloud.skc.kz:2443/index.php/s/A2Bt7scFmQTL6HR</t>
  </si>
  <si>
    <t>https://cloud.skc.kz:2443/index.php/s/oySQncN3fed2AfR</t>
  </si>
  <si>
    <t>https://cloud.skc.kz:2443/index.php/s/nyGN4KLpf2cnmty</t>
  </si>
  <si>
    <t>https://cloud.skc.kz:2443/index.php/s/WNZxWsa5KHCz5ry</t>
  </si>
  <si>
    <t>https://cloud.skc.kz:2443/index.php/s/ZjZMiYjGidMfZkQ</t>
  </si>
  <si>
    <t>https://cloud.skc.kz:2443/index.php/s/9NJ9jLgwJjjgq3e</t>
  </si>
  <si>
    <t>https://cloud.skc.kz:2443/index.php/s/nRKm7BBGkLc4yDG</t>
  </si>
  <si>
    <t>https://cloud.skc.kz:2443/index.php/s/aykHnsFSEdEWnDp</t>
  </si>
  <si>
    <t>https://cloud.skc.kz:2443/index.php/s/CYA2JKyN6GmoRFa</t>
  </si>
  <si>
    <t>https://cloud.skc.kz:2443/index.php/s/EcsTQCksxACntJE</t>
  </si>
  <si>
    <t>Казахстан</t>
  </si>
  <si>
    <t>https://cloud.skc.kz:2443/index.php/s/dTK8M6cwcRCNiei</t>
  </si>
  <si>
    <t>https://cloud.skc.kz:2443/index.php/s/giGs95DpxEpp9nF</t>
  </si>
  <si>
    <t>https://cloud.skc.kz:2443/index.php/s/Ze8BqL9t7djWWbD</t>
  </si>
  <si>
    <t>https://cloud.skc.kz:2443/index.php/s/7QHq98NYbaQ35be</t>
  </si>
  <si>
    <t>Инжектор корундовый</t>
  </si>
  <si>
    <t>265182.600.000007</t>
  </si>
  <si>
    <t>спектрометр Optima7000DV, внутренний 2,0 мм, корундовый</t>
  </si>
  <si>
    <t>https://cloud.skc.kz:2443/index.php/s/dxFP2kWcPDn3nYS</t>
  </si>
  <si>
    <t>спектрометр Optima 8300, 1-слотовая быстросъёмная, кварцевая</t>
  </si>
  <si>
    <t>https://cloud.skc.kz:2443/index.php/s/FSGk5spzkAkGaJN</t>
  </si>
  <si>
    <t>201510.500.000004</t>
  </si>
  <si>
    <t>особой чистоты</t>
  </si>
  <si>
    <t>особо чистая (ОСЧ),65%, по 1 дм3, 11125-84</t>
  </si>
  <si>
    <t>https://cloud.skc.kz:2443/index.php/s/qseZF69RexZxAzB</t>
  </si>
  <si>
    <t>https://cloud.skc.kz:2443/index.php/s/oMgBYXYnkjaDdj9</t>
  </si>
  <si>
    <t>Фильтр воздушный</t>
  </si>
  <si>
    <t>265182.300.000013</t>
  </si>
  <si>
    <t>для масс-спектрометра</t>
  </si>
  <si>
    <t>для RF-генератора, "13"" х 14""", спектрометр Optima 8300</t>
  </si>
  <si>
    <t>https://cloud.skc.kz:2443/index.php/s/Cn8x6LQgT2MmKT9</t>
  </si>
  <si>
    <t>https://cloud.skc.kz:2443/index.php/s/HLT25MbaMJ54LWN</t>
  </si>
  <si>
    <t>https://cloud.skc.kz:2443/index.php/s/rMGGnfi26r3HgHE</t>
  </si>
  <si>
    <t>https://cloud.skc.kz:2443/index.php/s/BW3ofQkcdToccSc</t>
  </si>
  <si>
    <t>спектрометр Optima7000DV, кварцевое оптически прозрачное стекло аксиального обзора, 32 мм</t>
  </si>
  <si>
    <t>https://cloud.skc.kz:2443/index.php/s/tinA6CefHyGXzxJ</t>
  </si>
  <si>
    <t>https://cloud.skc.kz:2443/index.php/s/HYzdktHERS5iRky</t>
  </si>
  <si>
    <t>242013.900.000196</t>
  </si>
  <si>
    <t>стальная, диаметр 95 мм, толщина стенки 10 мм</t>
  </si>
  <si>
    <t>марка стали - 40х</t>
  </si>
  <si>
    <t>https://cloud.skc.kz:2443/index.php/s/ttbHjGHWyrMXyY3</t>
  </si>
  <si>
    <t>Свердловский трубопрокатный завод</t>
  </si>
  <si>
    <t>https://cloud.skc.kz:2443/index.php/s/3AkSGRnk7ZBLMBW</t>
  </si>
  <si>
    <t>244423.100.000007</t>
  </si>
  <si>
    <t>из меди и сплавов на медной основе, сварочная, диаметр 0,8-1,2 мм</t>
  </si>
  <si>
    <t>сварочная 1,2мм</t>
  </si>
  <si>
    <t>https://cloud.skc.kz:2443/index.php/s/cr6DEjC5AyPpzC5</t>
  </si>
  <si>
    <t>Golden Bridge</t>
  </si>
  <si>
    <t>Источник бесперебойного питания.резервный [1500VA:1500VA \UPS SVC: UPS SVC]</t>
  </si>
  <si>
    <t>Устройство ИБП Тип Резервное Мощность, ВА/Ватт 1500/900</t>
  </si>
  <si>
    <t>https://cloud.skc.kz:2443/index.php/s/ErjmetrAXRpNyxa</t>
  </si>
  <si>
    <t>Монитор.ЖК, диагональ более 23", но не более 30" [ТИП 1 Монитор 27 Диагональ]</t>
  </si>
  <si>
    <t>Размер экрана (диагональ): 68 см (27 дюйм), широкоэкранный  (16:9);</t>
  </si>
  <si>
    <t>РК, КНР, Япония</t>
  </si>
  <si>
    <t>Кабель.</t>
  </si>
  <si>
    <t>273213.730.000085</t>
  </si>
  <si>
    <t>Кабель.марка КГ, напряжение 1 000 В ["Кабель КГ-3*0,75-55-90 0""а"]</t>
  </si>
  <si>
    <t>https://cloud.skc.kz:2443/index.php/s/GZGETZwadBL45QW</t>
  </si>
  <si>
    <t>ОО "Новое технология", ОО "Севкабель</t>
  </si>
  <si>
    <t>https://cloud.skc.kz:2443/index.php/s/FGProF3HwBdQ3zk</t>
  </si>
  <si>
    <t>Планар</t>
  </si>
  <si>
    <t>265133.900.000048</t>
  </si>
  <si>
    <t>https://cloud.skc.kz:2443/index.php/s/9n7LfZXeqQYkYds</t>
  </si>
  <si>
    <t>Западпрбор</t>
  </si>
  <si>
    <t>289212.500.000004</t>
  </si>
  <si>
    <t>УСБС "Крот"</t>
  </si>
  <si>
    <t>Буровое устройство, комплект породоразрушающего инструмента, коммутационная сборка в абразивоустойчивой оболочке на разматывающе – сматывающем устройстве, трос, пульт оператора, место оператора</t>
  </si>
  <si>
    <t>https://cloud.skc.kz:2443/index.php/s/BgsFbG5Zcf4WS2t</t>
  </si>
  <si>
    <t>Комплекс программно-аппаратный</t>
  </si>
  <si>
    <t>262013.000.000000</t>
  </si>
  <si>
    <t>Система автоматизации буровых станков и мониторинга ТС</t>
  </si>
  <si>
    <t>https://cloud.skc.kz:2443/index.php/s/xom8yjRadKBJScy</t>
  </si>
  <si>
    <t>Сплав</t>
  </si>
  <si>
    <t>244530.133.000006</t>
  </si>
  <si>
    <t>твердый вольфрамовый, марка ВК8</t>
  </si>
  <si>
    <t>Сплав.твердый вольфрамовый, марка ВК8 [Г5105]</t>
  </si>
  <si>
    <t>АО "Волковгеология"</t>
  </si>
  <si>
    <t>Россия, КНР</t>
  </si>
  <si>
    <t>ОАО Победит</t>
  </si>
  <si>
    <t>Сплав.твердый вольфрамовый, марка ВК8 [13171]</t>
  </si>
  <si>
    <t>Сплав.твердый вольфрамовый, марка ВК8 [Г5303]</t>
  </si>
  <si>
    <t>Сплав.твердый вольфрамовый, марка ВК8 [Форма:Г13171]</t>
  </si>
  <si>
    <t>Сплав.твердый вольфрамовый, марка ВК8 [Форма:Г5105]</t>
  </si>
  <si>
    <t>Сплав.твердый вольфрамовый, марка ВК8 [Форма:Г5303]</t>
  </si>
  <si>
    <t>244424.200.000011</t>
  </si>
  <si>
    <t>марка Л85, толщина 0,05-12 мм</t>
  </si>
  <si>
    <t>Лист латунный.марка Л85, толщина 0,05-12 мм [1*2м 1,5мм]</t>
  </si>
  <si>
    <t>ТОО ЗОЦМ</t>
  </si>
  <si>
    <t>Лист латунный.марка Л85, толщина 0,05-12 мм [1.50х600х1500(мм)]</t>
  </si>
  <si>
    <t>Хлорид кальция.кальцинированный, сорт высший [Реагент химические]</t>
  </si>
  <si>
    <t>Хлорид кальция.кальцинированный, сорт высший [мешок 25кг, кальций хлористый технический]</t>
  </si>
  <si>
    <t>Хлорид кальция.кальцинированный, сорт высший [25кг]</t>
  </si>
  <si>
    <t>Модуль</t>
  </si>
  <si>
    <t>279040.500.000002</t>
  </si>
  <si>
    <t>излучателя нейтронов в скважинах, частота импульсов 20Гц</t>
  </si>
  <si>
    <t>Модуль.излучателя нейтронов в скважинах, частота импульсов 20Гц [Импульсті нейтрондық генератор (ING) 10-20-120ТБТ+Блок питания и управления АИНК 60БПУ]</t>
  </si>
  <si>
    <t>Модуль.излучателя нейтронов в скважинах, частота импульсов 20Гц [Импульсті нейтрондық генератор (ING) 12-50-100БT+ Блок питания управления 10-50БПУ]</t>
  </si>
  <si>
    <t>Модуль.излучателя нейтронов в скважинах, частота импульсов 20Гц [Импульсный нейтронный генератор (ИНГ) 12-50-100БТ]</t>
  </si>
  <si>
    <t>Модуль.излучателя нейтронов в скважинах, частота импульсов 20Гц [Импульсный нейтронный генератор (ИНГ) 10-20-120ТБТ]</t>
  </si>
  <si>
    <t>Электродвигатель переменного тока.асинхронный, многофазный, мощность более 7,5 кВт, но не более 37 кВт [Соединение – лаповsq
30 кВт./1000 об/мин]</t>
  </si>
  <si>
    <t>Электрод сварочный.металлический, плавящийся, с покрытием [Диаметр:4мм \ Маркировка:МР-3]</t>
  </si>
  <si>
    <t>РК, КНР, Украина</t>
  </si>
  <si>
    <t>Казэлектрод, Арсенал, Монолит</t>
  </si>
  <si>
    <t>Инжектор специализированный</t>
  </si>
  <si>
    <t>281332.000.000149</t>
  </si>
  <si>
    <t>Инжектор специализированный.для компрессора [новый, Инжектор (форсунка) GP-328-2574 (387-9433)]</t>
  </si>
  <si>
    <t>Гидронасос</t>
  </si>
  <si>
    <t>289261.300.000074</t>
  </si>
  <si>
    <t>для гидравлической системы насоса</t>
  </si>
  <si>
    <t>Гидронасос.для гидравлической системы насоса [Гидронасос К7VG265]</t>
  </si>
  <si>
    <t>Гидронасос.для гидравлической системы насоса [K7VG265-1BFR-1PM2-T003 \ назначение:для бурового станка KZ - 800B]</t>
  </si>
  <si>
    <t>Гидронасос.для гидравлической системы насоса [для бурового станка KZ - 800B \ Наименование:K7VG265-1BFR-1PM2-T003]</t>
  </si>
  <si>
    <t>Гидронасос.для гидравлической системы насоса [K3VG112DT-1T1R-6P09 \ назначение:для бурового станка KZ - 800B]</t>
  </si>
  <si>
    <t>Гидронасос.для гидравлической системы насоса [SDB2020FH1-R942 \ Тип:шестеренчатый насос двухсекционный \ назначение:для бурового станка KZ - 800B]</t>
  </si>
  <si>
    <t>Жидкость.общего назначения, смазочно-охлаждающая [Тосол]</t>
  </si>
  <si>
    <t>Капшагай ТОО Багашармекен</t>
  </si>
  <si>
    <t>Жидкость.общего назначения, смазочно-охлаждающая</t>
  </si>
  <si>
    <t>Жидкость.общего назначения, смазочно-охлаждающая [СОЖ]</t>
  </si>
  <si>
    <t>Швеллер.стальной, горячекатаный, с параллельными гранями полок, номер швеллера 10 [стальной, горячекатаный, с параллельными гранями полок, номер швеллера 10]</t>
  </si>
  <si>
    <t>Швеллер.стальной, горячекатаный, с параллельными гранями полок, номер швеллера 10</t>
  </si>
  <si>
    <t>252111.900.000010</t>
  </si>
  <si>
    <t>секционный, чугунный</t>
  </si>
  <si>
    <t>Радиатор отопления.секционный, чугунный</t>
  </si>
  <si>
    <t>Счетчик Гейгера-Мюллера</t>
  </si>
  <si>
    <t>265141.000.000046</t>
  </si>
  <si>
    <t>цилиндрический</t>
  </si>
  <si>
    <t>Счетчик Гейгера-Мюллера.цилиндрический [Описание:Счетчик Гейгера-Мюллера СБМ-18]</t>
  </si>
  <si>
    <t>Счетчик Гейгера-Мюллера.цилиндрический [Счетчик Гейгера-Мюллера СБМ-18]</t>
  </si>
  <si>
    <t>241071.000.000118</t>
  </si>
  <si>
    <t>номер профиля 20Б1, двутавровая</t>
  </si>
  <si>
    <t>Балка стальная.номер профиля 20Б1, двутавровая [Характеристика:20Б1, l-12.05м]</t>
  </si>
  <si>
    <t>Вал коленчатый</t>
  </si>
  <si>
    <t>293122.700.000004</t>
  </si>
  <si>
    <t>Вал коленчатый.для грузового автомобиля [Евро 3 стандарт, Камаз-2]</t>
  </si>
  <si>
    <t>Камаз, МАЗ</t>
  </si>
  <si>
    <t>Вал коленчатый.для грузового автомобиля [7511, Краз-2]</t>
  </si>
  <si>
    <t>Видеорегистратор.автомобильный [Видеорегистратор с флешкой цифровой]</t>
  </si>
  <si>
    <t>Пила.ленточная, ширина 27 мм [м55 l5890]</t>
  </si>
  <si>
    <t>289261.500.000137</t>
  </si>
  <si>
    <t>для специальной и специализированной грузоподъемной техники, системы охлаждения</t>
  </si>
  <si>
    <t>Радиатор.для специальной и специализированной грузоподъемной техники, системы охлаждения [новый, ДЭС, Радиатор охлаждения двигателя AKSA-200 двигатель 6CTA8.3]</t>
  </si>
  <si>
    <t>Радиометр</t>
  </si>
  <si>
    <t>265141.000.000041</t>
  </si>
  <si>
    <t>Радиометр.оптический</t>
  </si>
  <si>
    <t>Акционерное общество "Волковгеология"</t>
  </si>
  <si>
    <t>Проволока.из углеродистой стали, холоднотянутая, диаметр 1,05-3 мм [ф3]</t>
  </si>
  <si>
    <t>Шкаф холодильный.температура хранения (-5˚)-(+5˚) [Шкаф холодильный]</t>
  </si>
  <si>
    <t>Круг.стальной, марка Ст.45, диаметр 20-25 мм, горячекатаный [50мм]</t>
  </si>
  <si>
    <t>Мечел</t>
  </si>
  <si>
    <t>241071.000.000016</t>
  </si>
  <si>
    <t>стальной, горячекатаный, с параллельными гранями полок, номер швеллера 8</t>
  </si>
  <si>
    <t>Швеллер.стальной, горячекатаный, с параллельными гранями полок, номер швеллера 8 [8]</t>
  </si>
  <si>
    <t>Лампа светодиодная</t>
  </si>
  <si>
    <t>261112.000.000007</t>
  </si>
  <si>
    <t>коммутаторная</t>
  </si>
  <si>
    <t>Лампа светодиодная.коммутаторная [Е27 мощ, 40 Вт/  36 В]</t>
  </si>
  <si>
    <t>Китай, Россия</t>
  </si>
  <si>
    <t>282220.200.000029</t>
  </si>
  <si>
    <t>поворота платформы экскаватора</t>
  </si>
  <si>
    <t>Редуктор.поворота платформы экскаватора [Новый, Силовой насос ЕК 313.4.55.557.483]</t>
  </si>
  <si>
    <t>279033.900.000016</t>
  </si>
  <si>
    <t>для нагрева воздушной среды либо разнообразных газовых смесей, мощность свыше 2,0-2,5 кВт</t>
  </si>
  <si>
    <t>Электронагреватель.для нагрева воздушной среды либо разнообразных газовых смесей, мощность свыше 2,0-2,5 кВт [2,5 кВт, ТЭН для СФО-25]</t>
  </si>
  <si>
    <t>Китай, Турция</t>
  </si>
  <si>
    <t>282411.200.000025</t>
  </si>
  <si>
    <t>дисковая сегментная, диаметр 710 мм</t>
  </si>
  <si>
    <t>Пила.дисковая сегментная, диаметр 710 мм [геллера]</t>
  </si>
  <si>
    <t>281510.700.000001</t>
  </si>
  <si>
    <t>роликовый цилиндрический, упорный</t>
  </si>
  <si>
    <t>Подшипник качения.роликовый цилиндрический, упорный</t>
  </si>
  <si>
    <t>SCT</t>
  </si>
  <si>
    <t>Диск коробки передач</t>
  </si>
  <si>
    <t>283093.990.000058</t>
  </si>
  <si>
    <t>для тракторной техники</t>
  </si>
  <si>
    <t>Диск коробки передач.для тракторной техники [новый, Бульдозер Т-165, Соединительный диск Т-165-2 кат. №OA52007]</t>
  </si>
  <si>
    <t>Головка блока цилиндра</t>
  </si>
  <si>
    <t>302040.300.000273</t>
  </si>
  <si>
    <t>Головка блока цилиндра.для подвижного состава [новый, 740.30-1003014]</t>
  </si>
  <si>
    <t>Головка блока цилиндра.для подвижного состава [43118 ЕВРО 3]</t>
  </si>
  <si>
    <t>Сульфонол</t>
  </si>
  <si>
    <t>205951.000.000003</t>
  </si>
  <si>
    <t>Сульфонол.порошок [Тара:в бумажных мешках \ Масса:10 кг]</t>
  </si>
  <si>
    <t>Сульфонол.порошок [10 кг, в бумажных мешках]</t>
  </si>
  <si>
    <t>Коуш</t>
  </si>
  <si>
    <t>259311.500.000322</t>
  </si>
  <si>
    <t>для стального троса</t>
  </si>
  <si>
    <t>Коуш.для стального троса [Наполнение:Для троса диаметром 20мм]</t>
  </si>
  <si>
    <t>РОССИЯ, КИТАЙ</t>
  </si>
  <si>
    <t xml:space="preserve"> Завод СеверСталь</t>
  </si>
  <si>
    <t>Электрод специализированный</t>
  </si>
  <si>
    <t>265182.500.000106</t>
  </si>
  <si>
    <t>Приложение 2 (Электрод комбинированный pH JUMO)</t>
  </si>
  <si>
    <t>https://cloud.skc.kz:2443/index.php/s/FTnttRLZ45cHrwX</t>
  </si>
  <si>
    <t>Акционерное общество "Ульбинский металлургический завод"</t>
  </si>
  <si>
    <t>14220162</t>
  </si>
  <si>
    <t>1641-2 Т</t>
  </si>
  <si>
    <t>Пневмошлем</t>
  </si>
  <si>
    <t>222929.900.000049</t>
  </si>
  <si>
    <t>защитный, пластикатовый</t>
  </si>
  <si>
    <t>Приложение 1 (Пневмошлем)</t>
  </si>
  <si>
    <t>https://cloud.skc.kz:2443/index.php/s/oH73Qcxpjq2KTkX</t>
  </si>
  <si>
    <t>АО "Кимрская фабрика имени Горького"</t>
  </si>
  <si>
    <t>04270004</t>
  </si>
  <si>
    <t>1591-1 Т</t>
  </si>
  <si>
    <t>Магний</t>
  </si>
  <si>
    <t>244530.251.000000</t>
  </si>
  <si>
    <t>марка Мг 95</t>
  </si>
  <si>
    <t>https://cloud.skc.kz:2443/index.php/s/ki9XMxEyXzC7s9M</t>
  </si>
  <si>
    <t>ОАО "СМЗ"</t>
  </si>
  <si>
    <t xml:space="preserve">Натрий </t>
  </si>
  <si>
    <t>201323.250.000001</t>
  </si>
  <si>
    <t>металлический технический, в кусках</t>
  </si>
  <si>
    <t>https://cloud.skc.kz:2443/index.php/s/mb57tMECA8oMeHD</t>
  </si>
  <si>
    <t>MSSA</t>
  </si>
  <si>
    <t>Трибутилфосфат</t>
  </si>
  <si>
    <t>201453.500.000004</t>
  </si>
  <si>
    <t>https://cloud.skc.kz:2443/index.php/s/6McAzmxaF7F7fQw</t>
  </si>
  <si>
    <t>03100096</t>
  </si>
  <si>
    <t>379-2 Т</t>
  </si>
  <si>
    <t>201551.000.000005</t>
  </si>
  <si>
    <t>https://cloud.skc.kz:2443/index.php/s/2mcftQ7GL6ZFgTF</t>
  </si>
  <si>
    <t>ООО Уралкалий Трейдинг</t>
  </si>
  <si>
    <t>03100098</t>
  </si>
  <si>
    <t>3665-1 Т</t>
  </si>
  <si>
    <t>2-этилгексанол</t>
  </si>
  <si>
    <t>201422.600.000003</t>
  </si>
  <si>
    <t>ГОСТ 26624-2016</t>
  </si>
  <si>
    <t>https://cloud.skc.kz:2443/index.php/s/QEfkjZdDAMMpfRP</t>
  </si>
  <si>
    <t>03100086</t>
  </si>
  <si>
    <t>3137-2 Т</t>
  </si>
  <si>
    <t xml:space="preserve">Швеллер стальной №27 </t>
  </si>
  <si>
    <t>241071.000.000020</t>
  </si>
  <si>
    <t>https://cloud.skc.kz:2443/index.php/s/7sdx3X3kBjZjHEZ; https://cloud.skc.kz:2443/index.php/s/9Eqf8acxYDpLyzL</t>
  </si>
  <si>
    <t>01410045</t>
  </si>
  <si>
    <t>1625-2 Т</t>
  </si>
  <si>
    <t>Корзина для газоанализатора [Каталожный номер : 502-344, Марка : Leco, Никелевые]</t>
  </si>
  <si>
    <t>265182.500.000039</t>
  </si>
  <si>
    <t>https://cloud.skc.kz:2443/index.php/s/JQDGZfGSrqMq2wz</t>
  </si>
  <si>
    <t>01160001</t>
  </si>
  <si>
    <t>271-2 Т</t>
  </si>
  <si>
    <t>239914.000.000025</t>
  </si>
  <si>
    <t xml:space="preserve">Материал заготовки должен иметь Тигель графитовый лабораторный высокотемпературный кат.№782-720 Leco
Производитель LECO Corporation (США).
С поставкой товара предоставляется сертификата происхождения товара и сертификат качества LECO с указанием конечного пользователя АО "УМЗ".
</t>
  </si>
  <si>
    <t>https://cloud.skc.kz:2443/index.php/s/55MpRJbznkrKLfy</t>
  </si>
  <si>
    <t>01140369</t>
  </si>
  <si>
    <t>88-3 Т</t>
  </si>
  <si>
    <t>Образец калибровочный.для ультразвукового контроля [Каталожный номер : № 502-935 LECO]</t>
  </si>
  <si>
    <t>265166.990.000007</t>
  </si>
  <si>
    <t>Образец калибровочный (содержание водорода 2,2 ppm) кат. № 502-935 LECO</t>
  </si>
  <si>
    <t>https://cloud.skc.kz:2443/index.php/s/aygTWrPNrn7F6L6</t>
  </si>
  <si>
    <t>01160094</t>
  </si>
  <si>
    <t>267-3 Т</t>
  </si>
  <si>
    <t>Блок.графитовый ЭГ, 150х340х1100мм</t>
  </si>
  <si>
    <t>239914.000.000012</t>
  </si>
  <si>
    <t>Блок.графитовый [1915-007-27208846-2004, ЭГ, 150х340х1100мм]</t>
  </si>
  <si>
    <t>https://cloud.skc.kz:2443/index.php/s/codZPt8TF8GtCkg</t>
  </si>
  <si>
    <t>ООО "Донкарб Графит"</t>
  </si>
  <si>
    <t>01140003</t>
  </si>
  <si>
    <t>3182-1 Т</t>
  </si>
  <si>
    <t>Блок.графитовый 300х300х1800мм,</t>
  </si>
  <si>
    <t>Блок.графитовый [300х300х1800мм, ЭГ/RP]</t>
  </si>
  <si>
    <t>https://cloud.skc.kz:2443/index.php/s/t45yYFWX4iLKnGb</t>
  </si>
  <si>
    <t>Блок.угольный 387/281х250х1600мм</t>
  </si>
  <si>
    <t>232014.900.000048</t>
  </si>
  <si>
    <t>Блок.угольный [№1.3161.01.001, ПКУО, Н-2, 387/281х250х1600мм]</t>
  </si>
  <si>
    <t>https://cloud.skc.kz:2443/index.php/s/Mp6YPDZXtPEKPFE</t>
  </si>
  <si>
    <t>01140345</t>
  </si>
  <si>
    <t>230-2 Т</t>
  </si>
  <si>
    <t>Блок.угольный ПКУО, Н-2, 250х400х1880мм</t>
  </si>
  <si>
    <t>Блок.угольный [№1.3162.00.001, ПКУО, Н-2, 250х400х1880мм]</t>
  </si>
  <si>
    <t>https://cloud.skc.kz:2443/index.php/s/LwPT28F8YXx6YSt</t>
  </si>
  <si>
    <t>Алмазный шлифовальный круг WENDT</t>
  </si>
  <si>
    <t>239111.700.000006</t>
  </si>
  <si>
    <t>Круг.шлифматериал алмаз, на органической и металлической связке, шлифовальный п [Алмазный шлифовальный круг WENDT]</t>
  </si>
  <si>
    <t>https://cloud.skc.kz:2443/index.php/s/CsoinsGS3Jjbedr</t>
  </si>
  <si>
    <t>Бельгия/Германия</t>
  </si>
  <si>
    <t>WENDT/ООО Диакрафт</t>
  </si>
  <si>
    <t>05110337</t>
  </si>
  <si>
    <t>2563-1 Т</t>
  </si>
  <si>
    <t>Проволока нихромовая X20H80 ф 6,3 мм</t>
  </si>
  <si>
    <t>243412.200.000000</t>
  </si>
  <si>
    <t>Проволока.из прецизионных сплавов, холоднотянутая, диаметр 5,7-7 мм [12766.1-90, Проволока нихромовая X20H80 ф 6,3 мм]</t>
  </si>
  <si>
    <t>https://cloud.skc.kz:2443/index.php/s/5yfJyMw7tpPqp8w</t>
  </si>
  <si>
    <t>АО "ВЗПС"</t>
  </si>
  <si>
    <t>01310168</t>
  </si>
  <si>
    <t>167-3 Т</t>
  </si>
  <si>
    <t>Сажа/Углерод технический марки N-550</t>
  </si>
  <si>
    <t>201321.300.000000</t>
  </si>
  <si>
    <t>Сажа.углеродная, пигмент [Углерод технический марки N-550]</t>
  </si>
  <si>
    <t>https://cloud.skc.kz:2443/index.php/s/XPFexrAoGQnyAY4</t>
  </si>
  <si>
    <t>01140023</t>
  </si>
  <si>
    <t>436-1 Т</t>
  </si>
  <si>
    <t>Стержень.графитовый d=710х1650мм</t>
  </si>
  <si>
    <t>239914.000.000020</t>
  </si>
  <si>
    <t>Стержень.графитовый [1915-007-27208846-2005, ЭГ, d=710х1650мм]</t>
  </si>
  <si>
    <t>https://cloud.skc.kz:2443/index.php/s/6tbwEqoiy3Kg2xD</t>
  </si>
  <si>
    <t>01140368</t>
  </si>
  <si>
    <t>232-2 Т</t>
  </si>
  <si>
    <t>Стержень.графитовый 300 мм, 1800 мм, Марка : ЭГ</t>
  </si>
  <si>
    <t>Стержень.графитовый [300 мм, 1800 мм, Марка : ЭГ]</t>
  </si>
  <si>
    <t>https://cloud.skc.kz:2443/index.php/s/pEyGpK3A3n5S7fp</t>
  </si>
  <si>
    <t>Стержень.графитовый 910 мм*1500 мм</t>
  </si>
  <si>
    <t>Стержень.графитовый [910 мм, не более 0,5%, Материал для изготовления прессовой оснастки печей горячего вакуумного прессования, не менее 1,59 кг/дм3, Предел прочности на изгиб : не менее 11 мПа, 1500 мм]</t>
  </si>
  <si>
    <t>https://cloud.skc.kz:2443/index.php/s/3oKYF7YFqjYjwpW</t>
  </si>
  <si>
    <t xml:space="preserve">Плита </t>
  </si>
  <si>
    <t>282982.550.000015</t>
  </si>
  <si>
    <t xml:space="preserve">Плита фильтр-пресса </t>
  </si>
  <si>
    <t>https://cloud.skc.kz:2443/index.php/s/BbFCeB99bJCyZMn; https://cloud.skc.kz:2443/index.php/s/gYSSCcTkkGjGGCE</t>
  </si>
  <si>
    <t>15200674</t>
  </si>
  <si>
    <t>1238-2 Т</t>
  </si>
  <si>
    <t>Лист молибдэновый</t>
  </si>
  <si>
    <t>244530.173.000000</t>
  </si>
  <si>
    <t>Лист молибденовый,марка М-МП</t>
  </si>
  <si>
    <t>https://cloud.skc.kz:2443/index.php/s/bYjrs2kL7GkZz2R</t>
  </si>
  <si>
    <t>01130038</t>
  </si>
  <si>
    <t>159 Т</t>
  </si>
  <si>
    <t>Роль свинцовая</t>
  </si>
  <si>
    <t>244321.100.000008</t>
  </si>
  <si>
    <t>Роль свинцовая, толщина 5 мм; ГОСТ 89-73</t>
  </si>
  <si>
    <t>https://cloud.skc.kz:2443/index.php/s/a2M9GXkAZCnH5x5</t>
  </si>
  <si>
    <t>01130211</t>
  </si>
  <si>
    <t>3347-2 Т</t>
  </si>
  <si>
    <t xml:space="preserve">Стакан для кристаллизатора, металлический </t>
  </si>
  <si>
    <t>259929.490.000257</t>
  </si>
  <si>
    <t>https://cloud.skc.kz:2443/index.php/s/rwmCdPbEz6sA7YK</t>
  </si>
  <si>
    <t>01130651</t>
  </si>
  <si>
    <t>2661-1 Т</t>
  </si>
  <si>
    <t>https://cloud.skc.kz:2443/index.php/s/KbjqSSbz7JAGJoA</t>
  </si>
  <si>
    <t>https://cloud.skc.kz:2443/index.php/s/pmPt3diW6DRj79g</t>
  </si>
  <si>
    <t>Труба медная</t>
  </si>
  <si>
    <t>244426.300.010004</t>
  </si>
  <si>
    <t>Труба общего назначения медная, диаметр 151-200 мм</t>
  </si>
  <si>
    <t>https://cloud.skc.kz:2443/index.php/s/AgFE47LJwRowCQN</t>
  </si>
  <si>
    <t>01130578</t>
  </si>
  <si>
    <t>2660-2 Т</t>
  </si>
  <si>
    <t>Лист медный</t>
  </si>
  <si>
    <t>244424.100.000004</t>
  </si>
  <si>
    <t>Лист медный марка М1, толщина 0,05-12 мм</t>
  </si>
  <si>
    <t>https://cloud.skc.kz:2443/index.php/s/ymL2NmiopRBSqBE</t>
  </si>
  <si>
    <t>01130283</t>
  </si>
  <si>
    <t>3228-1 Т</t>
  </si>
  <si>
    <t>Кислота щавелевая</t>
  </si>
  <si>
    <t>201433.800.000000</t>
  </si>
  <si>
    <t>Кислота щавелевая химически чистый Класс:ХЧ</t>
  </si>
  <si>
    <t>https://cloud.skc.kz:2443/index.php/s/GSQGZQ2KNo7xad3</t>
  </si>
  <si>
    <t>03200375</t>
  </si>
  <si>
    <t>377-1 Т</t>
  </si>
  <si>
    <t>Соль пищевая</t>
  </si>
  <si>
    <t>108430.900.000000</t>
  </si>
  <si>
    <t>поваренная, экстра сорт</t>
  </si>
  <si>
    <t>https://cloud.skc.kz:2443/index.php/s/abbCb2YpFCMx5nC</t>
  </si>
  <si>
    <t>03100150</t>
  </si>
  <si>
    <t>317 Т</t>
  </si>
  <si>
    <t>201510.500.000011</t>
  </si>
  <si>
    <t>неконцентрированная, сорт высший</t>
  </si>
  <si>
    <t>https://cloud.skc.kz:2443/index.php/s/saBqNz4S4Q772Jk</t>
  </si>
  <si>
    <t>03100002</t>
  </si>
  <si>
    <t>3348-2 Т</t>
  </si>
  <si>
    <t>Диметилдитиокарбамат натрия</t>
  </si>
  <si>
    <t>201451.300.000008</t>
  </si>
  <si>
    <t>https://cloud.skc.kz:2443/index.php/s/M7HFrztQKRaNWf5</t>
  </si>
  <si>
    <t>03100671</t>
  </si>
  <si>
    <t>244-2 Т</t>
  </si>
  <si>
    <t>Фильтр аналитический</t>
  </si>
  <si>
    <t>265153.900.000081</t>
  </si>
  <si>
    <t>аэрозольный</t>
  </si>
  <si>
    <t>https://cloud.skc.kz:2443/index.php/s/xrsAqwoX5bqXQMA</t>
  </si>
  <si>
    <t>03201364</t>
  </si>
  <si>
    <t>3522-2 Т</t>
  </si>
  <si>
    <t>Реагент Шуца</t>
  </si>
  <si>
    <t>205952.100.000381</t>
  </si>
  <si>
    <t>https://cloud.skc.kz:2443/index.php/s/ZR35Z9AFd8gH3j6</t>
  </si>
  <si>
    <t>01140284</t>
  </si>
  <si>
    <t>3116-2 Т</t>
  </si>
  <si>
    <t>Плавень железный</t>
  </si>
  <si>
    <t>205956.900.000035</t>
  </si>
  <si>
    <t>катализатор сгорания пробы металла</t>
  </si>
  <si>
    <t>https://cloud.skc.kz:2443/index.php/s/T42wQkrrH32ZrtB</t>
  </si>
  <si>
    <t>01140240..</t>
  </si>
  <si>
    <t>3574-2 Т</t>
  </si>
  <si>
    <t>Тантал</t>
  </si>
  <si>
    <t>381158.813.000000</t>
  </si>
  <si>
    <t>в ломе танталовом</t>
  </si>
  <si>
    <t>Приложение №2 - Тантал в ломе танталовом (99,95%)</t>
  </si>
  <si>
    <t>https://cloud.skc.kz:2443/index.php/s/S7apDcZAifnkpX8</t>
  </si>
  <si>
    <t>Южная Корея, США, Тайвань, Франция</t>
  </si>
  <si>
    <t>Praxair Surface Technologies Co., Ltd
Praxair Surface Technologies, Inc.
Praxair MRC SAS</t>
  </si>
  <si>
    <t>Приложение №2 - Тантал в ломе танталовом (90%)</t>
  </si>
  <si>
    <t>https://cloud.skc.kz:2443/index.php/s/pMxy3Z7FKAk85qt</t>
  </si>
  <si>
    <t>284112.700.000000</t>
  </si>
  <si>
    <t>Станок для обработки металла.агрегатный многопозиционный [станок]</t>
  </si>
  <si>
    <t>https://cloud.skc.kz:2443/index.php/s/DwpP8iPLkMGJK8D</t>
  </si>
  <si>
    <t>11000190</t>
  </si>
  <si>
    <t>4153 Т</t>
  </si>
  <si>
    <t>259929.190.000128</t>
  </si>
  <si>
    <t>Шар.для барабанно-шаровой мельницы, мелющий, стальной [Шар мелющий стальной ф 80 мм, HSR HB 3]</t>
  </si>
  <si>
    <t>https://cloud.skc.kz:2443/index.php/s/KTWEqsTraDpqSAe</t>
  </si>
  <si>
    <t>01120123</t>
  </si>
  <si>
    <t>3406-1 Т</t>
  </si>
  <si>
    <t>Лекосорб</t>
  </si>
  <si>
    <t>265182.500.000042</t>
  </si>
  <si>
    <t>Лекосорб.для газоанализатора [Марка : Leco, Каталожный номер : 502-174 НАZ]</t>
  </si>
  <si>
    <t>https://cloud.skc.kz:2443/index.php/s/WXGRbiGb48XbRyZ</t>
  </si>
  <si>
    <t>01140239..</t>
  </si>
  <si>
    <t>3536-3 Т</t>
  </si>
  <si>
    <t>Масло вакуумное.минеральное [ВМ-1С]</t>
  </si>
  <si>
    <t>https://cloud.skc.kz:2443/index.php/s/5JjHDW4TG69sjkx</t>
  </si>
  <si>
    <t>02330146</t>
  </si>
  <si>
    <t>107-1 Т</t>
  </si>
  <si>
    <t>Мешок</t>
  </si>
  <si>
    <t>222212.900.000006</t>
  </si>
  <si>
    <t>Мешок.для геологических проб, полипропиленовый [450х650,, 40*40 нит/дм, мешок, полипропиленовый, ламинированный с п/эт вкладышем]</t>
  </si>
  <si>
    <t>https://cloud.skc.kz:2443/index.php/s/AzDzgkjY5HnTTrw</t>
  </si>
  <si>
    <t>04340231</t>
  </si>
  <si>
    <t>1656-1 Т</t>
  </si>
  <si>
    <t>221930.300.000013</t>
  </si>
  <si>
    <t>Трубка.для химического насоса, из резины [внутренний 19мм, HV-06508-90, Phar Med BPT, Трубка для насосного оборудования., B/T-90, Производство : MasterFlex]</t>
  </si>
  <si>
    <t>https://cloud.skc.kz:2443/index.php/s/6iAKLPKJJRymMwL</t>
  </si>
  <si>
    <t>02012057</t>
  </si>
  <si>
    <t>2801-1 Т</t>
  </si>
  <si>
    <t>Масло компрессорное.минеральное [SHC1025, Mobil Rarus, 208л]</t>
  </si>
  <si>
    <t>https://cloud.skc.kz:2443/index.php/s/ag2BRS4iHyZ8QD7</t>
  </si>
  <si>
    <t>02330219</t>
  </si>
  <si>
    <t>108-2 Т</t>
  </si>
  <si>
    <t>221114.700.000009</t>
  </si>
  <si>
    <t>Шина.для погрузчика, диагональная, диаметр обода 8 [18х7х8]</t>
  </si>
  <si>
    <t>https://cloud.skc.kz:2443/index.php/s/TbkxXKZ3xK4TSxz</t>
  </si>
  <si>
    <t>02260096</t>
  </si>
  <si>
    <t>1963-2 Т</t>
  </si>
  <si>
    <t>Кран запорный</t>
  </si>
  <si>
    <t>281413.900.000056</t>
  </si>
  <si>
    <t>Кран запорный.стальной, давление условное 0-420 Мпа, проход условный 10-1400 мм, ручной [Кран шаровый из нерж. стали DN65, PN25]</t>
  </si>
  <si>
    <t>https://cloud.skc.kz:2443/index.php/s/TEjgFWa6eA6M4sS</t>
  </si>
  <si>
    <t>19300345</t>
  </si>
  <si>
    <t>138-2 Т</t>
  </si>
  <si>
    <t>Масло трансмиссионное.синтетическое, всесезонное [Ипродент ТМ, Марка : ТМ-1-34]</t>
  </si>
  <si>
    <t>https://cloud.skc.kz:2443/index.php/s/L7DJpWFrmBMJnEj</t>
  </si>
  <si>
    <t>02330269</t>
  </si>
  <si>
    <t>109-1 Т</t>
  </si>
  <si>
    <t>Масло компрессорное.синтетическое [VP1149834, Gardner Denver AEON 3000 SP, 209л]</t>
  </si>
  <si>
    <t>https://cloud.skc.kz:2443/index.php/s/SJf5ztDoBr2t7gN</t>
  </si>
  <si>
    <t>02330237..</t>
  </si>
  <si>
    <t>84-2 Т</t>
  </si>
  <si>
    <t>281413.900.000022</t>
  </si>
  <si>
    <t>Клапан.запорный, нержавеющий, размер 50-450 мм [Вентиль нержавеющий Ду-100 Ру-16]</t>
  </si>
  <si>
    <t>https://cloud.skc.kz:2443/index.php/s/7dSjWZ5CQ5j8D5q</t>
  </si>
  <si>
    <t>19200539</t>
  </si>
  <si>
    <t>983-2 Т</t>
  </si>
  <si>
    <t>Стеарат цинка (стеариновокислый цинк)</t>
  </si>
  <si>
    <t>201432.300.000007</t>
  </si>
  <si>
    <t>Стеарат цинка (стеариновокислый цинк).порошок [Стеарат цинка, марка ТW/D]</t>
  </si>
  <si>
    <t>https://cloud.skc.kz:2443/index.php/s/JecRz2LjdwcwXDQ</t>
  </si>
  <si>
    <t>03201125</t>
  </si>
  <si>
    <t>1738-1 Т</t>
  </si>
  <si>
    <t>Регулятор.температурный, электронный [Регулятор температуры Термодат-19Е6/4УВ/4В/4Т/5РС/ 485/8Gb/F]</t>
  </si>
  <si>
    <t>https://cloud.skc.kz:2443/index.php/s/57rYR4BZ4pDTK4N</t>
  </si>
  <si>
    <t>14210440</t>
  </si>
  <si>
    <t>3881 Т</t>
  </si>
  <si>
    <t>Салфетка</t>
  </si>
  <si>
    <t>282982.550.000018</t>
  </si>
  <si>
    <t>Салфетка.для фильтр-пресса [для фильтр-пресса, 1.3094.00.000, салфетка, Ткань, фильтровальная, 0807К]</t>
  </si>
  <si>
    <t>https://cloud.skc.kz:2443/index.php/s/tjD8iX765nSKD7W</t>
  </si>
  <si>
    <t>04110347</t>
  </si>
  <si>
    <t>3240-2 Т</t>
  </si>
  <si>
    <t>Микроконтроллер</t>
  </si>
  <si>
    <t>261130.990.000004</t>
  </si>
  <si>
    <t>Микроконтроллер.8-бит [Модуль микроконтроллера CPU 188-5LC. (СРС 10101)]</t>
  </si>
  <si>
    <t>https://cloud.skc.kz:2443/index.php/s/FYBqq7PbT9sdPii</t>
  </si>
  <si>
    <t>12440152</t>
  </si>
  <si>
    <t>2042-1 Т</t>
  </si>
  <si>
    <t>Агрегат электронасосный.центробежный, для городских/производственных сточных масс [45 м, 160 м3/ч, 643 Мощность двигателя : 37 кВт]</t>
  </si>
  <si>
    <t>https://cloud.skc.kz:2443/index.php/s/79QGgqHJJCWnCTk</t>
  </si>
  <si>
    <t>19501110</t>
  </si>
  <si>
    <t>3934-1 Т</t>
  </si>
  <si>
    <t>Клапан.запорный, нержавеющий, размер 50-450 мм [Вентиль нержавеющий сильфонный Ду-50]</t>
  </si>
  <si>
    <t>https://cloud.skc.kz:2443/index.php/s/5jfiNEoPAtiFFfB</t>
  </si>
  <si>
    <t>282411.200.000015</t>
  </si>
  <si>
    <t>Пила.ленточная, ширина 41 мм [биметаллическая шаг2/3 М71, 4700мм]</t>
  </si>
  <si>
    <t>https://cloud.skc.kz:2443/index.php/s/DPsjpcgwqyXeKYg</t>
  </si>
  <si>
    <t>05231238</t>
  </si>
  <si>
    <t>3096-2 Т</t>
  </si>
  <si>
    <t>Масло вакуумное.минеральное [Leibold Vacuum Leybonol, LVO-130]</t>
  </si>
  <si>
    <t>https://cloud.skc.kz:2443/index.php/s/R47kYmpKtqmYWzb</t>
  </si>
  <si>
    <t>Пила.ленточная, ширина 41 мм [470мм, твердосплавная, 664 Профиль зуба : TSN, Материал полотен : PMHSS, Твердость режущей кромки : 1600-3800 HV]</t>
  </si>
  <si>
    <t>https://cloud.skc.kz:2443/index.php/s/pZKGTdjmFMb5EgJ</t>
  </si>
  <si>
    <t>Сетка всасывающая</t>
  </si>
  <si>
    <t>263060.000.000019</t>
  </si>
  <si>
    <t>Сетка всасывающая.для защиты всасывающей линии и насоса от попадания посторонних предметов [кремнеземная  КС-11ЛА-1,0ТО  ТУ РБ 05780-349-00]</t>
  </si>
  <si>
    <t>https://cloud.skc.kz:2443/index.php/s/S3tsq6XTJ9qsxZn</t>
  </si>
  <si>
    <t>04410021</t>
  </si>
  <si>
    <t>1433-1 Т</t>
  </si>
  <si>
    <t>Клапан.запорный, нержавеющий, размер 50-450 мм [Вентиль нержавеющий Ду-50]</t>
  </si>
  <si>
    <t>https://cloud.skc.kz:2443/index.php/s/6StGaQMPF4KQztR</t>
  </si>
  <si>
    <t>281332.000.000052</t>
  </si>
  <si>
    <t>Фильтр.гидравлический, для воздушного компрессора [Фильтр воздушный Gardner Denver (Оригинал) кат.№ 85067179]</t>
  </si>
  <si>
    <t>https://cloud.skc.kz:2443/index.php/s/JXMRHcBQQFKCQ2T</t>
  </si>
  <si>
    <t>13211148</t>
  </si>
  <si>
    <t>3629-1 Т</t>
  </si>
  <si>
    <t>Гипохлорит кальция.марка А, 1 сорт [1, 25263-83]</t>
  </si>
  <si>
    <t>https://cloud.skc.kz:2443/index.php/s/P4SgJJrcanptK6r</t>
  </si>
  <si>
    <t>03200408</t>
  </si>
  <si>
    <t>1716-2 Т</t>
  </si>
  <si>
    <t>231923.300.000177</t>
  </si>
  <si>
    <t>Чаша.лабораторная, выпаривания, из кварцевого стекла, вместимость 20-200 см3 [100 мл, ГОСТ 19908-90, Чаша выпарительная кварцевая 100 мл]</t>
  </si>
  <si>
    <t>https://cloud.skc.kz:2443/index.php/s/wmQBYiMiGy2tFaD</t>
  </si>
  <si>
    <t>03300421</t>
  </si>
  <si>
    <t>3305 Т</t>
  </si>
  <si>
    <t>Калорифер.водяной [Калорифер КСк3 № 15/15]</t>
  </si>
  <si>
    <t>https://cloud.skc.kz:2443/index.php/s/AjfzjyMW2ZKZMpk</t>
  </si>
  <si>
    <t>19600373</t>
  </si>
  <si>
    <t>1288-2 Т</t>
  </si>
  <si>
    <t>Техпластина атмосферомаслостойкая</t>
  </si>
  <si>
    <t>281420.000.000048</t>
  </si>
  <si>
    <t>Техпластина атмосферомаслостойкая.тип АМС [1000*1000*6мм, твердость по шору 55-60, Марка : Силиконовая]</t>
  </si>
  <si>
    <t>https://cloud.skc.kz:2443/index.php/s/6JYjfjfMtSL4YcJ</t>
  </si>
  <si>
    <t>02230218</t>
  </si>
  <si>
    <t>935-1 Т</t>
  </si>
  <si>
    <t>231926.700.000001</t>
  </si>
  <si>
    <t>Пробка.стеклянная [Вставка стеклянная для искрового стенда 24/6.5ММ /INSERT GLASS SPARK STAND 24/6.5MM кат. № 48207006, Spectro, Каталожный номер : № 48207006]</t>
  </si>
  <si>
    <t>https://cloud.skc.kz:2443/index.php/s/BSiM8XGL9zi2DHW</t>
  </si>
  <si>
    <t>18602554</t>
  </si>
  <si>
    <t>2364-1 Т</t>
  </si>
  <si>
    <t>257340.900.000007</t>
  </si>
  <si>
    <t>Пластина твердосплавная.напаиваемая [25х14х8, Вк8, 61412]</t>
  </si>
  <si>
    <t>https://cloud.skc.kz:2443/index.php/s/f7RxWXEiQaTfY9N</t>
  </si>
  <si>
    <t>05170028</t>
  </si>
  <si>
    <t>1765-1 Т</t>
  </si>
  <si>
    <t>Катализатор специализированный</t>
  </si>
  <si>
    <t>265182.500.000025</t>
  </si>
  <si>
    <t>Катализатор специализированный.для газоанализатора [Стружка медная, Марка : Leco, Каталожный номер : 502-995]</t>
  </si>
  <si>
    <t>https://cloud.skc.kz:2443/index.php/s/kwQEKqLJadNd6TY</t>
  </si>
  <si>
    <t>01120096</t>
  </si>
  <si>
    <t>268-3 Т</t>
  </si>
  <si>
    <t>Конус скиммера</t>
  </si>
  <si>
    <t>265182.300.000003</t>
  </si>
  <si>
    <t>Конус скиммера.для спектрометра [Конус-скиммер платиновый со вставкой iCAP Pt Skimmer cone - Insert version (1324540 по каталогу Thermo Fisher Scientific)]</t>
  </si>
  <si>
    <t>https://cloud.skc.kz:2443/index.php/s/L2RQxMbSeW9Dbbq</t>
  </si>
  <si>
    <t>18602553</t>
  </si>
  <si>
    <t>2057-1 Т</t>
  </si>
  <si>
    <t>Колесо.для насоса, рабочее [резина, запчасть для насоса ПР63/22,5, способ посадки на вал - резьба]</t>
  </si>
  <si>
    <t>https://cloud.skc.kz:2443/index.php/s/q2ddB4pSYqAzRXw</t>
  </si>
  <si>
    <t>19500457</t>
  </si>
  <si>
    <t>2219-2 Т</t>
  </si>
  <si>
    <t>Сильфон</t>
  </si>
  <si>
    <t>281131.000.000055</t>
  </si>
  <si>
    <t>Сильфон.для паровой турбины [Сильфон Ду-126-11-0,3-2 н/ст]</t>
  </si>
  <si>
    <t>https://cloud.skc.kz:2443/index.php/s/zTMebw8DtLEgi2Y</t>
  </si>
  <si>
    <t>15201062</t>
  </si>
  <si>
    <t>2003-2 Т</t>
  </si>
  <si>
    <t>Вкладыш.для насоса центробежного [Комплект вкладышей насоса ПР 63/22,5]</t>
  </si>
  <si>
    <t>https://cloud.skc.kz:2443/index.php/s/a4DNG2CgWcJRb5j</t>
  </si>
  <si>
    <t>19500991</t>
  </si>
  <si>
    <t>1948-2 Т</t>
  </si>
  <si>
    <t>222929.900.000217</t>
  </si>
  <si>
    <t>Наконечник.для дозатора [Наконечники для дозаторов Eppendorf 0,1-10 мкл, 0,1-10 мкл, Каталожный номер : 0030 000.811]</t>
  </si>
  <si>
    <t>https://cloud.skc.kz:2443/index.php/s/78MT3tAnirTxSak</t>
  </si>
  <si>
    <t>03300847</t>
  </si>
  <si>
    <t>3416 Т</t>
  </si>
  <si>
    <t>Техпластина атмосферомаслостойкая.тип АМС [1000*1000*4мм, твердость по шору 55-60, Марка : силиконовая]</t>
  </si>
  <si>
    <t>https://cloud.skc.kz:2443/index.php/s/KGink3FfLDxS3We</t>
  </si>
  <si>
    <t>281413.900.000021</t>
  </si>
  <si>
    <t>Клапан.запорный, нержавеющий, размер до 50 мм [Вентиль нержавеющий Ду-32]</t>
  </si>
  <si>
    <t>https://cloud.skc.kz:2443/index.php/s/KFbFMHY7e2Amift</t>
  </si>
  <si>
    <t>19200534</t>
  </si>
  <si>
    <t>981-2 Т</t>
  </si>
  <si>
    <t>Плавиковая кислота (фтороводородная кислота, фтористоводородная кислота, гидрофторидная кислота)</t>
  </si>
  <si>
    <t>201324.100.000005</t>
  </si>
  <si>
    <t>Плавиковая кислота (фтороводородная кислота, фтористоводородная кислота, гидрофторидная кислота).особой чистоты [6-09-3401-88, 2612-007-56853252-2010, ОСЧ]</t>
  </si>
  <si>
    <t>https://cloud.skc.kz:2443/index.php/s/K9axMdwKePcSNgJ</t>
  </si>
  <si>
    <t>03200360</t>
  </si>
  <si>
    <t>366-1 Т</t>
  </si>
  <si>
    <t>Трубка.для газоанализатора [Каталожный номер : 619-591-314, Марка : Leco]</t>
  </si>
  <si>
    <t>https://cloud.skc.kz:2443/index.php/s/x7x9iKEZ6Po7MKX</t>
  </si>
  <si>
    <t>01160117</t>
  </si>
  <si>
    <t>273-3 Т</t>
  </si>
  <si>
    <t>257340.390.000010</t>
  </si>
  <si>
    <t>Сверло спиральное.с коническим хвостовиком, диаметр 5-30 мм [Сверло Вк 8 к/хв ф 18]</t>
  </si>
  <si>
    <t>https://cloud.skc.kz:2443/index.php/s/qn922n3e5yMfQPp</t>
  </si>
  <si>
    <t>05210156</t>
  </si>
  <si>
    <t>50-1 Т</t>
  </si>
  <si>
    <t>Аппарат.моечный [Аппарат высокого давления Karcher HD 9/20-4M]</t>
  </si>
  <si>
    <t>https://cloud.skc.kz:2443/index.php/s/n5kroAcFTJsB4jy</t>
  </si>
  <si>
    <t>15900133</t>
  </si>
  <si>
    <t>4012 Т</t>
  </si>
  <si>
    <t>Преобразователь частоты.электрический [Номинальный ток, А: 55,5, Мощность, кВт: 18,5, Напряжение, В: 380 - 480, Исполнение корпуса: IP20, Преобразователь частоты, Перегрузочная способность: 160% за одну мин., тормозной IGBT, платы с доп. покрытием PCB, ПИД-регулятор, опция связи Modbus RTU, Комплектность : дополнительные опции: графическая панель, монтажный комплект для графической панели]</t>
  </si>
  <si>
    <t>https://cloud.skc.kz:2443/index.php/s/joQBqFHtiLQ46rX</t>
  </si>
  <si>
    <t>17620151</t>
  </si>
  <si>
    <t>1828-1 Т</t>
  </si>
  <si>
    <t>Датчик давления наддува</t>
  </si>
  <si>
    <t>265151.790.000006</t>
  </si>
  <si>
    <t>Датчик давления наддува.для легкового автомобиля [Датчик давления компактный PKR 251 (PT R26 000)  PFEIFFER Vacuum]</t>
  </si>
  <si>
    <t>https://cloud.skc.kz:2443/index.php/s/Dz5n2gNRF4qzAxn</t>
  </si>
  <si>
    <t>18601963</t>
  </si>
  <si>
    <t>1309-1 Т</t>
  </si>
  <si>
    <t>Масло гидравлическое.минеральное, всесезонное [Dexron II]</t>
  </si>
  <si>
    <t>https://cloud.skc.kz:2443/index.php/s/ks5m2mXsQmijfBg</t>
  </si>
  <si>
    <t>02330034</t>
  </si>
  <si>
    <t>3042 Т</t>
  </si>
  <si>
    <t>Полиамид-6,-11,-12,-6.6,-6.9,-6.10 и -6.12</t>
  </si>
  <si>
    <t>201654.500.000000</t>
  </si>
  <si>
    <t>Полиамид-6,-11,-12,-6.6,-6.9,-6.10 и -6.12.в первичных формах, в гранулах [180мм, ТУ 6-05-988-87, Марка : Капролон (Полиамид-6)]</t>
  </si>
  <si>
    <t>https://cloud.skc.kz:2443/index.php/s/dntHZpAjCLLpQot</t>
  </si>
  <si>
    <t>02050004</t>
  </si>
  <si>
    <t>353-2 Т</t>
  </si>
  <si>
    <t>Диоксид углерода</t>
  </si>
  <si>
    <t>201112.350.000001</t>
  </si>
  <si>
    <t>Диоксид углерода.газообразный, сорт 2 [99.8, 8050-85, высший]</t>
  </si>
  <si>
    <t>https://cloud.skc.kz:2443/index.php/s/3EFwk3aEpeaqTNW</t>
  </si>
  <si>
    <t>03400019</t>
  </si>
  <si>
    <t>3349-2 Т</t>
  </si>
  <si>
    <t>281524.990.000031</t>
  </si>
  <si>
    <t>Редуктор.червячный, одноступенчатый, соосное расположение осей</t>
  </si>
  <si>
    <t>https://cloud.skc.kz:2443/index.php/s/PqBG5gJXS284iDm</t>
  </si>
  <si>
    <t>15201195</t>
  </si>
  <si>
    <t>926-2 Т</t>
  </si>
  <si>
    <t>281413.550.000002</t>
  </si>
  <si>
    <t>Клапан.запорный, стальной, размер 50-450 мм [Вентиль стальной фланцевый Ду-50,Ру-40]</t>
  </si>
  <si>
    <t>https://cloud.skc.kz:2443/index.php/s/j3Xky6dKkjMbddS</t>
  </si>
  <si>
    <t>19400230</t>
  </si>
  <si>
    <t>1054-1 Т</t>
  </si>
  <si>
    <t>282324.000.000001</t>
  </si>
  <si>
    <t>Блок питания.для пишущей машины [86x150x140 мм, 550 Вт, ATX]</t>
  </si>
  <si>
    <t>https://cloud.skc.kz:2443/index.php/s/4rxBoxq2QaFEcmE</t>
  </si>
  <si>
    <t>18403218</t>
  </si>
  <si>
    <t>2885-2 Т</t>
  </si>
  <si>
    <t>Бидон</t>
  </si>
  <si>
    <t>222214.700.000016</t>
  </si>
  <si>
    <t>Бидон.полиэтиленовый, вместимость 5-10 л [10 л, полиэтиленовая, Емкость]</t>
  </si>
  <si>
    <t>https://cloud.skc.kz:2443/index.php/s/8gmiqEyJf5T3tba</t>
  </si>
  <si>
    <t>04340013</t>
  </si>
  <si>
    <t>134-2 Т</t>
  </si>
  <si>
    <t>Стержень.диаметр более 55 мм, но не более 100 мм, из фторопласта [60мм, Фторопласт Ф-4]</t>
  </si>
  <si>
    <t>https://cloud.skc.kz:2443/index.php/s/D3289fZozW7m7Nn</t>
  </si>
  <si>
    <t>02020026</t>
  </si>
  <si>
    <t>1183-1 Т</t>
  </si>
  <si>
    <t>Смола</t>
  </si>
  <si>
    <t>201640.300.000001</t>
  </si>
  <si>
    <t>Смола.фенолоформальдегидная, жидкость [РС-1079  (БЖ-6), ТУ 6-07-499-96]</t>
  </si>
  <si>
    <t>https://cloud.skc.kz:2443/index.php/s/etb4q45CN9C5zgZ</t>
  </si>
  <si>
    <t>02700126</t>
  </si>
  <si>
    <t>350-1 Т</t>
  </si>
  <si>
    <t>Аспиратор.для аэрозолей, автоматический [Аспиратор ПУ-3Э]</t>
  </si>
  <si>
    <t>https://cloud.skc.kz:2443/index.php/s/mynmtDJysxioEr9</t>
  </si>
  <si>
    <t>14190247</t>
  </si>
  <si>
    <t>3870 Т</t>
  </si>
  <si>
    <t>Преобразователь частоты.электрический [Номинальный выходной ток, 91/112 А, Мощность 45 кВт, Напряжение, 380 В, трехфазное, Преобразователь частотный, Поддерживает работу с 2-мя протоколами: Modbus, Profibus-DP, Тип нагрузки общепромышленная, Защитные функции: Защита от короткого замыкания в момент запуска. Защита от пропадания фаз по входу и выходу. Защита от перегрузок по току и напряжению. Защита от пониженного напряжения.  Защита от пе, Степень защиты : Степень защиты 20 IP, Мощность двигателя : Мощность подключаемого двигателя, 4]</t>
  </si>
  <si>
    <t>https://cloud.skc.kz:2443/index.php/s/GNKHmdeNpgmEizH</t>
  </si>
  <si>
    <t>Аспиратор.для аэрозолей, автоматический [Аспирационное устройство АПВ-4-12/220В-40]</t>
  </si>
  <si>
    <t>https://cloud.skc.kz:2443/index.php/s/t4gDD3iHNf5bmst</t>
  </si>
  <si>
    <t>Катализатор специализированный.для газоанализатора [Медные палочки, Марка : Leco, Каталожный номер : 502-878]</t>
  </si>
  <si>
    <t>https://cloud.skc.kz:2443/index.php/s/YNDERARq7CwnTMR</t>
  </si>
  <si>
    <t>Рукав гибкий.металлический, герметичный, диаметр 11-20 мм [Металлорукав РФ0110П1.Ш.20.4,0 резьба 1/2"]</t>
  </si>
  <si>
    <t>https://cloud.skc.kz:2443/index.php/s/eHn7ZgKXbaom3xD</t>
  </si>
  <si>
    <t>289261.500.000093</t>
  </si>
  <si>
    <t>Щетка.для специальной и специализированной грузоподъемной техники, стеклоочистителя [Щетка BRUSH WIRE CLN 25 SQ X 1.25 DIA MODIFIED Каталожный № 619-591-970 LECO Corporation]</t>
  </si>
  <si>
    <t>https://cloud.skc.kz:2443/index.php/s/Eya2xNGLMQGWrgA</t>
  </si>
  <si>
    <t>18602288</t>
  </si>
  <si>
    <t>1205-1 Т</t>
  </si>
  <si>
    <t>241066.900.000170</t>
  </si>
  <si>
    <t>Шестигранник.стальной, марка Ст.12Х18Н10Т, диаметр 15-50 мм, горячекатаный [№24, ГОСТ 2879-2006, 12Х18Н10Т]</t>
  </si>
  <si>
    <t>https://cloud.skc.kz:2443/index.php/s/LLpPa5fQ9eDXWGE</t>
  </si>
  <si>
    <t>01270494</t>
  </si>
  <si>
    <t>3769-1 Т</t>
  </si>
  <si>
    <t>Техпластина тепломорозокислотнощелочестойкая</t>
  </si>
  <si>
    <t>281420.000.000047</t>
  </si>
  <si>
    <t>Техпластина тепломорозокислотнощелочестойкая.тип ТМКЩ [5мм, Марка : ТМКЩ]</t>
  </si>
  <si>
    <t>https://cloud.skc.kz:2443/index.php/s/7HHtPsDHQbfn52E</t>
  </si>
  <si>
    <t>02230175</t>
  </si>
  <si>
    <t>857-1 Т</t>
  </si>
  <si>
    <t>072919.730.000002</t>
  </si>
  <si>
    <t>в концентрате танталовом</t>
  </si>
  <si>
    <t>Тантал.в концентрате танталовом [Характеристика: Химический состав:
массовая доля Та2О5: не менее 28% (массовая доля Та: не менее 23%); массовая доля Nb2О5: не менее 4%; массовая доля TiO2: не более 10%; массовая доля SiO2: не более , Танталовый концентрат]</t>
  </si>
  <si>
    <t>АО "Ульбинский металлургический завод"</t>
  </si>
  <si>
    <t>ДРК</t>
  </si>
  <si>
    <t>East Rise Corporation Limited</t>
  </si>
  <si>
    <t>Спектрометр</t>
  </si>
  <si>
    <t>265153.900.000107</t>
  </si>
  <si>
    <t>гамма-излучения</t>
  </si>
  <si>
    <t>Спектрометр.гамма-излучения [Установка спектрометрическая СКС-99 «СПУТНИК»]</t>
  </si>
  <si>
    <t>14140043</t>
  </si>
  <si>
    <t>3876 Т</t>
  </si>
  <si>
    <t>281321.900.000003</t>
  </si>
  <si>
    <t>форвакуумный, производительность до 840 м3/ч</t>
  </si>
  <si>
    <t>Насос.форвакуумный, производительность до 840 м3/ч [не менее 70 м3/ч]</t>
  </si>
  <si>
    <t>19500435</t>
  </si>
  <si>
    <t>3938-1 Т</t>
  </si>
  <si>
    <t>281413.390.000105</t>
  </si>
  <si>
    <t>шланговая, алюминиевая, условный проход 50-450 мм</t>
  </si>
  <si>
    <t>Задвижка.шланговая, алюминиевая, условный проход 50-450 мм [Т 120°С, Ру 0,6 МПа, Dу 150 мм, Задвижка алюминиевая шланговая флан-я, с маховиком]</t>
  </si>
  <si>
    <t>19100129</t>
  </si>
  <si>
    <t>3958-1 Т</t>
  </si>
  <si>
    <t>282513.900.000005</t>
  </si>
  <si>
    <t>для приготовления и порционной выдачи охлажденной газированной и негазированной воды</t>
  </si>
  <si>
    <t>Автомат.для приготовления и порционной выдачи охлажденной газированной и негазированной воды [Автомат газированной воды]</t>
  </si>
  <si>
    <t>11500558</t>
  </si>
  <si>
    <t>4147 Т</t>
  </si>
  <si>
    <t>282514.190.000002</t>
  </si>
  <si>
    <t>для очистки газов, с использованием каталитического процесса</t>
  </si>
  <si>
    <t>Фильтр.для очистки газов, с использованием каталитического процесса [Фильтр комбинированный  ВК  600 А2В2Е2К2Р3D]</t>
  </si>
  <si>
    <t>04230116.</t>
  </si>
  <si>
    <t>4003-1 Т</t>
  </si>
  <si>
    <t>284124.300.000001</t>
  </si>
  <si>
    <t>отрезной</t>
  </si>
  <si>
    <t>Станок для обработки металла.отрезной [ленточнопильный]</t>
  </si>
  <si>
    <t>11001902</t>
  </si>
  <si>
    <t>4021 Т</t>
  </si>
  <si>
    <t>Станок для обработки металла.отрезной [Станок ножовочный отрезной]</t>
  </si>
  <si>
    <t>239914.000.000015</t>
  </si>
  <si>
    <t>электродный</t>
  </si>
  <si>
    <t>Графит.электродный [d=200x(1700 х 1900) мм, UHP]</t>
  </si>
  <si>
    <t>01140374</t>
  </si>
  <si>
    <t>1204-1 Т</t>
  </si>
  <si>
    <t>Графит.электродный [ниппелями, 300 мм, ЭГ, ТУ-1911-109-052-2010]</t>
  </si>
  <si>
    <t>Графит.электродный [Электрод графитовый d=200x1800 мм]</t>
  </si>
  <si>
    <t>Кислота олеиновая</t>
  </si>
  <si>
    <t>201431.300.000002</t>
  </si>
  <si>
    <t>промышленная (техническая), марка В</t>
  </si>
  <si>
    <t>Кислота олеиновая.промышленная (техническая), марка В [прозрачная, жирных кислот в безводном продукте не менее 97,4%]</t>
  </si>
  <si>
    <t>03100187</t>
  </si>
  <si>
    <t>1728-1 Т</t>
  </si>
  <si>
    <t>Смесь огнеупорная</t>
  </si>
  <si>
    <t>232013.900.000274</t>
  </si>
  <si>
    <t>оксида алюминия</t>
  </si>
  <si>
    <t>Смесь огнеупорная.оксида алюминия [A30]</t>
  </si>
  <si>
    <t>02700330</t>
  </si>
  <si>
    <t>2674-1 Т</t>
  </si>
  <si>
    <t>Смесь огнеупорная.оксида алюминия [А29]</t>
  </si>
  <si>
    <t>Смесь огнеупорная.оксида алюминия [А-93]</t>
  </si>
  <si>
    <t>Смесь огнеупорная.оксида алюминия [А-76]</t>
  </si>
  <si>
    <t>Карбонат натрия</t>
  </si>
  <si>
    <t>201343.100.000013</t>
  </si>
  <si>
    <t>технический, марка Б, сорт высший</t>
  </si>
  <si>
    <t>Карбонат натрия.технический, марка Б, сорт высший [Сода кальцинированная]</t>
  </si>
  <si>
    <t>03100110</t>
  </si>
  <si>
    <t>3048-1 Т</t>
  </si>
  <si>
    <t>Карбонат натрия.технический, марка Б, сорт высший [технический, марка Б, сорт высший]</t>
  </si>
  <si>
    <t>Карбонат бария</t>
  </si>
  <si>
    <t>201343.500.000004</t>
  </si>
  <si>
    <t>технический, марка Б</t>
  </si>
  <si>
    <t>Карбонат бария.технический, марка Б [2149-75]</t>
  </si>
  <si>
    <t>03100008</t>
  </si>
  <si>
    <t>1719-1 Т</t>
  </si>
  <si>
    <t>Неонол</t>
  </si>
  <si>
    <t>204120.900.000000</t>
  </si>
  <si>
    <t>жидкость, марка АФ-12</t>
  </si>
  <si>
    <t>Неонол.жидкость, марка АФ-12 [оксиэтилированный нонилфенол, Мыло техническое]</t>
  </si>
  <si>
    <t>04310120</t>
  </si>
  <si>
    <t>3257-1 Т</t>
  </si>
  <si>
    <t>Соль углеаммонийная</t>
  </si>
  <si>
    <t>201362.900.000007</t>
  </si>
  <si>
    <t>Соль углеаммонийная.кристаллы [ГОСТ 9325-79]</t>
  </si>
  <si>
    <t>03100138</t>
  </si>
  <si>
    <t>156 Т</t>
  </si>
  <si>
    <t>Станок для обработки металла.токарный [Токарно-винторезный станок]</t>
  </si>
  <si>
    <t>15100543</t>
  </si>
  <si>
    <t>4019 Т</t>
  </si>
  <si>
    <t>282514.900.000000</t>
  </si>
  <si>
    <t>аэрозольный, для установки газоочистки</t>
  </si>
  <si>
    <t>Фильтр.аэрозольный, для установки газоочистки [Блок фильтрации]</t>
  </si>
  <si>
    <t>15100603</t>
  </si>
  <si>
    <t>2842-2 Т</t>
  </si>
  <si>
    <t>Электрод сварочный.металлический, плавящийся, с покрытием [4 мм, 9467-75, ЦЛ-11]</t>
  </si>
  <si>
    <t>01340047</t>
  </si>
  <si>
    <t>10 Т</t>
  </si>
  <si>
    <t>Электрод сварочный.металлический, плавящийся, с покрытием [3 мм, ГОСТ 9466-75, 10052-75, ЦЛ-11]</t>
  </si>
  <si>
    <t>Электрод сварочный.металлический, плавящийся, с покрытием [4 мм, 9466, 9467, МГМ-50]</t>
  </si>
  <si>
    <t>Электрод сварочный.металлический, плавящийся, с покрытием [3 мм, 9466, 9467, МГМ-50]</t>
  </si>
  <si>
    <t>Роль</t>
  </si>
  <si>
    <t>244321.100.000013</t>
  </si>
  <si>
    <t>свинцовая, толщина 10 мм</t>
  </si>
  <si>
    <t>Роль.свинцовая, толщина 10 мм [89-73, Свинец марка]</t>
  </si>
  <si>
    <t>01130209</t>
  </si>
  <si>
    <t>3346-2 Т</t>
  </si>
  <si>
    <t>274042.300.000000</t>
  </si>
  <si>
    <t>для электроосветительных устройств</t>
  </si>
  <si>
    <t>Комплект запасных частей инструментов и принадлежностей.для электроосветительных устройств [Комплект светодиодный 30Вт, 631 Комплектность : Блок питания (1 шт), Печатная плата со светодиодами (4 шт), Комплект обжатых проводов (1шт), Провод белый (2 шт), Клеммная колодка (2 шт)]</t>
  </si>
  <si>
    <t>12210089</t>
  </si>
  <si>
    <t>1353-1 Т</t>
  </si>
  <si>
    <t>Порошок периклазовый</t>
  </si>
  <si>
    <t>089929.990.000017</t>
  </si>
  <si>
    <t>марка ППЭ-88</t>
  </si>
  <si>
    <t>Порошок периклазовый.марка ППЭ-88 [ГОСТ 24862-81, Порошок периклазовый спеченный ППЭ-88, ППЭ-88/ППЭ-87]</t>
  </si>
  <si>
    <t>244423.100.000001</t>
  </si>
  <si>
    <t>латунная, холоднодеформированная, диаметр до 2 мм</t>
  </si>
  <si>
    <t>Проволока.латунная, холоднодеформированная, диаметр до 2 мм [Проволока латунная]</t>
  </si>
  <si>
    <t>01310202</t>
  </si>
  <si>
    <t>3231-1 Т</t>
  </si>
  <si>
    <t>Электрод графитовый</t>
  </si>
  <si>
    <t>265182.600.000078</t>
  </si>
  <si>
    <t>для спектрального анализа</t>
  </si>
  <si>
    <t>Электрод графитовый.для спектрального анализа [Электрод "Искра" D6 х 200  0.062 (EX) арт.  00004; Чертеж  СТ А01-00-062]</t>
  </si>
  <si>
    <t>03201285</t>
  </si>
  <si>
    <t>1114-1 Т</t>
  </si>
  <si>
    <t>Филамент</t>
  </si>
  <si>
    <t>265182.600.000055</t>
  </si>
  <si>
    <t>для источника ионизации хромато-масс-спектрометра</t>
  </si>
  <si>
    <t>Филамент.для источника ионизации хромато-масс-спектрометра [содержание рения в ленте : 99,99%, 0,02-0,05мм., Лента рениевая, 0,7-1,0мм.]</t>
  </si>
  <si>
    <t>01130621</t>
  </si>
  <si>
    <t>2095-2 Т</t>
  </si>
  <si>
    <t>232013.900.000266</t>
  </si>
  <si>
    <t>алюмосиликатная</t>
  </si>
  <si>
    <t>Смесь огнеупорная.алюмосиликатная [Материал футеровочный, ZDL-202L]</t>
  </si>
  <si>
    <t>02700234</t>
  </si>
  <si>
    <t>249-1 Т</t>
  </si>
  <si>
    <t>Электропогрузчик</t>
  </si>
  <si>
    <t>282215.500.000047</t>
  </si>
  <si>
    <t>вилочный, грузоподъемность 1600 кг</t>
  </si>
  <si>
    <t>Электропогрузчик.вилочный, грузоподъемность 1600 кг [высота подъема не менее 3000 мм, Мачта вагонного типа для работы в транспортных контейнерах, высотой не более 2330 мм, 1600 кг]</t>
  </si>
  <si>
    <t>13410030.</t>
  </si>
  <si>
    <t>4129 Т</t>
  </si>
  <si>
    <t>Жидкость.общего назначения, смазочно-охлаждающая [ЭГТ, Эмульсол, ТУ-0258-004-27192068-2002]</t>
  </si>
  <si>
    <t>02350048</t>
  </si>
  <si>
    <t>96 Т</t>
  </si>
  <si>
    <t>259929.490.000084</t>
  </si>
  <si>
    <t>стальной</t>
  </si>
  <si>
    <t>Тигель.стальной [Тигель 0,6тн, 10А.438.00.000СБ]</t>
  </si>
  <si>
    <t>01490049</t>
  </si>
  <si>
    <t>247-1 Т</t>
  </si>
  <si>
    <t>Порошок абразивный</t>
  </si>
  <si>
    <t>239112.900.000008</t>
  </si>
  <si>
    <t>гранатовый</t>
  </si>
  <si>
    <t>Порошок абразивный.гранатовый [Гранатовый абразив марки SINO GARNET 80AA WJ GRADE]</t>
  </si>
  <si>
    <t>05160021</t>
  </si>
  <si>
    <t>90-1 Т</t>
  </si>
  <si>
    <t>Порошок абразивный.гранатовый [MESH #80, 533 Марка : SINO GARNET]</t>
  </si>
  <si>
    <t>Никель</t>
  </si>
  <si>
    <t>244511.300.000003</t>
  </si>
  <si>
    <t>марка Н-1</t>
  </si>
  <si>
    <t>Никель.марка Н-1 [Никель первичный Н1]</t>
  </si>
  <si>
    <t>01110012</t>
  </si>
  <si>
    <t>3157-1 Т</t>
  </si>
  <si>
    <t>282114.700.000012</t>
  </si>
  <si>
    <t>для электронно-лучевой печи</t>
  </si>
  <si>
    <t>Катод.для электронно-лучевой печи [0-:-1,4 А, 19 ± 0,05 мм, 1,4 кВ, Катод твердый MAGU 1310 Von Ardenne, для электронно-лучевой пушки EH 800 V]</t>
  </si>
  <si>
    <t>18602038</t>
  </si>
  <si>
    <t>922-1 Т</t>
  </si>
  <si>
    <t>Катод.для электронно-лучевой печи [для электронно-лучевой пушки EH 800 V, Катод твердый MAGU 1310 Von Ardenne, 1,4 кВ, 19 ± 0,05 мм, ток : 0-:-1,4 А]</t>
  </si>
  <si>
    <t>282514.900.000001</t>
  </si>
  <si>
    <t>лавсановый, для установки газоочистки</t>
  </si>
  <si>
    <t>Фильтр.лавсановый, для установки газоочистки [Фильтр ФЛ-1,8]</t>
  </si>
  <si>
    <t>15100606</t>
  </si>
  <si>
    <t>1283-2 Т</t>
  </si>
  <si>
    <t>Фильтр.лавсановый, для установки газоочистки [Фильтр ФЛ-1,0]</t>
  </si>
  <si>
    <t>Нить накала</t>
  </si>
  <si>
    <t>282114.700.000018</t>
  </si>
  <si>
    <t>для электронно лучевой пушки электронно-лучевой печи</t>
  </si>
  <si>
    <t>Нить накала.для электронно лучевой пушки электронно-лучевой печи [0-:-70 А, 0-:-10 V, Нить накала MAGU 1096 Von Ardenne, для электронно-лучевой пушки EH 800 V]</t>
  </si>
  <si>
    <t>18602039</t>
  </si>
  <si>
    <t>924-1 Т</t>
  </si>
  <si>
    <t>Нить накала.для электронно лучевой пушки электронно-лучевой печи [для электронно-лучевой пушки EH 800 V, Нить накала MAGU 1096 Von Ardenne, 0-:-10 V, ток : 0-:-70 А]</t>
  </si>
  <si>
    <t>259111.000.000015</t>
  </si>
  <si>
    <t>вместимость менее 50 л, из оцинкованной стали</t>
  </si>
  <si>
    <t>Бочка.вместимость менее 50 л, из оцинкованной стали [676 Тип маркировки тары : UN1A2/X или Y от 30 до 55/S/, 675 Нижний наружный диаметр : от 300 до 500 мм, 674 Верхний наружный диаметр : от 300 до 550 мм, 673 Масса брутто : от 35 до 55 кг, Упаковка и транспортировка готовой продукции - порошок танталовый конденсаторного сорта, от 22 до 42 л, от 300 до 500 мм]</t>
  </si>
  <si>
    <t>01360013</t>
  </si>
  <si>
    <t>1601-1 Т</t>
  </si>
  <si>
    <t>089929.990.000032</t>
  </si>
  <si>
    <t>марка ПППЛ-95</t>
  </si>
  <si>
    <t>Порошок периклазовый.марка ПППЛ-95 [2-1мм, ТУ 1527-040-72664728-2008, ПППЛ-95]</t>
  </si>
  <si>
    <t>Порошок периклазовый.марка ПППЛ-95 [1 - 0,08мм, ТУ 1527-040-72664728-2008]</t>
  </si>
  <si>
    <t>241066.900.000172</t>
  </si>
  <si>
    <t>стальной, марка 4Х5В2ФС, диаметр свыше 51 мм, горячекатаный</t>
  </si>
  <si>
    <t>Круг.стальной, марка 4Х5В2ФС, диаметр свыше 51 мм, горячекатаный [Круг из стали 4Х5В2ФС 200 мм]</t>
  </si>
  <si>
    <t>01240176</t>
  </si>
  <si>
    <t>1623-2 Т</t>
  </si>
  <si>
    <t>Круг.стальной, марка 4Х5В2ФС, диаметр свыше 51 мм, горячекатаный [Круг из стали 4Х5В2ФС 140 мм]</t>
  </si>
  <si>
    <t>Круг.стальной, марка 4Х5В2ФС, диаметр свыше 51 мм, горячекатаный [Круг из стали 4Х5В2ФС 100 мм]</t>
  </si>
  <si>
    <t>232013.900.000275</t>
  </si>
  <si>
    <t>окиси циркония</t>
  </si>
  <si>
    <t>Смесь огнеупорная.окиси циркония [Z77]</t>
  </si>
  <si>
    <t>02700188</t>
  </si>
  <si>
    <t>2681-1 Т</t>
  </si>
  <si>
    <t>282982.500.000009</t>
  </si>
  <si>
    <t>тонкой очистки масла</t>
  </si>
  <si>
    <t>Фильтр.тонкой очистки масла [Фильтр электроэрозионный, 5мкм для Mitsubishi, 340x300мм арт. ACF43C5]</t>
  </si>
  <si>
    <t>15400146</t>
  </si>
  <si>
    <t>2834-3 Т</t>
  </si>
  <si>
    <t>Фильтр.для защиты от пылей и туманов [Фильтр, (рукав фильтровальный)]</t>
  </si>
  <si>
    <t>04110340</t>
  </si>
  <si>
    <t>16-2 Т</t>
  </si>
  <si>
    <t>201363.000.000005</t>
  </si>
  <si>
    <t>Пероксид водорода.медицинская [медицинская, 177-88]</t>
  </si>
  <si>
    <t>03100038</t>
  </si>
  <si>
    <t>2731-1 Т</t>
  </si>
  <si>
    <t>239911.500.000000</t>
  </si>
  <si>
    <t>асбестовый, марка КАОН-1</t>
  </si>
  <si>
    <t>Картон.асбестовый, марка КАОН-1 [5мм, ГОСТ2850-95]</t>
  </si>
  <si>
    <t>02130003</t>
  </si>
  <si>
    <t>2565-1 Т</t>
  </si>
  <si>
    <t>Огнетушитель.углекислотный [Огнетушитель ОУ-5 ВСЕ]</t>
  </si>
  <si>
    <t>04120012</t>
  </si>
  <si>
    <t>1241-2 Т</t>
  </si>
  <si>
    <t>265141.000.000022</t>
  </si>
  <si>
    <t>сурьма -124</t>
  </si>
  <si>
    <t>Источник ионизирующего излучения.сурьма -124 [ИГИ-Су-А1]</t>
  </si>
  <si>
    <t>03200489</t>
  </si>
  <si>
    <t>2747-2 Т</t>
  </si>
  <si>
    <t>Сигнализатор конечного положения</t>
  </si>
  <si>
    <t>279020.500.000014</t>
  </si>
  <si>
    <t>для седельного клапана</t>
  </si>
  <si>
    <t>Сигнализатор конечного положения.для седельного клапана [4746-03202100000.07, для монтажа на седельный клапан с рычагом, Сигнализатор электрический конечных положений]</t>
  </si>
  <si>
    <t>19400495</t>
  </si>
  <si>
    <t>1275-1 Т</t>
  </si>
  <si>
    <t>205959.600.000078</t>
  </si>
  <si>
    <t>мультиэлементный калибровочный, для ИСП МС</t>
  </si>
  <si>
    <t>Раствор.мультиэлементный калибровочный, для ИСП МС</t>
  </si>
  <si>
    <t>03200839</t>
  </si>
  <si>
    <t>698-1 Т</t>
  </si>
  <si>
    <t>Раствор.мультиэлементный калибровочный, для ИСП МС [Мультиэлементный калибровочный раствор для ИСП МС фирмы Перкин Элмер №3 5-248 VY №9300233]</t>
  </si>
  <si>
    <t>Раствор.мультиэлементный калибровочный, для ИСП МС [№23 №9303941, Производство : Перкин Элмер]</t>
  </si>
  <si>
    <t>201551.000.000000</t>
  </si>
  <si>
    <t>Хлорид калия.химически чистый [Калий хлористый ХЧ ГОСТ 4234-77]</t>
  </si>
  <si>
    <t>03200495</t>
  </si>
  <si>
    <t>348-2 Т</t>
  </si>
  <si>
    <t>232013.900.000262</t>
  </si>
  <si>
    <t>разделительное</t>
  </si>
  <si>
    <t>Покрытие огнеупорное.разделительное [Комплект огнеупорных материалов для футеровки плоского съёмного свода печи СБЗ-10.50/9С-МО2, б=200мм]</t>
  </si>
  <si>
    <t>02700296</t>
  </si>
  <si>
    <t>2390-1 Т</t>
  </si>
  <si>
    <t>Покрытие огнеупорное.разделительное [Комплект огнеупорных материалов для футеровки крыши печи СМК-3,5 б=200мм]</t>
  </si>
  <si>
    <t>Шкурка шлифовальная</t>
  </si>
  <si>
    <t>239112.500.000000</t>
  </si>
  <si>
    <t>на бумажной основе, водостойкая</t>
  </si>
  <si>
    <t>Шкурка шлифовальная.на бумажной основе, водостойкая [абразив 4000, HV30-800, на шлифовальный станок Struers, 50шт]</t>
  </si>
  <si>
    <t>05150165</t>
  </si>
  <si>
    <t>153 Т</t>
  </si>
  <si>
    <t>231926.900.000006</t>
  </si>
  <si>
    <t>стеклоуглеродный</t>
  </si>
  <si>
    <t>Тигель.стеклоуглеродный [40 мл, 5, Тигель конический из стеклоуглерода]</t>
  </si>
  <si>
    <t>03300623</t>
  </si>
  <si>
    <t>3128-1 Т</t>
  </si>
  <si>
    <t>Тигель.стеклоуглеродный [110 мл, 73*50*69, 4, Тигель конический из стеклоуглерода №4 - 110 мл]</t>
  </si>
  <si>
    <t>Полотно</t>
  </si>
  <si>
    <t>257320.100.000004</t>
  </si>
  <si>
    <t>ножовочное, машинное</t>
  </si>
  <si>
    <t>Полотно.ножовочное, машинное [450х38х2, Полотно биметаллическое ножовочное TPI, 6]</t>
  </si>
  <si>
    <t>05231303</t>
  </si>
  <si>
    <t>561-2 Т</t>
  </si>
  <si>
    <t>Полотно.ножовочное, машинное [450х32х2, Полотно биметаллическое ножовочное TPI, 6]</t>
  </si>
  <si>
    <t>Пила.ленточная, ширина 27 мм [0,9мм, 3200мм, профиль PSG, шаг зуба 2/3.]</t>
  </si>
  <si>
    <t>05231368</t>
  </si>
  <si>
    <t>541-2 Т</t>
  </si>
  <si>
    <t>289261.300.000109</t>
  </si>
  <si>
    <t>для переключателя скважины</t>
  </si>
  <si>
    <t>Цилиндр.для переключателя скважины [Цилиндр ВД 730710065]</t>
  </si>
  <si>
    <t>15400165</t>
  </si>
  <si>
    <t>1228-2 Т</t>
  </si>
  <si>
    <t>Пруток</t>
  </si>
  <si>
    <t>244530.179.000000</t>
  </si>
  <si>
    <t>молибденовый</t>
  </si>
  <si>
    <t>Пруток.молибденовый [Пруток молибденовый ф28-30мм]</t>
  </si>
  <si>
    <t>01130676</t>
  </si>
  <si>
    <t>2135 Т</t>
  </si>
  <si>
    <t>Пруток.молибденовый [Пруток молибденовый ф40 мм]</t>
  </si>
  <si>
    <t>265141.000.000058</t>
  </si>
  <si>
    <t>термолюминесцентный</t>
  </si>
  <si>
    <t>Дозиметр.термолюминесцентный [Дозиметр индивидуальный гамма-нейтронный, TYPE8806 TLDCARD-43C]</t>
  </si>
  <si>
    <t>14140036</t>
  </si>
  <si>
    <t>2355-2 Т</t>
  </si>
  <si>
    <t>281524.320.000033</t>
  </si>
  <si>
    <t>цилиндрический, трехступенчатый, соосное расположение осей</t>
  </si>
  <si>
    <t>Редуктор.цилиндрический, трехступенчатый, соосное расположение осей [Редуктор Ц2У-200-12,5-12-К]</t>
  </si>
  <si>
    <t>Шлем.защитный [Шлем для сварочных работ]</t>
  </si>
  <si>
    <t>04230221.</t>
  </si>
  <si>
    <t>3671 Т</t>
  </si>
  <si>
    <t>Фреон</t>
  </si>
  <si>
    <t>201419.100.000009</t>
  </si>
  <si>
    <t>марка R-417а</t>
  </si>
  <si>
    <t>Фреон.марка R-417а [533 Марка : R417A, Фреон R417A]</t>
  </si>
  <si>
    <t>03402046</t>
  </si>
  <si>
    <t>3221-1 Т</t>
  </si>
  <si>
    <t>Порошок</t>
  </si>
  <si>
    <t>244221.000.000000</t>
  </si>
  <si>
    <t>алюминиевый, марка ПА-0</t>
  </si>
  <si>
    <t>Порошок.алюминиевый, марка ПА-0 [АПЖ (аллюминиевый порошок жаропрочный)]</t>
  </si>
  <si>
    <t>01120002</t>
  </si>
  <si>
    <t>2748-2 Т</t>
  </si>
  <si>
    <t>Магнетрон для микроволновых печей</t>
  </si>
  <si>
    <t>261112.000.000009</t>
  </si>
  <si>
    <t>рабочая частота от 0,5 до 100 ГГц</t>
  </si>
  <si>
    <t>Магнетрон для микроволновых печей.рабочая частота от 0,5 до 100 ГГц [Масса 14 кг., Магнетрон, 50кВт, Тип прибора М-116-50, Р вых, 50кВт.; КПД, %, не менее 75; Магнитная система соленоид; Магнитное поле, 0,12 Тл.; Охлаждение вода+воздух., F, ΔF, 915,0±12 МГц]</t>
  </si>
  <si>
    <t>17260966</t>
  </si>
  <si>
    <t>1599-1 Т</t>
  </si>
  <si>
    <t>Лента антифрикционная </t>
  </si>
  <si>
    <t>243220.100.000000</t>
  </si>
  <si>
    <t>металлофторопластовая</t>
  </si>
  <si>
    <t>Лента антифрикционная .металлофторопластовая [25-40 мм, 80-350 мм, 0.03 мм, Лента вольфрамовая]</t>
  </si>
  <si>
    <t>01320026</t>
  </si>
  <si>
    <t>3604 Т</t>
  </si>
  <si>
    <t>265182.500.000075</t>
  </si>
  <si>
    <t>для атомно-абсорбционного спектрометра</t>
  </si>
  <si>
    <t>Распылитель.для атомно-абсорбционного спектрометра [с конической форсункой в сборе, Распылитель стандартный GemCone с конической форсункой в сборе, N0770358, Perkin Elmer, 556 Каталожный номер : N0770358]</t>
  </si>
  <si>
    <t>18602330</t>
  </si>
  <si>
    <t>1639-1 Т</t>
  </si>
  <si>
    <t>265182.300.000016</t>
  </si>
  <si>
    <t>для масс-спектрометра, ИСП</t>
  </si>
  <si>
    <t>Горелка.для масс-спектрометра, ИСП [Горелка кварцевая с керамическим наконечником №0780128 Perkin Elmer]</t>
  </si>
  <si>
    <t>18602595</t>
  </si>
  <si>
    <t>1635-1 Т</t>
  </si>
  <si>
    <t>265182.600.000070</t>
  </si>
  <si>
    <t>спектрометра, распылительная</t>
  </si>
  <si>
    <t>Камера.спектрометра, распылительная [Камера тефлоновая распылительная №0777496 Perkin Elmer, 556 Каталожный номер : №0777496]</t>
  </si>
  <si>
    <t>18602409</t>
  </si>
  <si>
    <t>2089-1 Т</t>
  </si>
  <si>
    <t>231412.100.000012</t>
  </si>
  <si>
    <t>из стекловолокна, марка М-25</t>
  </si>
  <si>
    <t>Мат теплоизоляционный.из стекловолокна, марка М-25 [9000х1200х50мм, мат теплоизоляционный фольгированный]</t>
  </si>
  <si>
    <t>02801331</t>
  </si>
  <si>
    <t>1846-1 Т</t>
  </si>
  <si>
    <t>Корпус водяного насоса</t>
  </si>
  <si>
    <t>281141.700.000004</t>
  </si>
  <si>
    <t>для автотранспортных средств</t>
  </si>
  <si>
    <t>Корпус водяного насоса.для автотранспортных средств [Корпус улиты к насосу ПР 63/22,5, с комплектом вкладышей]</t>
  </si>
  <si>
    <t>19500448</t>
  </si>
  <si>
    <t>3136-2 Т</t>
  </si>
  <si>
    <t>Улитка</t>
  </si>
  <si>
    <t>281332.000.000080</t>
  </si>
  <si>
    <t>для мельничного вентилятора</t>
  </si>
  <si>
    <t>Улитка.для мельничного вентилятора [Рабочее колесо для ВМ 160/850 (левого вращения)]</t>
  </si>
  <si>
    <t>19600496</t>
  </si>
  <si>
    <t>1919-2 Т</t>
  </si>
  <si>
    <t>Улитка.для мельничного вентилятора [Колесо рабочее дымососа ДН-21М черт. №611593-01]</t>
  </si>
  <si>
    <t>Датчик импульса</t>
  </si>
  <si>
    <t>265184.300.000003</t>
  </si>
  <si>
    <t>для счетчика контроля жидкости</t>
  </si>
  <si>
    <t>Датчик импульса.для счетчика контроля жидкости [Накладной доплеровский датчик расхода Flow Pulse 5601S]</t>
  </si>
  <si>
    <t>14210449</t>
  </si>
  <si>
    <t>1858-2 Т</t>
  </si>
  <si>
    <t>265182.500.000072</t>
  </si>
  <si>
    <t>Проволока.для хроматографа [Проволока вольфрамовая ВМ ф 1,2 мм]</t>
  </si>
  <si>
    <t>01130692</t>
  </si>
  <si>
    <t>170 Т</t>
  </si>
  <si>
    <t>205959.630.000013</t>
  </si>
  <si>
    <t>удельной электрической проводимости</t>
  </si>
  <si>
    <t>Стандартный образец.удельной электрической проводимости [(5,4 м2/г), ГСО удельной поверхности, флакон по 5 г.]</t>
  </si>
  <si>
    <t>03201119</t>
  </si>
  <si>
    <t>705-1 Т</t>
  </si>
  <si>
    <t>232013.900.000264</t>
  </si>
  <si>
    <t>корундовая</t>
  </si>
  <si>
    <t>Смесь огнеупорная.корундовая [саморастекающаяся смесь на основе корундового заполнителя с массовой долей Al2O3 не менее 93%]</t>
  </si>
  <si>
    <t>02700124</t>
  </si>
  <si>
    <t>2398-1 Т</t>
  </si>
  <si>
    <t>325042.900.000009</t>
  </si>
  <si>
    <t>увеличенного обзора</t>
  </si>
  <si>
    <t>Очки.увеличенного обзора [Очки закрытые, поликарбонат]</t>
  </si>
  <si>
    <t>04230229.</t>
  </si>
  <si>
    <t>3669-1 Т</t>
  </si>
  <si>
    <t>Оксалат аммония (щавелевокислый аммоний)</t>
  </si>
  <si>
    <t>201433.800.000007</t>
  </si>
  <si>
    <t>химически чистый, 1-водный</t>
  </si>
  <si>
    <t>Оксалат аммония (щавелевокислый аммоний).химически чистый, 1-водный [Аммоний щавелевокислый 1-водный ХЧ]</t>
  </si>
  <si>
    <t>03200435</t>
  </si>
  <si>
    <t>1733-1 Т</t>
  </si>
  <si>
    <t>Лампа сверхвысокочастотная</t>
  </si>
  <si>
    <t>261112.000.000004</t>
  </si>
  <si>
    <t>двухэлектродная</t>
  </si>
  <si>
    <t>Лампа сверхвысокочастотная.двухэлектродная [Преобразователь манометрический термопарный ПМТ-2]</t>
  </si>
  <si>
    <t>12530042</t>
  </si>
  <si>
    <t>3245-1 Т</t>
  </si>
  <si>
    <t>282514.100.000000</t>
  </si>
  <si>
    <t>с указателем давления, для пылеочистного оборудования</t>
  </si>
  <si>
    <t>Фильтр.с указателем давления, для пылеочистного оборудования [Фильтр (Filter in-line) каталожный номер №619-591-699, LECO]</t>
  </si>
  <si>
    <t>18602292</t>
  </si>
  <si>
    <t>1290-1 Т</t>
  </si>
  <si>
    <t>282411.200.000014</t>
  </si>
  <si>
    <t>ленточная, ширина 34 мм</t>
  </si>
  <si>
    <t>Пила.ленточная, ширина 34 мм [4520мм, биметаллическая 3851]</t>
  </si>
  <si>
    <t>05231250</t>
  </si>
  <si>
    <t>542-2 Т</t>
  </si>
  <si>
    <t>244211.500.000000</t>
  </si>
  <si>
    <t>алюминиевый литейный, марка АК12</t>
  </si>
  <si>
    <t>Сплав.алюминиевый литейный, марка АК12 [Термоэлектрод қорытпасы VR 5/20 қaulsy, gradirleu A2, диаметрі 0,35 мм]</t>
  </si>
  <si>
    <t>01130680</t>
  </si>
  <si>
    <t>3158 Т</t>
  </si>
  <si>
    <t>Йодид калия</t>
  </si>
  <si>
    <t>201331.700.000006</t>
  </si>
  <si>
    <t>Йодид калия.химически чистый [Калий иодистый ХЧ]</t>
  </si>
  <si>
    <t>03200128</t>
  </si>
  <si>
    <t>1725-1 Т</t>
  </si>
  <si>
    <t>Гидроортофосфат диаммония (диаммоний фосфат)</t>
  </si>
  <si>
    <t>201572.000.000003</t>
  </si>
  <si>
    <t>марка А</t>
  </si>
  <si>
    <t>Гидроортофосфат диаммония (диаммоний фосфат).марка А [ТУ 2148-673-00209438-02; ГОСТ 8515-75, Диаммоний фосфат]</t>
  </si>
  <si>
    <t>03200432</t>
  </si>
  <si>
    <t>349-1 Т</t>
  </si>
  <si>
    <t>Материал огнеупорный</t>
  </si>
  <si>
    <t>232012.900.000044</t>
  </si>
  <si>
    <t>муллитокремнеземистый, марка МКРР-130</t>
  </si>
  <si>
    <t>Материал огнеупорный.муллитокремнеземистый, марка МКРР-130 [МКРР-130, Материал рулонный (вата) МКРР-130, 23619-79]</t>
  </si>
  <si>
    <t>04410002</t>
  </si>
  <si>
    <t>2368-1 Т</t>
  </si>
  <si>
    <t>Изделие огнеупорное</t>
  </si>
  <si>
    <t>232013.900.000288</t>
  </si>
  <si>
    <t>марка ШЛ-0,4, шамотное легковесное</t>
  </si>
  <si>
    <t>Изделие огнеупорное.марка ШЛ-0,4, шамотное легковесное [ШТ-0,4№5/ШЛ-0,4 №5, Изделие шамотное теплоизоляционное]</t>
  </si>
  <si>
    <t>02700029</t>
  </si>
  <si>
    <t>1492-1 Т</t>
  </si>
  <si>
    <t>Фторид аммония</t>
  </si>
  <si>
    <t>201331.100.000002</t>
  </si>
  <si>
    <t>Фторид аммония.чистый для анализа [Аммоний фтористый  ЧДА]</t>
  </si>
  <si>
    <t>03200712</t>
  </si>
  <si>
    <t>369-1 Т</t>
  </si>
  <si>
    <t>Швеллер.стальной, горячекатаный, с уклоном внутренних граней полок, номер швеллера 10 [8240-97]</t>
  </si>
  <si>
    <t>01410038</t>
  </si>
  <si>
    <t>2471-2 Т</t>
  </si>
  <si>
    <t>Замазка</t>
  </si>
  <si>
    <t>205959.670.000001</t>
  </si>
  <si>
    <t>для противокоррозионной защиты оборудования и строительных конструкций</t>
  </si>
  <si>
    <t>Замазка.для противокоррозионной защиты оборудования и строительных конструкций [Арзамит - раствор, ТУ 2257-104-07510508-2012]</t>
  </si>
  <si>
    <t>02700001</t>
  </si>
  <si>
    <t>709-1 Т</t>
  </si>
  <si>
    <t>241071.000.000005</t>
  </si>
  <si>
    <t>стальной, горячекатаный, с уклоном внутренних граней полок, номер швеллера 14</t>
  </si>
  <si>
    <t>Швеллер.стальной, горячекатаный, с уклоном внутренних граней полок, номер швеллера 14 [8240-97]</t>
  </si>
  <si>
    <t>01410040</t>
  </si>
  <si>
    <t>2470-2 Т</t>
  </si>
  <si>
    <t>Корпус клапана</t>
  </si>
  <si>
    <t>281331.000.000246</t>
  </si>
  <si>
    <t>для дозировочного насоса</t>
  </si>
  <si>
    <t>Корпус клапана.для дозировочного насоса [Корпус клапана STD 730710245]</t>
  </si>
  <si>
    <t>15400160</t>
  </si>
  <si>
    <t>1263-2 Т</t>
  </si>
  <si>
    <t>Насос дозировочный.для перекачки жидкостей, плунжерный [от 11 до 321 об/мин]</t>
  </si>
  <si>
    <t>19501015</t>
  </si>
  <si>
    <t>4170 Т</t>
  </si>
  <si>
    <t>Насос дозировочный.для перекачки жидкостей, плунжерный [380 мл/мин]</t>
  </si>
  <si>
    <t xml:space="preserve">281314.900.000075 </t>
  </si>
  <si>
    <t>Перистальтический насос РТХ40</t>
  </si>
  <si>
    <t>https://drive.google.com/open?id=1xlzvQU1no-U5qhX1iv3MDgHao8kBbrlL</t>
  </si>
  <si>
    <t>ТОО "РУ-6"</t>
  </si>
  <si>
    <t>Albin Pump SAS</t>
  </si>
  <si>
    <t>Набор ключей.гаечные</t>
  </si>
  <si>
    <t>https://cloud.skc.kz:2443/index.php/s/3WjG6HyJ5XdCWKf</t>
  </si>
  <si>
    <t>Лента изоляционная.для трубопровода, поливинилхлоридная, ширина 50-150 мм [ГОСТ 16214-86, Лента ПИЛ]</t>
  </si>
  <si>
    <t>222922.300.000000</t>
  </si>
  <si>
    <t>https://cloud.skc.kz:2443/index.php/s/LxmZHyDGrxGjiQ3</t>
  </si>
  <si>
    <t>Пластикат.тип И, поливинилхлоридный [Пластикат 5 мм]</t>
  </si>
  <si>
    <t>222129.700.000257</t>
  </si>
  <si>
    <t>https://cloud.skc.kz:2443/index.php/s/EeZydGBS5md4XDG</t>
  </si>
  <si>
    <t xml:space="preserve">Материал теплоизоляционный.из жесткой полиизоциануратной пены </t>
  </si>
  <si>
    <t>221973.230.000022</t>
  </si>
  <si>
    <t>https://cloud.skc.kz:2443/index.php/s/ykXdK9QNjNKKNtD</t>
  </si>
  <si>
    <t>Разделитель мембранный.для защиты чувствительного элемента измерительного прибора от воздействия агрессивных, сильновязких, загрязненных, застывающих, полимеризующихся рабочих сред и/или сред с высокой температурой [РМ5319С-01  Ру = 16 кгс/см²]</t>
  </si>
  <si>
    <t>259929.450.000006</t>
  </si>
  <si>
    <t>https://cloud.skc.kz:2443/index.php/s/5Q9b5AHRD9LQ2W5</t>
  </si>
  <si>
    <t>ПромПрибор</t>
  </si>
  <si>
    <t xml:space="preserve">Болт с шестигранной головкой.стальной, диаметр 16 мм, с гайкой </t>
  </si>
  <si>
    <t>259411.300.000044</t>
  </si>
  <si>
    <t>https://cloud.skc.kz:2443/index.php/s/bZDEdXismM6cNxw</t>
  </si>
  <si>
    <t>Контейнер.для сбора биологического материала, пластиковый [қақпағымен, 1 м3, қорғаныспен]</t>
  </si>
  <si>
    <t>222929.900.000122</t>
  </si>
  <si>
    <t>https://cloud.skc.kz:2443/index.php/s/6WanisjfRNnWAa5</t>
  </si>
  <si>
    <t xml:space="preserve">Полиметилметакрилат (оргстекло).марка ТОСП </t>
  </si>
  <si>
    <t>201653.590.000001</t>
  </si>
  <si>
    <t>https://cloud.skc.kz:2443/index.php/s/tDHtW9fCkBxk372</t>
  </si>
  <si>
    <t>273213.500.000003</t>
  </si>
  <si>
    <t>Кабель специализированный.тип FTP [СТ РК 2203-2012, U/FTP cat 5e 4*2*0,52 PVC троспен, Кабель FTP 4PR 24AWG CAT5e 305м OUTDOOR + ТРОС*1]</t>
  </si>
  <si>
    <t>https://cloud.skc.kz:2443/index.php/s/cEbMi7z32zATQF7</t>
  </si>
  <si>
    <t>Полотно.для резки рельсов [50х50]</t>
  </si>
  <si>
    <t>257320.100.000005</t>
  </si>
  <si>
    <t>https://cloud.skc.kz:2443/index.php/s/NRG57HgbABHAjDp</t>
  </si>
  <si>
    <t>Лента конвейерная.резинотканевая, для средних условий эксплуатации, ширина 100-3000 мм [5 мм конвейер таспасы]</t>
  </si>
  <si>
    <t>https://cloud.skc.kz:2443/index.php/s/BkZHM2pG2WTEDxA</t>
  </si>
  <si>
    <t>АО завод АТИ</t>
  </si>
  <si>
    <t>Лента конвейерная.резинотканевая, для средних условий эксплуатации, ширина 100-3000 мм [12 мм конвейер таспасы]</t>
  </si>
  <si>
    <t>https://cloud.skc.kz:2443/index.php/s/jG8eJzWgxHBPgbF</t>
  </si>
  <si>
    <t>Выключатель.автоматический, трехполюсный, напряжение 230-400 В [Выключатель автоматический АП-50 3МТ 16А]</t>
  </si>
  <si>
    <t>https://cloud.skc.kz:2443/index.php/s/mC2KZwGCKXEFZq2</t>
  </si>
  <si>
    <t>Ключ.трубный, рычажный [№1-ден №3-ке дейін]</t>
  </si>
  <si>
    <t>257330.300.000014</t>
  </si>
  <si>
    <t>https://cloud.skc.kz:2443/index.php/s/srQqeBZiYHW5GYz; https://cloud.skc.kz:2443/index.php/s/a7r7Zq4ZppCC9gH; https://cloud.skc.kz:2443/index.php/s/kiq6c5gePgYTkyk</t>
  </si>
  <si>
    <t>Испания</t>
  </si>
  <si>
    <t>Super EGO</t>
  </si>
  <si>
    <t>Замок.врезной [металлды шкафтар үшін]</t>
  </si>
  <si>
    <t>https://cloud.skc.kz:2443/index.php/s/TQCLfB7NQwYFq6W</t>
  </si>
  <si>
    <t xml:space="preserve">Кондиционер (сплит-система).настенный, площадь охлаждения более 50 м2 </t>
  </si>
  <si>
    <t>https://cloud.skc.kz:2443/index.php/s/Qq59oaZQ4HEMxxa</t>
  </si>
  <si>
    <t>Лампа паяльная.форсуночная [3л]</t>
  </si>
  <si>
    <t>257330.830.000000</t>
  </si>
  <si>
    <t>https://cloud.skc.kz:2443/index.php/s/p8YAp7AaPNS3cTM</t>
  </si>
  <si>
    <t>Насос.для вискозы, шестеренный, подача до 40 м3/ч [НШ 32 У-00001-лев.]</t>
  </si>
  <si>
    <t>281314.900.000091</t>
  </si>
  <si>
    <t>https://cloud.skc.kz:2443/index.php/s/REEoAXxqMyd48xW</t>
  </si>
  <si>
    <t>АО ГМС Ливгидромаш</t>
  </si>
  <si>
    <t>Водонагреватель.накопительный, тип закрытый, объем не более 15 л</t>
  </si>
  <si>
    <t>275125.900.000004</t>
  </si>
  <si>
    <t>https://cloud.skc.kz:2443/index.php/s/gN23XdKnjSscQde</t>
  </si>
  <si>
    <t>Элемент электронагревательный.для водонагревателя [2 кВт, ТЭН]</t>
  </si>
  <si>
    <t>275130.900.000002</t>
  </si>
  <si>
    <t>https://cloud.skc.kz:2443/index.php/s/DHSyBkFrSSo7az5</t>
  </si>
  <si>
    <t>Степлер.канцелярский, механический [Степлер 23/13]</t>
  </si>
  <si>
    <t>https://cloud.skc.kz:2443/index.php/s/tS8jF5iqip49tHD</t>
  </si>
  <si>
    <t>Кондиционер (сплит-система).настенный, площадь охлаждения до 50 кв.м [хладент R410A, 1005х405х325мм]</t>
  </si>
  <si>
    <t>https://cloud.skc.kz:2443/index.php/s/4bGE94ykx58wX8H</t>
  </si>
  <si>
    <t>Раковина.из нержавеющей стали</t>
  </si>
  <si>
    <t>259911.100.000000</t>
  </si>
  <si>
    <t>https://cloud.skc.kz:2443/index.php/s/EAzZoHoneGFXr6w</t>
  </si>
  <si>
    <t>Дырокол.канцелярский, механический [40 лист]</t>
  </si>
  <si>
    <t>282323.900.000005</t>
  </si>
  <si>
    <t>https://cloud.skc.kz:2443/index.php/s/dCS7sKg4qQgskrA</t>
  </si>
  <si>
    <t>Выключатель.автоматический, трехполюсный, напряжение 230-400 В [100 А, АЕ-2046]</t>
  </si>
  <si>
    <t>https://cloud.skc.kz:2443/index.php/s/7s7tzrjzSoSzYRP</t>
  </si>
  <si>
    <t>221950.900.000007</t>
  </si>
  <si>
    <t>Лента изоляционная для промышленного применения, прорезиненная, ПОЛ - односторонняя обычной липкости, ширина 10-50 мм [Изолента ХБ]</t>
  </si>
  <si>
    <t>https://cloud.skc.kz:2443/index.php/s/NMgGZ5NLyafHASp</t>
  </si>
  <si>
    <t>Дефибриллятор.для терапии нарушений сердечного ритма [Автоматический дефибриллятор]</t>
  </si>
  <si>
    <t>266011.150.000000</t>
  </si>
  <si>
    <t>https://cloud.skc.kz:2443/index.php/s/6CDoHyyA8G6SED2</t>
  </si>
  <si>
    <t>Кассета дренажная.для удержания ионообменной смолы в сорбционной напорной колонне [Кассета дренажная для колонны СНК-3000]</t>
  </si>
  <si>
    <t>259929.490.000282</t>
  </si>
  <si>
    <t>https://cloud.skc.kz:2443/index.php/s/yQasYqy28z3e48Q</t>
  </si>
  <si>
    <t>Переходник.полиэтиленовый, литой, размер 140*90 мм</t>
  </si>
  <si>
    <t>222129.700.000180</t>
  </si>
  <si>
    <t>https://cloud.skc.kz:2443/index.php/s/xPo4sYAngYC74Pf</t>
  </si>
  <si>
    <t>Счетчик электроэнергии.электронный [Үшфазалы электронды есептегіш]</t>
  </si>
  <si>
    <t>265163.700.000001</t>
  </si>
  <si>
    <t>https://cloud.skc.kz:2443/index.php/s/5wbDpTmiSyYMD6N</t>
  </si>
  <si>
    <t>Меркурий</t>
  </si>
  <si>
    <t>Ламинатор.пакетный [Ламинатор А4 и А3 форматный]</t>
  </si>
  <si>
    <t>https://cloud.skc.kz:2443/index.php/s/LzATe85X28TLGgJ</t>
  </si>
  <si>
    <t>Пояс.для инструментов, слесарный, безлямочный [доп.ручка для переноски, 7 карман, "ЗУБР 38634", эксперт]</t>
  </si>
  <si>
    <t>139229.990.000048</t>
  </si>
  <si>
    <t>https://cloud.skc.kz:2443/index.php/s/6Pi7RkHxnnCiBeg</t>
  </si>
  <si>
    <t>Термометр.инфракрасный</t>
  </si>
  <si>
    <t>265151.350.000002</t>
  </si>
  <si>
    <t>https://cloud.skc.kz:2443/index.php/s/NE4mHJ58j8zeQT3</t>
  </si>
  <si>
    <t>Весы.лабораторные</t>
  </si>
  <si>
    <t>265131.500.000016</t>
  </si>
  <si>
    <t>https://cloud.skc.kz:2443/index.php/s/T5sLYtoN65JzGbq</t>
  </si>
  <si>
    <t>Метлер торедо</t>
  </si>
  <si>
    <t>источник бесперебойного питания</t>
  </si>
  <si>
    <t>Источник бесперебойного питания.интерактивный</t>
  </si>
  <si>
    <t>Приложение 2-3 (Word)</t>
  </si>
  <si>
    <t>https://cloud.skc.kz:2443/index.php/s/yHzB4eDmFzJQSmS</t>
  </si>
  <si>
    <t>Must Energy (Guangdong) Technology Co., Ltd.</t>
  </si>
  <si>
    <t>Аптечка медицинская.универсальная</t>
  </si>
  <si>
    <t>Дя оказания первой мед. помощи</t>
  </si>
  <si>
    <t>https://cloud.skc.kz:2443/index.php/s/cNM5MjCRzS6pzMp</t>
  </si>
  <si>
    <t>Счетчик электроэнергии</t>
  </si>
  <si>
    <t>Приложение №2 Счетчик электроэнергии</t>
  </si>
  <si>
    <t>https://cloud.skc.kz:2443/index.php/s/2ERonBaYHcMjWJT</t>
  </si>
  <si>
    <t>Часть механического уплотнения</t>
  </si>
  <si>
    <t>281331.000.000210</t>
  </si>
  <si>
    <t>Часть механического уплотнения.для центробежного консольного насоса, вращающаяся [Часть насосная многоступенчатого скважинного насоса SPМ 5A-25N, Q-5куб/ч, H-102м без эл.двигателя]</t>
  </si>
  <si>
    <t>https://cloud.skc.kz:2443/index.php/s/tEcfS8G2ttL3Boa</t>
  </si>
  <si>
    <t>Товарищество с ограниченной ответственностью "РУ-6"</t>
  </si>
  <si>
    <t>265131.500.000003</t>
  </si>
  <si>
    <t>Весы.крановые [тарирование, индикатор перегрузки, индикация разряда батареи, повышенный класс пылевлагозащиты, вращающийся крюк, автоматическое отключение питания, ждущий режим, усреднение показаний при нестабильной, пульт дистанционного управления до 100 метров, в зависимости от комплетации устройства — ИК пульт, Bluetooth пульт, радиоканальный RF433 MHz, Наименьший предел взвешивания, 200 кг, 10000 г, Наибольший предел взвешивания - 15000 кг]</t>
  </si>
  <si>
    <t>https://cloud.skc.kz:2443/index.php/s/EjMyW5TmPzgdZpM</t>
  </si>
  <si>
    <t>CAS</t>
  </si>
  <si>
    <t>265112.300.000014</t>
  </si>
  <si>
    <t>Динамометр.для буровых установок, электронный [2 кг, ГОСТ 13837-68, 260 × 50 мм]</t>
  </si>
  <si>
    <t>https://cloud.skc.kz:2443/index.php/s/btGZBHDN4x7ja6P</t>
  </si>
  <si>
    <t>Техно НДТ</t>
  </si>
  <si>
    <t>pH-метр</t>
  </si>
  <si>
    <t>265153.900.000048</t>
  </si>
  <si>
    <t>pH-метр.электронный [pH электрод, со съемным датчиком; диапазон измерения: pH 0...14]</t>
  </si>
  <si>
    <t>https://cloud.skc.kz:2443/index.php/s/cgNpz9KnKLcbgfa</t>
  </si>
  <si>
    <t>242040.300.000009</t>
  </si>
  <si>
    <t>для бурильных труб, приварной, диаметр 121-160 мм</t>
  </si>
  <si>
    <t>Замок.для бурильных труб, приварной, диаметр 121-160 мм [Замок 42мм ГОСТ 7918-75]</t>
  </si>
  <si>
    <t>ТС во вложении (ТС.rar)</t>
  </si>
  <si>
    <t>281141.900.000042</t>
  </si>
  <si>
    <t>Форсунка топливная.для специальной и специализированной техники [Для двигателя Caterpillar, установленных на компрессорах Atlas Copco.]</t>
  </si>
  <si>
    <t>Электрод сварочный.металлический, плавящийся, с покрытием [4 мм, Электрод ЦЛ-11 н/ст]</t>
  </si>
  <si>
    <t>Электрод сварочный.металлический, плавящийся, с покрытием [450 мм, 4 мм, Электрод МР3]</t>
  </si>
  <si>
    <t>1 585</t>
  </si>
  <si>
    <t>271161.000.000000</t>
  </si>
  <si>
    <t>Кабель специализированный.для электродвигателя [3 кВт, для питания двигателя Franklin, Кабель моторный]</t>
  </si>
  <si>
    <t>Кабель специализированный.для электродвигателя [Кабель моторный 400В 3кВ H07BQ-F]</t>
  </si>
  <si>
    <t>Хлорид титана (III)</t>
  </si>
  <si>
    <t>201331.300.000042</t>
  </si>
  <si>
    <t>Хлорид титана (III).кристаллы [Хлорид титана (III) кристаллы]</t>
  </si>
  <si>
    <t>201343.100.000010</t>
  </si>
  <si>
    <t>технический, марка А, сорт высший</t>
  </si>
  <si>
    <t>Карбонат натрия.технический, марка А, сорт высший [Сода Кальцинированная техническая, сорт А]</t>
  </si>
  <si>
    <t>Ambersep 920 + Ambersep 920 XL + Benjion UB 2620</t>
  </si>
  <si>
    <t>https://cloud.skc.kz:2443/index.php/s/H393dJpZJdGbAqE</t>
  </si>
  <si>
    <t>ТОО "Байкен-U"</t>
  </si>
  <si>
    <t>Франция, Китай</t>
  </si>
  <si>
    <t>Преобразователь частоты.электрический [250 кВт]</t>
  </si>
  <si>
    <t>https://cloud.skc.kz:2443/index.php/s/ya6SzLiaMyZnoyC</t>
  </si>
  <si>
    <t>Нагреватель</t>
  </si>
  <si>
    <t>253012.300.000004</t>
  </si>
  <si>
    <t>Нагреватель.тип 2, без отверстий [Нагревательный элемент из материала Х23Ю5Т]</t>
  </si>
  <si>
    <t>https://cloud.skc.kz:2443/index.php/s/EtaaHHZjwBCznkC</t>
  </si>
  <si>
    <t>289261.500.000138</t>
  </si>
  <si>
    <t>Радиатор.для специальной и специализированной грузоподъемной техники, масляный [Компрессор GA-250 FF, Масляный радиатор охлаждения каталожный номер 1614958900]</t>
  </si>
  <si>
    <t>https://cloud.skc.kz:2443/index.php/s/8E5jcLFypSdrnEy</t>
  </si>
  <si>
    <t>Часть вращающая</t>
  </si>
  <si>
    <t>281331.000.000100</t>
  </si>
  <si>
    <t>Часть вращающая.для насоса центробежного [Насос CRNE 3-7 B-F-GJ-V-HQQV]</t>
  </si>
  <si>
    <t>https://cloud.skc.kz:2443/index.php/s/75iK5WT65rxDLcp</t>
  </si>
  <si>
    <t>252112.300.000001</t>
  </si>
  <si>
    <t>Котел отопительный.на жидком и газообразном топливе</t>
  </si>
  <si>
    <t>https://cloud.mail.ru/public/CHPR/mGXjiujzj</t>
  </si>
  <si>
    <t>Комплект запасных частей инструментов и принадлежностей.для электродвигателя [Комплект сепаратора подшипника, Для электродвигателя Grundfos МS4000R 4кВТ]</t>
  </si>
  <si>
    <t>https://cloud.mail.ru/public/g9nV/roUGtM5ST</t>
  </si>
  <si>
    <t>https://cloud.mail.ru/public/4aPm/tX55iW9Bb</t>
  </si>
  <si>
    <t>222129.700.000007</t>
  </si>
  <si>
    <t>Тройник полиэтиленовый.переходной [Тройник PE100 Ду315х225 : Тройник PE100 Ду315х225]</t>
  </si>
  <si>
    <t>https://cloud.skc.kz:2443/index.php/s/RHYzkX8wKiEyKNH</t>
  </si>
  <si>
    <t>Товарищество с ограниченной ответственностью "Казатомпром - SaUran"</t>
  </si>
  <si>
    <t>Автошина</t>
  </si>
  <si>
    <t>Автошина  (9.00 R20) 260-508</t>
  </si>
  <si>
    <t>https://cloud.skc.kz:2443/index.php/s/bbMwcKSkfdH7jAx</t>
  </si>
  <si>
    <t xml:space="preserve">Уровнемер SITRANS Probe LR               </t>
  </si>
  <si>
    <t>https://cloud.skc.kz:2443/index.php/s/KonbkXnkHTY2T2e</t>
  </si>
  <si>
    <t>ТОО "Казатомпром-SaUran"</t>
  </si>
  <si>
    <t>Омский шинный завод \NORTEC</t>
  </si>
  <si>
    <t>ООО "Цэнки"</t>
  </si>
  <si>
    <t>ТОО "Казатомпром - SaUran"</t>
  </si>
  <si>
    <t>282970.300.000016</t>
  </si>
  <si>
    <t>для сварки пластиковых труб и фитингов</t>
  </si>
  <si>
    <t>Аппарат.для сварки пластиковых труб и фитингов [Сварочный аппарат 315 d90-d315 стыковой]</t>
  </si>
  <si>
    <t>https://cloud.mail.ru/public/o77Y/ZbJxDwuDx</t>
  </si>
  <si>
    <t>Насос водяной</t>
  </si>
  <si>
    <t>302040.300.000785</t>
  </si>
  <si>
    <t>Насос водяной.для подвижного состава [Насосный агрегат JP-5 : Насосный агрегат JP-5]</t>
  </si>
  <si>
    <t>https://cloud.mail.ru/public/5aDt/Ajr5vD7Mz</t>
  </si>
  <si>
    <t>Дания</t>
  </si>
  <si>
    <t>Центробежный многоступенчатый скважинный насос SMP</t>
  </si>
  <si>
    <t>центробежный скважинный насос 4",6",8",10",12".</t>
  </si>
  <si>
    <t>Насос многоступенчатый KSPN-14-S600-X-1-110 500m3</t>
  </si>
  <si>
    <t>https://cloud.mail.ru/public/UWcS/zbvR48qxg</t>
  </si>
  <si>
    <t>ТОО «СП «Инкай»
ТОО "СП "Хорасан-U (Хорасан-У)
ТОО «Кызылкум»
ТОО «РУ-6»
ТОО «Каратау»
ТОО «Kazatomprom-SaUran»
ТОО СП «КАТКО»
ТОО «АППАК»
АО «СП «Акбастау»
«АО «СП «Заречное»
ТОО «СП «Буденовское»
ТОО «Семизбай-U»
ТОО «Байкен-U»
ТОО «СП «ЮГХК»
ТОО «Добывающее предприятие «ОРТАЛЫК»</t>
  </si>
  <si>
    <t>ТОО "Ульба Электро"</t>
  </si>
  <si>
    <t>Ambersep 920 + Purolite A500/4994 + АМ-п</t>
  </si>
  <si>
    <t>https://cloud.skc.kz:2443/index.php/s/gnMQo7ZkAe6pi4f</t>
  </si>
  <si>
    <t>ТОО "Каратау"</t>
  </si>
  <si>
    <t>271161.000.000089</t>
  </si>
  <si>
    <t>Генератор.для сварочного поста [Бензиновый генератор; - однофазный - 220 вольт; - мощность -4/ 5 кВт; - запуск - электр./ ручной; - охлаждение - воздушное; - розетка - 12В/220В;  - обьем бака - 25 л; - топливо- бензин АИ92; - весь -]</t>
  </si>
  <si>
    <t>https://cloud.skc.kz:2443/index.php/s/pA8ozdNgmAf9AGD</t>
  </si>
  <si>
    <t>Товарищество с ограниченной ответственностью "Каратау"</t>
  </si>
  <si>
    <t>233110.700.000016</t>
  </si>
  <si>
    <t>Плитка для внутренней облицовки стен.керамическая, прямоугольная без завала, глазурованная [Облицовочная для стены, 20 х 30 см, Керамическая, прямоуголная]</t>
  </si>
  <si>
    <t>https://cloud.mail.ru/public/puUp/teKgp9e6Y</t>
  </si>
  <si>
    <t>Товарищество с ограниченной ответственностью "Торгово-транспортная компания"</t>
  </si>
  <si>
    <t>259311.330.000020</t>
  </si>
  <si>
    <t>Канат.тип ЛК-РО, свивка двойная, стальной [22 мм, Г-В-Л-Н-Р-1770]</t>
  </si>
  <si>
    <t>https://cloud.mail.ru/public/Dp6S/UZ6hLZnRE</t>
  </si>
  <si>
    <t xml:space="preserve">АО «Белорецкий металлургический комбинат», </t>
  </si>
  <si>
    <t>Электрод сварочный.металлический, плавящийся, с покрытием [для низколегированных сталей, 4 мм]</t>
  </si>
  <si>
    <t>https://cloud.mail.ru/public/F1Bo/wJ7EtDd3a</t>
  </si>
  <si>
    <t>ТОО "Торгово-транспортная компания"</t>
  </si>
  <si>
    <t>ООО "Чистоозерный электродный завод"</t>
  </si>
  <si>
    <t>Асфальтобетон</t>
  </si>
  <si>
    <t>239912.900.000015</t>
  </si>
  <si>
    <t>марка II, из минеральных материалов (щебня, гравия и песка) с битумом, тип Бх</t>
  </si>
  <si>
    <t>Асфальтобетон.марка II, из минеральных материалов (щебня, гравия и песка) с битумом, тип Бх [Песок, отсев дробления, битум, щебень, минеральный порошок, марка 2]</t>
  </si>
  <si>
    <t>https://cloud.mail.ru/public/MdKb/QwDZn2dV7</t>
  </si>
  <si>
    <t>241062.900.000044</t>
  </si>
  <si>
    <t>стальной, марка Ст.3кп, диаметр 5-9 мм, горячекатаный</t>
  </si>
  <si>
    <t>Круг.стальной, марка Ст.3кп, диаметр 5-9 мм, горячекатаный [6 мм]</t>
  </si>
  <si>
    <t>https://cloud.mail.ru/public/iUb3/ACLKmZbG9</t>
  </si>
  <si>
    <t>ПАО «Челябинский металлургический комбинат», ОАО «ЕВРАЗ Объединенный Западно-Сибирский металлургический комбинат»</t>
  </si>
  <si>
    <t>Ambersep 920 + SQD201U</t>
  </si>
  <si>
    <t>https://cloud.skc.kz:2443/index.php/s/RztxfnXoEikX93k</t>
  </si>
  <si>
    <t>ТОО "Хорасан-U"</t>
  </si>
  <si>
    <t>Окончание муфтовое</t>
  </si>
  <si>
    <t>222129.700.000399</t>
  </si>
  <si>
    <t>полиэтиленовое</t>
  </si>
  <si>
    <t>Окончание муфтовое.полиэтиленовое [Пробка для отстойника  ПНД - 110/90]</t>
  </si>
  <si>
    <t>ТОО "Совместное предприятие "Хорасан-U (Хорасан-У)"</t>
  </si>
  <si>
    <t>273213.500.000007</t>
  </si>
  <si>
    <t>тип КИПвЭП/RS</t>
  </si>
  <si>
    <t>Кабель специализированный.тип КИПвЭП/RS [кабель UNITRONIC LIYY 2х0,34 внешняя оболочка кабеля из ПВХ, пламязамедляющая в соответствии с IEC 60332-1-2]</t>
  </si>
  <si>
    <t>https://cloud.mail.ru/public/ftPW/jygJqzK6e</t>
  </si>
  <si>
    <t>Кабель специализированный.тип КИПвЭП/RS [кабель UNITRONIC BUS LD 1х2x0,22 внешняя оболочка кабеля из ПВХ,
пламязамедляющая в соответствии с IEC 60332-1-2]</t>
  </si>
  <si>
    <t>Центробежный многоступенчатый скважинный насос для агрессивных жидкостей UPP</t>
  </si>
  <si>
    <t>281314.900.000076</t>
  </si>
  <si>
    <t>центробежный скважинный насос для агрессивных жидкостей 4",6".</t>
  </si>
  <si>
    <t>Ambersep 920 + SQD201U, Purolite A500/4994 + SQD201U</t>
  </si>
  <si>
    <t>https://cloud.skc.kz:2443/index.php/s/tw2g8LLr8o3yjoY</t>
  </si>
  <si>
    <t>ТОО "Семизбай-U"</t>
  </si>
  <si>
    <t>Кислота щавелевая. техническая</t>
  </si>
  <si>
    <t>201433.800.000010</t>
  </si>
  <si>
    <t xml:space="preserve">  щавелевая. техническая</t>
  </si>
  <si>
    <t>https://cloud.skc.kz:2443/index.php/s/bXNkHEmRXeREsjt</t>
  </si>
  <si>
    <t>Освежитель воздуха. аэрозоль [аэрозоль]</t>
  </si>
  <si>
    <t xml:space="preserve"> аэрозоль </t>
  </si>
  <si>
    <t>https://cloud.skc.kz:2443/index.php/s/oqmtiSa2Xdc8pyj</t>
  </si>
  <si>
    <t xml:space="preserve">  аэрозоль [Картридж аэрозольный, Баллон для освежителя воздуха  под давлением]</t>
  </si>
  <si>
    <t>https://cloud.skc.kz:2443/index.php/s/tgRZQqBifFsfGG9</t>
  </si>
  <si>
    <t>Крем. косметический, для ухода за кожей, гелевый</t>
  </si>
  <si>
    <t>204215.500.000011</t>
  </si>
  <si>
    <t xml:space="preserve"> для ухода за кожей, гелевый</t>
  </si>
  <si>
    <t>https://cloud.skc.kz:2443/index.php/s/67nzRAgibxFsbPx</t>
  </si>
  <si>
    <t>Пластина вулканизированная. тип ТМКЩ, толщина от 5,0 до 8,0 мм</t>
  </si>
  <si>
    <t>221920.700.000026</t>
  </si>
  <si>
    <t xml:space="preserve"> тип ТМКЩ, толщина от 5,0 до 8,0 мм</t>
  </si>
  <si>
    <t>https://cloud.skc.kz:2443/index.php/s/8eatwpJpxDb2tqt</t>
  </si>
  <si>
    <t>Пластина вулканизированная. тип ТМКЩ, толщина от 5,0 до 8,0 мм [Резина КЩС 8 мм]</t>
  </si>
  <si>
    <t xml:space="preserve"> тип ТМКЩ, толщина от 5,0 до 8,0 мм [Резина КЩС 8 мм]</t>
  </si>
  <si>
    <t>https://cloud.skc.kz:2443/index.php/s/Fwz5PeQ99TCLy4p</t>
  </si>
  <si>
    <t>Шланг. для душа</t>
  </si>
  <si>
    <t>221930.500.000049</t>
  </si>
  <si>
    <t xml:space="preserve"> для душа</t>
  </si>
  <si>
    <t>https://cloud.skc.kz:2443/index.php/s/qL2dd9SeD3ezPZ9</t>
  </si>
  <si>
    <t xml:space="preserve"> для душа  </t>
  </si>
  <si>
    <t>https://cloud.skc.kz:2443/index.php/s/gmErRH9ynPjyrr3</t>
  </si>
  <si>
    <t>Лента изоляционная. для широкого  применения, прорезиненная, ШОЛ - односторонняя обычной липкости, ширина 10-20 мм [ПХВ 0,18*20м]</t>
  </si>
  <si>
    <t xml:space="preserve"> для широкого  применения </t>
  </si>
  <si>
    <t>https://cloud.skc.kz:2443/index.php/s/XHPEWpjciKMNxKd</t>
  </si>
  <si>
    <t xml:space="preserve">Коврик. для бытовых помещений, резиновый </t>
  </si>
  <si>
    <t>221972.000.000003</t>
  </si>
  <si>
    <t xml:space="preserve"> резиновый </t>
  </si>
  <si>
    <t>https://cloud.skc.kz:2443/index.php/s/kBpwxke5GfX7pJK</t>
  </si>
  <si>
    <t>Коврик. для бытовых помещений, резиновый</t>
  </si>
  <si>
    <t xml:space="preserve">  для бытовых помещений, резиновый  </t>
  </si>
  <si>
    <t>https://cloud.skc.kz:2443/index.php/s/CxsYgktitKHkJsx</t>
  </si>
  <si>
    <t>Шланг. для подачи химических реагентов, гибкий</t>
  </si>
  <si>
    <t>222129.300.000007</t>
  </si>
  <si>
    <t xml:space="preserve"> для подачи химических реагентов, гибкий</t>
  </si>
  <si>
    <t>https://cloud.skc.kz:2443/index.php/s/3cSRjbgf6XFPbDn</t>
  </si>
  <si>
    <t>Шланг. для подачи химических реагентов, гибкий [Шланг - EPDM перистальтического насоса высокого давления серии «РТХ-40»]</t>
  </si>
  <si>
    <t>https://cloud.skc.kz:2443/index.php/s/paA9rpkpdf6Bfqc</t>
  </si>
  <si>
    <t>Пластикат. тип НГП</t>
  </si>
  <si>
    <t>222129.700.000247</t>
  </si>
  <si>
    <t xml:space="preserve">  тип НГП</t>
  </si>
  <si>
    <t>https://cloud.skc.kz:2443/index.php/s/p6JtBty4Rt8RYAx</t>
  </si>
  <si>
    <t>https://cloud.skc.kz:2443/index.php/s/qJm8EaReRca2z3J</t>
  </si>
  <si>
    <t>Пластикат. тип ПМ</t>
  </si>
  <si>
    <t>222129.700.000248</t>
  </si>
  <si>
    <t>https://cloud.skc.kz:2443/index.php/s/fzo2YLesS9Qjp2e</t>
  </si>
  <si>
    <t>Фторопласт. круглый, толщина более 8 мм, но не более 150 мм [фторопласт Ø100 мм]</t>
  </si>
  <si>
    <t>222142.700.000000</t>
  </si>
  <si>
    <t xml:space="preserve"> толщина более 8 мм, но не более 150 мм [Фторопласт Ø100 мм]</t>
  </si>
  <si>
    <t>https://cloud.skc.kz:2443/index.php/s/wfKNXj62fyjj9Ke</t>
  </si>
  <si>
    <t>Фторопласт. круглый, толщина более 8 мм, но не более 150 мм [Флоропластика 100 мм]</t>
  </si>
  <si>
    <t xml:space="preserve">  толщина более 8 мм, но не более 150 мм [Флоропласт. 100 мм]</t>
  </si>
  <si>
    <t>https://cloud.skc.kz:2443/index.php/s/HPRtnZsg2KRwmRG</t>
  </si>
  <si>
    <t>Фторопласт. круглый, толщина более 8 мм, но не более 150 мм [Фторопласт Ø50 мм]</t>
  </si>
  <si>
    <t xml:space="preserve"> толщина более 8 мм, но не более 150 мм [Фторопласт. Ø50 мм]</t>
  </si>
  <si>
    <t>https://cloud.skc.kz:2443/index.php/s/NiN6HSoyEAzieGB</t>
  </si>
  <si>
    <t>Фторопласт. круглый, толщина более 8 мм, но не более 150 мм</t>
  </si>
  <si>
    <t xml:space="preserve"> толщина более 8 мм, но не более 150 мм</t>
  </si>
  <si>
    <t>https://cloud.skc.kz:2443/index.php/s/W5wmyEpCXGETbiF</t>
  </si>
  <si>
    <t>https://cloud.skc.kz:2443/index.php/s/GxPy6d6jDy2ywet</t>
  </si>
  <si>
    <t>Фторопласт. листовой, толщина более 0,5 мм, но не более 8 мм</t>
  </si>
  <si>
    <t>222142.700.000001</t>
  </si>
  <si>
    <t xml:space="preserve">  толщина более 0,5 мм, но не более 8 мм</t>
  </si>
  <si>
    <t>https://cloud.skc.kz:2443/index.php/s/iQz2CWiebQnXACd</t>
  </si>
  <si>
    <t>Круг. стальной, марка Ст.3пс, диаметр 32-270 мм, горячекатаный [Метталл 100 мм]</t>
  </si>
  <si>
    <t>241062.900.000055</t>
  </si>
  <si>
    <t xml:space="preserve"> марка Ст.3пс, диаметр 32-270 мм, горячекатаный [Метталл 100 мм]</t>
  </si>
  <si>
    <t>https://cloud.skc.kz:2443/index.php/s/BWFm6NjK9Fj2kQk</t>
  </si>
  <si>
    <t>Рулетка. измерительная, стальная [Геодезическая рулетка 50м, металл]</t>
  </si>
  <si>
    <t xml:space="preserve"> стальная [Геодезическая рулетка 50м, металл]</t>
  </si>
  <si>
    <t>https://cloud.skc.kz:2443/index.php/s/qGHJxZ7EFp5J6MB</t>
  </si>
  <si>
    <t>Набор сверл. с цилиндрическим хвостовиком</t>
  </si>
  <si>
    <t xml:space="preserve"> с цилиндрическим хвостовиком</t>
  </si>
  <si>
    <t>https://cloud.skc.kz:2443/index.php/s/ZNJ3mqDnjARGrkL</t>
  </si>
  <si>
    <t>Набор сверл. с цилиндрическим хвостовиком [2-10 мм]</t>
  </si>
  <si>
    <t xml:space="preserve"> с цилиндрическим хвостовиком  </t>
  </si>
  <si>
    <t>https://cloud.skc.kz:2443/index.php/s/9GmPnt5AptdDy43</t>
  </si>
  <si>
    <t>Канат. тип ЛК-РО, талевый, стальной</t>
  </si>
  <si>
    <t>259311.330.000019</t>
  </si>
  <si>
    <t xml:space="preserve">  талевый, стальной</t>
  </si>
  <si>
    <t>https://cloud.skc.kz:2443/index.php/s/3QgqgBcSHRiPSot</t>
  </si>
  <si>
    <t>Сетка. стальная, тканая, номер сетки 04</t>
  </si>
  <si>
    <t>259313.190.000023</t>
  </si>
  <si>
    <t xml:space="preserve"> тканая, номер сетки 04</t>
  </si>
  <si>
    <t>https://cloud.skc.kz:2443/index.php/s/E7aQtJZn7YWMNNY</t>
  </si>
  <si>
    <t>Болт с шестигранной головкой. стальной, диаметр 16 мм, с гайкой</t>
  </si>
  <si>
    <t xml:space="preserve"> стальной, диаметр 16 мм, с гайкой</t>
  </si>
  <si>
    <t>https://cloud.skc.kz:2443/index.php/s/ZLP67fQbya9nwAn</t>
  </si>
  <si>
    <t>Болт с шестигранной головкой. стальной, диаметр 16 мм, с гайкой [Болт с гайкой М16х100 Ст.35ГОСТ-7817-80]</t>
  </si>
  <si>
    <t xml:space="preserve"> диаметр 16 мм, с гайкой [Болт с гайкой М16х100 Ст.35ГОСТ-7817-80]</t>
  </si>
  <si>
    <t>https://cloud.skc.kz:2443/index.php/s/28PZar4wTrCYynx</t>
  </si>
  <si>
    <t>Болт с шестигранной головкой. стальной, диаметр 16 мм, с гайкой [Болт с гайкой М16х120 Ст.35ГОСТ-7817-80]</t>
  </si>
  <si>
    <t xml:space="preserve">  стальной, диаметр 16 мм, с гайкой  </t>
  </si>
  <si>
    <t>https://cloud.skc.kz:2443/index.php/s/zerQWYnF6B5NNB9</t>
  </si>
  <si>
    <t>Болт с шестигранной головкой. стальной, диаметр 16 мм, с гайкой [Болт с гайкой М16х80 Ст.35ГОСТ-7817-80]</t>
  </si>
  <si>
    <t xml:space="preserve"> стальной, диаметр 16 мм, с гайкой  </t>
  </si>
  <si>
    <t>https://cloud.skc.kz:2443/index.php/s/SxeZY8an3cGFgom</t>
  </si>
  <si>
    <t>Гайка специальная. для грузового автомобиля [М22*1,5-6Н]</t>
  </si>
  <si>
    <t>259411.850.000001</t>
  </si>
  <si>
    <t xml:space="preserve">  для грузового автомобиля  </t>
  </si>
  <si>
    <t>https://cloud.skc.kz:2443/index.php/s/aGnjxCCoqRyo6St</t>
  </si>
  <si>
    <t>Мыльница. Металлическая</t>
  </si>
  <si>
    <t>259911.350.000001</t>
  </si>
  <si>
    <t xml:space="preserve">  Металлическая </t>
  </si>
  <si>
    <t>https://cloud.skc.kz:2443/index.php/s/ySM6BdB2nr7pGJc</t>
  </si>
  <si>
    <t>Гидрант. пожарный</t>
  </si>
  <si>
    <t>263050.900.000013</t>
  </si>
  <si>
    <t xml:space="preserve">  пожарный</t>
  </si>
  <si>
    <t>https://cloud.skc.kz:2443/index.php/s/e58Cp9dyppDXCYB</t>
  </si>
  <si>
    <t>Фотоэлектронный умножитель. система на дискретных динодах с электростатической фокусировкой электронных пучков [Hamamatsu R6094 фотомультипликаторы ФЭУ-60 құрылғысына немесе аналогына арналған]</t>
  </si>
  <si>
    <t>265141.000.000054</t>
  </si>
  <si>
    <t xml:space="preserve">  система на дискретных динодах с электростатической фокусировкой электронных пучков [Hamamatsu R6094 фотомультипликаторы ФЭУ-60 құрылғысына немесе аналогына арналған]</t>
  </si>
  <si>
    <t>https://cloud.skc.kz:2443/index.php/s/NcJz3cWY9rby2iy</t>
  </si>
  <si>
    <t>Датчик глубины. для измерения глубины нахождения скважинного прибора</t>
  </si>
  <si>
    <t xml:space="preserve"> для измерения глубины нахождения скважинного прибора</t>
  </si>
  <si>
    <t>https://cloud.skc.kz:2443/index.php/s/RDQfnSNqWSGxNn6</t>
  </si>
  <si>
    <t>Контактор. модульный</t>
  </si>
  <si>
    <t>271223.700.000019</t>
  </si>
  <si>
    <t xml:space="preserve">  модульный</t>
  </si>
  <si>
    <t>https://cloud.skc.kz:2443/index.php/s/SZjgspbWbcFqyEY</t>
  </si>
  <si>
    <t>https://cloud.skc.kz:2443/index.php/s/qDDtp6ZCAtyH4tq</t>
  </si>
  <si>
    <t>Удлинитель. электрический, на катушке [2х2 L-50м]</t>
  </si>
  <si>
    <t xml:space="preserve">  электрический, на катушке [2х2 L-50м]</t>
  </si>
  <si>
    <t>https://cloud.skc.kz:2443/index.php/s/zZ7RqyMB463pCys</t>
  </si>
  <si>
    <t>Удлинитель. электрический, на катушке [PVA катушкасындағы STAYER ұзартқыш сымы 2х1кВ 4-розетка 50м]</t>
  </si>
  <si>
    <t xml:space="preserve">  электрический, на катушке [PVA катушкасындағы STAYER ұзартқыш сымы 2х1кВ 4-розетка 50м]</t>
  </si>
  <si>
    <t>https://cloud.skc.kz:2443/index.php/s/LYDxYrE6fZryja2</t>
  </si>
  <si>
    <t>Лампа накаливания. кварцево-галогенная, тип КГ-5000, мощность 5000 Вт</t>
  </si>
  <si>
    <t>274033.000.000026</t>
  </si>
  <si>
    <t xml:space="preserve">  кварцево-галогенная, тип КГ-5000, мощность 5000 Вт</t>
  </si>
  <si>
    <t>https://cloud.skc.kz:2443/index.php/s/sZHZ6bcnpwyGz39</t>
  </si>
  <si>
    <t xml:space="preserve"> кварцево-галогенная, тип КГ-5000, мощность 5000 Вт</t>
  </si>
  <si>
    <t>https://cloud.skc.kz:2443/index.php/s/5qPi7wdsespKogG</t>
  </si>
  <si>
    <t>Сопло. для сварочного оборудования [Ауа кесетін саптама (мультиплаз 7500)]</t>
  </si>
  <si>
    <t>279032.000.000032</t>
  </si>
  <si>
    <t xml:space="preserve"> для сварочного оборудования  </t>
  </si>
  <si>
    <t>https://cloud.skc.kz:2443/index.php/s/2qNso2YqG6TCniE</t>
  </si>
  <si>
    <t>Реостат. балластный</t>
  </si>
  <si>
    <t>279032.000.000050</t>
  </si>
  <si>
    <t xml:space="preserve"> балластный</t>
  </si>
  <si>
    <t>https://cloud.skc.kz:2443/index.php/s/wJGSMXC2f8fJpLp</t>
  </si>
  <si>
    <t>Австрия</t>
  </si>
  <si>
    <t>Патрон фильтра. для маски защиты органов дыхания</t>
  </si>
  <si>
    <t>281141.900.000100</t>
  </si>
  <si>
    <t xml:space="preserve">  для маски защиты органов дыхания</t>
  </si>
  <si>
    <t>https://cloud.skc.kz:2443/index.php/s/GZoLXFtARQWZbek</t>
  </si>
  <si>
    <t>Смеситель. для моек, однорукояточный, набортный, размер 180*130 мм [Серебро]</t>
  </si>
  <si>
    <t xml:space="preserve"> для моек, однорукояточный, набортный, размер 180*130 мм [Серебро]</t>
  </si>
  <si>
    <t>https://cloud.skc.kz:2443/index.php/s/nmMq6sitQNQqEgP</t>
  </si>
  <si>
    <t>Смеситель. для душа, однорукояточный, совмещенный</t>
  </si>
  <si>
    <t xml:space="preserve">  для душа, однорукояточный, совмещенный</t>
  </si>
  <si>
    <t>https://cloud.skc.kz:2443/index.php/s/BdzRoL5jQLCFDyt</t>
  </si>
  <si>
    <t>Мембрана. для фильтра обратного осмоса [400]</t>
  </si>
  <si>
    <t>282982.550.000002</t>
  </si>
  <si>
    <t xml:space="preserve">  для фильтра обратного осмоса [400]</t>
  </si>
  <si>
    <t>https://cloud.skc.kz:2443/index.php/s/6LtJ4TTqW4dqiqP</t>
  </si>
  <si>
    <t>Мембрана. для фильтра обратного осмоса [50]</t>
  </si>
  <si>
    <t xml:space="preserve"> для фильтра обратного осмоса [50]</t>
  </si>
  <si>
    <t>https://cloud.skc.kz:2443/index.php/s/AoLeJHNRTrdBfdJ</t>
  </si>
  <si>
    <t>Монокристалл</t>
  </si>
  <si>
    <t>289952.000.000009</t>
  </si>
  <si>
    <t>Монокристалл. для комплексного скважинного прибора [Монокристал NaJ TL (30*70) КСП-60-қа]</t>
  </si>
  <si>
    <t>https://cloud.skc.kz:2443/index.php/s/EqA6xPJHoH6pWQY</t>
  </si>
  <si>
    <t>265143.590.000029</t>
  </si>
  <si>
    <t>диапазон измерений 0-1000 Мом</t>
  </si>
  <si>
    <t>https://cloud.skc.kz:2443/index.php/s/Dkkc47ETf4a5nrk</t>
  </si>
  <si>
    <t>Аргон.газообразный, сорт 1</t>
  </si>
  <si>
    <t>201111.250.000001</t>
  </si>
  <si>
    <t>https://cloud.skc.kz:2443/index.php/s/pXNBFKqSXQPC43Q</t>
  </si>
  <si>
    <t>201363.000.000002</t>
  </si>
  <si>
    <t>Характеристика:Перекись водорода техническая согласно ТУ 2123-002-25665344-2008</t>
  </si>
  <si>
    <t>https://cloud.skc.kz:2443/index.php/s/pfeXaEyX7dnGzbo</t>
  </si>
  <si>
    <t>https://cloud.skc.kz:2443/index.php/s/Y2p9oStwQ6a73wj</t>
  </si>
  <si>
    <t>Шина.для автобуса или автомобиля грузового и троллейбуса, радиальная, диаметр обода 22,5</t>
  </si>
  <si>
    <t>https://cloud.skc.kz:2443/index.php/s/ZoscXBbBEwjyPaz</t>
  </si>
  <si>
    <t>Двигатель.внутреннего сгорания, дизельный, мощность более 250 л.с., но не более 1000 л.с., 8 цилиндров</t>
  </si>
  <si>
    <t>https://cloud.skc.kz:2443/index.php/s/A9knFRJ2iXDk3YN</t>
  </si>
  <si>
    <t>Ось передняя</t>
  </si>
  <si>
    <t>293230.990.000330</t>
  </si>
  <si>
    <t>Ось передняя.для грузового автомобиля</t>
  </si>
  <si>
    <t>https://cloud.skc.kz:2443/index.php/s/y5f8sY3JmEAfTjP</t>
  </si>
  <si>
    <t>293230.950.000047</t>
  </si>
  <si>
    <t>Рессора.для специального и специализированного автомобиля [Для полуприцепа ППЦ-15]</t>
  </si>
  <si>
    <t>https://cloud.skc.kz:2443/index.php/s/iSW3Bwn8Ri953X9</t>
  </si>
  <si>
    <t>221930.500.000053</t>
  </si>
  <si>
    <t>Рукав.резиновый, с металлической спиралью [Рукав бронированный Ду-40 мм для УОС по 200 метров]</t>
  </si>
  <si>
    <t>https://cloud.skc.kz:2443/index.php/s/aNnen7RjySbFLLe</t>
  </si>
  <si>
    <t>242040.750.000062</t>
  </si>
  <si>
    <t>Фланец.стальной, свободный на отбортовке, диаметр 151-300 мм [Фланец Ст-3 ДУ-180мм]</t>
  </si>
  <si>
    <t>https://cloud.skc.kz:2443/index.php/s/rCA66tYNmF5XSpc</t>
  </si>
  <si>
    <t>Ось</t>
  </si>
  <si>
    <t>292030.700.000000</t>
  </si>
  <si>
    <t>Ось.для прицепа [двухскатная]</t>
  </si>
  <si>
    <t>https://cloud.skc.kz:2443/index.php/s/3eofHYdkPL2araw</t>
  </si>
  <si>
    <t>275125.900.000007</t>
  </si>
  <si>
    <t>Водонагреватель.накопительный, тип закрытый, объем 500-1000 л [6 кВт, 500 л]</t>
  </si>
  <si>
    <t>https://cloud.skc.kz:2443/index.php/s/C9pzH4Sxw4isP9s</t>
  </si>
  <si>
    <t>222129.700.000266</t>
  </si>
  <si>
    <t>Клапан.обратный, из поливинилхлорида, диаметр 25 мм [Клапан обратный фланцевый трехсекционный с пружиной]</t>
  </si>
  <si>
    <t>https://cloud.skc.kz:2443/index.php/s/xDSDbcKqm7Pm5H2</t>
  </si>
  <si>
    <t>Мост ведущий</t>
  </si>
  <si>
    <t>293230.350.000002</t>
  </si>
  <si>
    <t>Мост ведущий.для грузового автомобиля [для МАЗ-642208 с двигателем ЯМЗ-7511]</t>
  </si>
  <si>
    <t>https://cloud.skc.kz:2443/index.php/s/LeXSsPyXf3NT7ks</t>
  </si>
  <si>
    <t>Колодка тормозная.для грузового автомобиля [Кат.№5440-3502090]</t>
  </si>
  <si>
    <t>https://cloud.skc.kz:2443/index.php/s/RQW5sTx4dQm5ARt</t>
  </si>
  <si>
    <t>Балансир</t>
  </si>
  <si>
    <t>293230.990.000027</t>
  </si>
  <si>
    <t>Балансир.для грузового автомобиля</t>
  </si>
  <si>
    <t>https://cloud.skc.kz:2443/index.php/s/6XDEBfcjnwiXgE6</t>
  </si>
  <si>
    <t>Колодка тормозная.для грузового автомобиля [Колодка тормозная с пружинами]</t>
  </si>
  <si>
    <t>https://cloud.skc.kz:2443/index.php/s/s6MTs6gsW7DCtCa</t>
  </si>
  <si>
    <t>https://cloud.skc.kz:2443/index.php/s/T8z4QRAsgorB5Sn</t>
  </si>
  <si>
    <t>Клапан.запорный, стальной, размер 50-450 мм</t>
  </si>
  <si>
    <t>https://cloud.skc.kz:2443/index.php/s/yPtfYDwtcc4ZcAz</t>
  </si>
  <si>
    <t>Радиатор системы охлаждения</t>
  </si>
  <si>
    <t>293230.610.000001</t>
  </si>
  <si>
    <t>Радиатор системы охлаждения.для грузового автомобиля</t>
  </si>
  <si>
    <t>https://cloud.skc.kz:2443/index.php/s/WmCpqmDyaTYrDN2</t>
  </si>
  <si>
    <t>293230.250.000035</t>
  </si>
  <si>
    <t>Колодка тормозная.для специального и специализированного автомобиля [Для полуприцепа ППЦ-15]</t>
  </si>
  <si>
    <t>https://cloud.skc.kz:2443/index.php/s/oX6LZKEsmxJYagB</t>
  </si>
  <si>
    <t>Ступица</t>
  </si>
  <si>
    <t>293230.400.000018</t>
  </si>
  <si>
    <t>Ступица.для грузового автомобиля [Кат.№543266-3104006]</t>
  </si>
  <si>
    <t>https://cloud.skc.kz:2443/index.php/s/NW2yDz89A4akEHK</t>
  </si>
  <si>
    <t>281413.900.000104</t>
  </si>
  <si>
    <t>Клапан.обратный, стальной, размер 10-50 мм [(горизонтальный исполнения), н/ст Ру-16кгс-см2 Ду-25мм., Клапан обратный фланцевый из нержавеющей стали]</t>
  </si>
  <si>
    <t>https://cloud.skc.kz:2443/index.php/s/GP8x2tF8eto9YaY</t>
  </si>
  <si>
    <t>Камера тормозная</t>
  </si>
  <si>
    <t>293230.250.000025</t>
  </si>
  <si>
    <t>Камера тормозная.для грузового автомобиля [Полуприцеп ППЦ-15]</t>
  </si>
  <si>
    <t>https://cloud.skc.kz:2443/index.php/s/9GgqgJ286ndq63i</t>
  </si>
  <si>
    <t>Фторопласт.листовой, толщина более 8 мм, но не более 150 мм [Фторопласт листовой, толщ.10 мм]</t>
  </si>
  <si>
    <t>https://cloud.skc.kz:2443/index.php/s/MobkfdiLC8rRZ3Y</t>
  </si>
  <si>
    <t>201343.100.000011</t>
  </si>
  <si>
    <t>Карбонат натрия.технический, марка Б, сорт 1 [Сода техническая кальцинированная]</t>
  </si>
  <si>
    <t>https://cloud.skc.kz:2443/index.php/s/JB8mY8rnyTM5Pj9</t>
  </si>
  <si>
    <t>Дифференциал</t>
  </si>
  <si>
    <t>293230.300.000041</t>
  </si>
  <si>
    <t>Дифференциал.для грузового автомобиля [Дифференциал МАЗ межосевой среднего моста 933 зуба]</t>
  </si>
  <si>
    <t>https://cloud.skc.kz:2443/index.php/s/b5E5SSC7mnK5g6z</t>
  </si>
  <si>
    <t>Термокабель.саморегулирующийся , греющий, удельная мощность 38 Вт/м [Саморегулирующийся нагревательный кабель SRL 40-2CR 40Вт с UF-защитой напряжением 220В. Мощность 40Вт]</t>
  </si>
  <si>
    <t>https://cloud.skc.kz:2443/index.php/s/DwozqN4TogSG9PN</t>
  </si>
  <si>
    <t>Механизм рулевой</t>
  </si>
  <si>
    <t>293230.670.000020</t>
  </si>
  <si>
    <t>Механизм рулевой.для грузового автомобиля</t>
  </si>
  <si>
    <t>https://cloud.skc.kz:2443/index.php/s/jW4aDRz7KRieT8x</t>
  </si>
  <si>
    <t>273213.700.000300</t>
  </si>
  <si>
    <t>марка ШВВП-ВП, напряжение не более 1 000 В</t>
  </si>
  <si>
    <t>Провод.марка ШВВП-ВП, напряжение не более 1 000 В [Кабель ВПП-4-380]</t>
  </si>
  <si>
    <t>https://cloud.mail.ru/public/gL8N/KdRJkG1bM</t>
  </si>
  <si>
    <t>279032.000.000004</t>
  </si>
  <si>
    <t>для рН электрода, контактная</t>
  </si>
  <si>
    <t>Головка.для рН электрода, контактная [Арматура со шлюзовым устройством, для рН-электродов]</t>
  </si>
  <si>
    <t>https://cloud.mail.ru/public/6NPZ/8D53wix6X</t>
  </si>
  <si>
    <t>Кран шаровой</t>
  </si>
  <si>
    <t>281413.730.000008</t>
  </si>
  <si>
    <t>титановый, условное давление 0-420 Мпа, диаметр 10-1400 мм, ручной</t>
  </si>
  <si>
    <t>Кран шаровой.титановый, условное давление 0-420 Мпа, диаметр 10-1400 мм, ручной [PN-12, DN-100, Кран шаровый титановый 11тн41п DN-100, PN-12]</t>
  </si>
  <si>
    <t>https://cloud.mail.ru/public/g8bT/jM33qAAx2</t>
  </si>
  <si>
    <t>282912.900.000018</t>
  </si>
  <si>
    <t>сетчатый, из цветного металла, условный проход 15-80 мм</t>
  </si>
  <si>
    <t>Фильтр.сетчатый, из цветного металла, условный проход 15-80 мм [Каталожный номер 432.410020.2  фильтр осушителя]</t>
  </si>
  <si>
    <t>https://cloud.mail.ru/public/79KD/LDpT4zNv2</t>
  </si>
  <si>
    <t>Радиатор.для специальной и специализированной грузоподъемной техники, системы охлаждения [для МАЗ-642208]</t>
  </si>
  <si>
    <t>https://cloud.mail.ru/public/Nrig/XQe2ZgxJa</t>
  </si>
  <si>
    <t>Модуль процессорный.для промышленного контроллера [1-1,5 Мб, Центральный процессор SIMATIC S7-300, CPU 317-2 PN/DP, 6ES7317-2FK14-0AB0 (далее ПЛК)]</t>
  </si>
  <si>
    <t>https://cloud.mail.ru/public/u1P5/rxzEPF4yz</t>
  </si>
  <si>
    <t>Стремянка</t>
  </si>
  <si>
    <t>289261.500.000041</t>
  </si>
  <si>
    <t>Стремянка.для специальной и специализированной техники [для МАЗ-6430. Рессора МАЗМРЗ передняя 3листа,1900мм 2витых ушка с шарнирами Код. 6516V8-2902012-000]</t>
  </si>
  <si>
    <t>https://cloud.mail.ru/public/AG6A/5b3m7gNYi</t>
  </si>
  <si>
    <t>Устройство стопорное</t>
  </si>
  <si>
    <t>289261.500.000054</t>
  </si>
  <si>
    <t>для гидравлического ключа, гидравлическое с захватом</t>
  </si>
  <si>
    <t>Устройство стопорное.для гидравлического ключа, гидравлическое с захватом [Опорное устройство для полуприцепов ВРW 02.3710.42.01-К]</t>
  </si>
  <si>
    <t>https://cloud.mail.ru/public/bwTr/N8NsRR89W</t>
  </si>
  <si>
    <t>291013.000.000004</t>
  </si>
  <si>
    <t>внутреннего сгорания, полудизельный, мощность более 250 л.с., но не более 1000 л.с., 8 цилиндров</t>
  </si>
  <si>
    <t>Двигатель.внутреннего сгорания, полудизельный, мощность более 250 л.с., но не более 1000 л.с., 8 цилиндров [ЯМЗ-7511              МАЗ-642208]</t>
  </si>
  <si>
    <t>https://cloud.mail.ru/public/rn34/ebs8WWz1E</t>
  </si>
  <si>
    <t>Пружина тормозной колодки</t>
  </si>
  <si>
    <t>293230.650.000046</t>
  </si>
  <si>
    <t>Пружина тормозной колодки.для грузового автомобиля [Для МАЗ-642208 с двигателем ЯМЗ-7511]</t>
  </si>
  <si>
    <t>https://cloud.mail.ru/public/6CQF/UTaib9nMf</t>
  </si>
  <si>
    <t>293230.990.000028</t>
  </si>
  <si>
    <t>Балансир.для специального и специализированного автомобиля [На односкатный полуприцеп кат.№94061-2918010]</t>
  </si>
  <si>
    <t>https://cloud.mail.ru/public/3B4K/QQeM4VyjD</t>
  </si>
  <si>
    <t>Электрод сварочный.металлический, плавящийся, с покрытием [НЖ-13 д4]</t>
  </si>
  <si>
    <t>https://cloud.mail.ru/public/xcbA/GRVRtDb8v</t>
  </si>
  <si>
    <t>https://cloud.mail.ru/public/fqjD/oSiMh3Yy2</t>
  </si>
  <si>
    <t>Ульба ТВС</t>
  </si>
  <si>
    <t>Смола ионообменная.анионит [Макропористый]</t>
  </si>
  <si>
    <t>анионит</t>
  </si>
  <si>
    <t>https://cloud.skc.kz:2443/index.php/s/K5McWS4AtdCgPQB</t>
  </si>
  <si>
    <t>АО СП "Акбастау"</t>
  </si>
  <si>
    <t>Benjion</t>
  </si>
  <si>
    <t>Оборудование высокочастотной связи</t>
  </si>
  <si>
    <t>263030.900.000019</t>
  </si>
  <si>
    <t>Для организации передачи команд РЗ, ПА, диспетчерской голосовой связи и передачи телемеханической информации и IP данных по протоколу ТСР/IP</t>
  </si>
  <si>
    <t>https://cloud.skc.kz:2443/index.php/s/4R4rrwGY6EGFnLQ</t>
  </si>
  <si>
    <t>полукомплект</t>
  </si>
  <si>
    <t>АО "KEGOC"</t>
  </si>
  <si>
    <t>Термосигнализатор</t>
  </si>
  <si>
    <t>265151.300.000016</t>
  </si>
  <si>
    <t>ТКП-160Сг-УХЛ2</t>
  </si>
  <si>
    <t>https://cloud.skc.kz:2443/index.php/s/DWF6oZDbN5Ljt5T</t>
  </si>
  <si>
    <t>ОАО "Теплоконтроль"</t>
  </si>
  <si>
    <t>Лаборатория высоковольтных испытаний</t>
  </si>
  <si>
    <t>265145.300.000011</t>
  </si>
  <si>
    <t>для испытаний электрооборудования и средств индивидуальной защиты, от поражения электрическим током, стационарная</t>
  </si>
  <si>
    <t>https://docs.google.com/document/d/1VFfSD9LFshKOWj5vsB2UI701ul0IQcrf/edit?usp=sharing&amp;ouid=118397390670989413877&amp;rtpof=true&amp;sd=true</t>
  </si>
  <si>
    <t>ООО "НПО ЭЛОН ИНЖИНИРИНГ"</t>
  </si>
  <si>
    <t xml:space="preserve">ОД </t>
  </si>
  <si>
    <t>корректировка столбцов "ИТОГО на 2023-2027 годы"</t>
  </si>
  <si>
    <t>Тепловизор</t>
  </si>
  <si>
    <t>265166.900.000018</t>
  </si>
  <si>
    <t>https://cloud.skc.kz:2443/index.php/s/FGjQXKPrik2xn8w</t>
  </si>
  <si>
    <t>Flir</t>
  </si>
  <si>
    <t>Корректировка объемов</t>
  </si>
  <si>
    <t>Пояс</t>
  </si>
  <si>
    <t>139229.990.000046</t>
  </si>
  <si>
    <t>предохранительный, страховочный, лямочный с амортизатором</t>
  </si>
  <si>
    <t>https://cloud.skc.kz:2443/index.php/s/XsJkF89iEsYnPY7</t>
  </si>
  <si>
    <t xml:space="preserve">Carabelli Srl </t>
  </si>
  <si>
    <t>Распорка</t>
  </si>
  <si>
    <t>259929.490.000116</t>
  </si>
  <si>
    <t>тип РД, дистанционная</t>
  </si>
  <si>
    <t>https://docs.google.com/document/d/1yKOi_MaJuZSIbcQUwfNlQs0rPcp019tIrqhIXTw8JoM/edit?usp=sharing</t>
  </si>
  <si>
    <t>АО "ЮАИЗ", ООО "ТЭМЗ", ООО "МЗВА"</t>
  </si>
  <si>
    <t>ОВЛ</t>
  </si>
  <si>
    <t>259929.490.000114</t>
  </si>
  <si>
    <t>тип РГИФ, изолирующая</t>
  </si>
  <si>
    <t xml:space="preserve">Прибор контроля уровня частичных разрядов </t>
  </si>
  <si>
    <t>Количество измерительных каналов 6Рабочее напряжение объектов, кВ &gt; 3Частота импульсов разрядов, МГц 0,5 ÷ 1500,0Амплитуда разрядов, пКл 20 ÷ 100000Интерфейс связи с компьютером USBНапряжение питания, В AC/DC 90 ÷ 260</t>
  </si>
  <si>
    <t>https://cloud.skc.kz:2443/index.php/s/sMRBHRj6dYjaaLR</t>
  </si>
  <si>
    <t xml:space="preserve">TechImp S.p.A. P.I. </t>
  </si>
  <si>
    <t>без изменений</t>
  </si>
  <si>
    <t>259929.490.000113</t>
  </si>
  <si>
    <t>тип РГ, дистанционная</t>
  </si>
  <si>
    <t xml:space="preserve">Тепловизор </t>
  </si>
  <si>
    <t xml:space="preserve"> с объективом, аккумулятор (2 шт), зарядное устройство, жесткий футляр, ремень на шею, передняя крышка объектива, блоки питания, печатная документация, карта SD (8 ГБ), кабели (с USB 2.0 A на USB Type-C, с USB Type-C на HDMI, с USB Type-C на USB Type-C)</t>
  </si>
  <si>
    <t>https://cloud.skc.kz:2443/index.php/s/cS5PzWSSWPasFFQ</t>
  </si>
  <si>
    <t>FLIR Systems AB</t>
  </si>
  <si>
    <t>Распорка дистанционная внутрифазовая РГУ-2-300</t>
  </si>
  <si>
    <t>259929.490.000115</t>
  </si>
  <si>
    <t>Распорка.тип РГУ, дистанционная [Распорка дистанционная внутрифазовая РГУ-2-300]</t>
  </si>
  <si>
    <t>https://docs.google.com/document/d/1IpY2Ell5uUChSRUCOLqmSUmW61TpxZg1/edit?usp=sharing&amp;ouid=118397390670989413877&amp;rtpof=true&amp;sd=true</t>
  </si>
  <si>
    <t>ООО "ТЭМЗ", ООО "Южноуральская изоляторная компания"</t>
  </si>
  <si>
    <t xml:space="preserve">Оболочка пленочной защиты </t>
  </si>
  <si>
    <t>221973.300.000000</t>
  </si>
  <si>
    <t>для защиты масла в трансформаторах от окисления и увлажнения</t>
  </si>
  <si>
    <t>https://docs.google.com/document/d/1AY8J3lQZw8Axe8fVlpzkDOgqp33TTiiU/edit?usp=sharing&amp;ouid=118397390670989413877&amp;rtpof=true&amp;sd=true</t>
  </si>
  <si>
    <t>НПФ Политехника</t>
  </si>
  <si>
    <t>https://cloud.skc.kz:2443/index.php/s/EZRT2naE8TmfPY2</t>
  </si>
  <si>
    <t>Распорка межфазовая изолирующая полимерная РМИ-2,5/220-6,0-Б</t>
  </si>
  <si>
    <t>259929.490.000117</t>
  </si>
  <si>
    <t>Распорка.тип РМИ, дистанционная [Распорка межфазовая изолирующая полимерная РМИ-2,5/220-6,0-Б]</t>
  </si>
  <si>
    <t>https://docs.google.com/document/d/1QK-wuCLDFYWeVjLAMI18NGjsNeqSY7ld/edit?usp=sharing&amp;ouid=118397390670989413877&amp;rtpof=true&amp;sd=true</t>
  </si>
  <si>
    <t>Завод изготовитель: Eaton
Завод изготовитель: REQATECH</t>
  </si>
  <si>
    <t>221114.900.000001</t>
  </si>
  <si>
    <t>на спецтехнику, диагональная, диаметр обода 20, ведущая</t>
  </si>
  <si>
    <t>https://cloud.skc.kz:2443/index.php/s/bQ3Ym6j9eMkSM9T</t>
  </si>
  <si>
    <t>ПАО "Омскшина"</t>
  </si>
  <si>
    <t>тип РГУ, дистанционная</t>
  </si>
  <si>
    <t>Оборудование радиомоста</t>
  </si>
  <si>
    <t>263011.000.000006</t>
  </si>
  <si>
    <t>cкорость передачи 1-1000Мб/с, дальность действия 1-100 км</t>
  </si>
  <si>
    <t>https://cloud.skc.kz:2443/index.php/s/wZPKPmqMsop6feS</t>
  </si>
  <si>
    <t>США, Китай</t>
  </si>
  <si>
    <t>Ubiquiti</t>
  </si>
  <si>
    <t xml:space="preserve">Двигатель.для тракторной техники </t>
  </si>
  <si>
    <t>283093.990.000049</t>
  </si>
  <si>
    <t>Двигатель внутреннего сгорания 409.1000400-100</t>
  </si>
  <si>
    <t>https://cloud.skc.kz:2443/index.php/s/oBq2Lx7kijBAr6r</t>
  </si>
  <si>
    <t>ООО "УАЗ"</t>
  </si>
  <si>
    <t>Распорка дистанционная внутрифазовая 3РГ-3-400А</t>
  </si>
  <si>
    <t>Распорка.тип РГ, дистанционная [Распорка дистанционная внутрифазовая 3РГ-3-400А]</t>
  </si>
  <si>
    <t>https://docs.google.com/document/d/18Lf3vqVhmBIU-qtlw1eCs3S1Zgs_3Ic5/edit?usp=sharing&amp;ouid=118397390670989413877&amp;rtpof=true&amp;sd=true</t>
  </si>
  <si>
    <t xml:space="preserve">Дефектоскоп электронно-оптический </t>
  </si>
  <si>
    <t>Регистрация оптического излучения ПЧР с расстояния, м 4-50Спектральный диапазон чувствительности без светофильтров, нм: 240-800</t>
  </si>
  <si>
    <t>https://cloud.skc.kz:2443/index.php/s/CnTrT6Tqr3DQPZ4</t>
  </si>
  <si>
    <t>ООО ЦНИТЭ</t>
  </si>
  <si>
    <t>Установка для измерения тангенса угла диэлектрических потерь трансформаторного масла</t>
  </si>
  <si>
    <t>265145.200.000014</t>
  </si>
  <si>
    <t xml:space="preserve">Предназначена для измерения тангенса угла диэлектрических потерь трансформаторного масла идругих жидких диэлектриков. </t>
  </si>
  <si>
    <t>https://cloud.skc.kz:2443/index.php/s/aKSJYMyD8noGT3Z</t>
  </si>
  <si>
    <t>ООО Молния-Белгород</t>
  </si>
  <si>
    <t xml:space="preserve">Термостат лабораторный высокоточный </t>
  </si>
  <si>
    <t>для определения вязкости нефтепродуктов. Температура термостатирования: 20, 40, 50, 80, 100, 130°С;• Объем теплоносителя 10 л</t>
  </si>
  <si>
    <t>https://cloud.skc.kz:2443/index.php/s/NNWR9ycoWNq25e7</t>
  </si>
  <si>
    <t>ООО "Нефтехимавтоматика-СПб"</t>
  </si>
  <si>
    <t>Комплекс измерительный для диагностики качества контуров заземления</t>
  </si>
  <si>
    <t>Входное сопротивление канала измерения напряжения, МОм, не менее: 1 Входное сопротивление канала измерения тока на пределе (1 … 50) мА, Ом</t>
  </si>
  <si>
    <t>https://cloud.skc.kz:2443/index.php/s/SgMyjwx5PbTeGkq</t>
  </si>
  <si>
    <t>ООО НПФ "Электротехника:наука и практика"</t>
  </si>
  <si>
    <t>Измеритель напряжения прикосновения</t>
  </si>
  <si>
    <t>265143.300.000005</t>
  </si>
  <si>
    <t xml:space="preserve"> для измерения параметров устройств защитного отключения, напряжения прикосновенияДиапазон 0..9,9 В, 10..99,9 В</t>
  </si>
  <si>
    <t>https://cloud.skc.kz:2443/index.php/s/6rskjanjY5BFPjR</t>
  </si>
  <si>
    <t>Sonel S.A.</t>
  </si>
  <si>
    <t>Вал коленчатый.для компрессора</t>
  </si>
  <si>
    <t>281332.000.000111</t>
  </si>
  <si>
    <t>Вал коленчатый 740-1005009</t>
  </si>
  <si>
    <t>https://docs.google.com/document/d/1WX7yB_7yirf0_xrDknJOGyGP9jTB_Gla/edit?usp=sharing&amp;ouid=118397390670989413877&amp;rtpof=true&amp;sd=true</t>
  </si>
  <si>
    <t>ПАО "КАМАЗ"</t>
  </si>
  <si>
    <t>Фирма CHAUVIN-ARNOUX</t>
  </si>
  <si>
    <t xml:space="preserve">Мост передний.для специальной и специализированной техники </t>
  </si>
  <si>
    <t>283093.500.000006</t>
  </si>
  <si>
    <t>Мост передний 452-2300010</t>
  </si>
  <si>
    <t>https://cloud.skc.kz:2443/index.php/s/cMRteM8SDZMCD9R</t>
  </si>
  <si>
    <t>259929.490.000118</t>
  </si>
  <si>
    <t>тип РС, специальная</t>
  </si>
  <si>
    <t xml:space="preserve">Весы аналитические </t>
  </si>
  <si>
    <t>Класс точности - I специальный; Максимальная нагрузка: 320 г; Минимальная нагрузка: 10 г; Минимальная цена деления: 0,1 мг</t>
  </si>
  <si>
    <t>https://cloud.skc.kz:2443/index.php/s/GqStJadEZDQyY26</t>
  </si>
  <si>
    <t xml:space="preserve">ООО НПП Госметр
</t>
  </si>
  <si>
    <t>293230.330.000001</t>
  </si>
  <si>
    <t>ОАО "Автодизель"</t>
  </si>
  <si>
    <t>Робот-тренажер</t>
  </si>
  <si>
    <t>325050.900.000048</t>
  </si>
  <si>
    <t>для обучения персонала приемам реанимации</t>
  </si>
  <si>
    <t>https://cloud.skc.kz:2443/index.php/s/s5ZaDqknzYTGpCS</t>
  </si>
  <si>
    <t>ОАО "МЕДИУС"</t>
  </si>
  <si>
    <t>Заземление переносное для РУ до 1000 В (ПЗРУ-1)</t>
  </si>
  <si>
    <t>259929.190.000096</t>
  </si>
  <si>
    <t>для распределительных устройств</t>
  </si>
  <si>
    <t>https://cloud.skc.kz:2443/index.php/s/Ja8YRDtpcqeATcm</t>
  </si>
  <si>
    <t>ТОО "ASER IZOLIT"</t>
  </si>
  <si>
    <t>Заземление переносное для РУ до 10 кВ (ПЗРУ-10)</t>
  </si>
  <si>
    <t>https://cloud.skc.kz:2443/index.php/s/K7PLSyMo4Kep8GJ</t>
  </si>
  <si>
    <t>Заземление переносное 3-фазное для РУ 35 кВ (3ПП-35-3)</t>
  </si>
  <si>
    <t>https://cloud.skc.kz:2443/index.php/s/RmQqqyGwN2dLiBy</t>
  </si>
  <si>
    <t xml:space="preserve">Терминал спутниковой связи </t>
  </si>
  <si>
    <t>263023.900.000054</t>
  </si>
  <si>
    <t>Мобильный терминал</t>
  </si>
  <si>
    <t>https://cloud.skc.kz:2443/index.php/s/ris7xWPLPzEzGAS</t>
  </si>
  <si>
    <t>APSI</t>
  </si>
  <si>
    <t xml:space="preserve"> Зажим аппаратный прессуемый 3А2А-500-4А</t>
  </si>
  <si>
    <t>273313.900.000029</t>
  </si>
  <si>
    <t>Зажим ответвительный прессуемый, аппаратный, тип 3А2А</t>
  </si>
  <si>
    <t>https://cloud.skc.kz:2443/index.php/s/oBcN9i22WnoGQza</t>
  </si>
  <si>
    <t>ООО "ТЭМЗ", ООО "МЗВА", ООО "ЮИК",
ЗАО ТАИЗ</t>
  </si>
  <si>
    <t>Распорка дистанционная внутрифазовая демпферная 3РД-2-400А</t>
  </si>
  <si>
    <t xml:space="preserve">Распорка.тип РД, дистанционная </t>
  </si>
  <si>
    <t>https://cloud.skc.kz:2443/index.php/s/dG2MmJQsq5AmNx6</t>
  </si>
  <si>
    <t>Пробоотборник.для анализа жидкостей [Үш жүрісті сынама алғыш (шприц) , көлемі 20 мл]</t>
  </si>
  <si>
    <t>медицинский  инъекционный стеклянный, с металлическим поршнем для проб масла, объём 20 мл</t>
  </si>
  <si>
    <t>ГОСТ 22967-90</t>
  </si>
  <si>
    <t>https://cloud.skc.kz:2443/index.php/s/edyEEQ9zTH25Qcz</t>
  </si>
  <si>
    <t xml:space="preserve">ООО «Медико-производственная компания «Елец»,ООО "Стерин" </t>
  </si>
  <si>
    <t>Колонка.хроматографическая</t>
  </si>
  <si>
    <t>Колонка насадочная хроматографическая(ОГС и влага),  Porapak N 80/100 или Porapak Q 80/100 mesh</t>
  </si>
  <si>
    <t>https://cloud.skc.kz:2443/index.php/s/Z2foosEpW5MCjQ5</t>
  </si>
  <si>
    <t xml:space="preserve">Колонка.хроматографическая </t>
  </si>
  <si>
    <t>Колонка насадочная хроматографическая(фурановые производные), 15% ПЭГА Полихром-1 0,16-0,20мм</t>
  </si>
  <si>
    <t>https://cloud.skc.kz:2443/index.php/s/w3ajHFTzKWKpd6P</t>
  </si>
  <si>
    <t>Колонка насадочная хроматографическая(анализ растворенных газов),  сорбент CaA 0,2/0,4мм</t>
  </si>
  <si>
    <t>https://cloud.skc.kz:2443/index.php/s/fzepawowYtyynjr</t>
  </si>
  <si>
    <t>Колонка насадочная хроматографическая(ионол),  SE 30% на хроматоне N-AW 0,16-0,20мм</t>
  </si>
  <si>
    <t>https://cloud.skc.kz:2443/index.php/s/H4C38M9JSLtKZWQ</t>
  </si>
  <si>
    <t>Колонка хроматографическая 3х2 металическая, 10% карбовакс 20м на инертоне, длина-1,5(2) м, диаметр 2(3)мм</t>
  </si>
  <si>
    <t>https://cloud.skc.kz:2443/index.php/s/KLwXcjRib8cydx2</t>
  </si>
  <si>
    <t xml:space="preserve">Калий фталевокислый кислый (Калий бифталат).порошок </t>
  </si>
  <si>
    <t>201352.900.000019</t>
  </si>
  <si>
    <t>Калий фталевокислый, х.ч. (калий бифталат)</t>
  </si>
  <si>
    <t>https://cloud.skc.kz:2443/index.php/s/8mGbdRJYgC77wPS</t>
  </si>
  <si>
    <t>Компания «Интерхим»</t>
  </si>
  <si>
    <t xml:space="preserve">Детектор ДТП.для хроматографа </t>
  </si>
  <si>
    <t>Детектор теплопроводности 214.2.840.005 РЭ2 СКБ Хроматэк</t>
  </si>
  <si>
    <t>https://cloud.skc.kz:2443/index.php/s/AKYEQrKGAaYDjJa</t>
  </si>
  <si>
    <t xml:space="preserve">Токовые клещи для измерения токов утечки ОПН. </t>
  </si>
  <si>
    <t>Переменный ток (50/60Гц) 4/40мА/100А, ±1% +5 (4/40мА), ±1% +5 (0-80А), ±5% (80.1-100А); Частотный диапазон 20Гц –1кГц (40Гц – 1кГц) (100А)</t>
  </si>
  <si>
    <t>https://cloud.skc.kz:2443/index.php/s/g5QYpmFWGwoi7oc</t>
  </si>
  <si>
    <t xml:space="preserve">Kyoritsu </t>
  </si>
  <si>
    <t xml:space="preserve">Клещи для измерения тока утечки </t>
  </si>
  <si>
    <t xml:space="preserve"> от 30мА до 300А; Погрешность: при токе от 30мА до 200А - ±1,2%, при токе от 200А до 250А ±3%, при токе от 250А до 300А ±5%.</t>
  </si>
  <si>
    <t>https://cloud.skc.kz:2443/index.php/s/PGSYA4oy3TLr72f</t>
  </si>
  <si>
    <t>Megger</t>
  </si>
  <si>
    <t xml:space="preserve">Измеритель сопротивления заземления с помощью клещей </t>
  </si>
  <si>
    <t>Максимальный тестовый ток: 250 мА/128 Гц, Погрешность: 3% Измерение напряжения (амплитудное значение): 300 В, Измерение переменного тока частотой 50 Гц (с помощью клещей КТИ-10): 1 - 250 мА, Рабочая температура: от -15 °С до +55 °С)</t>
  </si>
  <si>
    <t>https://cloud.skc.kz:2443/index.php/s/rYeCpXoJwFAbzk7</t>
  </si>
  <si>
    <t>АО "НПФ "Радио-Сервис"</t>
  </si>
  <si>
    <t>Измеритель сопротивления заземления от 0,01 Ом до 100 кОм</t>
  </si>
  <si>
    <t>Диапазон измерения сопротивления: от 0,01 Ом до 100 кОм; Выбор измерительного напряжения: 16 или 32 В эфф.; Выбор частоты измерительного сигнала: от 41 до 512 Гц; Измерение RS и RH: от 0,01 Ом до 100 кОм; Паразитное напряжение: max 60 В пик.; Водонепроницаемый корпус: "IP53; стандарт NF EN 60529"; Питание прибора: NiMH аккумулятор; Интерфейс связи: двунаправленный, оптический, для подключения ПК</t>
  </si>
  <si>
    <t>https://cloud.skc.kz:2443/index.php/s/x95LGNLsqpRPHxi</t>
  </si>
  <si>
    <t xml:space="preserve">Шкаф сушильный с объемом камеры 60 л </t>
  </si>
  <si>
    <t>289931.900.000001</t>
  </si>
  <si>
    <t>Рабочий диапазон температур - Tкомн +15 - 300°С; Точность поддержания температуры (в диапазоне до 250°С) - ±2°С; Дискретность установки температуры - 0,1°С</t>
  </si>
  <si>
    <t>https://cloud.skc.kz:2443/index.php/s/aMqEnoWmYpfjC79</t>
  </si>
  <si>
    <t xml:space="preserve">AB UMEGA GROUP </t>
  </si>
  <si>
    <t>265143.590.000034</t>
  </si>
  <si>
    <t>Диапазон измерений: от 0,1 мкОм до 2500 Ом, Измерительный ток: от 1 мА до 10 А, Разрешение: 1мкОм, Четырёхпроводная схема измерения</t>
  </si>
  <si>
    <t>https://cloud.skc.kz:2443/index.php/s/wtZQpYM2PosLM3K</t>
  </si>
  <si>
    <t>265143.590.000011</t>
  </si>
  <si>
    <t xml:space="preserve"> 0,01 мВ …1000 В, раб. диапазон 40Гц-100 кГц, разрешение 0,1 мкВ</t>
  </si>
  <si>
    <t>https://cloud.skc.kz:2443/index.php/s/xrMGKbptZWSJa8z</t>
  </si>
  <si>
    <t>Fluke</t>
  </si>
  <si>
    <t>Гаситель вибрации</t>
  </si>
  <si>
    <t>259929.190.000048</t>
  </si>
  <si>
    <t>Гаситель вибрации.тип ГПГ [Гаситель вибрации ГПГ-2,4-11-550/23]</t>
  </si>
  <si>
    <t>https://cloud.skc.kz:2443/index.php/s/pHHdeYERbRAotjg</t>
  </si>
  <si>
    <t>Казахстан, Россия</t>
  </si>
  <si>
    <t>ТОО "VIVA NEW technology",  ООО ЮАИЗ, ООО ТЭМЗ</t>
  </si>
  <si>
    <t>Пресс гидравлический</t>
  </si>
  <si>
    <t>284133.590.000010</t>
  </si>
  <si>
    <t>Пресс гидравлический.усилие 630 кН-1000 кН [Гидравлический пресс неавтономный с матрицами, Гидравлический опрессовщик:   Комплект поставки: 1) Гидравлический пресс ЕР-100W,   • матрицы: А-44-МШС-41,1 2) Станция насосная НРЕ - 160- 68,5 Мпа • Рукав высокого давления 2000мм РВДИ2000, ВДИ20000]</t>
  </si>
  <si>
    <t>https://cloud.skc.kz:2443/index.php/s/in53cbgteNcnaeH</t>
  </si>
  <si>
    <t>СП "Энергопром-Микуни"</t>
  </si>
  <si>
    <t>241066.900.000100</t>
  </si>
  <si>
    <t>Круг.стальной, марка Ст.3Х2В8, диаметр 10-19 мм, горячекатаный [Прокат стальной горячекатанный круглый диаметр 12 мм]</t>
  </si>
  <si>
    <t>Круг.стальной, марка Ст.3Х2В8, диаметр 10-19 мм, горячекатаный [Прокат стальной горячекатанный круглый диаметр 16 мм]</t>
  </si>
  <si>
    <t>265153.500.000005</t>
  </si>
  <si>
    <t>Аппарат.для определения температуры, в закрытом тигле, электронный [Предназначен для определения температуры вспышки в закрытом тигле   обеспечивает полную автоматизацию процесса испытания, Аппарат для определения температуры вспышки]</t>
  </si>
  <si>
    <t>https://cloud.skc.kz:2443/index.php/s/5cFieAwGMyrFCEH</t>
  </si>
  <si>
    <t>ОАО "Башкирское специальное конструкторское бюро "Нефтехимавтоматика"</t>
  </si>
  <si>
    <t>Блок дверной</t>
  </si>
  <si>
    <t>251210.300.000008</t>
  </si>
  <si>
    <t>Блок дверной.наружный, металлический [Блок дверной металлический ДСН-Оп-Кз]</t>
  </si>
  <si>
    <t>https://cloud.skc.kz:2443/index.php/s/WDDgXfGZnXdqFZY</t>
  </si>
  <si>
    <t>ЗИС</t>
  </si>
  <si>
    <t>221114.900.000024</t>
  </si>
  <si>
    <t>Шина.на спецтехнику, радиальная, диаметр обода 26, ведущая [Шина пневматическая 28.10R26, камерная, норма слойности 12]</t>
  </si>
  <si>
    <t>https://cloud.skc.kz:2443/index.php/s/YGjsSPtTj6jtXWg</t>
  </si>
  <si>
    <t>БЕЛШИНА</t>
  </si>
  <si>
    <t>https://cloud.skc.kz:2443/index.php/s/PQbw6JBrHaQmc4X</t>
  </si>
  <si>
    <t>Магнитогорский метуллургический завод</t>
  </si>
  <si>
    <t>Гаситель вибрации.тип ГПГ [Гаситель вибрации ГПГ-1,6-11-450/13]</t>
  </si>
  <si>
    <t>https://cloud.skc.kz:2443/index.php/s/EL7bf4QTNC8reHS</t>
  </si>
  <si>
    <t>279033.900.000003</t>
  </si>
  <si>
    <t>Электронагреватель.для нагрева воздушной среды либо разнообразных газовых смесей, мощность менее 0,10 кВт [Электронагреватель для электротехнических шкафов без вентилятора 100Вт 230В 8MR2111-0A]</t>
  </si>
  <si>
    <t>https://cloud.skc.kz:2443/index.php/s/xG9s7LG8cmKyW9q</t>
  </si>
  <si>
    <t>Блок оконный</t>
  </si>
  <si>
    <t>222314.700.000101</t>
  </si>
  <si>
    <t>Блок оконный.из поливинилхлорида, двухстворчатый, двухкамерный, стеклопакет [Блок оконный из ПВХ профилей двустворчатый с двухкамерным стеклопакетом]</t>
  </si>
  <si>
    <t>https://cloud.skc.kz:2443/index.php/s/g4LjENo6zxbwJP9</t>
  </si>
  <si>
    <t>Звено</t>
  </si>
  <si>
    <t>259929.190.000061</t>
  </si>
  <si>
    <t>Звено.промежуточное [Звено промежуточное регулируемое ПРР-21-1]</t>
  </si>
  <si>
    <t>https://cloud.skc.kz:2443/index.php/s/Yqk3B7Ci4r2RaMw</t>
  </si>
  <si>
    <t>ЮАИЗ</t>
  </si>
  <si>
    <t>Мост задний</t>
  </si>
  <si>
    <t>283093.500.000007</t>
  </si>
  <si>
    <t>Мост задний.для специальной и специализированной техники [Мост задний ВК-452-2400010]</t>
  </si>
  <si>
    <t>https://cloud.skc.kz:2443/index.php/s/HNea2m6YjMy3dAp</t>
  </si>
  <si>
    <t>Коромысло</t>
  </si>
  <si>
    <t>259929.490.000127</t>
  </si>
  <si>
    <t>Коромысло.универсальное [Коромысло универсальное 2КУ-30-1]</t>
  </si>
  <si>
    <t>https://cloud.skc.kz:2443/index.php/s/qFpJYHXYbowEJpq</t>
  </si>
  <si>
    <t>Серьга.тип СР, металлическая [Серьга СР-12-16]</t>
  </si>
  <si>
    <t>https://cloud.skc.kz:2443/index.php/s/yXRgZwQBazzt5Jp</t>
  </si>
  <si>
    <t>Гаситель вибрации.тип ГПГ [Гаситель вибрации ГПГ-2,4-13-550/23]</t>
  </si>
  <si>
    <t>https://cloud.skc.kz:2443/index.php/s/HJRkyx6tfi7gfDe</t>
  </si>
  <si>
    <t>221115.300.000001</t>
  </si>
  <si>
    <t>Шина.массивная, дисковая [Шина пневматическая 1300-600/533, низкого давления с рисунком протектора типа «шашечка»]</t>
  </si>
  <si>
    <t>https://cloud.skc.kz:2443/index.php/s/NYBxHiqQ5pyXYc7</t>
  </si>
  <si>
    <t>ТРЭКОЛ</t>
  </si>
  <si>
    <t>Пластина резиновая</t>
  </si>
  <si>
    <t>Ярославский резинотехнический завод</t>
  </si>
  <si>
    <t>Гаситель вибрации.тип ГПГ [Гаситель вибрации ГПГ-1,6-11-400/13]</t>
  </si>
  <si>
    <t>https://cloud.skc.kz:2443/index.php/s/RJZgJLwY6g524n3</t>
  </si>
  <si>
    <t>221920.700.000039</t>
  </si>
  <si>
    <t>Пластина резиновая.тип УМ, толщина 8 мм [Пластина УМ рулон 81000]</t>
  </si>
  <si>
    <t>https://cloud.skc.kz:2443/index.php/s/Tf4YZKWbBkWgoj2</t>
  </si>
  <si>
    <t>https://cloud.skc.kz:2443/index.php/s/TsjrARpxgCBwySq</t>
  </si>
  <si>
    <t>Комплект для замены дефектных изоляторов</t>
  </si>
  <si>
    <t>231925.000.000000</t>
  </si>
  <si>
    <t>Комплект для замены дефектных изоляторов.для замены изоляторов типа ПС [Вайма ПС-160Д:- Хомут (вайма, верх) - 1 шт.–  Хомут (вайма, низ) - 1 шт.– Стяжка винтовая г/п 2,5тн - 2 шт.– Скоба  СК-7-1А - 8 шт. – Ящик для хранения- 1 шт, Комплект для замены дефектных изоляторов]</t>
  </si>
  <si>
    <t>https://cloud.skc.kz:2443/index.php/s/YiRbT5mQtEW7Li9</t>
  </si>
  <si>
    <t>ООО "Южноуральская-ИзоляторнаяКомпания"</t>
  </si>
  <si>
    <t>Реле защиты</t>
  </si>
  <si>
    <t>259929.490.000227</t>
  </si>
  <si>
    <t>Узел.тип КГП [Узел крепления КГП-7-2Б]</t>
  </si>
  <si>
    <t>https://cloud.skc.kz:2443/index.php/s/YzmK3AcPn67TQ8z</t>
  </si>
  <si>
    <t>293230.330.000000</t>
  </si>
  <si>
    <t>Коробка передач.для легкового автомобиля [Коробка передач механическая 3163-1700010]</t>
  </si>
  <si>
    <t>https://cloud.skc.kz:2443/index.php/s/NBXjxNoocPMA3NP</t>
  </si>
  <si>
    <t>Регистратор речевой информации</t>
  </si>
  <si>
    <t>264032.900.000000</t>
  </si>
  <si>
    <t>для записи</t>
  </si>
  <si>
    <t>Регистратор речевой информации.для записи [Комплекс многоканальной системы регистрации речевых сообщений для записи диспетчерских переговоров на базе ПК  10-ти канальный]</t>
  </si>
  <si>
    <t>Устройство контроля усилий в оттяжках</t>
  </si>
  <si>
    <t>265166.400.000019</t>
  </si>
  <si>
    <t>измеряемое усилие 0,01-10 т</t>
  </si>
  <si>
    <t>Устройство контроля усилий в оттяжках.измеряемое усилие 0,01-10 т [диапазон измерения диаметров троса 4-22мм, Устройство контроля усилий в оттяжках]</t>
  </si>
  <si>
    <t>Полуприцеп</t>
  </si>
  <si>
    <t>292023.300.000020</t>
  </si>
  <si>
    <t>бортовой, грузоподъемность более 10 т, но не более 20 т</t>
  </si>
  <si>
    <t>Полуприцеп.бортовой, грузоподъемность более 10 т, но не более 20 т [Двухосный полуприцеп металлической, сварной платформой, с откидными боковыми и задним бортоми, грузоподъемность не менее 18т, Полуприцеп]</t>
  </si>
  <si>
    <t>Комплекс испытательный.для релейной защиты и автоматики [Компьютерная испытательная система]</t>
  </si>
  <si>
    <t>Комплекс испытательный.для релейной защиты и автоматики [Испытательная система (комплекс)]</t>
  </si>
  <si>
    <t>Комплекс испытательный.для релейной защиты и автоматики [Комплекс измерительный высоко-частотной связи]</t>
  </si>
  <si>
    <t>Маршрутизатор.верхнего класса [с интеграцией информационных сервисов, Маршрутизатор модульный]</t>
  </si>
  <si>
    <t>Маршрутизатор.верхнего класса [Модульный маршрутизатор с интеграцией информационных сервисов, Маршрутизатор модульный]</t>
  </si>
  <si>
    <t>Ввод высоковольтный</t>
  </si>
  <si>
    <t>271210.900.000008</t>
  </si>
  <si>
    <t>напряжение 331-750 кВ</t>
  </si>
  <si>
    <t>Ввод высоковольтный.напряжение 331-750 кВ [Ввод реакторный 500 кВ (протяжной)]</t>
  </si>
  <si>
    <t>ОПС</t>
  </si>
  <si>
    <t>Комплект измерительного оборудования.для поверки трансформаторов тока [Аппарат поверочный ТТ]</t>
  </si>
  <si>
    <t>Комплект измерительного оборудования.для поверки трансформаторов тока [Микропроцессорный прибор]</t>
  </si>
  <si>
    <t>271210.900.000007</t>
  </si>
  <si>
    <t>напряжение 151-330 кВ</t>
  </si>
  <si>
    <t>Ввод высоковольтный.напряжение 151-330 кВ [Ввод трансформаторный 220 кВ 2000А (01)]</t>
  </si>
  <si>
    <t>Установка поверочная</t>
  </si>
  <si>
    <t>265145.200.000034</t>
  </si>
  <si>
    <t>Установка поверочная.универсальная [Точная переносная система для испытания и калибровки трансформаторов напряжения  500 kB]</t>
  </si>
  <si>
    <t>Установка поверочная.универсальная [Установка поверочная универсальная]</t>
  </si>
  <si>
    <t>Регистратор электрических событий</t>
  </si>
  <si>
    <t>265145.300.000006</t>
  </si>
  <si>
    <t>для сбора, обработки и архивирования параметров штатных и аварийных процессов в оборудовании электрических станций и энергетических объектов электроснабжающих организаций и потребителей электрической энергии</t>
  </si>
  <si>
    <t>Регистратор электрических событий.для сбора, обработки и архивирования параметров штатных и аварийных процессов в оборудовании электрических станций и энергетических объектов электроснабжающих организаций и потребителей электрической энергии [Счетчик скачков напряжения 3ЕХ5 050]</t>
  </si>
  <si>
    <t>Резервуар</t>
  </si>
  <si>
    <t>222313.700.000001</t>
  </si>
  <si>
    <t>полипропиленовый, для горюче-смазочных материалов</t>
  </si>
  <si>
    <t>Резервуар.полипропиленовый, для горюче-смазочных материалов [Для перевозки дизельного топлива объемом 960 литров., Резервуар полипропиленовый для горюче-смазочных материалов]</t>
  </si>
  <si>
    <t>Резервуар.полипропиленовый, для горюче-смазочных материалов [Для перевозки дизельного топлива объемом 960 литров, Резервуар полипропиленовый для горюче-смазочных материалов]</t>
  </si>
  <si>
    <t>Анализатор загрязнения жидкости</t>
  </si>
  <si>
    <t>265153.500.000000</t>
  </si>
  <si>
    <t>для автоматического контроля содержания механических примесей в системах летательных аппаратов и технологического оборудования</t>
  </si>
  <si>
    <t>Анализатор загрязнения жидкости.для автоматического контроля содержания механических примесей в системах летательных аппаратов и технологического оборудования [Анализатор загрязнения жидкости]</t>
  </si>
  <si>
    <t>ПК "ЭЛДИ"</t>
  </si>
  <si>
    <t>Добавлены объемы</t>
  </si>
  <si>
    <t>Программатор</t>
  </si>
  <si>
    <t>262013.000.000007</t>
  </si>
  <si>
    <t>промышленный</t>
  </si>
  <si>
    <t>Программатор.промышленный [Программатор  6ES7 792-0AA00-0XA0]</t>
  </si>
  <si>
    <t>262017.900.000001</t>
  </si>
  <si>
    <t>мультимедийный</t>
  </si>
  <si>
    <t>Проектор.мультимедийный [Проектор]</t>
  </si>
  <si>
    <t>Фильтр.тонкой очистки масла [Фильтр очистки масла ФП-3ПП 2,5мкм для УВМ-6]</t>
  </si>
  <si>
    <t>Фильтр.тонкой очистки масла [Фильтр очистки масла ФП-3ПС 5мкм для УВМ-6]</t>
  </si>
  <si>
    <t>Огнетушитель.углекислотный [Огнетушитель углекислотный ОУ-80]</t>
  </si>
  <si>
    <t>Двигатель.внутреннего сгорания, карбюраторный, рабочий объем цилиндра более 1000 см3, 8 цилиндров [Двигатель внутреннего сгорания ЯМЗ-236НЕ-1000186]</t>
  </si>
  <si>
    <t>Шкурка шлифовальная.на бумажной основе, водостойкая [Шкурка шлифовальная бумажная водостойкая 8-Н]</t>
  </si>
  <si>
    <t>263040.900.000005</t>
  </si>
  <si>
    <t>Усилитель.оптический [Оптический усилилтель 21 дБм 1550 нм]</t>
  </si>
  <si>
    <t>259929.190.000060</t>
  </si>
  <si>
    <t>спиральный</t>
  </si>
  <si>
    <t>Зажим.спиральный [Зажим ремонтный спиральный РС-21,6-01]</t>
  </si>
  <si>
    <t>Зажим.монтажный [клиновый, для провода, Зажим]</t>
  </si>
  <si>
    <t>Ушко</t>
  </si>
  <si>
    <t>259929.490.000033</t>
  </si>
  <si>
    <t>тип УСК, металлическое</t>
  </si>
  <si>
    <t>Ушко.тип УСК, металлическое [Ушко специальное укороченное УСК-21-20]</t>
  </si>
  <si>
    <t>Установка очистки масел</t>
  </si>
  <si>
    <t>282912.300.000012</t>
  </si>
  <si>
    <t>производительность 5-10 м3/час</t>
  </si>
  <si>
    <t>Установка очистки масел.производительность 5-10 м3/час [Установка для обработки трансформаторного масла производительностью 10 м3/ч]</t>
  </si>
  <si>
    <t>Комплект универсальный.для работы с измерительными приборами [Комплект аксессуаров и проводов для дополнительных соединений VEHZ0060]</t>
  </si>
  <si>
    <t>Тросорез.гидравлический [ручной, с откидной скобой, двуступенчатым встроенным насосом и предохранительным клапаном., Тросорез]</t>
  </si>
  <si>
    <t>Пудра.алюминиевая, марка ПАП-1 [Пудра алюминиевая ПАП-1]</t>
  </si>
  <si>
    <t>Экран защитный</t>
  </si>
  <si>
    <t>259929.490.000245</t>
  </si>
  <si>
    <t>тип ЭЗ</t>
  </si>
  <si>
    <t>Экран защитный.тип ЭЗ [Экран защитный ЭЗ-1150-1]</t>
  </si>
  <si>
    <t>201362.900.000003</t>
  </si>
  <si>
    <t>марка КСКГ</t>
  </si>
  <si>
    <t>Силикагель.марка КСКГ [Силикагель КСКГ]</t>
  </si>
  <si>
    <t>Инструмент специализированный.для монтажа воздушных линий электропередач [Комплект для замены дефектных изоляторов]</t>
  </si>
  <si>
    <t>Реле контроля переключателя</t>
  </si>
  <si>
    <t>271162.900.000022</t>
  </si>
  <si>
    <t>для масляного трансформатора</t>
  </si>
  <si>
    <t>Реле контроля переключателя.для масляного трансформатора [Реле контроля переключателя URF 25/10]</t>
  </si>
  <si>
    <t>Тип установки - вертикальный, объем - 80л., мощность - 1500Вт.</t>
  </si>
  <si>
    <t xml:space="preserve">Система электрической безопасности с устройством защитного отключения. Увеличенный магниевый анод для дополнительной защиты. </t>
  </si>
  <si>
    <t>АО"Кедентранссервис"</t>
  </si>
  <si>
    <t>Автоматический, трехполюсный, напряжение 400-750 В</t>
  </si>
  <si>
    <t>Номинальный ток – 40 А</t>
  </si>
  <si>
    <t>Номинальный ток – 63 А</t>
  </si>
  <si>
    <t>Номинальный ток – 100 А</t>
  </si>
  <si>
    <t>Автоматический, трехполюсный, напряжение 230-400 В</t>
  </si>
  <si>
    <t>Номинальный ток – 250 А</t>
  </si>
  <si>
    <t>Хлопчатобумажная, односторонняя</t>
  </si>
  <si>
    <t>Ширина   -  20 мм; Вес - 300 г.</t>
  </si>
  <si>
    <t>Электромагнитный</t>
  </si>
  <si>
    <t>Серия КТ 6023 БО-3 (160А,380 В). Номинальный ток -  160 А.</t>
  </si>
  <si>
    <t>Серия КТ 6023 БО-3 (160А,380 В). Номинальный ток -  250 А.</t>
  </si>
  <si>
    <t>222929.900.000146</t>
  </si>
  <si>
    <t>Муфта соединительная (комплект) 6-10 кВ GUSJ-42/70-120-3</t>
  </si>
  <si>
    <t>Соединительная металлопластиковая (с наконечниками).</t>
  </si>
  <si>
    <t>Муфта соединительная (комплект) 6-10 кВ GUSJ-42/150-240-3</t>
  </si>
  <si>
    <t>Мощность: 24 кВт, Площадь отапливаемого помещения, кв.м.: 240</t>
  </si>
  <si>
    <t>автономный, тэновый, настенный</t>
  </si>
  <si>
    <t>Кран концевой</t>
  </si>
  <si>
    <t>302040.300.000693</t>
  </si>
  <si>
    <t>для перекрытия тормозной и питательной магистралей подвижного состава и крепления на них соединительного рукава</t>
  </si>
  <si>
    <t>АО"КТЖ-Грузовые перевозки"</t>
  </si>
  <si>
    <t>ООО РИТМ</t>
  </si>
  <si>
    <t>Предохранитель валика подвески тормозного башмака</t>
  </si>
  <si>
    <t>302040.300.000973</t>
  </si>
  <si>
    <t>Часть магистральная</t>
  </si>
  <si>
    <t>302040.300.000735</t>
  </si>
  <si>
    <t>для воздухораспределителя</t>
  </si>
  <si>
    <t>АО МТЗ Трансмаш</t>
  </si>
  <si>
    <t>Подвеска тормозного башмака</t>
  </si>
  <si>
    <t>302040.300.000939</t>
  </si>
  <si>
    <t>Дымосос</t>
  </si>
  <si>
    <t>282520.500.000000</t>
  </si>
  <si>
    <t>Дымосос.для котла [Прочие характеристики:Дымосос ДН-12,5-1500]</t>
  </si>
  <si>
    <t>ТОО "Теміржолсу - Алматы"</t>
  </si>
  <si>
    <t>Агрегат электронасосный.центробежный, скважинный [Насос  марки ЭЦВ 6-6,5-85, Подача, 6,5м3/час, Напор Н, 85 м, Ток, I, 8А, Мощность эл. двиг, 3кВт , АМТ3.246.001ТУ.]</t>
  </si>
  <si>
    <t>Агрегат электронасосный.центробежный, скважинный [Прочие характеристики:насос марки ЭЦВ 8-25-125, скважина № 336а ст. Достык Подача,25 м3/час, Напор Н, 125м, Ток, I, 33А, Мощность эл. двиг, 13кВт, АМТ3.246.001ТУ.]</t>
  </si>
  <si>
    <t>201341.530.000000</t>
  </si>
  <si>
    <t>Сульфат алюминия.чистый для анализа, 18-водный</t>
  </si>
  <si>
    <t>ТОО "Теміржолсу-Арыс"</t>
  </si>
  <si>
    <t>1) Насос фекальный СМ 100-65-200-2а (подача 100 м3/ч, напор 32 м, эл/двиг. 22 кВт/3000 об.мин.)</t>
  </si>
  <si>
    <t>ТОО "Теміржолсу-Аягоз"</t>
  </si>
  <si>
    <t>Насос скважинный ЭЦВ 10-65-110 нрк (подача 65 м3/ч, напор 110 м, эл/двиг. 32 кВт)</t>
  </si>
  <si>
    <t>Насос скважинный ЭЦВ 8-25-100 (подача 25 м3/ч, напор 100 м, эл/двиг. 11 кВт)</t>
  </si>
  <si>
    <t>Насос скважинный Pedrollo 4SR8/17-PD (подача макс.12м3/ч, подача номин.6м3/ч, напор макс.110 м, напор номин.99м, эл/двиг.3 кВт)</t>
  </si>
  <si>
    <t xml:space="preserve">Насос центробежный Pedrollo F 65/160B (подача макс.144м3/ч, подача номин.96м3/ч, напор макс.36,5 м, напор номин.33м, </t>
  </si>
  <si>
    <t>Гипохлорит кальция.марка А, 1 сорт</t>
  </si>
  <si>
    <t>ТОО "ТЕМІРЖОЛСУ-ҚОСТАНАЙ"</t>
  </si>
  <si>
    <t>Tianjin Hashenqweibanq Fine Chemical Co., Ltd.</t>
  </si>
  <si>
    <t>Прочие характеристики:изготовлен из вспененного полипропилена, предназначен для очистки холодной и горячей воды от песка, грязи, окалины, ржавчины и других нерастворимых примесей. Глубинная(с переменной пористостью) структура элемента предотвращает "заиливание" поверхности, повышает грязеемкость, продлевая ресурс работы. 
Волокна внутреннего слоя элемента прочно скреплены между собой термически, что предотвращает их расслоение и выброс в очищенную воду. Минимальная пористость - 10 мкм. Максимальная температура воды - +72 градуса. Размерный ряд BB20</t>
  </si>
  <si>
    <t>ТОО "Теміржолсу-Ақтөбе"</t>
  </si>
  <si>
    <t xml:space="preserve">ООО "Воронеж-Аква Сервис"
</t>
  </si>
  <si>
    <t>Прут</t>
  </si>
  <si>
    <t>231412.900.000000</t>
  </si>
  <si>
    <t>из стекловолокна, для занавесок</t>
  </si>
  <si>
    <t>АО "Пассажирские перевозки"</t>
  </si>
  <si>
    <t>SHAOXING MINGQUAN TRADE CO., LTD</t>
  </si>
  <si>
    <t>General Climate</t>
  </si>
  <si>
    <t>274021.000.000003</t>
  </si>
  <si>
    <t>Фонарь.светодиодный</t>
  </si>
  <si>
    <t>Ningbo Vision Lighting Technology Co., Ltd.</t>
  </si>
  <si>
    <t>302040.300.001430</t>
  </si>
  <si>
    <t>Кассета специализированная.для комплексного локомотивного устройства безопасности [Кассета регистрации для КЛУБ-У, тип КР-Е]</t>
  </si>
  <si>
    <t>АО "Ижевский радиозавод"</t>
  </si>
  <si>
    <t>Подстаканник</t>
  </si>
  <si>
    <t>259912.400.000057</t>
  </si>
  <si>
    <t>из стали</t>
  </si>
  <si>
    <t>Подстаканник.из стали</t>
  </si>
  <si>
    <t>Чайник</t>
  </si>
  <si>
    <t>259912.400.000084</t>
  </si>
  <si>
    <t>из стали, вместимость 0,5 л</t>
  </si>
  <si>
    <t>Чайник.из стали, вместимость 0,5 л [для заварки]</t>
  </si>
  <si>
    <t>филиал АО "KTZ Express" - "KTZE Южный"</t>
  </si>
  <si>
    <t>Характеристика:ГОСТ 23267-78/СТ РК 2684-2015 Перечень вложений в аптечку медицинскую универсальную: 
1. Валидол таблетки 0,06 №10 - 1 упаковка; 2. Нитроглицерин таблетки 0,0005 №10 - 1 упаковка; 3. Раствор аммиака 10%-10мл - 1 флакон; 4. Кислота ацетилсалициловая таблетки 0,5 №10 - 1 упаковка; 5. Метамизол (анальгин) таблетки  №10 - 1 упаковка; 6. Диазолин таблетки 1мг - 1 упаковка; 7. Уголь активированный 0,25 №10 таблетки - 10 упаковок; 8. Калия преманганат 5 г - 1 флакон; 9. Раствор йода спиртовый 5%-10 мл - 1 флакон; 10. Раствор бриллиантового зеленого спиртовый 1%-10 мл - 1 флакон; 11. Раствор новокаина 0,5%-5мл №10 - 1 упаковка; 12. Раствор переоксида (перекиси) водорода 3%-25мл - 1 флакон;  13. Бинт марлевый терильный 5х10 - 1 шт.;     14. Салфетки марлевые стерильные 45х29 - 1 шт.; 15. Бинт марлевый нестерильный 5х10 - 1 шт.; 16. Вата медицинская гигроскопическая нестерильная 50г - 1 шт.;  17. Жгут кровоостановливающий - 1 шт.; 18. Лейкопластырь терицидный 2,5х7,2 - 1 штука, 3,8х3,8 - 1 штука; 19. Бинт эластичный трубчатый №1 - 1 штук, №2 - 1 штука, №3 - 1 штука; 20. Шприцы инъекционные одноразового использования с иглами 5 мл - 2 шт; 21. 22. Ножницы - 1 шт.; 23. Булавка - 5 шт.    23.Пластиковая упаковка с этикеткой.</t>
  </si>
  <si>
    <t>филиал АО "KTZ Express" - "KTZE Северный"</t>
  </si>
  <si>
    <t>АО "KTZ Express"-"KTZE Западный"</t>
  </si>
  <si>
    <t>Филиал АО «KTZ Express» - «KTZE Commerce»</t>
  </si>
  <si>
    <t>Характеристика:СТ РК №2684-2015. 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преманганат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</si>
  <si>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АО"KTZ Express"</t>
  </si>
  <si>
    <t>329911.900.000021</t>
  </si>
  <si>
    <t>ГДЗК-У самоспасатель фильтрующий Газодымозащитный комплект. Для защиты органов дыхания, глаз и головы человека от дыма и токсичных газов, образующихся при пожарах, в том числе и от оксида углерода. В комплект «ГДЗК» входят: капюшон, полумаска, клапан выдоха, фильтрующе-сорбирующий патрон и оголовье.</t>
  </si>
  <si>
    <t>271142.530.000313</t>
  </si>
  <si>
    <t>маслонаполненный, номинальное напряжение 220 кВ, номинальный первичный ток 600 А</t>
  </si>
  <si>
    <t>Трансформатор тока 220 кВ, согласно утвержденной технической спецификации. (с монтажом)</t>
  </si>
  <si>
    <t>Филиал АО "НК "ҚТЖ"-"Дирекция магистральной сети"</t>
  </si>
  <si>
    <t>ООО "Уралэнерговектор" ,                                                          Jiangsu Sieyuan Hertz Instrument Transformer Co., Ltd.</t>
  </si>
  <si>
    <t>271142.530.000314</t>
  </si>
  <si>
    <t>маслонаполненный, номинальное напряжение 110 кВ, номинальный первичный ток 600 А</t>
  </si>
  <si>
    <t>Трансформатор тока 110 кВ, согласно утвержденной технической спецификации. (с монтажом)</t>
  </si>
  <si>
    <t>ШВЕЙЦАРИЯ</t>
  </si>
  <si>
    <t>Pfiffner</t>
  </si>
  <si>
    <t>Гидромотор передвижения спутника</t>
  </si>
  <si>
    <t>255012.700.000025</t>
  </si>
  <si>
    <t>для выправочно-подбивочной или выправочно-подбивочно-рихтовочной машины</t>
  </si>
  <si>
    <t>Гидромотор передвижения спутника.для выправочно-подбивочной или выправочно-подбивочно-рихтовочной машины [HYS909x160HA1T/92/280BAR]</t>
  </si>
  <si>
    <t>АО "Национальная компания "Қазақстан темір жолы"</t>
  </si>
  <si>
    <t>Гидромотор передвижения спутника.для выправочно-подбивочной или выправочно-подбивочно-рихтовочной машины [HY901N200]</t>
  </si>
  <si>
    <t>Электрод сварочный.металлический, плавящиеся, без покрытия [9466-75, 10051-75, тип Э65Х 25Г13Н3 ЦНИИН -4-ж-НД, d-4мм, коэффициент наплавки 10,5 г/Ач, расход электродов на 1 кг наплавленного металла 1,5, для наплавки изношенных участков и заварка дефектов литья железнодорожных кр]</t>
  </si>
  <si>
    <t>281521.300.000005</t>
  </si>
  <si>
    <t>приводная, роликовая, нормальной точности, шаг 25,4-63,5 мм</t>
  </si>
  <si>
    <t>Цепь.приводная, роликовая, нормальной точности, шаг 25,4-63,5 мм [900.112.0002]</t>
  </si>
  <si>
    <t>Передача</t>
  </si>
  <si>
    <t>281524.990.000036</t>
  </si>
  <si>
    <t>гидромеханическая, с комбинированными передачами</t>
  </si>
  <si>
    <t>Передача.гидромеханическая, с комбинированными передачами [УГП 230/ К2242, ДГКу, МПТ]</t>
  </si>
  <si>
    <t>281524.990.000037</t>
  </si>
  <si>
    <t>гидромеханическая, с планетарными передачами</t>
  </si>
  <si>
    <t>Передача.гидромеханическая, с планетарными передачами [WN83.00]</t>
  </si>
  <si>
    <t>282219.300.000074</t>
  </si>
  <si>
    <t>Вкладыш.для специальной и специализированной техники [Вкладыш обозначение К 1000.02.00-008 к рельсосварочной машине К 1000]</t>
  </si>
  <si>
    <t>Вкладыш.для специальной и специализированной техники [Вкладыш обозначение К 1000.02.00-008-01 к рельсосварочной машине К 1000]</t>
  </si>
  <si>
    <t>Вкладыш.для специальной и специализированной техники [К1000.02.08.033]</t>
  </si>
  <si>
    <t>Вкладыш.для специальной и специализированной техники [К1000.02.08.033-01]</t>
  </si>
  <si>
    <t>302031.000.000134</t>
  </si>
  <si>
    <t>для планировщика балласта, промышленный</t>
  </si>
  <si>
    <t>Цилиндр.для планировщика балласта, промышленный [UD50.2600A]</t>
  </si>
  <si>
    <t>Колесо промежуточное</t>
  </si>
  <si>
    <t>302040.300.000442</t>
  </si>
  <si>
    <t>Колесо промежуточное.для подвижного состава [WN01-730.160.RUS.R7-2]</t>
  </si>
  <si>
    <t>Передача насоса</t>
  </si>
  <si>
    <t>302040.300.000881</t>
  </si>
  <si>
    <t>Передача насоса.для выправочно-подбивочной или выправочно-подбивочно-рихтовочной машины [WN80.4200-1]</t>
  </si>
  <si>
    <t>Пневмоклапан редукционный</t>
  </si>
  <si>
    <t>302040.300.000930</t>
  </si>
  <si>
    <t>для выправочно-подбивочно-рихтовочной машины</t>
  </si>
  <si>
    <t>Пневмоклапан редукционный.для выправочно-подбивочно-рихтовочной машины [90344-A]</t>
  </si>
  <si>
    <t>Деталь поворотная</t>
  </si>
  <si>
    <t>302040.300.000933</t>
  </si>
  <si>
    <t>Деталь поворотная.для выправочно-подбивочно-рихтовочной машины [EL-T2013.00G1]</t>
  </si>
  <si>
    <t>Распределитель гидравлический</t>
  </si>
  <si>
    <t>302040.300.001046</t>
  </si>
  <si>
    <t>Распределитель гидравлический.для подвижного состава [SSV12/6-N]</t>
  </si>
  <si>
    <t>302040.300.001399</t>
  </si>
  <si>
    <t>для выправочно-подбивочной или выправочно-подбивочно-рихтовочной машины, гидравлический</t>
  </si>
  <si>
    <t>Цилиндр.для выправочно-подбивочной или выправочно-подбивочно-рихтовочной машины, гидравлический [2E33.21]</t>
  </si>
  <si>
    <t>Датчик стрелы прогиба</t>
  </si>
  <si>
    <t>302031.000.000014</t>
  </si>
  <si>
    <t>для выправочно-подбивочной машины</t>
  </si>
  <si>
    <t>Датчик стрелы прогиба.для выправочно-подбивочной машины [EL-T609.00/4S-HG]</t>
  </si>
  <si>
    <t>Датчик положения.магнитный [EL-T935.00]</t>
  </si>
  <si>
    <t>302040.300.001397</t>
  </si>
  <si>
    <t>для выправочно-подбивочно-рихтовочной машины, подъемный</t>
  </si>
  <si>
    <t>Цилиндр.для выправочно-подбивочно-рихтовочной машины, подъемный [HZDPA.080.040.0760.1.001PA]</t>
  </si>
  <si>
    <t>Цилиндр.для выправочно-подбивочно-рихтовочной машины, подъемный [EL-T7091.00]</t>
  </si>
  <si>
    <t>302040.300.000795</t>
  </si>
  <si>
    <t>для рельсосварочной машины</t>
  </si>
  <si>
    <t>Нож.для рельсосварочной машины [Гратосниматель накидной обозначение К922А.62.00.000А (Р-65)  к рельсосварочной машине К 922А]</t>
  </si>
  <si>
    <t>302040.300.000455</t>
  </si>
  <si>
    <t>для рельсошлифовального поезда</t>
  </si>
  <si>
    <t>Колодка.для рельсошлифовального поезда [Чертеж СИ 91.635.193.0000]</t>
  </si>
  <si>
    <t>Наконечник контактный</t>
  </si>
  <si>
    <t>279032.000.000018</t>
  </si>
  <si>
    <t>Наконечник контактный.для сварочного оборудования [В комплект входит: К-900А.50.25.000-2 шт; К-900А.50.26.000-2 шт.,на К900 под рельс типа Р65]</t>
  </si>
  <si>
    <t>302040.300.001414</t>
  </si>
  <si>
    <t>для подвижного состава, пневматический</t>
  </si>
  <si>
    <t>Цилиндр.для подвижного состава, пневматический [Чертеж PN2Z-G.50/16/250]</t>
  </si>
  <si>
    <t>Сервовентиль</t>
  </si>
  <si>
    <t>302040.300.001149</t>
  </si>
  <si>
    <t>Сервовентиль.для выправочно-подбивочно-рихтовочной машины [EL-T76.00-MO]</t>
  </si>
  <si>
    <t>Сервовентиль.для выправочно-подбивочно-рихтовочной машины [MCV116G4201]</t>
  </si>
  <si>
    <t>Диск пильный</t>
  </si>
  <si>
    <t>257340.900.000038</t>
  </si>
  <si>
    <t>для рельсорезного станка</t>
  </si>
  <si>
    <t>Диск пильный.для рельсорезного станка [к рельсорезному станку KSA-500 "Линзингер" D=660мм Z=80]</t>
  </si>
  <si>
    <t>Плата печатная</t>
  </si>
  <si>
    <t>302040.300.000915</t>
  </si>
  <si>
    <t>Плата печатная.для выправочно-подбивочно-рихтовочной машины [ELB-EM0-03-16/291F]</t>
  </si>
  <si>
    <t>Плата печатная.для выправочно-подбивочно-рихтовочной машины [ELB-EM0-03-16/290F]</t>
  </si>
  <si>
    <t>Плата печатная.для выправочно-подбивочно-рихтовочной машины [EK-653P/S-00B]</t>
  </si>
  <si>
    <t>Сельсин датчик</t>
  </si>
  <si>
    <t>302040.300.001146</t>
  </si>
  <si>
    <t>Сельсин датчик.для подвижного состава [EL-T1041.00-HG]</t>
  </si>
  <si>
    <t>302031.000.000095</t>
  </si>
  <si>
    <t>для обратного гидравлического фильтра  машины для замены шпал</t>
  </si>
  <si>
    <t>Патрон.для обратного гидравлического фильтра  машины для замены шпал [HY-S501.560.150H/ES]</t>
  </si>
  <si>
    <t>Патрон.для обратного гидравлического фильтра  машины для замены шпал [HY-S501.300.P10H/ES]</t>
  </si>
  <si>
    <t>302040.300.000947</t>
  </si>
  <si>
    <t>Подшипник.для выправочно-подбивочно-рихтовочной машины [NKI70/35/XL]</t>
  </si>
  <si>
    <t>Подшипник.для выправочно-подбивочно-рихтовочной машины [6209/2RS]</t>
  </si>
  <si>
    <t>Датчик пропорциональный</t>
  </si>
  <si>
    <t>302040.300.000282</t>
  </si>
  <si>
    <t>Датчик пропорциональный.для выправочно-подбивочной или выправочно-подбивочно-рихтовочной машины [EL-T750.00ZS]</t>
  </si>
  <si>
    <t>Вал привода</t>
  </si>
  <si>
    <t>302040.300.000098</t>
  </si>
  <si>
    <t>Вал привода.для подвижного состава [UD73.504]</t>
  </si>
  <si>
    <t>Звездочка цепная</t>
  </si>
  <si>
    <t>302031.000.000025</t>
  </si>
  <si>
    <t>для планировщика балласта</t>
  </si>
  <si>
    <t>Звездочка цепная.для планировщика балласта [3000.03.122ABR]</t>
  </si>
  <si>
    <t>Звездочка цепная.для планировщика балласта [3000.03.120-1]</t>
  </si>
  <si>
    <t>Звездочка цепная.для планировщика балласта [354.032.2050]</t>
  </si>
  <si>
    <t>257320.200.000000</t>
  </si>
  <si>
    <t>для ленточной пилы</t>
  </si>
  <si>
    <t>Полотно.для ленточной пилы ["Биметаллические ленточные пилы (БЛП). кодировка материала зуба пилы — М42 (бикобальт);ширина полотна: 41 мм; толщина полотна: 1,3 мм. прямой зуб, количество зубьев на дюйме 6 (шаг 4,2 мм); номинальна]</t>
  </si>
  <si>
    <t>302040.300.000228</t>
  </si>
  <si>
    <t>Выключатель концевой.для подвижного состава [EL-T1422/K/U-ST]</t>
  </si>
  <si>
    <t>Модуль снабжения</t>
  </si>
  <si>
    <t>302031.000.000079</t>
  </si>
  <si>
    <t>для щебнеочистительной машины</t>
  </si>
  <si>
    <t>Модуль снабжения.для щебнеочистительной машины [EL–AM20.00]</t>
  </si>
  <si>
    <t>Ролик</t>
  </si>
  <si>
    <t>302040.300.001103</t>
  </si>
  <si>
    <t>для выправочно-подбивочной-рихтовочной машины</t>
  </si>
  <si>
    <t>Ролик.для выправочно-подбивочной-рихтовочной машины [UD257.406-3]</t>
  </si>
  <si>
    <t>289261.500.000077</t>
  </si>
  <si>
    <t>Диск.для специальной и специализированной техники [RE153.804]</t>
  </si>
  <si>
    <t>Колесо зубчатое</t>
  </si>
  <si>
    <t>302040.300.000437</t>
  </si>
  <si>
    <t>Колесо зубчатое.для подвижного состава [SSP70.01.603-E]</t>
  </si>
  <si>
    <t>Колесо зубчатое.для подвижного состава [U75.808]</t>
  </si>
  <si>
    <t>Колесо зубчатое.для подвижного состава [EL-T2053.02]</t>
  </si>
  <si>
    <t>Диск захвата</t>
  </si>
  <si>
    <t>302031.000.000016</t>
  </si>
  <si>
    <t>Диск захвата.для выправочно-подбивочной или выправочно-подбивочно-рихтовочной машины [UD311.505]</t>
  </si>
  <si>
    <t>Подшипник.для подвижного состава [RAE40NPPFA106/XL]</t>
  </si>
  <si>
    <t>Подшипник.для подвижного состава [MB6560DX]</t>
  </si>
  <si>
    <t>281411.900.000020</t>
  </si>
  <si>
    <t>предохранительный, из цветных металлов/сплавов, размер 100-400 мм  </t>
  </si>
  <si>
    <t>Клапан.предохранительный, из цветных металлов/сплавов, размер 100-400 мм   [HY511.06]</t>
  </si>
  <si>
    <t>Клапан.предохранительный, из цветных металлов/сплавов, размер 100-400 мм   [HY157.44-A]</t>
  </si>
  <si>
    <t>Вкладыш регулировочный</t>
  </si>
  <si>
    <t>302040.300.000159</t>
  </si>
  <si>
    <t>Вкладыш регулировочный.для подвижного состава [Вкладыш обозначение К 1000.02.00-008 к рельсосварочной машине К 1000]</t>
  </si>
  <si>
    <t>Вкладыш регулировочный.для подвижного состава [Вкладыш обозначение К 1000.02.00-033 к рельсосварочной машине К 1000]</t>
  </si>
  <si>
    <t>Вкладыш регулировочный.для подвижного состава [Вкладыш обозначение К 1000.02.00-008-01 к рельсосварочной машине К 1000]</t>
  </si>
  <si>
    <t>Вкладыш регулировочный.для подвижного состава [Вкладыш обозначение К 1000.02.00-033-01 к рельсосварочной машине К 1000]</t>
  </si>
  <si>
    <t>Планка направляющая</t>
  </si>
  <si>
    <t>302040.300.000893</t>
  </si>
  <si>
    <t>Планка направляющая.для подвижного состава [354.031.1380]</t>
  </si>
  <si>
    <t>302040.300.000168</t>
  </si>
  <si>
    <t>Воздухораспределитель усл.№242</t>
  </si>
  <si>
    <t>АО "Вагонсервис"</t>
  </si>
  <si>
    <t>АО "МТЗ "Трансмаш"</t>
  </si>
  <si>
    <t>Воздухораспределитель №305-000</t>
  </si>
  <si>
    <t>Тетрафторэтан (Фреон R134A)</t>
  </si>
  <si>
    <t>201419.300.000004</t>
  </si>
  <si>
    <t>газ</t>
  </si>
  <si>
    <t>Фреон 134А, Один баллон вес 13,6 кг.</t>
  </si>
  <si>
    <t>Quzhou Rongqiang Chem Co., Ltd</t>
  </si>
  <si>
    <t>Клапан разгрузочный</t>
  </si>
  <si>
    <t>302040.300.000396</t>
  </si>
  <si>
    <t>КВПА 306565.008 СБ для вагонов предназначен для сброса избыточного давления, для туалетного комплекса ТК-02. Корпус пластмассовый. Разгрузочный клапан включает в себя резиновый рукав КВПА 724211.01 и диафграмму резиновую КВПА 725 163.003- 2шт.</t>
  </si>
  <si>
    <t>ООО "НТЦ Курс"</t>
  </si>
  <si>
    <t>Транзистор</t>
  </si>
  <si>
    <t>302040.300.001240</t>
  </si>
  <si>
    <t xml:space="preserve">Инвертор автономный полупроводниковый АПИ (в дальнейшем инвертор), преобразователь света люм.освещения  вагонов АПИ-20/54-01 </t>
  </si>
  <si>
    <t>ООО "ОмИНВЕСТ"</t>
  </si>
  <si>
    <t xml:space="preserve">Инвертор автономный полупроводниковый АПИ (в дальнейшем инвертор), преобразователь света люм.освещения  вагонов АПИ-20/110-01 </t>
  </si>
  <si>
    <t>Инвертор автономный полупроводниковый АПИ (в дальнейшем инвертор), преобразователь света люм.освещения  вагонов АПИ-40/54-01</t>
  </si>
  <si>
    <t>272022.300.000000</t>
  </si>
  <si>
    <t>тяговый, напряжение 12-96 В, емкость 210-1000 А/ч, щелочной, никель-железный</t>
  </si>
  <si>
    <t>Напряжение, в1,2 Ёмкость, Ач300 Габариты: Длина: не менее 132 мм, Ширина: не менее 169 мм, Высота: не менее 400 мм. Масса c электролитом, не менее 16,0 кг Дополнительно: Щелочные аккумуляторы для питания потребителей электроэнергии постоянного тока магистральных пассажирских вагонов с системой электроснабжения на напряжение 50 В (батареи из 40 аккумуляторов)</t>
  </si>
  <si>
    <t>ООО "Курский аккумуляторный завод"</t>
  </si>
  <si>
    <t>Напряжение, в1,2 Ёмкость, Ач350 Габариты: Длина: не менее 132 мм, Ширина: не менее 169 мм, Высота: не менее 400 мм. Масса c электролитом, не менее 18,0 кг Дополнительно: Щелочные аккумуляторы для питания потребителей электроэнергии постоянного тока магистральных пассажирских вагонов с системой электроснабжения на напряжение 50 В (батареи из 40 аккумуляторов)</t>
  </si>
  <si>
    <t>битумный, шестеренный, подача до 30 м3/ч</t>
  </si>
  <si>
    <t>Насос вакуумный мембранный НВМ МВИЮ.064271.001 Предназначен для создания заданного разряжения/избыточного давления</t>
  </si>
  <si>
    <t>Дегидратор</t>
  </si>
  <si>
    <t>265185.200.000006</t>
  </si>
  <si>
    <t>Для содержания кабелей связи под избыточным давлением сухого воздуха в автоматическом режиме</t>
  </si>
  <si>
    <t>"Комплект дегидратора включает в себя: Дегидратор – 1 шт., панель сигнализации механическая ПСМ-6 – 1 шт., трубка (воздуховод) 6/4 – 30 м.трубка (воздуховод) 10/8- 25 м. Характеристики: Давление воздуха на выходе изделия при производительности 50% от номинальной кПа (кгс/см2) 90 ±5(0,9±0,05); Номинальная производительность изделия по воздуху, л/ч (л/мин), не менее 360 (6,0); Влажность воздуха на выходе изделия, г/м3 (температура точки росы 20С), не более 0,3 (минус 30); Изделие обеспечивает аварийное отключение компрессора при его непрерывной работе, мин 10±2; Изделие обеспечивает дистанционные сигналы: об отсутствии электропитания, о понижении давления воздуха на выходе изделия ниже величины кПа (кгс/см2), о перегрузке компрессора 30(0,3); Метод осушки воздуха -короткоцикловая адсорбция с автоматической, безнагревной регенерацией адсорбента; Тип компрессора - безмаслянный; Отображение информации о давлении на выходе изделия и в ресиверах - стрелочный манометр;Общий объем ресиверов - 32л.; напряжение от 187В до 242В; частота переменного тока -50 Гц; Потребляемая мощность не более 350ВА."</t>
  </si>
  <si>
    <t>ДП "Телеком- Пневматик"</t>
  </si>
  <si>
    <t xml:space="preserve">Зарядно питающее устройство </t>
  </si>
  <si>
    <t>279070.300.000015</t>
  </si>
  <si>
    <t>ЗПУ-1, Чертёж 154.00.00.00. Предназначен для работы в металлических шкафах внешней установки, которые размещаются на сигнальных точках автоблокировки, в входных светофорах и на переездах с автоматической переездной сигнализацией. 1.2.16 Габаритные размеры не больше 200×85×145мм. 1.2.17 Масса не больше 1,5кг.</t>
  </si>
  <si>
    <t>Предназначен для выпрямления и регулирования тока заряда аккумуляторной батареи из 6 или 7 кислотных аккумуляторов в режиме постоянного заряда и автоматического ускоренного заряда ее максимальным током выпрямителя, а также для питания сигнальных точек автоблокировки постоянного тока, входных светофоров, автоматических переездных сигнализаций, постов релейной полуавтоматической блокировки и других устройств железнодорожной автоматики. Номинальное напряжение аккумуляторной батареи при 6 аккумуляторах 12 В, при 7 аккумуляторах 14 В, номинальное напряжение питания устройства от сети переменного тока с частотой 50 Гц - 220 В, допустимый интервал изменения напряжения от 207 до 242 В, максимальный выходной ток заряда ЗПУ-1 при номинальном напряжении пита ния, с трансформатором типа ПОБС-2М при включениях ЗПУ-1 10 А, с выпрямителем типа ВАК-13.</t>
  </si>
  <si>
    <t>Генератор частотного контроля</t>
  </si>
  <si>
    <t>279040.600.000001</t>
  </si>
  <si>
    <t>ГЧК, Чертёж 155.01.00. Генератор системы ЧДК. Частота от 319,28 Гц</t>
  </si>
  <si>
    <t>. Предназначен для работы в составе аппаратуры частотного диспетчерского контроля (ЧДК) по линии двойного снижения напряжения (ДСН) или по любой двухпроводной линии связи и устанавливается на сигнальных точках и переездах для передачи информации о состоянии аппаратуры СЦБ.</t>
  </si>
  <si>
    <t>Устройство приемного конца</t>
  </si>
  <si>
    <t>279070.100.000010</t>
  </si>
  <si>
    <t xml:space="preserve">Устройство УПК Номер чертежа 156.00.00.00. Предназначен для эксплуатации в составе аппаратуры контроля рельсовых цепей с частотами в диапазоне от 420 до 780 Гц при любомвиде тяги поездов. Устанавливается в розетки реле ДСШ.  </t>
  </si>
  <si>
    <t>Предназначен для эксплуатации в составе аппаратуры контроля рельсовых цепей с частотами в диапазоне от 420 до 780 Гц при любомвиде тяги поездов. Устанавливается в розетки реле ДСШ. Исполнение  УПК1 8/8,  УПК1 8/12,  УПК1 14/12, УПК1 9/1,  УПК1 15/8,  УПК1 11/12,  УПК1 9/8, УПК1 15/12, УПК1 14/8, 9/12 электропитание осуществляется от источника однофазного п еременного тока частотой 50 Гц, номинальным напряжением 17,5 В, с допускаемыми изменениями в пределах от 10 до 30 В. Габаритные размеры - 135х205х240 мм, масса не более 2,8 кг</t>
  </si>
  <si>
    <t>Реле импульсное поляризованное</t>
  </si>
  <si>
    <t>271224.300.000005</t>
  </si>
  <si>
    <t>ИПБ-0,3. Чертёж 075.01.00.00. Применяется в импульсных рельсовых цепях постоянного тока. Габаритные размеры реле не более 210×87×112мм. Масса реле не более 1,0 кг.</t>
  </si>
  <si>
    <t>Реле импульсное бесконтактное постоянного тока ИПБ, предназначено для работы в рельсовых цепях постоянного тока в составе аппаратуры сигнализации, централизации и блокировки. Габаритные размеры реле не более 210×87×112мм. Масса реле не более 1,0 кг.</t>
  </si>
  <si>
    <t>Трансмиттерное реле</t>
  </si>
  <si>
    <t>ТП-24БК. Чертёж 084.00.00.00. Предназначены для импульсного питания ламп табло.</t>
  </si>
  <si>
    <t>В качестве переключающих контактов выходных цепей в трансмиттере ТП-24БК использованы полупроводниковые переключатели, которые обеспечивают коммутацию любого вида нагрузки электрических цепей постоянного тока напряжением до 100 В и током не более 8,0 А (в импульсе до 1 с), в течении всего срока службы трансмиттера. Габариты не более 200х85х145мм. Масса не более 1,2кг.</t>
  </si>
  <si>
    <t>Резистор регулируемый</t>
  </si>
  <si>
    <t>РР 400-0,2. Чертёж 234.01.00.00.</t>
  </si>
  <si>
    <t>Предназначен для эксплуатации в составе устройства автоматики и телемеханики на железнодорожном транспорте.</t>
  </si>
  <si>
    <t>РР 1,1-10. Чертёж 234.02.00.00.</t>
  </si>
  <si>
    <t>РР 0,6-5. Чертёж 234.03.00.00.</t>
  </si>
  <si>
    <t>РР 14-1. Чертёж 234.04.00.00.</t>
  </si>
  <si>
    <t>РР 40-0,5. Чертёж 234.05.00.00.</t>
  </si>
  <si>
    <t>РР 100-0,3. Чертёж 234.06.00.00.</t>
  </si>
  <si>
    <t>РР 200-0,25. Чертёж 234.07.00.00.</t>
  </si>
  <si>
    <t>РР 6-3,3. Чертёж 234.08.00.00.</t>
  </si>
  <si>
    <t>РР 1,2-3. Чертёж 234.09.00.00.</t>
  </si>
  <si>
    <t>Реле</t>
  </si>
  <si>
    <t>ИПБ-1700. Чертёж 075.02.00.00. Применяется в импульсных рельсовых цепях постоянного тока. Габаритные размеры реле не более 210×87×112мм. Масса реле не более 1,0 кг.</t>
  </si>
  <si>
    <t>Выпрямитель аккумуляторный</t>
  </si>
  <si>
    <t>271150.350.000001</t>
  </si>
  <si>
    <t>ВАК-13Б. Чертёж 099.00.00.00. Предназначен для непосредственного питания релейных цепей устройств автоматики и телемеханики на железнодорожном транспорте.</t>
  </si>
  <si>
    <t>ВАК-13 предназначен для работы с аккумуляторными батареями по буферной системе. Электрическое питание выпрямителей осуществляется от сети переменного тока частотой (50 ± 0,4) Гц напряжением (220 ± 22) В. Габариты не более 85х120х130мм.</t>
  </si>
  <si>
    <t>Приемник контрольный</t>
  </si>
  <si>
    <t>ПЧК-1. Чертёж 166.00.00.00. Приёмник системы ЧДК. Частота 319,63, 360,62  Гц</t>
  </si>
  <si>
    <t>ПЧК предназначен для приема на промежуточной станции и центральном посту информации с контролируемых объектов в системе частотного диспетчерского контроля (ЧДК). ПЧК может работать на одной из 16 частот ЧДК.</t>
  </si>
  <si>
    <t>ПЧК-2. Чертёж 166.00.00.00. Приёмник системы ЧДК. Частота 390,67, 431,80 Гц</t>
  </si>
  <si>
    <t>ПЧК-3. Чертёж 166.00.00.00. Приёмник системы ЧДК. Частота 479,45, 527,40 Гц</t>
  </si>
  <si>
    <t>ПЧК-4. Чертёж 166.00.00.00. Приёмник системы ЧДК. Частота 586,00, 659,25 Гц</t>
  </si>
  <si>
    <t>ПЧК-5. Чертёж 166.00.00.00. Приёмник системы ЧДК. Частота 732,50, 820,40 Гц</t>
  </si>
  <si>
    <t>ПЧК-6. Чертёж 166.00.00.00. Приёмник системы ЧДК. Частота 920,86, 1025,50 Гц</t>
  </si>
  <si>
    <t>ПЧК-7. Чертёж 166.00.00.00. Приёмник системы ЧДК. Частота 1118,72, 1237,11 Гц</t>
  </si>
  <si>
    <t>ПЧК-8. Чертёж 166.00.00.00. Приёмник системы ЧДК. Частота 1367,33, 1523,60 Гц</t>
  </si>
  <si>
    <t>ДСНП-2. Чертёж 096.00.00.00. Блок питания ДСНП-2 предназначен для питания линии двойного снижения напряжения постоянным током.</t>
  </si>
  <si>
    <t>Питание блока ДСНП-2 осуществляется от источника переменного тока частотой 50 Гц, напряжением 220 или 110 В. 1.3 Входное сопротивление на зажимах 8-9 блока для частоты 300 Гц должно быть не менее 1,8 кОм. 1.6 Габаритные размеры блока, мм, не больше: 200×85×145. Масса блока, кг, не больше: 4,0.</t>
  </si>
  <si>
    <t>УПДК-2. Чертёж 097.00.00.00. Предназначен для усиления сигналов частотного диспетчерского контроля.</t>
  </si>
  <si>
    <t>Питание УПДК-2 осуществляется от источника постоянного тока напряжением 24В. Ток потребления УПДК-2 при отсутствии сигнала на входе составляет не более 50 мА. Габаритные размеры, мм, не более: 200 х 85 х 145. Масса   не более 0,9 кг.</t>
  </si>
  <si>
    <t>Автоматические выключатели</t>
  </si>
  <si>
    <t>271222.900.000008</t>
  </si>
  <si>
    <t>AВМ-2,   3А. Чертёж 235.01.00.00. Предназначены для защиты линейных трансформаторов автоблокировки от перегрузки и тока короткого замыкания.</t>
  </si>
  <si>
    <t>Выключатель типа АВМ-2 состоит из основания, крышки и элемента, обеспечива­ющего отключение электрической цепи за счет размыкания цепи при привышении тока в цепи.</t>
  </si>
  <si>
    <t>AВМ-2,   5А. Чертёж 235.02.00.00. Предназначены для защиты линейных трансформаторов автоблокировки от перегрузки и тока короткого замыкания.</t>
  </si>
  <si>
    <t>AВМ-2,   10А. Чертёж 235.04.00.00. Предназначены для защиты линейных трансформаторов автоблокировки от перегрузки и тока короткого замыкания.</t>
  </si>
  <si>
    <t>AВМ-2,   15А. Чертёж 235.05.00.00. Предназначены для защиты линейных трансформаторов автоблокировки от перегрузки и тока короткого замыкания.</t>
  </si>
  <si>
    <t>Предохранитель штепсельный</t>
  </si>
  <si>
    <t>302040.600.000007</t>
  </si>
  <si>
    <t>ПБ, предохранитель штепсельный банановый на цоколе с контролем перегорания типа 20876</t>
  </si>
  <si>
    <t>ПБ, предохранитель штепсельный банановый на цоколе без контролем перегорания типа 20872</t>
  </si>
  <si>
    <t xml:space="preserve">Предохранитель штепсельный банановый на клемме типа 20871 </t>
  </si>
  <si>
    <t>Предохранитель штепсельный банановый типа 20870</t>
  </si>
  <si>
    <t>ТЖ-50/25-0,3. Чертёж 189.03.00.00. Предназначены для преобразования переменного тока частотой 50Гц в перемнный ток 25Гц.</t>
  </si>
  <si>
    <t>Преобразователь частоты состоит из ферромагнитного блока и блока конденсаторов. Мощность 300 ВА. Преобразователи всех типов работают от однофазной сети переменного тока частотой 50 Гц при напряжении 110 и 220 В. При включении преобразователя в сеть напряжением 220 В перемычку устанавливают между выводами 2-3 обмотки 1, а при включении в сеть напряжением 110 В - между выводами 1-2 и 3-4</t>
  </si>
  <si>
    <t>ТЖ-50/25-0,1. Чертёж189.01.00.00. Предназначены для преобразования переменного тока частотой 50Гц в перемнный ток 25Гц.</t>
  </si>
  <si>
    <t>Преобразователь частоты состоит из ферромагнитного блока и блока конденсаторов. Мощность 100 ВА. Преобразователи всех типов работают от однофазной сети переменного тока частотой 50 Гц при напряжении 110 и 220 В. При включении преобразователя в сеть напряжением 220 В перемычку устанавливают между выводами 2-3 обмотки 1, а при включении в сеть напряжением 110 В - между выводами 1-2 и 3-4</t>
  </si>
  <si>
    <t>ТЖ-50/25-0,15. Чертёж 189.02.00.00. Предназначены для преобразования переменного тока частотой 50Гц в перемнный ток 25Гц.</t>
  </si>
  <si>
    <t>Преобразователь частоты состоит из ферромагнитного блока и блока конденсаторов. Мощность 150 ВА. Преобразователи всех типов работают от однофазной сети переменного тока частотой 50 Гц при напряжении 110 и 220 В. При включении преобразователя в сеть напряжением 220 В перемычку устанавливают между выводами 2-3 обмотки 1, а при включении в сеть напряжением 110 В - между выводами 1-2 и 3-4</t>
  </si>
  <si>
    <t>Блок выпрямителя</t>
  </si>
  <si>
    <t>279070.300.000003</t>
  </si>
  <si>
    <t>БВ-22. Чертёж 213.00.00.00. Предназначен для питания устройств автоматики и телемеханики на железнодорожном транспорте.</t>
  </si>
  <si>
    <t>Номинальное подводимое напряжение частоты 50 Гц - 31В. Максимальный ток нагрузки - не более 5А. Масса не более 0,6кг.</t>
  </si>
  <si>
    <t>Блок контрольный</t>
  </si>
  <si>
    <t>БК-22. Чертёж 204.00.00.00. Предназначен для контроля положения стрелочного привода.</t>
  </si>
  <si>
    <t>Номинальное входное напряжение БК-22 частотой 50 Гц – (207…242) В. Максимальный ток нагрузки – 0,055 А.</t>
  </si>
  <si>
    <t>Плата реле НМШ2</t>
  </si>
  <si>
    <t>279070.300.000020</t>
  </si>
  <si>
    <t>Плата НМШ2. Чертёж 236.02.00.00. Предназначена для установки в релейных шкафах и стативах в качестве розетки для реле типа НМШ2, а так же блоков и реле с аналогичным посадочным местом и габаритами.</t>
  </si>
  <si>
    <t xml:space="preserve">Плата НМШ2 предназначены для установки штепсельных реле и блоков железнодорожной автоматики в электромонтажных схемах стативов, релейных шкафов и панелях питания устройств сигнализации, централизации и блокирования. Предельный ток через контакт розетки – 15 А. Напряжение переменного и постоянного тока – 250 В.
</t>
  </si>
  <si>
    <t>Плата реле НШ</t>
  </si>
  <si>
    <t>Плата НШ. Чертёж 237.00.00.00. Предназначена для установки в релейных шкафах и стативах в качестве розетки для реле типа НШ, а так же блоков и реле с аналогичным посадочным местом и габаритами.</t>
  </si>
  <si>
    <t xml:space="preserve">Плата НШ предназначены для установки штепсельных реле и блоков железнодорожной автоматики в электромонтажных схемах стативов, релейных шкафов и панелях питания устройств сигнализации, централизации и блокирования. Предельный ток через контакт розетки – 15 А. Напряжение переменного и постоянного тока – 250 В.
</t>
  </si>
  <si>
    <t>Устройство выпрямительное</t>
  </si>
  <si>
    <t>УВ-1,3. Чертёж 222.00.00.00. Предназначается для выпрямления однофазного переменного тока для питания стрелочных электроприводов с электродвигателями постоянного тока.</t>
  </si>
  <si>
    <t>Напряжение питания УВ-1,3: 220 В, 50 Гц. Номинальная мощность на выходе 1,3 кВт. Выпрямленное напряжение не менее 190 В.</t>
  </si>
  <si>
    <t>НСОХ2, чертеж-601.05.44</t>
  </si>
  <si>
    <t>Блок релейный НСОх2  предназначен для размещения кодовых реле и резисторов, входящих в схемы маршрутного набора блочной системы маршрутно-релейной электрической централизации. Блок релейный НСОх2 – управляет одиночными стрелками. Устанавливается один блок на две одиночные стрелки.</t>
  </si>
  <si>
    <t>НСС, чертеж-601.05.42</t>
  </si>
  <si>
    <t>Блок релейный НСС-М предназначен для размещения кодовых реле и резисторов, входящих в схемы маршрутного набора блочной системы маршрутно-релейной электрической централизации. Блок релейный НСС-М – управляет спаренными стрелками.</t>
  </si>
  <si>
    <t>157.412-00-00-08, маршрутного набора НПМ-69-М</t>
  </si>
  <si>
    <t>Блок релейный НПМ-69М предназначен
для размещения кодовых реле и резисторов,
входящих в схемы маршрутного набора
блочной системы маршрутно-релейной
электрической централизации. Блок релейный НПМ-69М – управляет входным, выходным и маршрутным светофорами.</t>
  </si>
  <si>
    <t>БЛОК НМ1</t>
  </si>
  <si>
    <t>Блок типа HMI (черт. 601.05.40)</t>
  </si>
  <si>
    <t>Блок релейный НМ 1 предназначен
для размещения кодовых реле и резисторов,
входящих в схемы маршрутного набора
блочной системы маршрутно-релейной
электрической централизации. НМ1-М – управляет одиночным маневровым светофором в горловине станции</t>
  </si>
  <si>
    <t>Сополимер</t>
  </si>
  <si>
    <t>201651.900.000003</t>
  </si>
  <si>
    <t>сополимер  полипропилена, в гранулах</t>
  </si>
  <si>
    <t>https://drive.google.com/file/d/1Q0XDbOHmRDRIFa1wEgKZaJmO-afFRAvf/view?usp=sharing</t>
  </si>
  <si>
    <t>ТОО "Полимер Продакшн"</t>
  </si>
  <si>
    <t>Нидерланды, Франция</t>
  </si>
  <si>
    <t>LyondellBasell ; Ineos</t>
  </si>
  <si>
    <t>205959.600.000043</t>
  </si>
  <si>
    <t>концентрат на основе полипропилена, антиблокирующий</t>
  </si>
  <si>
    <t>https://cloud.skc.kz:2443/index.php/s/LY59JR8HZYm7Q4k</t>
  </si>
  <si>
    <t>CONSTAB Polyolefin Additives GmbH</t>
  </si>
  <si>
    <t>полипропилена, в гранулах</t>
  </si>
  <si>
    <t>Латвия</t>
  </si>
  <si>
    <t xml:space="preserve">SIA Polystylex </t>
  </si>
  <si>
    <t>205959.600.000052</t>
  </si>
  <si>
    <t>концентрат на основе сополимера</t>
  </si>
  <si>
    <t>https://docs.google.com/document/d/1_3wVDjM904U-6yujf0kqxgXI5U6sUpZI/edit?usp=sharing&amp;ouid=118397390670989413877&amp;rtpof=true&amp;sd=true</t>
  </si>
  <si>
    <t>222219.270.000000</t>
  </si>
  <si>
    <t>Пробка.пластиковая [диаметр 76мм]</t>
  </si>
  <si>
    <t>Пленка.полиэтиленовая, складская [50х23мкр х1700 м авт.]</t>
  </si>
  <si>
    <t>Пробка.пластиковая [диаметр 152мм]</t>
  </si>
  <si>
    <t>Масло трансмиссионное.минеральное, всесезонное [Специальное высокотемпературное масло для цепей скольжения секций TDO в линиях производства биаксиально-ориентированной плёнки]</t>
  </si>
  <si>
    <t>284123.310.000000</t>
  </si>
  <si>
    <t>282912.900.000013</t>
  </si>
  <si>
    <t>Фильтр.сетчатый, стальной, условный проход 15-80 мм [Материал-нержавеющая аустенитная сталь с низким содержанием углерода.Размер ячейки 75 мкм.]</t>
  </si>
  <si>
    <t>Масло редукторное</t>
  </si>
  <si>
    <t>192029.590.000010</t>
  </si>
  <si>
    <t>Масло редукторное.синтетическое ПГ, класс вязкости 68-460 [Редукторное масло]</t>
  </si>
  <si>
    <t>201343.400.000003</t>
  </si>
  <si>
    <t>полимер в гранулах</t>
  </si>
  <si>
    <t>Карбонат кальция.полимер в гранулах [с содержанием мела до 95% в гранулах]</t>
  </si>
  <si>
    <t>Иран</t>
  </si>
  <si>
    <t xml:space="preserve">Нируманд Полимер
</t>
  </si>
  <si>
    <t>Полиэтилен</t>
  </si>
  <si>
    <t>201610.390.000003</t>
  </si>
  <si>
    <t>линейный ЛПЭВД, высокого давления, низкой плотности</t>
  </si>
  <si>
    <t>Полиэтилен.линейный ЛПЭВД, высокого давления, низкой плотности [для ламинации полипропиленовых мешков]</t>
  </si>
  <si>
    <t>КазаньОргСинтез</t>
  </si>
  <si>
    <t>Гомополимер</t>
  </si>
  <si>
    <t>201651.900.000000</t>
  </si>
  <si>
    <t>Гомополимер.полипропилена, в гранулах [для ламинации полипропиленовых мешков]</t>
  </si>
  <si>
    <t>УфаОргСинтез</t>
  </si>
  <si>
    <t>282219.300.000070</t>
  </si>
  <si>
    <t>Вал.для конвейера [Приводной вал для режуще-перемоточной машины Atlas CW810]</t>
  </si>
  <si>
    <t>МАРШАНТ САС </t>
  </si>
  <si>
    <t>Фильтр.сетчатый, из цветного металла, условный проход 15-80 мм [Диаметр: 60мм.
Длина 700мм.]</t>
  </si>
  <si>
    <t xml:space="preserve">
Beijing PFM Screen Co., LTD
</t>
  </si>
  <si>
    <t>Машина упаковки лентой</t>
  </si>
  <si>
    <t>282921.800.000000</t>
  </si>
  <si>
    <t>полуавтоматическая</t>
  </si>
  <si>
    <t>Машина упаковки лентой.полуавтоматическая [Стрепинг-машинка]</t>
  </si>
  <si>
    <t xml:space="preserve">
Zapak Pantech International Inc.
</t>
  </si>
  <si>
    <t>Датчик рулевой</t>
  </si>
  <si>
    <t>289261.500.000370</t>
  </si>
  <si>
    <t>Датчик рулевой.для специальной и специализированной техники [Датчик рулевой для электропогрузчика ЭП-2020]</t>
  </si>
  <si>
    <t xml:space="preserve">
Wabash Technologies
</t>
  </si>
  <si>
    <t>222219.400.000002</t>
  </si>
  <si>
    <t>из пластмасс</t>
  </si>
  <si>
    <t>Лента упаковочная.из пластмасс [Размер ПЭТ сртеп ленты: 16.0х0.8 Поверхность: рифленая Состав: полиэстеравая Намотка: 1200-1400 м. Усилие на разрыв: 530 кгс. Максимальное удлинение до разрыва: 25%; Внут.диаметр шпули: 406 мм]</t>
  </si>
  <si>
    <t>«INTELLPACK»</t>
  </si>
  <si>
    <t>282530.100.000001</t>
  </si>
  <si>
    <t>воздушный, для приточно-вытяжной вентиляционной установки, панельный</t>
  </si>
  <si>
    <t>Фильтр.воздушный, для приточно-вытяжной вентиляционной установки, панельный [Исправяющий материал для приточной системы из негорючего материала]</t>
  </si>
  <si>
    <t>"Фильтрационные технологии" ООО</t>
  </si>
  <si>
    <t>Фильтр.воздушный, для приточно-вытяжной вентиляционной установки, панельный [Каплеуловитель для приточной системы]</t>
  </si>
  <si>
    <t>ТОО АЗИЯФИЛЬТР</t>
  </si>
  <si>
    <t>Краска.штемпельная [Цвет: Magenta]</t>
  </si>
  <si>
    <t>ООО "ARHAT INKS"</t>
  </si>
  <si>
    <t>Вещество поверхностно-активное</t>
  </si>
  <si>
    <t>204120.500.000001</t>
  </si>
  <si>
    <t>органическое, неионогенное</t>
  </si>
  <si>
    <t>https://drive.google.com/open?id=1o0s2N8CPALAfrpqItzCR5xDoI4reNZp_</t>
  </si>
  <si>
    <t>ТОО "ХИМ-плюс"</t>
  </si>
  <si>
    <t>Shanghai Mio</t>
  </si>
  <si>
    <t>201610.390.000001</t>
  </si>
  <si>
    <t>гранулированный, низкого давления, высокой плотности</t>
  </si>
  <si>
    <t>https://drive.google.com/open?id=1dgyeLFa0WkxetKUM1Rd60BCX2REwkb5v</t>
  </si>
  <si>
    <t>Шуртанский ГХК</t>
  </si>
  <si>
    <t xml:space="preserve">Шина </t>
  </si>
  <si>
    <t>ТОО "СП "Алайгыр"</t>
  </si>
  <si>
    <t>https://docs.google.com/document/d/1RYhEBKYp8CjX6qarQW1s8Ogv3FLrcoNw/edit?usp=sharing&amp;ouid=118397390670989413877&amp;rtpof=true&amp;sd=true</t>
  </si>
  <si>
    <t>ТОО "Тау-Кен Алтын"</t>
  </si>
  <si>
    <t>АО "База №1 Химреактивов"</t>
  </si>
  <si>
    <t>265185.100.000020</t>
  </si>
  <si>
    <t>для системы виброконтроля, мониторинга и диагностики гидроагрегатов</t>
  </si>
  <si>
    <t>https://docs.google.com/document/d/1TPUtEtetCaZgkIpmLUdRyxzou0KQZMR7/edit?usp=sharing&amp;ouid=118397390670989413877&amp;rtpof=true&amp;sd=true</t>
  </si>
  <si>
    <t>IKOI S.p.A.</t>
  </si>
  <si>
    <t>графитовый</t>
  </si>
  <si>
    <t>https://drive.google.com/open?id=14t1Thv6HcuRTRNzXN6yIvZKJJNs4epXO</t>
  </si>
  <si>
    <t>IKOI Spa</t>
  </si>
  <si>
    <t>241031.900.000040</t>
  </si>
  <si>
    <t>марка Ст.2сп, толщина 0,40-12 мм, горячекатаный</t>
  </si>
  <si>
    <t>данный товар ежегодно не закупается</t>
  </si>
  <si>
    <t>ОАО "Магнитогорский Металлургический Комбинат</t>
  </si>
  <si>
    <t>Пиросульфит натрия</t>
  </si>
  <si>
    <t>201341.300.000001</t>
  </si>
  <si>
    <t>https://docs.google.com/document/d/1VdGVUJPj9uk9k8T_ksCIUD9pLICRtpGu/edit?usp=sharing&amp;ouid=118397390670989413877&amp;rtpof=true&amp;sd=true</t>
  </si>
  <si>
    <t xml:space="preserve">ООО Узкимеимрекс
</t>
  </si>
  <si>
    <t>232012.900.000290</t>
  </si>
  <si>
    <t>шамотный</t>
  </si>
  <si>
    <t>https://docs.google.com/document/d/1ZkZpkA_QCnngWwgadEynZSCgv_Z_nepA/edit?usp=sharing&amp;ouid=118397390670989413877&amp;rtpof=true&amp;sd=true</t>
  </si>
  <si>
    <t>Golden Sky Chemicals Limited</t>
  </si>
  <si>
    <t>для маски защиты органов дыхания</t>
  </si>
  <si>
    <t>https://docs.google.com/document/d/1dNWoK9YbQzGosc47aFJLcaHFDws-T4Jg/edit?usp=sharing&amp;ouid=118397390670989413877&amp;rtpof=true&amp;sd=true</t>
  </si>
  <si>
    <t>Кожух</t>
  </si>
  <si>
    <t>232014.900.000038</t>
  </si>
  <si>
    <t>керамический, огнеупорный</t>
  </si>
  <si>
    <t>https://drive.google.com/file/d/1rK4Giwrch478C3gbUxzG3s4txtK0oN1W/view?usp=sharing</t>
  </si>
  <si>
    <t xml:space="preserve">АО "Уральские Инновационные Технологии"
</t>
  </si>
  <si>
    <t>Реагент.биоцид [Раствор химических реактивов]</t>
  </si>
  <si>
    <t>Киллограмм</t>
  </si>
  <si>
    <t>Ингибитор.коррозии [Раствор химических реактивов]</t>
  </si>
  <si>
    <t>265182.500.000063</t>
  </si>
  <si>
    <t>Плата управления.для хроматографа [Плата управления для спектрометра ICAP 6000/7000]</t>
  </si>
  <si>
    <t>Лист специальный</t>
  </si>
  <si>
    <t>222141.900.000007</t>
  </si>
  <si>
    <t>полиуретановый, толщина 2-20 мм</t>
  </si>
  <si>
    <t>Лист специальный.полиуретановый, толщина 2-20 мм [Лист полипропиленовый 1500*3500*10]</t>
  </si>
  <si>
    <t>Подкладка</t>
  </si>
  <si>
    <t>241075.200.000007</t>
  </si>
  <si>
    <t>для раздельного рельсового скрепления, тип КБ</t>
  </si>
  <si>
    <t>https://docs.google.com/document/d/1W6jx-plMzTr-ysN5uNTqAVqtcB4l0n2T/edit?usp=sharing&amp;ouid=118397390670989413877&amp;rtpof=true&amp;sd=true</t>
  </si>
  <si>
    <t>АО "ШалкияЦинк ЛТД"</t>
  </si>
  <si>
    <t>НСМЗ</t>
  </si>
  <si>
    <t>Шнур</t>
  </si>
  <si>
    <t>205112.500.000004</t>
  </si>
  <si>
    <t>детонирующий, текстильный, для переноса инициирующего сигнала одному или более детонаторам</t>
  </si>
  <si>
    <t>АО “НМЗ ”Искра”</t>
  </si>
  <si>
    <t>Боек</t>
  </si>
  <si>
    <t>302040.300.000076</t>
  </si>
  <si>
    <t>БОЕК Д50.10.017</t>
  </si>
  <si>
    <t>ТОО "Богатырь Комир"</t>
  </si>
  <si>
    <t>ООО "ПБ ГРУПП"</t>
  </si>
  <si>
    <t>Диск ведущий</t>
  </si>
  <si>
    <t>302040.300.000307</t>
  </si>
  <si>
    <t>для путевой машины</t>
  </si>
  <si>
    <t>ДИСК ФРИКЦИОННЫЙ ТЭМ 2.85.10.046</t>
  </si>
  <si>
    <t>ООО "ЭК "Факт"</t>
  </si>
  <si>
    <t>302040.300.001200</t>
  </si>
  <si>
    <t>СТЕРЖЕНЬ 8ТП 174078</t>
  </si>
  <si>
    <t>ООО "ДизельМаш"</t>
  </si>
  <si>
    <t>Насос водяной (жидкостный)</t>
  </si>
  <si>
    <t>293230.900.000060</t>
  </si>
  <si>
    <t>НАСОС ВОДЯНОЙ В СБОРЕ 236-1307010-Б1</t>
  </si>
  <si>
    <t>СпецМаш</t>
  </si>
  <si>
    <t>СТЕРЖЕНЬ 8ТП 174132</t>
  </si>
  <si>
    <t>Помпа</t>
  </si>
  <si>
    <t>281142.900.000064</t>
  </si>
  <si>
    <t>для дизельного двигателя, водяного насоса</t>
  </si>
  <si>
    <t>ПОМПА 2Д100.32.010 В СБОРЕ</t>
  </si>
  <si>
    <t>ООО ПК "Промресурс"</t>
  </si>
  <si>
    <t>302040.300.001014</t>
  </si>
  <si>
    <t>для фрикционного гасителя</t>
  </si>
  <si>
    <t>ПРУЖИНА НАРУЖНАЯ 3-Х ОСНОЙ ТЕЛЕЖКИ УВЗ-11А 522.30.001-0</t>
  </si>
  <si>
    <t>АО Алтайвагон</t>
  </si>
  <si>
    <t>ПОДВЕСКА ТОРМОЗНОГО БАШМАКА 100.40.080-2</t>
  </si>
  <si>
    <t>ООО ТТМ</t>
  </si>
  <si>
    <t>Цилиндр подвески</t>
  </si>
  <si>
    <t>293230.950.000083</t>
  </si>
  <si>
    <t>ЦИЛИНДР ПОДВЕСКИ 7513-2917020-20</t>
  </si>
  <si>
    <t>ОАО «БЕЛАЗ»</t>
  </si>
  <si>
    <t>Сальник</t>
  </si>
  <si>
    <t>281142.900.000069</t>
  </si>
  <si>
    <t>САЛЬНИК Д50.34.114</t>
  </si>
  <si>
    <t>ООО "Машэкспорт"</t>
  </si>
  <si>
    <t>Втулка пальца</t>
  </si>
  <si>
    <t>302040.300.000196</t>
  </si>
  <si>
    <t>ВТУЛКА ВАЛИКА Д50.34.009</t>
  </si>
  <si>
    <t>Карон-Мет</t>
  </si>
  <si>
    <t>ЦИЛИНДР ПОДВЕСКИ 7513-2917021-20</t>
  </si>
  <si>
    <t>302040.300.000133</t>
  </si>
  <si>
    <t>для подвижного состава, включающий</t>
  </si>
  <si>
    <t>ВЕНТИЛЬ ЭЛЕКТРОПНЕВМАТИЧЕСКИЙ ВВ-3 /75В/</t>
  </si>
  <si>
    <t>ООО "ЧЕБОКСАРСКИЙ ЗАВОД ПРОМЫШЛЕННЫХ КОМПОНЕНТОВ"</t>
  </si>
  <si>
    <t>281142.900.000067</t>
  </si>
  <si>
    <t>РАСПЫЛИТЕЛЬ Д5017101СБ</t>
  </si>
  <si>
    <t>АО «Пензадизельмаш»</t>
  </si>
  <si>
    <t>289261.500.000036</t>
  </si>
  <si>
    <t>для гидравлического ключа, резьбовой</t>
  </si>
  <si>
    <t>1СА48-15-8 ФИТИНГ</t>
  </si>
  <si>
    <t>Паркер Ханнифин</t>
  </si>
  <si>
    <t>282219.300.000059</t>
  </si>
  <si>
    <t>для подъемной установки</t>
  </si>
  <si>
    <t>16N77-20-20 ФЛАНЕЦ</t>
  </si>
  <si>
    <t>16А77-24-24 ФЛАНЕЦ</t>
  </si>
  <si>
    <t>Выключатель массы</t>
  </si>
  <si>
    <t>282219.300.000014</t>
  </si>
  <si>
    <t>ВЫКЛЮЧАТЕЛЬ ШПИНДЕЛЬНЫЙ SN 10</t>
  </si>
  <si>
    <t>EGB</t>
  </si>
  <si>
    <t>Втулка отражательная</t>
  </si>
  <si>
    <t>302040.300.000218</t>
  </si>
  <si>
    <t>ОТРАЖАТЕЛЬ СТЕКЛЯННЫЙ Д258 12123-00</t>
  </si>
  <si>
    <t>Альфа</t>
  </si>
  <si>
    <t>Клапан всасывающий</t>
  </si>
  <si>
    <t>302040.300.000381</t>
  </si>
  <si>
    <t>КЛАПАН ВСАСЫВАЮЩИЙ 34.06.02.00-010 СБ</t>
  </si>
  <si>
    <t>ТОВ "АДАМАНТІНВЕСТ"</t>
  </si>
  <si>
    <t>302040.300.000382</t>
  </si>
  <si>
    <t>КЛАПАН Д5009009</t>
  </si>
  <si>
    <t>Форсунка специальная</t>
  </si>
  <si>
    <t>302040.590.000012</t>
  </si>
  <si>
    <t>ФОРСУНКА 51042500600</t>
  </si>
  <si>
    <t>ООО "ФОРМАШ"</t>
  </si>
  <si>
    <t>ЦИЛИНДР ПОДВЕСКИ 7513-2907020-20</t>
  </si>
  <si>
    <t>Вал шестерни</t>
  </si>
  <si>
    <t>302040.300.000105</t>
  </si>
  <si>
    <t>ВАЛИК КОНИЧЕСКОЙ ШЕСТЕРНИ Д50-34-007</t>
  </si>
  <si>
    <t>293230.990.000238</t>
  </si>
  <si>
    <t>для грузового автомобиля, заднего моста</t>
  </si>
  <si>
    <t>КОМПЛЕКТ ЗАПЧАСТЕЙ ДЛЯ ЦИЛИНДРОВ 7519-2917018</t>
  </si>
  <si>
    <t>КЛАПАН 1-8 Э-155</t>
  </si>
  <si>
    <t>ОАО «Ритм»</t>
  </si>
  <si>
    <t>ЧАСТЬ МАГИСТРАЛЬНАЯ 483А-010-01</t>
  </si>
  <si>
    <t>ООО ТД Запчасть</t>
  </si>
  <si>
    <t>302040.300.000784</t>
  </si>
  <si>
    <t>для тягового подвижного состава</t>
  </si>
  <si>
    <t>НАСОС МАСЛЯНЫЙ КТ-6.34.13.00.00-001.СБ</t>
  </si>
  <si>
    <t>ОАО "ПТМЗ"</t>
  </si>
  <si>
    <t>Лист рессоры</t>
  </si>
  <si>
    <t>302040.300.000729</t>
  </si>
  <si>
    <t>ЛИСТ РЕССОРЫ ВПО 55.30.19/20</t>
  </si>
  <si>
    <t>УралАвтоМаш</t>
  </si>
  <si>
    <t>302040.300.000656</t>
  </si>
  <si>
    <t>КОНТАКТОР 610242054</t>
  </si>
  <si>
    <t>ООО "Каменский завод транспортного машиностроения"</t>
  </si>
  <si>
    <t>КЛАПАН НАГНЕТАТЕЛЬНЫЙ 34.06.01.00-017 СБ</t>
  </si>
  <si>
    <t>Аппарат поглощающий</t>
  </si>
  <si>
    <t>302040.300.001445</t>
  </si>
  <si>
    <t>класс Т1</t>
  </si>
  <si>
    <t>АППАРАТ ПОГЛАЩАЮЩИЙ  Ш-2-Т-110 518.02.000-4</t>
  </si>
  <si>
    <t>Бежицкий сталелитейный завод</t>
  </si>
  <si>
    <t>Секция радиатора</t>
  </si>
  <si>
    <t>302040.300.001145</t>
  </si>
  <si>
    <t>СЕКЦИЯ 7317.000</t>
  </si>
  <si>
    <t>АО "Ижевский электромеханический завод "Купол"</t>
  </si>
  <si>
    <t>Элемент насосный</t>
  </si>
  <si>
    <t>302040.300.000791</t>
  </si>
  <si>
    <t>НАСОСНЫЙ ЭЛЕМЕНТ Д5027104СБ</t>
  </si>
  <si>
    <t>ООО «Волгадизель»</t>
  </si>
  <si>
    <t>НАСОС ПИТАТЕЛЬНЫЙ 53-359-00-1</t>
  </si>
  <si>
    <t>ООО "Зюкайский насосный завод"</t>
  </si>
  <si>
    <t>Контакт дугогасительный</t>
  </si>
  <si>
    <t>302040.300.000651</t>
  </si>
  <si>
    <t>КОНТАКТ 510551045</t>
  </si>
  <si>
    <t>ООО "ЭлТехПрод"</t>
  </si>
  <si>
    <t>Кольцо маслосъемное</t>
  </si>
  <si>
    <t>302040.300.000489</t>
  </si>
  <si>
    <t>КОЛЬЦО Д5004006</t>
  </si>
  <si>
    <t>УЧНПП "Технолит"</t>
  </si>
  <si>
    <t>Втулка шатуна</t>
  </si>
  <si>
    <t>302040.300.000211</t>
  </si>
  <si>
    <t>ВТУЛКА ШАТУНА 34.03.01.02-007</t>
  </si>
  <si>
    <t>АО "Полтавский турбомеханический завод" (АО "ПТМЗ")</t>
  </si>
  <si>
    <t>Сопротивление балластное</t>
  </si>
  <si>
    <t>302040.300.001181</t>
  </si>
  <si>
    <t>СОПРОТИВЛЕНИЕ ОСЛАБЛЕНИЯ ПОЛЯ ОПС-539 610273539</t>
  </si>
  <si>
    <t>ООО "ПК "НЭВЗ"</t>
  </si>
  <si>
    <t>Ось моста</t>
  </si>
  <si>
    <t>293230.370.000002</t>
  </si>
  <si>
    <t>ОСЬ САТЕЛЛИТА ПЕРВОГО РЯДА 75132-2405332</t>
  </si>
  <si>
    <t>ОАО БелАЗ</t>
  </si>
  <si>
    <t>Кольцо</t>
  </si>
  <si>
    <t>281142.300.000010</t>
  </si>
  <si>
    <t>для дизельного двигателя, уплотнительное</t>
  </si>
  <si>
    <t>КОЛЬЦО Д5004011А</t>
  </si>
  <si>
    <t>ООО "ПРОМТЭК"/ООО "РПО-КОМПЛЕКТ"</t>
  </si>
  <si>
    <t>Реле токовое</t>
  </si>
  <si>
    <t>302040.300.001087</t>
  </si>
  <si>
    <t>РЕЛЕ СТРУЙНОЕ РС-55Д 6ТП.235.055</t>
  </si>
  <si>
    <t>Белгородский агрегатный завод</t>
  </si>
  <si>
    <t>Гидротолкатель</t>
  </si>
  <si>
    <t>255012.700.000026</t>
  </si>
  <si>
    <t>для подъемно-транспортного оборудования</t>
  </si>
  <si>
    <t>ЭЛЕКТРО ГИДРОТОЛКАТЕЛЬ ЕВ20/50 С 20RS</t>
  </si>
  <si>
    <t>ELHY</t>
  </si>
  <si>
    <t>302040.300.000966</t>
  </si>
  <si>
    <t>ПОРШЕНЬ ЦВД 34.08.00.01-002</t>
  </si>
  <si>
    <t>Контакт специальный</t>
  </si>
  <si>
    <t>302040.300.000649</t>
  </si>
  <si>
    <t>КОНТАКТ КМК-А10М ЦП 32*16*30</t>
  </si>
  <si>
    <t>Тысяча штук</t>
  </si>
  <si>
    <t>ООО "УралЭлектроКонтакт"</t>
  </si>
  <si>
    <t>Автосцепка</t>
  </si>
  <si>
    <t>302040.300.001362</t>
  </si>
  <si>
    <t>для подвижного состава, тягово-ударная жесткого типа</t>
  </si>
  <si>
    <t>АВТОСЦЕПКА СА-3 106.01.000-0</t>
  </si>
  <si>
    <t>АО «ПО «Бежицкая сталь»</t>
  </si>
  <si>
    <t>ГАСИТЕЛЬ ФРИКЦИННОГО КОЛЕБАНИЯ 3-Х ОСНОЙ ТЕЛЕЖКИ 522.30.010-0</t>
  </si>
  <si>
    <t>АО "НПК "УВЗ"</t>
  </si>
  <si>
    <t>302040.300.001408</t>
  </si>
  <si>
    <t>для четырехосных грузовых вагонах, полувагонах, цистернах, платформах, тормозной</t>
  </si>
  <si>
    <t>ЦИЛИНДР ТОРМОЗНОЙ  188Б</t>
  </si>
  <si>
    <t>АО «Транспневматика»</t>
  </si>
  <si>
    <t>302040.300.001403</t>
  </si>
  <si>
    <t>для подвижного состава, высокого давления</t>
  </si>
  <si>
    <t>ЦИЛИНДР ВД 34.00.00.06.001</t>
  </si>
  <si>
    <t>Турбокомпрессор</t>
  </si>
  <si>
    <t>293130.300.000059</t>
  </si>
  <si>
    <t>ТУРБОКОМПРЕССОР 12.1118010-02</t>
  </si>
  <si>
    <t>Турбоком</t>
  </si>
  <si>
    <t>282511.300.000012</t>
  </si>
  <si>
    <t>КАЛОРИФЕР ТЭМ18.10.70.020</t>
  </si>
  <si>
    <t>НАСОС МАСЛЯНЫЙ 2Д50.12.4</t>
  </si>
  <si>
    <t>281332.000.000070</t>
  </si>
  <si>
    <t>1 и 2 ступени компрессора</t>
  </si>
  <si>
    <t>ХОЛОДИЛЬНИК В СБОРЕ 34.10.00.07-000СБ</t>
  </si>
  <si>
    <t>АВТОМАТ EL 250А</t>
  </si>
  <si>
    <t>EAW</t>
  </si>
  <si>
    <t>КОЛЬЦО Д5004007</t>
  </si>
  <si>
    <t>289261.300.000111</t>
  </si>
  <si>
    <t>для муфты экскаватора</t>
  </si>
  <si>
    <t>ШИНА 3504.10.02.020</t>
  </si>
  <si>
    <t>ООО ПЕТРОШИНА</t>
  </si>
  <si>
    <t>ПОРШЕНЬ ЦНД 34.05.00.01-014</t>
  </si>
  <si>
    <t>ОАО "Полтавский турбомеханический завод"</t>
  </si>
  <si>
    <t>ШИНА ЛЕВАЯ</t>
  </si>
  <si>
    <t>АППАРАТ ПОГЛОЩАЮЩИЙ Ш-2-В-90 106.02.000-2СБ</t>
  </si>
  <si>
    <t>ПОРШЕНЬ 1ПД4.04-1</t>
  </si>
  <si>
    <t>Коллектор выхлопной</t>
  </si>
  <si>
    <t>302040.300.000452</t>
  </si>
  <si>
    <t>КОЛЛЕКТОР ВЫХЛОПНОЙ 1ПД4.18-1</t>
  </si>
  <si>
    <t>ШИНА ПРАВАЯ</t>
  </si>
  <si>
    <t>АППАРАТ ПОГЛОЩАЮЩИЙ ПМКП-110</t>
  </si>
  <si>
    <t>АО "ПО "Бежицкая сталь"</t>
  </si>
  <si>
    <t>Втулка вала привода</t>
  </si>
  <si>
    <t>302040.300.000187</t>
  </si>
  <si>
    <t>ВТУЛКА Д50М.01.002</t>
  </si>
  <si>
    <t>ЗАО "Коршуновский литейно-механический завод"</t>
  </si>
  <si>
    <t>Подбойка</t>
  </si>
  <si>
    <t>302040.300.000934</t>
  </si>
  <si>
    <t>ПОДБОЙКА 91.31.00.100</t>
  </si>
  <si>
    <t>ООО "Оптимум"</t>
  </si>
  <si>
    <t>ДОЛОТО 171.4 МЗ-ПГВ</t>
  </si>
  <si>
    <t>АО "Волгабурмаш"</t>
  </si>
  <si>
    <t>302040.300.001404</t>
  </si>
  <si>
    <t>для подвижного состава, низкого давления</t>
  </si>
  <si>
    <t>ЦИЛИНДР НД 34.00.00.07.008</t>
  </si>
  <si>
    <t>АО "Полтавский турбомеханический завод"(АО ПТМЗ)</t>
  </si>
  <si>
    <t>302040.300.001255</t>
  </si>
  <si>
    <t>для дизель-генератора</t>
  </si>
  <si>
    <t>ТУРБОКОМПРЕССОР ТК-30-Н17</t>
  </si>
  <si>
    <t>ООО "МашЭкспорт"</t>
  </si>
  <si>
    <t>Насос топливный</t>
  </si>
  <si>
    <t>302040.300.000788</t>
  </si>
  <si>
    <t>НАСОС ТОПЛИВНЫЙ 1Д50.27СБ2</t>
  </si>
  <si>
    <t>Шестерня редуктора</t>
  </si>
  <si>
    <t>293230.990.000559</t>
  </si>
  <si>
    <t>ШЕСТЕРНЯ СОЛНЕЧНАЯ ВТОРОГО РЯДА 7519-2405372</t>
  </si>
  <si>
    <t>Секция унифицированная</t>
  </si>
  <si>
    <t>302040.300.001143</t>
  </si>
  <si>
    <t>СЕКЦИЯ 0404.000СБ</t>
  </si>
  <si>
    <t>ИМЗ</t>
  </si>
  <si>
    <t>ШЕСТЕРНЯ КОРОННАЯ ПЕРВОГО РЯДА 75132-2405284</t>
  </si>
  <si>
    <t>302040.300.001405</t>
  </si>
  <si>
    <t>для подвижного состава, пневмопривода</t>
  </si>
  <si>
    <t>ЦИЛИНДР ОПРОКИДЫВАНИЯ ДВОЙНОГО ДЕЙСТВИЯ 945.45.050-2</t>
  </si>
  <si>
    <t>ЧАО «Верхнеднепровский машиностроительный завод»</t>
  </si>
  <si>
    <t>ЦИЛИНДР ОПРОКИДЫВАНИЯ ОДИНАРНОГО ДЕЙСТВИЯ 945.45.040-2</t>
  </si>
  <si>
    <t>Бандаж</t>
  </si>
  <si>
    <t>302040.300.000032</t>
  </si>
  <si>
    <t>для тепловоза</t>
  </si>
  <si>
    <t xml:space="preserve">БАНДАЖ 890*143*83  </t>
  </si>
  <si>
    <t>АО "Евраз Нижнетагильский металлургический комбинат"</t>
  </si>
  <si>
    <t>ПОРШЕНЬ ПД1М.04.001</t>
  </si>
  <si>
    <t>ШЕСТЕРНЯ КОРОННАЯ ВТОРОГО РЯДА 7519-2405496</t>
  </si>
  <si>
    <t>Водило</t>
  </si>
  <si>
    <t>293122.700.000014</t>
  </si>
  <si>
    <t>ВОДИЛО ПЕРВОГО РЯДА 75132-2405300</t>
  </si>
  <si>
    <t>Сателлит дифференциала</t>
  </si>
  <si>
    <t>293230.300.000152</t>
  </si>
  <si>
    <t>САТЕЛЛИТ 75132-2405260</t>
  </si>
  <si>
    <t>САТЕЛЛИТ ВТОРОГО РЯДА 7519-2405430 В СБОРЕ</t>
  </si>
  <si>
    <t>внутреннего сгорания, дизельный, мощность более 250 л.с., но не более 1000 л.с., 8 цилиндров</t>
  </si>
  <si>
    <t>ДВИГАТЕЛЬ 238Д1</t>
  </si>
  <si>
    <t>ПАО Автодизель (ЯМЗ)</t>
  </si>
  <si>
    <t>ДОЛОТО 200 МСЗ-ПГВ</t>
  </si>
  <si>
    <t>221114.900.000023</t>
  </si>
  <si>
    <t>на спецтехнику, радиальная, диаметр обода 25, ведущая</t>
  </si>
  <si>
    <t>АВТОШИНА 385/95 14.00 R25</t>
  </si>
  <si>
    <t>Xingyuan Tire Group Co.,Ltd</t>
  </si>
  <si>
    <t>Костыль</t>
  </si>
  <si>
    <t>241075.300.000007</t>
  </si>
  <si>
    <t>для железных дорог нормальной колеи</t>
  </si>
  <si>
    <t>КОСТЫЛИ 16*16*165</t>
  </si>
  <si>
    <t>ОАО «МАГНИТОГОРСКИЙ МЕТИЗНО-КАЛИБРОВОЧНЫЙ ЗАВОД «ММК-МЕТИЗ»</t>
  </si>
  <si>
    <t>АВТОШИНА 23.5-25</t>
  </si>
  <si>
    <t>DOUBLE COIN TYRE GROUP Co.,LTD</t>
  </si>
  <si>
    <t>302040.570.000005</t>
  </si>
  <si>
    <t>для питания сжатым воздухом тормозных систем и пневматических приборов локомотивов и других машин железнодорожного транспорта</t>
  </si>
  <si>
    <t>КОМПРЕССОР КТ-6</t>
  </si>
  <si>
    <t>Редуктор моста</t>
  </si>
  <si>
    <t>293230.300.000138</t>
  </si>
  <si>
    <t>РЕДУКТОР МОТОР-КОЛЕСА 75132-2405010-10</t>
  </si>
  <si>
    <t>221114.900.000050</t>
  </si>
  <si>
    <t>на спецтехнику, радиальная, диаметр обода 51, несущая</t>
  </si>
  <si>
    <t>АВТОШИНА 33.00 R51 Е-4</t>
  </si>
  <si>
    <t>MAXAM (Sailun),TRIANGLE</t>
  </si>
  <si>
    <t>Монохлорамин ХБ</t>
  </si>
  <si>
    <t>201414.900.000000</t>
  </si>
  <si>
    <t>Монохлорамин ХБ.порошок [ХЛОРАМИН]</t>
  </si>
  <si>
    <t>JIAXING GRAND CORPORATION</t>
  </si>
  <si>
    <t>Эмульгатор</t>
  </si>
  <si>
    <t>205959.900.000049</t>
  </si>
  <si>
    <t>для создания обратных (инвертных) эмульсий</t>
  </si>
  <si>
    <t>Эмульгатор.для создания обратных (инвертных) эмульсий [ЭМУЛЬГАТОР]</t>
  </si>
  <si>
    <t>АО "НПП "Алтайспецпродукт"</t>
  </si>
  <si>
    <t>Затвор</t>
  </si>
  <si>
    <t>222129.700.000044</t>
  </si>
  <si>
    <t>скважинный, из полиэтилена</t>
  </si>
  <si>
    <t>Затвор.скважинный, из полиэтилена [ЗАТВОР СКВАЖИННЫЙ]</t>
  </si>
  <si>
    <t>Shenzhen Plastics Co.</t>
  </si>
  <si>
    <t>Колодка клеменная</t>
  </si>
  <si>
    <t>234310.500.000000</t>
  </si>
  <si>
    <t>керамическая, термостойкая</t>
  </si>
  <si>
    <t>Колодка клеменная.керамическая, термостойкая [КОЛОДКА КОНТАКТНАЯ ПРАВАЯ 20512-31-00]</t>
  </si>
  <si>
    <t>Армавирский Электромеханический завод - филиал ОАО "ЭЛТЕЗА"</t>
  </si>
  <si>
    <t>Колодка клеменная.керамическая, термостойкая [КОЛОДКА КОНТАКТНАЯ ЛЕВАЯ 20512-32-01]</t>
  </si>
  <si>
    <t>Колодка клеменная.керамическая, термостойкая [КОЛОДКА С НОЖАМИ СПВ 55-23-00]</t>
  </si>
  <si>
    <t>ОАО «ЭЛТЕЗА»</t>
  </si>
  <si>
    <t>Отливка</t>
  </si>
  <si>
    <t>241021.110.000012</t>
  </si>
  <si>
    <t>стальная, марка 35Л, группа 3</t>
  </si>
  <si>
    <t>Отливка.стальная, марка 35Л, группа 3 [Отливка : ОТЛИВКА ПРОУШИНА ЧД 213.00.00 СТ35Л]</t>
  </si>
  <si>
    <t>ООО «ОранжСтил»</t>
  </si>
  <si>
    <t>Шестигранник.стальной, марка Ст.10, диаметр 3-25 мм, калиброванный [ШЕСТИГРАННИК 41 СТ45]</t>
  </si>
  <si>
    <t>УГМК</t>
  </si>
  <si>
    <t>Бронза безоловянная</t>
  </si>
  <si>
    <t>244413.520.000034</t>
  </si>
  <si>
    <t>марка БрАжНМц9-4-4-1</t>
  </si>
  <si>
    <t>Бронза безоловянная.марка БрАжНМц9-4-4-1 [БРОНЗА КРУГЛАЯ 80ММ]</t>
  </si>
  <si>
    <t>ООО ПК "МЗОЦМ"</t>
  </si>
  <si>
    <t>Бронза безоловянная.марка БрАжНМц9-4-4-1 [БРОНЗА КРУГЛАЯ Д120]</t>
  </si>
  <si>
    <t>Бронза безоловянная.марка БрАжНМц9-4-4-1 [БРОНЗА КРУГЛАЯ Д140]</t>
  </si>
  <si>
    <t>Бронза безоловянная.марка БрАжНМц9-4-4-1 [БРОНЗА КРУГЛАЯ Д100]</t>
  </si>
  <si>
    <t>Резец токарный</t>
  </si>
  <si>
    <t>257340.650.000000</t>
  </si>
  <si>
    <t>червячная</t>
  </si>
  <si>
    <t>Фреза.червячная [ФРЕЗА ЧЕРВЯЧНАЯ М 10]</t>
  </si>
  <si>
    <t>АО "ИТО-Туламаш"</t>
  </si>
  <si>
    <t>Решетка</t>
  </si>
  <si>
    <t>Манипулятор-джойстик</t>
  </si>
  <si>
    <t>262016.930.000008</t>
  </si>
  <si>
    <t>двухмерный</t>
  </si>
  <si>
    <t>262016.930.000009</t>
  </si>
  <si>
    <t>трехмерный</t>
  </si>
  <si>
    <t>Манипулятор-джойстик.трехмерный [Джойстик : ДЖОЙСТИК NS3 G11 AK VRL-NS3-A-7-7]</t>
  </si>
  <si>
    <t>Spohn &amp; Burkhardt GmbH &amp; Co.</t>
  </si>
  <si>
    <t>262018.900.000005</t>
  </si>
  <si>
    <t>печать струйная</t>
  </si>
  <si>
    <t>Устройство многофункциональное.печать струйная [Устройство многофункциональное,печать струйная]</t>
  </si>
  <si>
    <t>Seiko Epson Corporation</t>
  </si>
  <si>
    <t>271110.300.000002</t>
  </si>
  <si>
    <t>коллекторный, однофазный, мощность более 375 кВт, но не более 750 кВт</t>
  </si>
  <si>
    <t>Электродвигатель постоянного тока.коллекторный, однофазный, мощность более 375 кВт, но не более 750 кВт [ЭЛЕКТРОДВИГАТЕЛЬ ЭДП-600]</t>
  </si>
  <si>
    <t>ООО "Сибэлектропривод"</t>
  </si>
  <si>
    <t>271124.500.000003</t>
  </si>
  <si>
    <t>асинхронный, однофазный, мощность более 7,5 кВт, но не более 37 кВт</t>
  </si>
  <si>
    <t>Электродвигатель переменного тока.асинхронный, однофазный, мощность более 7,5 кВт, но не более 37 кВт [ЭЛЕКТРОДВИГАТЕЛЬ  132 S4 2081 7.5/1500]</t>
  </si>
  <si>
    <t>ООО "ЭЛКОМ"</t>
  </si>
  <si>
    <t>Электродвигатель переменного тока.асинхронный, однофазный, мощность более 7,5 кВт, но не более 37 кВт [ЭЛЕКТРОДВИГАТЕЛЬ  132 М4 IM2081 11/1500]</t>
  </si>
  <si>
    <t>Обмотка якоря</t>
  </si>
  <si>
    <t>271161.000.000008</t>
  </si>
  <si>
    <t>из медного провода круглого, прямоугольного сечения</t>
  </si>
  <si>
    <t>Обмотка якоря.из медного провода круглого, прямоугольного сечения [СЕКЦИИ ОБМОТКИ ЯКОРЯ ДЭ-812 100/750]</t>
  </si>
  <si>
    <t>ОАО Концерн Уралэлектроремонт</t>
  </si>
  <si>
    <t>Обмотка якоря.из медного провода круглого, прямоугольного сечения [СЕКЦИИ ОБМОТКИ ЯКОРЯ ДЭ-816 190КВТ]</t>
  </si>
  <si>
    <t>Обмотка якоря.из медного провода круглого, прямоугольного сечения [СЕКЦИЯ ЯКОРЯ С УРАВНИТЕЛЕМ  МПЭ-450 900 УЗ-500КВТ 1000/1250]</t>
  </si>
  <si>
    <t>Коробка отбора мощности</t>
  </si>
  <si>
    <t>пневматический</t>
  </si>
  <si>
    <t>Нож контактный</t>
  </si>
  <si>
    <t>271240.900.000105</t>
  </si>
  <si>
    <t>для высоковольтного разъединителя</t>
  </si>
  <si>
    <t>Нож контактный.для высоковольтного разъединителя [Нож : НОЖ ВИЕЦ 685172001]</t>
  </si>
  <si>
    <t>ООО «Луганский электромашиностроительный завод»</t>
  </si>
  <si>
    <t>Лампа накаливания</t>
  </si>
  <si>
    <t>274012.900.000314</t>
  </si>
  <si>
    <t>прожекторная, тип ПЖЗ 50-500-1, мощность 500 Вт</t>
  </si>
  <si>
    <t>Лампа накаливания.общего назначения, тип Г215-225-500-1, мощность 500 Вт [ЛАМПА : ЛАМПА ПЖ 50-500-1]</t>
  </si>
  <si>
    <t>ООО "ССЗ Лисма"</t>
  </si>
  <si>
    <t>Подогреватель</t>
  </si>
  <si>
    <t>275214.000.000001</t>
  </si>
  <si>
    <t>для системы теплоснабжения, пароводяной, неэлектрический</t>
  </si>
  <si>
    <t>Подогреватель.для системы теплоснабжения, пароводяной, неэлектрический [ПОДОГРЕВАТЕЛЬ ПАРОВОДЯНОЙ ПП-1-108-7-IV]</t>
  </si>
  <si>
    <t>ООО СУКРЕМЛЬСТРОЙДЕТАЛЬ</t>
  </si>
  <si>
    <t>Электрод графитированный</t>
  </si>
  <si>
    <t>279013.900.000020</t>
  </si>
  <si>
    <t>для дуговой сталеплавильной печи</t>
  </si>
  <si>
    <t>Электрод сварочный.неметаллический, неплавящиеся, графитовый [Электроды : ЭЛЕКТРОДЫ ГРАФИТИРОВАННЫЕ 5*25*300]</t>
  </si>
  <si>
    <t>ООО "ЮЖУРАЛГРАФИТ"</t>
  </si>
  <si>
    <t>279032.000.000048</t>
  </si>
  <si>
    <t>воздушно-дуговой</t>
  </si>
  <si>
    <t>Резак.воздушно-дуговой [РЕЗАК /СТРОГАЧ/ К-10]</t>
  </si>
  <si>
    <t>Abicor Binzel</t>
  </si>
  <si>
    <t>281311.100.000005</t>
  </si>
  <si>
    <t>для топливораздаточной колонки</t>
  </si>
  <si>
    <t>Кран специальный.для топливораздаточной колонки [ПИСТОЛЕТ БЫСТРОЙ ЗАПРАВКИ N150 CP В СБОРЕ]</t>
  </si>
  <si>
    <t>Fast Fill Systems (part of Nozzle Tech USA LLC)</t>
  </si>
  <si>
    <t>Вал-шестерня</t>
  </si>
  <si>
    <t>для экскаватора</t>
  </si>
  <si>
    <t>Цапфа</t>
  </si>
  <si>
    <t>289261.300.000024</t>
  </si>
  <si>
    <t>центральная, для экскаватора</t>
  </si>
  <si>
    <t>Цапфа.центральная, для экскаватора [ЦАПФА : ЦАПФА ЦЕНТРАЛЬНАЯ 1-169975-01]</t>
  </si>
  <si>
    <t>ТРМЗ</t>
  </si>
  <si>
    <t>Стенка</t>
  </si>
  <si>
    <t>289261.300.000030</t>
  </si>
  <si>
    <t>передняя, для ковша экскаватора</t>
  </si>
  <si>
    <t>Стенка.передняя, для ковша экскаватора [СТЕНКА ПЕРЕДНЯЯ №3536.01.01.020]</t>
  </si>
  <si>
    <t>ООО "Конструкторское бюро горного машиностроения"</t>
  </si>
  <si>
    <t>282219.300.000072</t>
  </si>
  <si>
    <t>Вал-шестерня.для экскаватора [Вал : ВАЛ-ШЕСТЕРНЯ В СБОРЕ Z108 M10 №3519.09.03.110]</t>
  </si>
  <si>
    <t>ТОО "МехЛитКом"</t>
  </si>
  <si>
    <t>289261.300.000168</t>
  </si>
  <si>
    <t>Помпа.для экскаватора [ПОМПА : ПОМПА ГУСТОЙ СМАЗКИ ZP 5000]</t>
  </si>
  <si>
    <t>Bijur Delimon</t>
  </si>
  <si>
    <t>289261.500.000022</t>
  </si>
  <si>
    <t>Коллектор.для экскаватора [Коллектор : КОЛЛЕКТОР МПЭ-450/900 450КВТ 440В 900ОБ/МИН]</t>
  </si>
  <si>
    <t>ООО «РЭМ энд Коил»</t>
  </si>
  <si>
    <t>Коллектор.для экскаватора [КОЛЛЕКТОР : КОЛЛЕКТОР ДЭ-816 190/740]</t>
  </si>
  <si>
    <t>ООО "Сибирский завод электрических машин"</t>
  </si>
  <si>
    <t>Подвеска</t>
  </si>
  <si>
    <t>289261.500.000128</t>
  </si>
  <si>
    <t>для экскаватора, крюковая</t>
  </si>
  <si>
    <t>291012.200.000002</t>
  </si>
  <si>
    <t>внутреннего сгорания, инжекторный, рабочий объем цилиндров более 1000 см3, 8 цилиндров</t>
  </si>
  <si>
    <t>Двигатель.внутреннего сгорания, инжекторный, рабочий объем цилиндров более 1000 см3, 8 цилиндров [ДВИГАТЕЛЬ 5234-1000400]</t>
  </si>
  <si>
    <t>ООО "УАЗ"</t>
  </si>
  <si>
    <t>291013.000.000008</t>
  </si>
  <si>
    <t>внутреннего сгорания, дизельный, мощность более 250 л.с., но не более 1000 л.с., 6 цилиндров</t>
  </si>
  <si>
    <t>Двигатель.внутреннего сгорания, дизельный, мощность более 250 л.с., но не более 1000 л.с., 6 цилиндров [ДВИГАТЕЛЬ 257 кВт/360 л.с.]</t>
  </si>
  <si>
    <t>Chongqing Cummins Engine Company LTD.</t>
  </si>
  <si>
    <t>Катушка специализированная</t>
  </si>
  <si>
    <t>для легкового автомобиля</t>
  </si>
  <si>
    <t>257340.900.000048</t>
  </si>
  <si>
    <t>для штангового ключа</t>
  </si>
  <si>
    <t>Комплект электрических, изоляционных и вспомогательных деталей.для монтажа электрооборудования электровоза [КОМПЛЕКТ РЕМОНТНЫЙ : КОМПЛЕКТ РЕМОНТНЫЙ ДЛЯ КАБЕЛЕЙ КГЭ,КГЭ-ХЛ]</t>
  </si>
  <si>
    <t>Taizhou Naibo Machinery Co., Ltd</t>
  </si>
  <si>
    <t>Планка</t>
  </si>
  <si>
    <t>302040.300.000033</t>
  </si>
  <si>
    <t>для электровоза</t>
  </si>
  <si>
    <t>Бандаж.для электровоза [БАНДАЖ 1060*143*98]</t>
  </si>
  <si>
    <t>Блок управления тормозной системы (АБС)</t>
  </si>
  <si>
    <t>302040.300.000069</t>
  </si>
  <si>
    <t>для тормозного оборудования подвижного состава</t>
  </si>
  <si>
    <t>302040.300.000280</t>
  </si>
  <si>
    <t>Датчик давления.для электровоза [ДАТЧИК ИД-1 1.5 МПА]</t>
  </si>
  <si>
    <t>ПАО "Саранский приборостроительный завод"</t>
  </si>
  <si>
    <t>302040.300.000460</t>
  </si>
  <si>
    <t>для грузовых вагонов</t>
  </si>
  <si>
    <t>Привод насоса</t>
  </si>
  <si>
    <t>302040.300.000980</t>
  </si>
  <si>
    <t>Привод насоса.для подвижного состава [ПРИВОД МАСЛЯНОГО НАСОСА ВЕНТИЛЯТОРА И ФИЛЬТРА ПД1.34-1]</t>
  </si>
  <si>
    <t>Скользун вагонный</t>
  </si>
  <si>
    <t>302040.300.001169</t>
  </si>
  <si>
    <t>Скользун вагонный.для подвижного состава [Скользун : СКОЛЬЗУН 31.03.182.1]</t>
  </si>
  <si>
    <t>Стержень.сцепного устройства, для механизма сцепления подвижного состава [Автосцепка : АВТОСЦЕПКА 518.01.000-8СБ]</t>
  </si>
  <si>
    <t>АО ПО Бежицкая сталь</t>
  </si>
  <si>
    <t>Хомут тяговый</t>
  </si>
  <si>
    <t>302040.300.001306</t>
  </si>
  <si>
    <t>Хомут тяговый.для электропоезда [ХОМУТ ТЯГОВЫЙ 518.00.002-6]</t>
  </si>
  <si>
    <t>ООО Вагонремсбыт</t>
  </si>
  <si>
    <t>329959.900.000023</t>
  </si>
  <si>
    <t>слюдяная</t>
  </si>
  <si>
    <t>Лента специальная.слюдяная [ЛЕНТА ЭЛМИКАТЕРМ 529029 0.1*20 /КЛАСС НАГРЕВА Н/]</t>
  </si>
  <si>
    <t>ООО ХК Элинар</t>
  </si>
  <si>
    <t>Лента специальная.слюдяная [ЛЕНТА ЭЛМИКАТЕРМ 529029 0.13*20 /КЛАСС НАГРЕВА Н/]</t>
  </si>
  <si>
    <t>Штанга</t>
  </si>
  <si>
    <t>289261.500.000091</t>
  </si>
  <si>
    <t>буровая</t>
  </si>
  <si>
    <t>Штанга.буровая [ШТАНГА БУРОВАЯ Д127]</t>
  </si>
  <si>
    <t>ООО КУЗНЕЦКАЯ СТАНКОСТРОИТЕЛЬНАЯ КОМПАНИЯ</t>
  </si>
  <si>
    <t>259311.330.000015</t>
  </si>
  <si>
    <t>тип ЛК-О, свивка двойная, стальной</t>
  </si>
  <si>
    <t>Электрод сварочный.металлический, плавящийся, с покрытием [ЭЛЕКТРОДЫ НЖ-13 Д5ММ]</t>
  </si>
  <si>
    <t>ЗАО "ВЭЗ"</t>
  </si>
  <si>
    <t>Электрод сварочный.металлический, плавящийся, с покрытием [Электроды : ЭЛЕКТРОДЫ НЖ-13 Д4ММ КЛАССИФИКАЦИЯ Э-09Х19Н 10Г2Ь2Б]</t>
  </si>
  <si>
    <t>Электрод сварочный.металлический, плавящийся, с покрытием [ЭЛЕКТРОДЫ Т590 Д5ММ]</t>
  </si>
  <si>
    <t>ЗАО Волгодонский электродный завод</t>
  </si>
  <si>
    <t>201423.100.000003</t>
  </si>
  <si>
    <t>сорт 1</t>
  </si>
  <si>
    <t>Этиленгликоль (этандиол).сорт 1 [ЭТИЛЕНГЛИКОЛЬ]</t>
  </si>
  <si>
    <t>Подшипник качения.роликовый сферический, упорный самоустанавливающийся [ПОДШИПНИК*НО-42330Л1М]</t>
  </si>
  <si>
    <t>281510.530.000003</t>
  </si>
  <si>
    <t>роликовый сферический, упорный самоустанавливающийся</t>
  </si>
  <si>
    <t>Подшипник качения.роликовый сферический, упорный самоустанавливающийся [ПОДШИПНИК*42320*М]</t>
  </si>
  <si>
    <t>243413.900.000000</t>
  </si>
  <si>
    <t>сталемедная, электротехническая, диаметр 1,2-6 мм</t>
  </si>
  <si>
    <t>Проволока.сталемедная, электротехническая, диаметр 1,2-6 мм [ПРОВОЛОКА БСМ-4]</t>
  </si>
  <si>
    <t>ООО "ЗМИ -Профит"</t>
  </si>
  <si>
    <t>281332.000.000104</t>
  </si>
  <si>
    <t>для газомотокомпрессоров</t>
  </si>
  <si>
    <t>Агрегат компрессорный</t>
  </si>
  <si>
    <t>302040.300.001441</t>
  </si>
  <si>
    <t>поршневой</t>
  </si>
  <si>
    <t>Агрегат компрессорный.поршневой [КОМПРЕССОР ПК-3.5А]</t>
  </si>
  <si>
    <t>Агрегат компрессорный.поршневой [КОМПРЕССОР ПК-1,75А]</t>
  </si>
  <si>
    <t>Пара колесная</t>
  </si>
  <si>
    <t>302040.300.000428</t>
  </si>
  <si>
    <t>для мотовоза</t>
  </si>
  <si>
    <t>Пара колесная.для мотовоза [КОЛЕСНАЯ ПАРА ПРИВОДНАЯ ЗАДНЯЯ 84.021-09]</t>
  </si>
  <si>
    <t>ООО "Рязанский завод путевых машин"</t>
  </si>
  <si>
    <t>Пара колесная.для мотовоза [КОЛЕСНАЯ ПАРА ПРИВОДНАЯ ПЕРЕДНЯЯ 84.021-19]</t>
  </si>
  <si>
    <t>Тиомочевина</t>
  </si>
  <si>
    <t>201451.300.000005</t>
  </si>
  <si>
    <t>Тиомочевина.химически чистый [ТИОМОЧЕВИНА МАРКА Ч]</t>
  </si>
  <si>
    <t>XinjiangSert InternationalTrade Co/ Ltd</t>
  </si>
  <si>
    <t>289261.300.000039</t>
  </si>
  <si>
    <t>для гидравлической системы бульдозера</t>
  </si>
  <si>
    <t>Фильтр.для гидравлической системы бульдозера [СЕРВИС-ПАКЕТ ТОПЛИВНЫХ ФИЛЬТРОВ 10304227]</t>
  </si>
  <si>
    <t>Liebherr-International AG</t>
  </si>
  <si>
    <t>Фильтр.для гидравлической системы бульдозера [СЕРВИС-ПАКЕТ 1000Н 10318821]</t>
  </si>
  <si>
    <t>Фильтр.для гидравлической системы бульдозера [СЕРВИС-ПАКЕТ 2000Н 10318822]</t>
  </si>
  <si>
    <t>Фильтр.для гидравлической системы бульдозера [СЕРВИС-ПАКЕТ 93511833 /ТО-500/]</t>
  </si>
  <si>
    <t>LIEBHERR GmbH</t>
  </si>
  <si>
    <t>257340.190.000009</t>
  </si>
  <si>
    <t>чашечный, из твердого сплава</t>
  </si>
  <si>
    <t>Резец токарный.чашечный, из твердого сплава [РЕЗЕЦ ЧАШЕЧНЫЙ 1212МО]</t>
  </si>
  <si>
    <t>AO "Кировградский Завод Твердых Сплавов"</t>
  </si>
  <si>
    <t>234310.300.000005</t>
  </si>
  <si>
    <t>фарфоровый, подвесной</t>
  </si>
  <si>
    <t>Изолятор.полимерный, линейный [ИЗОЛЯТОР ФСПК 30-10/0.39]</t>
  </si>
  <si>
    <t>АО "Энеръгия+21"</t>
  </si>
  <si>
    <t>Изолятор специализированный</t>
  </si>
  <si>
    <t>279012.300.000005</t>
  </si>
  <si>
    <t>для сети железных дорог</t>
  </si>
  <si>
    <t>Изолятор.полимерный, линейный [ИЗОЛЯТОР ЛК 70/35-AIV]</t>
  </si>
  <si>
    <t>Швеллер.стальной, горячекатаный, с параллельными гранями полок, номер швеллера 10 [ШВЕЛЛЕР 10]</t>
  </si>
  <si>
    <t>ПАО «Магнитогорский металлургический комбинат», ПАО «Мечел», АО «ЕВРАЗ Металл Инпром», Группа Демидов, ООО «Феррум», ООО «Феррум-регион», АО «Уральская сталь» и ПАО «Северсталь», ООО УК«Металлоинвест», Холдинг «Тагильская Сталь», ООО СМЦ «Стиллайн»</t>
  </si>
  <si>
    <t>Изолятор.фарфоровый, подвесной [ИЗОЛЯТОР И-10-195 УХЛТ1]</t>
  </si>
  <si>
    <t>АО "Энергъия+21"</t>
  </si>
  <si>
    <t>259311.330.000021</t>
  </si>
  <si>
    <t>тип ТК, свивка двойная, стальной</t>
  </si>
  <si>
    <t>Канат.тип ТК, свивка двойная, стальной [КАНАТ СТАЛЬНОЙ Д13.5Г-В-Н-180]</t>
  </si>
  <si>
    <t>Северсталь канаты</t>
  </si>
  <si>
    <t>Нитрит натрия (азотистокислый натрий)</t>
  </si>
  <si>
    <t>201520.200.000006</t>
  </si>
  <si>
    <t>технический, сорт 1</t>
  </si>
  <si>
    <t>Нитрит натрия (азотистокислый натрий).технический, сорт 1 [НИТРИТ НАТРИЯ]</t>
  </si>
  <si>
    <t>Уралхим</t>
  </si>
  <si>
    <t>271223.700.000008</t>
  </si>
  <si>
    <t>электромагнитная</t>
  </si>
  <si>
    <t>Катушка специализированная.электромагнитная [КАТУШКА ДОПОЛНИТЕЛЬНОГО ПОЛЮСА ДЭ-812 100/750]</t>
  </si>
  <si>
    <t>Теонофлекс</t>
  </si>
  <si>
    <t>329959.900.000133</t>
  </si>
  <si>
    <t>для пазовой изоляции в электрических машинах и аппаратах в системе изоляции</t>
  </si>
  <si>
    <t>Теонофлекс.для пазовой изоляции в электрических машинах и аппаратах в системе изоляции [ИМИДОФЛЕКС 292]</t>
  </si>
  <si>
    <t>Anshan Anza Electronic Power Co., Ltd</t>
  </si>
  <si>
    <t>205210.900.000001</t>
  </si>
  <si>
    <t>каучуковый</t>
  </si>
  <si>
    <t>Герметик.каучуковый [ГЕРМЕТИК]</t>
  </si>
  <si>
    <t>Shandong Jiaobao New Materials Co., Ltd.</t>
  </si>
  <si>
    <t>222929.900.000149</t>
  </si>
  <si>
    <t>для кабеля, металлопластиковая, соединительная</t>
  </si>
  <si>
    <t>Муфта.для кабеля, металлопластиковая, соединительная [МУФТА КОНЦЕВАЯ 92-ЕВ CSI /35-70/]</t>
  </si>
  <si>
    <t>Часть средняя крана машиниста</t>
  </si>
  <si>
    <t>302040.300.001312</t>
  </si>
  <si>
    <t>для управления пневматическими тормозами подвижного состава</t>
  </si>
  <si>
    <t>Часть средняя крана машиниста.для управления пневматическими тормозами подвижного состава [ЧАСТЬ СРЕДНЯЯ 394.220]</t>
  </si>
  <si>
    <t>АО МТЗ ТРАНСМАШ</t>
  </si>
  <si>
    <t>Зажим.монтажный [ЗАЖИМ СТЫКОВОЙ КС-059]</t>
  </si>
  <si>
    <t>ООО "МЗВА"</t>
  </si>
  <si>
    <t>241071.000.000012</t>
  </si>
  <si>
    <t>стальной, горячекатаный, с параллельными гранями полок, номер швеллера 16</t>
  </si>
  <si>
    <t>Швеллер.стальной, горячекатаный, с параллельными гранями полок, номер швеллера 16 [ШВЕЛЛЕР 16]</t>
  </si>
  <si>
    <t>Пакет сервисный</t>
  </si>
  <si>
    <t>289261.300.000144</t>
  </si>
  <si>
    <t>Пакет сервисный.для экскаватора [СЕРВИС-ПАКЕТ 2000Н 9876421]</t>
  </si>
  <si>
    <t>Liebherr</t>
  </si>
  <si>
    <t>Пакет сервисный.для экскаватора [СЕРВИС-ПАКЕТ 2000 12717768 /ГИДРООБОРУДОВАНИЕ/]</t>
  </si>
  <si>
    <t>Пакет сервисный.для экскаватора [СЕРВИС-ПАКЕТ 1000Н 9876420]</t>
  </si>
  <si>
    <t>Пакет сервисный.для экскаватора [СЕРВИС ПАКЕТ 2000-4000Н 9876221]</t>
  </si>
  <si>
    <t>Пакет сервисный.для экскаватора [СЕРВИС-ПАКЕТ 500 12715683 /ДВС/]</t>
  </si>
  <si>
    <t>Пакет сервисный.для экскаватора [СЕРВИС ПАКЕТ 250-1500-2500Н 9876219]</t>
  </si>
  <si>
    <t>Пакет сервисный.для экскаватора [СЕРВИС ПАКЕТ 500-1000-3000Н 9876220]</t>
  </si>
  <si>
    <t>Пакет сервисный.для экскаватора [СЕРВИС-ПАКЕТ 2000 12717693 /ДВС/]</t>
  </si>
  <si>
    <t>Пакет сервисный.для экскаватора [СЕРВИС-ПАКЕТ 1500-2500-3500Н 9876419]</t>
  </si>
  <si>
    <t>259315.500.000015</t>
  </si>
  <si>
    <t>стальная, сварочная, диаметр 4-6 мм</t>
  </si>
  <si>
    <t>Проволока.стальная, сварочная, диаметр 4-6 мм [ПРОВОЛОКА СВАРОЧНАЯ Д4ММ СВ-08А]</t>
  </si>
  <si>
    <t>АО"БМК"</t>
  </si>
  <si>
    <t>Тяга стрелочная</t>
  </si>
  <si>
    <t>241075.200.000029</t>
  </si>
  <si>
    <t>для перевода</t>
  </si>
  <si>
    <t>Тяга стрелочная.для перевода [Тяга : ТЯГА КОНТРОЛЬНАЯ КОРОТКАЯ ГАРНИТУРЫ ЭЛЕКТРОПРИВОДА Р-65]</t>
  </si>
  <si>
    <t>ГЭТЗ</t>
  </si>
  <si>
    <t>Тяга стрелочная.для перевода [Тяга : ТЯГА КОНТРОЛЬНАЯ ДЛИННАЯ ГАРНИТУРЫ ЭЛЕКТРОПРИВОДА Р-65]</t>
  </si>
  <si>
    <t>Техпластина пористая</t>
  </si>
  <si>
    <t>221973.100.000017</t>
  </si>
  <si>
    <t>прессовая</t>
  </si>
  <si>
    <t>Техпластина пористая.прессовая [ПЛАСТИНА ЧАШЕЧНАЯ 3010 MO]</t>
  </si>
  <si>
    <t>ОА "Победит"</t>
  </si>
  <si>
    <t>244424.100.000006</t>
  </si>
  <si>
    <t>марка М1р, толщина 0,05-12 мм</t>
  </si>
  <si>
    <t>Лист медный.марка М1р, толщина 0,05-12 мм [ЛИСТ МЕДНЫЙ 1ММ НМ]</t>
  </si>
  <si>
    <t>КЗОЦМ</t>
  </si>
  <si>
    <t>259315.500.000014</t>
  </si>
  <si>
    <t>стальная, сварочная, диаметр 1,6-3 мм</t>
  </si>
  <si>
    <t>Проволока.стальная, сварочная, диаметр 1,6-3 мм [ПРОВОЛОКА СВАРОЧНАЯ Д1.6 СВ08Г2С ОМЕДНЕННАЯ]</t>
  </si>
  <si>
    <t>ОАО"ММК-Метиз"</t>
  </si>
  <si>
    <t>241071.000.000043</t>
  </si>
  <si>
    <t>стальной, равнополочный, горячекатаный, ширина 90 мм</t>
  </si>
  <si>
    <t>Уголок.стальной, равнополочный, горячекатаный, ширина 90 мм [СТАЛЬ УГЛОВАЯ 90*90*8 СТ3]</t>
  </si>
  <si>
    <t>ПАО «Магнитогорский металлургический комбинат», ПАО «Мечел», АО «ЕВРАЗ
Металл Инпром», Группа Демидов, ООО «Феррум», ООО «Феррум-регион», АО
«Уральская сталь» и ПАО «Северсталь», ООО УК «Металлоинвест», Холдинг
«Тагильская Сталь», ООО СМЦ «Стиллайн»</t>
  </si>
  <si>
    <t>Шестерня вала</t>
  </si>
  <si>
    <t>293230.300.000172</t>
  </si>
  <si>
    <t>Соединитель электротяговый</t>
  </si>
  <si>
    <t>279033.900.000047</t>
  </si>
  <si>
    <t>сталемедный</t>
  </si>
  <si>
    <t>Соединитель электротяговый.сталемедный [СОЕДИНИТЕЛЬ СТЫКОВ ПРИВАРНОЙ МЕДНЫЙ (ТИП Щ67.00.00) S70ММ_КВ]</t>
  </si>
  <si>
    <t>АО "МРМЗ"</t>
  </si>
  <si>
    <t>Соединитель электротяговый.сталемедный [СОЕДИНИТЕЛЬ СТЫКОВОЙ ПРИВАРНОЙ МЕДНЫЙ (ТИП Щ67.00.00)]</t>
  </si>
  <si>
    <t>ОАО «Муромский ремонтно-механический завод»</t>
  </si>
  <si>
    <t>Башмак железнодорожный</t>
  </si>
  <si>
    <t>302040.550.000007</t>
  </si>
  <si>
    <t>накаточный</t>
  </si>
  <si>
    <t>Башмак железнодорожный.накаточный [БАШМАК НАКАТОЧНЫЙ /ГОРБУША/]</t>
  </si>
  <si>
    <t>АО «192 ЦЗЖТ»</t>
  </si>
  <si>
    <t>Подшипник качения.роликовый цилиндрический, упорный [Подшипник : ПОДШИПНИК*42536ЛМ]</t>
  </si>
  <si>
    <t>Jinan Kaidong Bearing Co., Ltd</t>
  </si>
  <si>
    <t>Модуль выпрямителя</t>
  </si>
  <si>
    <t>263030.900.000014</t>
  </si>
  <si>
    <t>постоянного тока</t>
  </si>
  <si>
    <t>Модуль выпрямителя.постоянного тока [БЛОК ВЫПРЯМИТЕЛЕЙ БСВ1 75303-2101102-10]</t>
  </si>
  <si>
    <t>ТОО "Samruk-Green Energy"</t>
  </si>
  <si>
    <t>271110.100.000007</t>
  </si>
  <si>
    <t>универсальный, однофазный, мощность до 0,75 кВт</t>
  </si>
  <si>
    <t>Электродвигатель постоянного тока.универсальный, однофазный, мощность до 0,75 кВт [Elevation-motor EMO HD]</t>
  </si>
  <si>
    <t>DEGERenergie GmbH &amp; Co. KG</t>
  </si>
  <si>
    <t>Электродвигатель постоянного тока.универсальный, однофазный, мощность до 0,75 кВт [AZ motor cpl. 3000HD, 5000HD, 6000NT, 9000NT]</t>
  </si>
  <si>
    <t>Фотометр</t>
  </si>
  <si>
    <t>265153.900.000082</t>
  </si>
  <si>
    <t>фотоэлектрический</t>
  </si>
  <si>
    <t>Фотометр.фотоэлектрический [MLD sensor with bracket for AZ + EL]</t>
  </si>
  <si>
    <t>Муфта.кабельная, концевая, поливинилхлоридная</t>
  </si>
  <si>
    <t>Муфта : концевая 6-10кВ 500/630 POLT-12F/1ХО-L20A</t>
  </si>
  <si>
    <t>АО "Алатау Жарық Компаниясы"</t>
  </si>
  <si>
    <t>271221.500.000005</t>
  </si>
  <si>
    <t>плавкий, номинальный ток 30 А</t>
  </si>
  <si>
    <t>Предохранитель.плавкий, номинальный ток 30 А [ПК-6-30 А]</t>
  </si>
  <si>
    <t>271221.700.000004</t>
  </si>
  <si>
    <t>плавкий, номинальный ток 600 А</t>
  </si>
  <si>
    <t>Предохранитель.плавкий, номинальный ток 600 А [ПН-2 600 А]</t>
  </si>
  <si>
    <t>271221.700.000005</t>
  </si>
  <si>
    <t>плавкий, номинальный ток 80 А</t>
  </si>
  <si>
    <t>Предохранитель.плавкий, номинальный ток 80 А [ПК-10 80А]</t>
  </si>
  <si>
    <t>271221.500.000006</t>
  </si>
  <si>
    <t>плавкий, номинальный ток 40 А</t>
  </si>
  <si>
    <t>Предохранитель.плавкий, номинальный ток 40 А [ПК-6-40 А]</t>
  </si>
  <si>
    <t>271221.500.000004</t>
  </si>
  <si>
    <t>плавкий, номинальный ток 50 А</t>
  </si>
  <si>
    <t>Предохранитель.плавкий, номинальный ток 50 А [ПК-6-50 А]</t>
  </si>
  <si>
    <t>271224.300.000001</t>
  </si>
  <si>
    <t>промежуточное</t>
  </si>
  <si>
    <t>Реле промежуточное 220В РП-256 (3425100020:85)</t>
  </si>
  <si>
    <t>АО "АлЭС"</t>
  </si>
  <si>
    <t>ОАО «Электроприбор»</t>
  </si>
  <si>
    <t>Вольтметр</t>
  </si>
  <si>
    <t>265143.550.000002</t>
  </si>
  <si>
    <t>класс точности 0,5</t>
  </si>
  <si>
    <t>Вольтметр (7,5,15,30,60) В кл. т. 0,5 Э-544 (4223200095:84)</t>
  </si>
  <si>
    <t>Подшипник 113 (4612100077:30)</t>
  </si>
  <si>
    <t>РФ,КНР</t>
  </si>
  <si>
    <t>ООО "ЕПК-Бренко Подшипниковая Компания"</t>
  </si>
  <si>
    <t>Лампа полупроводниковая</t>
  </si>
  <si>
    <t>261112.000.000003</t>
  </si>
  <si>
    <t>сигнальная ЛПС</t>
  </si>
  <si>
    <t>Лампа сигнальная LED=220В, желтая XA2EVMD5LC (3467500073:31)</t>
  </si>
  <si>
    <t>Лампа сигнальная LED=220В, красная XA2EVMD4LC (3467500074:31)</t>
  </si>
  <si>
    <t>139411.600.000004</t>
  </si>
  <si>
    <t>технический, полиэтиленовый</t>
  </si>
  <si>
    <t>Шнур лавсановый технический ГОСТ 22173-76 ШЛ-0,65 (8153400003:29)</t>
  </si>
  <si>
    <t>автоматический, трехполюсный, напряжение 400-750 В</t>
  </si>
  <si>
    <t>Выключатель автоматический (4-6,3А); 690В. ГОСТ Р 50345-2010 GZ1E10 (3421500006:32)</t>
  </si>
  <si>
    <t>ЗАО "ЗНВО"</t>
  </si>
  <si>
    <t>Коробка взрывозащищенная</t>
  </si>
  <si>
    <t>279012.500.000000</t>
  </si>
  <si>
    <t>разветвительная</t>
  </si>
  <si>
    <t>Коробка соединительная 210х376x100 пластиковый ввод IP54 (16) ТУ 27.33.13.120-047-99856433-2020 КС-20 У2 IP54 (2297700046:32)</t>
  </si>
  <si>
    <t>Амперметр</t>
  </si>
  <si>
    <t>265143.590.000017</t>
  </si>
  <si>
    <t>класс точности 2,5 А</t>
  </si>
  <si>
    <t>Амперметр переменного тока , класс точности 2,5; предел измерения 0-75/5А ГОСТ 8711-93 Э8030-1М,0-75/5А (4224100065:84)</t>
  </si>
  <si>
    <t>Амперметр переменного тока , класс точности 2,5; предел измерения  0-50/5А ГОСТ 8711-93 Э8030-1М, 0-50/5А (4224100066:84)</t>
  </si>
  <si>
    <t>265151.700.000096</t>
  </si>
  <si>
    <t>термоэлектрический</t>
  </si>
  <si>
    <t>Термопара 200мм 8мм кл.д. 2(-40..+800) Аг ТХАс-2088-04 (4211500123:82)</t>
  </si>
  <si>
    <t>ОАО Казанский завод «Электроприбор»</t>
  </si>
  <si>
    <t>Разрядник вентильный ОПН-0,4кВ (3414300022:48)</t>
  </si>
  <si>
    <t>РФ, КНР</t>
  </si>
  <si>
    <t>Нутромер</t>
  </si>
  <si>
    <t>265133.900.000031</t>
  </si>
  <si>
    <t>НИ 18-50</t>
  </si>
  <si>
    <t>Нутромер индикаторный диапазон измерений 18-50 НИ-50М (3942500007:27)</t>
  </si>
  <si>
    <t>Блок питания SDR-240-24 (9629900014:52)</t>
  </si>
  <si>
    <t>Модуль ввода</t>
  </si>
  <si>
    <t>262040.000.000097</t>
  </si>
  <si>
    <t>для преобразования аналоговых сигналов, 16 канальный</t>
  </si>
  <si>
    <t>Модуль ЦАП Для телефонных аппаратов Telrad Advance IP это одноканальный 12-битный цифро-аналоговый преобразователь (ЦАП) (6672500118:40)</t>
  </si>
  <si>
    <t>АО ПЕНЗЕНСКОЕ ПРОИЗВОДСТВЕННОЕ ОБЪЕДИНЕНИЕ "ЭЛЕКТРОПРИБОР</t>
  </si>
  <si>
    <t>265152.700.000019</t>
  </si>
  <si>
    <t>Мультиметр цифровой UT70B (4221900032:84)</t>
  </si>
  <si>
    <t>Насос пробоотборный</t>
  </si>
  <si>
    <t>265151.700.000095</t>
  </si>
  <si>
    <t>Насос рычажно-цилиндрический бочковой D860 (3631900057:27)</t>
  </si>
  <si>
    <t>Блок клеммный</t>
  </si>
  <si>
    <t>271240.300.000002</t>
  </si>
  <si>
    <t>1-10-позиционный, с концевыми планками на din-рейке</t>
  </si>
  <si>
    <t>Блок зажимов наборный, БЗН, ГОСТ IEC 60947-1-2017 TK-020 (3424900264:32)</t>
  </si>
  <si>
    <t>282219.300.000128</t>
  </si>
  <si>
    <t>для грузоподъемных механизмов</t>
  </si>
  <si>
    <t>Пульт управления ХАС А2913Y (4236400003:21)</t>
  </si>
  <si>
    <t>282219.300.000106</t>
  </si>
  <si>
    <t>Муфта упругая в сборе для тельфера Т 3,2 тн. (3391100008:21)</t>
  </si>
  <si>
    <t>262016.970.000031</t>
  </si>
  <si>
    <t>RS-232/RS-485 в Ethernet</t>
  </si>
  <si>
    <t>Преобразователь MOXA-5150 (4218300208:37)</t>
  </si>
  <si>
    <t>Клещи</t>
  </si>
  <si>
    <t>электроизмерительные</t>
  </si>
  <si>
    <t>Клещи токоизмерительные цифровые UТ208 (4222700024:48)</t>
  </si>
  <si>
    <t>Домкрат</t>
  </si>
  <si>
    <t>282213.500.000000</t>
  </si>
  <si>
    <t>Домкрат гидравлический подкатной 3т 130-410мм с поворотн. ручкой 360гр T83003С (8053100039:21)</t>
  </si>
  <si>
    <t>271224.300.000003</t>
  </si>
  <si>
    <t>указательное</t>
  </si>
  <si>
    <t>Реле указательное 220V. AC РЭПУ-12М (3425600292:85)</t>
  </si>
  <si>
    <t>Муфта упругая в сборе для тельфера Т 5,0 тн. (3391100009:21)</t>
  </si>
  <si>
    <t>265151.700.000081</t>
  </si>
  <si>
    <t>воды</t>
  </si>
  <si>
    <t>Датчик температуры КТПР-01,500П,d 8мм, L монтажной части 400, класс 1,А (4531100666:29)</t>
  </si>
  <si>
    <t>262021.300.000007</t>
  </si>
  <si>
    <t>интерфейс SATA 3 Гбит/с, емкость более 500 Гб, но не более 2 Тб, размер 2,5''</t>
  </si>
  <si>
    <t>Диск жесткий HDD 500 GB RAID массива АСУ ТП  SATA  Western Digital Caviar Black (3119102233:29)</t>
  </si>
  <si>
    <t>Реле давления шк.5-20 кгс/см2 Д-210-11 (3425600028:85)</t>
  </si>
  <si>
    <t>282520.300.000000</t>
  </si>
  <si>
    <t>осевой, одноступенчатый, диаметр менее 300 мм</t>
  </si>
  <si>
    <t>Вентилятор воздушного охлаждения 3615KL-05W-B50  NMB-MAT7 24V– DC/0.32A (4861700029:32)</t>
  </si>
  <si>
    <t>282512.500.000036</t>
  </si>
  <si>
    <t>для построения систем автоматического управления/регулирования</t>
  </si>
  <si>
    <t>Модуль расширения LOGO DM8 230R 6ED1 055-1FB000BA1 (6692300072:40)</t>
  </si>
  <si>
    <t>Клещи токоизмерительные цифровые UT207 (4222700027:29)</t>
  </si>
  <si>
    <t>Механизм сигнализации положения</t>
  </si>
  <si>
    <t>265185.300.000003</t>
  </si>
  <si>
    <t>для регулирующих органов технологического оборудования</t>
  </si>
  <si>
    <t>Блок преобразователей для регистратора "Парма" ПУ 16/32 М3 (4217200139:29)</t>
  </si>
  <si>
    <t>262040.000.000130</t>
  </si>
  <si>
    <t>для компьютера</t>
  </si>
  <si>
    <t>Блок питания Power supply ATX, AeroCool Templarius Imperator, 650W, 14cm fan, 20+4pin, 4 SATA, 2*(6+2)pin (4217200126:29)</t>
  </si>
  <si>
    <t>Элемент измерительный</t>
  </si>
  <si>
    <t>265182.500.000109</t>
  </si>
  <si>
    <t>Комплект элементов точечных трегерных к газоанализатору ГТХ-1М Выходной сигнал при 1 об. доле % водорода в воздухе (115 ± 15) мВ ТТЧЭ-2 УХЛ4 (4219500121:29)</t>
  </si>
  <si>
    <t>Термометр сопротивления кл.д. А сх. 3-АГ повер. ТП-9201-04 (-50..+150) 500мм -8мм 100П (4211400121:82)</t>
  </si>
  <si>
    <t>271231.500.000002</t>
  </si>
  <si>
    <t>Ключ управления ПМОВ-45-112222/Д1 (3424600171:32)</t>
  </si>
  <si>
    <t>Шина автомобильная 215х55R17 (2521100049:24)</t>
  </si>
  <si>
    <t>Уралшина</t>
  </si>
  <si>
    <t>271231.500.000001</t>
  </si>
  <si>
    <t>кулачковый</t>
  </si>
  <si>
    <t>Контроллер кулачковый крановый, ККТ-62-СУ У2 (3414100139:32)</t>
  </si>
  <si>
    <t>Ключ управления ПМОВ-45-13661010/Д125 (3424600169:32)</t>
  </si>
  <si>
    <t>Термометр сопротивления ТП-9201-03 500мм ф10мм 50П (4211400154:82)</t>
  </si>
  <si>
    <t>Датчик избыточного давления-разрежения</t>
  </si>
  <si>
    <t>265151.700.000078</t>
  </si>
  <si>
    <t>Датчик разрежения Метран 55 ДВ-528 t4-0,5-0,1Мпа-0,2-М20-ШР-КР (4218700013:29)</t>
  </si>
  <si>
    <t>Указатель напряжения</t>
  </si>
  <si>
    <t>265145.500.000008</t>
  </si>
  <si>
    <t>двухполюсный, до 1000 В</t>
  </si>
  <si>
    <t>Указатель напряжения до 1000 В "Экитест 24/660-4К-060" (4224700081:48)</t>
  </si>
  <si>
    <t>ООО "ЭлРоском"</t>
  </si>
  <si>
    <t>Арматура светосигнальная</t>
  </si>
  <si>
    <t>302040.500.000000</t>
  </si>
  <si>
    <t>для предупреждающей аварийной сигнализации</t>
  </si>
  <si>
    <t>Арматура сигнальная (3461100022:32)</t>
  </si>
  <si>
    <t>Термопара ТXA 9312-37  250мм -8мм кл.д.2, ст. 12х18 Н10Т (-40....800С)-АГ двойной (4211500147:82)</t>
  </si>
  <si>
    <t>Амперметр 200 А Э-8030 (4223100067:84)</t>
  </si>
  <si>
    <t>Муфта упругая в сборе для тельфера Т 8,0 тн. (3391100010:21)</t>
  </si>
  <si>
    <t>Термометр сопротивления кл.д.С, сх. 3 (-50..+120)-пов. ТМ-9201-10 25/1000-5мм 50М (4211400122:82)</t>
  </si>
  <si>
    <t>265151.100.000077</t>
  </si>
  <si>
    <t>ТСП 100</t>
  </si>
  <si>
    <t>Термометр сопротивления ТСП Метран-226 (НСХ Pt 100) -02-320-A-4-1-H10 (-50*200) C-У1.1-ГП (4211400150:82)</t>
  </si>
  <si>
    <t>Автомат привода</t>
  </si>
  <si>
    <t>271223.700.000004</t>
  </si>
  <si>
    <t>многофункциональный</t>
  </si>
  <si>
    <t>Автомат привода АПМФ-15 (3422400015:32)</t>
  </si>
  <si>
    <t>281311.100.000002</t>
  </si>
  <si>
    <t>Выключатель путевой ВПВ-41241МУ1  ТУ-16 5269 366 74 (3424600137:32)</t>
  </si>
  <si>
    <t>Термометр сопротивления медный, градуировки 50М, диапазон измерения ((-50)÷150), класс В ТСМ 9201-027-14 (-50..+150) L-3150 мм Ø10 мм (4211400175:82)</t>
  </si>
  <si>
    <t>265151.300.000011</t>
  </si>
  <si>
    <t>ТСМ 9204-04 50 М</t>
  </si>
  <si>
    <t>Термометр сопротивления гр.50М L 20 мм ТСМ 9204-06 (4211400028:82)</t>
  </si>
  <si>
    <t>Шина автомобильная Газель 185х75 R16с (2521300073:24)</t>
  </si>
  <si>
    <t>265143.550.000004</t>
  </si>
  <si>
    <t>класс точности 0,3</t>
  </si>
  <si>
    <t>Вольтметр 75,150,300,450,600 В Э-545 (4223200010:84)</t>
  </si>
  <si>
    <t>265151.300.000004</t>
  </si>
  <si>
    <t>ТГП</t>
  </si>
  <si>
    <t>Термометр манометрический показывающий,сигнализирующий ТПГ (0-150С) L термоблока = 120мм,L соед.капил.=6м,класс точности 1,5 (4211100018:82)</t>
  </si>
  <si>
    <t>Модуль бесперебойного питания</t>
  </si>
  <si>
    <t>262040.000.000118</t>
  </si>
  <si>
    <t>для обеспечения работы электрооборудования</t>
  </si>
  <si>
    <t>Модуль питания 48 V DC/1500 Вт FlatPack 1500 48V (6659300022:40)</t>
  </si>
  <si>
    <t>Термометр сопротивления ТСМ 9204 50М Q8мм (4211400162:82)</t>
  </si>
  <si>
    <t>Термометр сопротивления ТП 9201-16 120мм ф8мм 50П (4211400156:82)</t>
  </si>
  <si>
    <t>Термометр сопротивления кл.д. С сх. 3 Ф5мм, М8х1 ТП-9201-10 25/820 50П (4211400127:82)</t>
  </si>
  <si>
    <t>Съемник 430х430х630 для демонтажа полумуфт, подшипников (3968600027:27)</t>
  </si>
  <si>
    <t>265143.550.000005</t>
  </si>
  <si>
    <t>класс точности 1,5</t>
  </si>
  <si>
    <t>Вольтметр 500 В Э-377 кл.1.5 (4223200077:84)</t>
  </si>
  <si>
    <t>Накладка фрикционная</t>
  </si>
  <si>
    <t>239911.990.000018</t>
  </si>
  <si>
    <t>из ретинакса, марка А</t>
  </si>
  <si>
    <t>Накладка фрикционная тормоза болгарского эл.тельфера г/п 2,0-3,2 тн. для двигателя подъема КГ2008-6, КГ2011-6 (4578200002:21)</t>
  </si>
  <si>
    <t>Термометр сопротивления ТС-1088/-/1/-/Pt100/-50…+350/400/10/-/В/АГ-10/С/№2/ГП/ТУ (4211400172:82)</t>
  </si>
  <si>
    <t>Термопара 1000мм  ф 20мм кл.д. 2 ст. 15Х25Т (-40..+1000) Аг ТХАс-2088-01 (4211500126:82)</t>
  </si>
  <si>
    <t>цифровой, точность около 1,0 %</t>
  </si>
  <si>
    <t>Мультиметр UT33 (4221900030:84)</t>
  </si>
  <si>
    <t>Реле блокировки</t>
  </si>
  <si>
    <t>271224.350.000002</t>
  </si>
  <si>
    <t>для защиты газового двигателя</t>
  </si>
  <si>
    <t>Реле газовое РГЧЗ-66 (3425600080:85)</t>
  </si>
  <si>
    <t>Выключатель конечный</t>
  </si>
  <si>
    <t>271222.300.000000</t>
  </si>
  <si>
    <t>для коммутирования электрических цепей управления</t>
  </si>
  <si>
    <t>Выключатель концевой ВК-300Г (3424700002:32)</t>
  </si>
  <si>
    <t>Частотомер</t>
  </si>
  <si>
    <t>265143.590.000047</t>
  </si>
  <si>
    <t>аналоговый</t>
  </si>
  <si>
    <t>Частотомер щитовой узкопрофильный 100В  45-55Гц, Э-393 (4223500027:84)</t>
  </si>
  <si>
    <t>Мегаварметр</t>
  </si>
  <si>
    <t>265143.590.000000</t>
  </si>
  <si>
    <t>для измерения реактивной мощности</t>
  </si>
  <si>
    <t>Мегаварметр узкопрофильный кл.т. 1,0 (4-20) мА Uпит=6В Ф1760А-АД (0-150)Мвар (4223400067:84)</t>
  </si>
  <si>
    <t>Мегаваттметр Кл. точности 1-1,5; шкала 0-150 MW Ф 1760А-АД (4223400108:84)</t>
  </si>
  <si>
    <t>Накладка фрикционная тормоза болгарского эл.тельфера г/п 5,0тн. для двигателя подъема КГ2412-6 (4578200003:21)</t>
  </si>
  <si>
    <t>Термометр сопротивления ТП 9201-10 Pt100 L=20мм D=5мм (4211400153:82)</t>
  </si>
  <si>
    <t>Реле контроля фаз Siemens 3UG4511-1BP20 (3425600101:85)</t>
  </si>
  <si>
    <t>Съемник винтовой d 250 (3968600007:27)</t>
  </si>
  <si>
    <t>Термопара TXA 9312-47  320мм кл.д. 2 двойной (-40...+800) Аг (4211500146:82)</t>
  </si>
  <si>
    <t>265151.100.000053</t>
  </si>
  <si>
    <t>ТП-9201-02</t>
  </si>
  <si>
    <t>Термометр сопротивления ТП 9201-17 Pt100 L60мм D=6мм (4211400152:82)</t>
  </si>
  <si>
    <t>265151.300.000009</t>
  </si>
  <si>
    <t>ТСМ 9201.027-09 L-1000 гр.50М</t>
  </si>
  <si>
    <t>Термометр сопротивления гр.50М L 630 мм ТСМ 9201-027-06 (4211400061:82)</t>
  </si>
  <si>
    <t>для преобразования измеряемой температуры в унифицированный токовый сигнал</t>
  </si>
  <si>
    <t>Термометр сопротивления ТСПУ Метран -276-03-Pt 100-100-0.5-H10 (-50+150) C-4*20 мА-БК-Т5-Т3-ГП (4211400151:82)</t>
  </si>
  <si>
    <t>265145.300.000000</t>
  </si>
  <si>
    <t>для измерения качества электрической энергии</t>
  </si>
  <si>
    <t>Приборы для измерения показателей качества и учета эл. энергии Источник питания AC/DC 85-264B, Кл. точности 0.5S SATEC PM-130 EH PLUS (4228300060:34)</t>
  </si>
  <si>
    <t>SATEC</t>
  </si>
  <si>
    <t>Труба магистральных газонефтепроводов, нефтепродуктопроводов</t>
  </si>
  <si>
    <t>242013.900.010038</t>
  </si>
  <si>
    <t>Труба КВД d 38х4,5 Ст.12Х1МФ (1341100003:63)</t>
  </si>
  <si>
    <t>РФ, Украина</t>
  </si>
  <si>
    <t>ПАО «Челябинский металлургический комбинат»</t>
  </si>
  <si>
    <t>Термопара L 1000 мм ТХА 9310-18 /ТХА 0806-26/ (4211500038:82)</t>
  </si>
  <si>
    <t>Термопара с гильзой защитной 160мм-8мм кл. д. 2, ст.12Х18Н10Т (-40..800С)-АГ ТХАс-2088-04 (4211500128:82)</t>
  </si>
  <si>
    <t>Термопара с гильзой защитной 200мм-8мм кл. д. 2, ст.12Х18Н10Т (-40..800С)-АГ ТХАс-2088-04 (4211500127:82)</t>
  </si>
  <si>
    <t>257330.600.000000</t>
  </si>
  <si>
    <t>для релейщика</t>
  </si>
  <si>
    <t>Инструмент набор релейщика (3926900025:27)</t>
  </si>
  <si>
    <t>Термометр манометрический показывающий,сигнализирующий ТКП-160С-М2 d. термоблока=16мм,L термоблока =120мм,L соед.капил.=6м (4211100021:82)</t>
  </si>
  <si>
    <t>Накладка фрикционная тормоза болгарского эл.тельфера г/п 8,0-12,5тн для двигателя подъема КГ2414-6, (4578200004:21)</t>
  </si>
  <si>
    <t>221114.900.000020</t>
  </si>
  <si>
    <t>на спецтехнику, радиальная, диаметр обода 38, ведущая</t>
  </si>
  <si>
    <t>Шина тракторная ЭО2621 (задние) 15,5х38р (2521200031:24)</t>
  </si>
  <si>
    <t>265185.200.000022</t>
  </si>
  <si>
    <t>для одноканального регистратора</t>
  </si>
  <si>
    <t>Пружина с контактами КСП-4 (4219700018:29)</t>
  </si>
  <si>
    <t>281331.000.000120</t>
  </si>
  <si>
    <t>для осевого насоса</t>
  </si>
  <si>
    <t>Диск разгрузочный к насосу ПЭ-270-150 5М-01-11 (3119100152:26)</t>
  </si>
  <si>
    <t>ЗАО “Электродный завод”</t>
  </si>
  <si>
    <t>Мегаваттметр Кл. точности 0,5; шкала 0-138,5 мВт   (10000/100, 8000/5; Д 390Ц-3 (4223400109:84)</t>
  </si>
  <si>
    <t>Датчик избыточного давления Метран 55 ДИ-516 МП-t10-0,25-16Мпа (4218700011:29)</t>
  </si>
  <si>
    <t>Термопара ХК   L=500 мм ТХК 9420  гр. (4211500134:82)</t>
  </si>
  <si>
    <t>Термометр сопротивления дл.200мм-8мм 50П кл. д. 2 ст. 12Х18Н10Т (-40..+800) АГ ТП-9201-02 (4211400142:82)</t>
  </si>
  <si>
    <t>281521.900.000004</t>
  </si>
  <si>
    <t>приводная, роликовая, однорядная, шаг 25,4-63,5 мм</t>
  </si>
  <si>
    <t>Цепь ПСУ 700-2520 "Галя" (3119100131:18)</t>
  </si>
  <si>
    <t>Устройство давления</t>
  </si>
  <si>
    <t>265182.500.000128</t>
  </si>
  <si>
    <t>для прибора измерения давления, отборное</t>
  </si>
  <si>
    <t>Прибор гидростатистического давления УГЦ-1.2А.05 трубка 4 м (4321200078:29)</t>
  </si>
  <si>
    <t>Термометр сопротивления ТМ-9201-10 (-50..+120) 30/500 50м  кл.д. С сх. 3-п (4211400134:82)</t>
  </si>
  <si>
    <t>242013.900.010039</t>
  </si>
  <si>
    <t>стальная, диаметр 51-100 мм</t>
  </si>
  <si>
    <t>Труба d 51х3,5,нерж Ст.12х18Н10Т (1367100012:62)</t>
  </si>
  <si>
    <t>Термопара L 1000 мм ТХК 9310-22 (4211500088:82)</t>
  </si>
  <si>
    <t>Термометр сопротивления L 1000 мм гр.50М ТСМ 9201.027-09 (4211400040:82)</t>
  </si>
  <si>
    <t>Система контроля вибрации</t>
  </si>
  <si>
    <t>265165.000.000007</t>
  </si>
  <si>
    <t>для измерения вибрации, частоты вращения, температуры, тока, давления, расхода, других технологических параметров (в том числе и передаваемых из АСУ ТП)</t>
  </si>
  <si>
    <t>Преобразователь мощности реверсивный 5А; вых. - -5 -0+5 мА Е849М/3 (4218300001:29)</t>
  </si>
  <si>
    <t>Термометр сопротивления кл.д.В, сх. 3 (-50..+150)-АГ поверка ТМ-9201-02 1000мм-10мм 50М (4211400124:82)</t>
  </si>
  <si>
    <t>Термопара 1000мм  ф20мм кл.д. 2  (-40..+600) Аг ТХКс-2088-01 (4211500119:82)</t>
  </si>
  <si>
    <t>Датчик расхода газа</t>
  </si>
  <si>
    <t>265184.500.000001</t>
  </si>
  <si>
    <t>для преобразования измеренного объемного расхода газа в электрический нормированный сигнал</t>
  </si>
  <si>
    <t>Блок распределения газа БП-12А (4217200032:29)</t>
  </si>
  <si>
    <t>Термопара L 20180 мм ТХК 9419-65 (4211500013:82)</t>
  </si>
  <si>
    <t>Датчик избыточного давления ГП Метран-55 ДИ-515 МП-t10-0,25-2,5Мпа-05-М20-ШР (4218700010:29)</t>
  </si>
  <si>
    <t>Термометр сопротивления ТСП-9204 100П L=35мм (4211400164:82)</t>
  </si>
  <si>
    <t>Коробка соединительная</t>
  </si>
  <si>
    <t>279032.000.000002</t>
  </si>
  <si>
    <t>кабельная</t>
  </si>
  <si>
    <t>Коробка соединительная СК -24 (3469400022:31)</t>
  </si>
  <si>
    <t>Проволока сварочная d 1,2 ПАНЧ-11 (1227100008:7)</t>
  </si>
  <si>
    <t>Аппарат пускорегулирующий</t>
  </si>
  <si>
    <t>274042.500.000001</t>
  </si>
  <si>
    <t>для газоразрядных источников света</t>
  </si>
  <si>
    <t>Пускорегулирующая аппаратура (дроссель) ПРА-1000 (3459100004:31)</t>
  </si>
  <si>
    <t>253013.500.000021</t>
  </si>
  <si>
    <t>для парогенераторной установки</t>
  </si>
  <si>
    <t>265143.590.000026</t>
  </si>
  <si>
    <t>диапазон измерений 0-5, 5-1000 МОм</t>
  </si>
  <si>
    <t>Мегаомметр ЭС0202/2Г  2500В, (0-10000)МОм (4221300049:29)</t>
  </si>
  <si>
    <t>Пускорегулирующая аппаратура (дроссель) ПРА-400 (3459100003:31)</t>
  </si>
  <si>
    <t>Преобразователь измерительный</t>
  </si>
  <si>
    <t>265143.590.000003</t>
  </si>
  <si>
    <t>для сбора измеряемых сигналов в энергетических системах любого типа</t>
  </si>
  <si>
    <t>Преобразователь с датчиком для аппаратуры ЛМЗ-97 ПЛП-05М1 (4218300217:29)</t>
  </si>
  <si>
    <t>Полумуфта</t>
  </si>
  <si>
    <t>282114.500.000015</t>
  </si>
  <si>
    <t>для механической топки</t>
  </si>
  <si>
    <t>Полумуфта дымососа Д-20-2 КБ-1051 (3119100617:18)</t>
  </si>
  <si>
    <t>Термометр сопротивления ТСМ 9204-04 50М Q 5 мм (4211400161:82)</t>
  </si>
  <si>
    <t>Шина автомобильная HANKOOK 7.50 R18 (2521300130:24)</t>
  </si>
  <si>
    <t>Термопара ТХА 9312-17  160мм-8 мм кл.д.2, ст.12Х18Н10Т (-40...800С) -АГ  двойной (4211500149:82)</t>
  </si>
  <si>
    <t>Лист из титана/титановых сплавов</t>
  </si>
  <si>
    <t>244530.435.000001</t>
  </si>
  <si>
    <t>марка ВТ1-0, толщина 0,3-10,5 мм</t>
  </si>
  <si>
    <t>Сталь листовая ст. Вт10 б-3 (971100101:61)</t>
  </si>
  <si>
    <t>Термометр сопротивления кл. С сх.4 (-50..+120) Ф5мм, шт. М8х1 ТМ-9201-10 25/1025мм 50М (4211400131:82)</t>
  </si>
  <si>
    <t>Инструмент для электромонтера набор РК-2803ВМ (3926900088:27)</t>
  </si>
  <si>
    <t>265185.200.000002</t>
  </si>
  <si>
    <t>Блок проботбора БП-4 (4217200031:29)</t>
  </si>
  <si>
    <t>Термометр сопротивления ТМ 9201-17 100мм ф8мм  50М сх.3 (4211400155:82)</t>
  </si>
  <si>
    <t>Инструмент для электромонтера набор РК-2802 (3926900087:27)</t>
  </si>
  <si>
    <t>Киловольтметр</t>
  </si>
  <si>
    <t>265143.300.000003</t>
  </si>
  <si>
    <t>для измерения напряжения переменного тока</t>
  </si>
  <si>
    <t>Киловольтметр С-197 (4223200071:84)</t>
  </si>
  <si>
    <t>265166.990.000000</t>
  </si>
  <si>
    <t>для машин с возвратно-поступательным и вращательным движением</t>
  </si>
  <si>
    <t>Датчик вибрации ВК-310С (4277600054:29)</t>
  </si>
  <si>
    <t>Дисплей</t>
  </si>
  <si>
    <t>271240.900.000039</t>
  </si>
  <si>
    <t>для микропроцессорного блока релейной защиты и автоматики</t>
  </si>
  <si>
    <t>Реле микропроцессорное 5А, 100В, 50-60Hz. ГОСТ IEC 61810-1-2013 MiCom-123 (3425700028:85)</t>
  </si>
  <si>
    <t>265112.590.000034</t>
  </si>
  <si>
    <t>Поплавок для уровнемера XF9K-3000-066-NR0200 Magnetrol; X-NR0200-Спец исполнение  для давления до 140 бар и температ. до 3250С; Гидротест (3648100012:29)</t>
  </si>
  <si>
    <t>Плата Sound-card</t>
  </si>
  <si>
    <t>262040.000.000270</t>
  </si>
  <si>
    <t>серийного порта 1-Port</t>
  </si>
  <si>
    <t>Плата аналоговых  портов для АТС ONS-3 (6692300044:40)</t>
  </si>
  <si>
    <t>259315.500.000016</t>
  </si>
  <si>
    <t>стальная, сварочная, диаметр 8-12 мм</t>
  </si>
  <si>
    <t>Проволока сварочная из углеродистой стали d 0,8 СВ-08Г2С (1227100013:7)</t>
  </si>
  <si>
    <t>241034.000.000100</t>
  </si>
  <si>
    <t>марка Ст.12Х18Н10Т, толщина 0,40-12 мм, горячекатаный</t>
  </si>
  <si>
    <t>Сталь листовая б 12 мм ст.12Х18Н10Т (985100012:61)</t>
  </si>
  <si>
    <t>293230.900.000067</t>
  </si>
  <si>
    <t>для перекачки жидкостей, мембранный</t>
  </si>
  <si>
    <t>Агрегат электронасосный дозировачный плунжерный Подача 63 л/час, Напор 16 атм, Размеры 475х190х445, Масса 25 кг, Мощность 0,25 кВт для гидразинно-аммиачного раствора НД 2,5 63/16 (3631900110:26)</t>
  </si>
  <si>
    <t>263021.900.000002</t>
  </si>
  <si>
    <t>среднего класса</t>
  </si>
  <si>
    <t>Маршрутизатор Cisco 4400 series (4083100139:37)</t>
  </si>
  <si>
    <t>271110.100.000015</t>
  </si>
  <si>
    <t>универсальный, многофазный, мощность более 7,5 кВт, но не более 37 кВт</t>
  </si>
  <si>
    <t>Электродвигатель 400кВт 750об/м ДАЗО4-450УК-8У1 (3381100028:26)</t>
  </si>
  <si>
    <t>271125.600.000002</t>
  </si>
  <si>
    <t>асинхронный, многофазный, мощность более 375 кВт, но не более 750 кВт</t>
  </si>
  <si>
    <t>Электродвигатель 630квт.750 об.6000В. А4-450У8-МУ3 (3381100168:26)</t>
  </si>
  <si>
    <t>Измеритель температуры</t>
  </si>
  <si>
    <t>265151.350.000005</t>
  </si>
  <si>
    <t>для измерения температуры поверхности стальных массивных изделий, цифровой</t>
  </si>
  <si>
    <t>Измеритель температуры.для измерения температуры поверхности стальных массивных изделий, цифровой [Щитовой измеритель температуры.
Модель: SAIL / CHR-T4-A1-V0.
Размеры: 96 * 48 мм.
Входной сигнал: Стандартное тепловое сопротивление - Pt10, Pt100, Cu50, G]</t>
  </si>
  <si>
    <t>АО "Мойнакская гидроэлектростанция имени У.Д.Кантаева"</t>
  </si>
  <si>
    <t>Датчик положения.магнитный [Датчик линейных перемещений LA46K (H) - A
Напряжение питания:  24 В- ± 10 %
Потребление тока без нагрузки: &lt;= 100 мА
Принцип измерений:            Магнитострикционный
Длина измерения, стандартная:  50]</t>
  </si>
  <si>
    <t>Тяга проволочная</t>
  </si>
  <si>
    <t>259929.900.000015</t>
  </si>
  <si>
    <t>подвесная</t>
  </si>
  <si>
    <t>Тяга проволочная.подвесная [Тяга люльки вагоноопрокидывателя ВРС-134. Чертеж 2378.00. СБ]</t>
  </si>
  <si>
    <t>АО "Станция Экибастузская ГРЭС-2"</t>
  </si>
  <si>
    <t>Килоамперметр</t>
  </si>
  <si>
    <t>265143.590.000025</t>
  </si>
  <si>
    <t>узкопрофильный</t>
  </si>
  <si>
    <t>Килоамперметр.узкопрофильный [Габаритные размеры: 160 х 30 х 215; тип индикатора - комбинированный, рабочее положение: горизонтальное ; цвет индикации: зеленый ; без коммутирующего устройства ; без интерфейса RS485 ; диапазон изме]</t>
  </si>
  <si>
    <t>Килоамперметр.узкопрофильный [Цифровой измеритель-регулятор постоянного тока Ф0303.1 -01 1 1 40 40 42 42 0 1 000 в пластмассовом корпусе с горизонтальным комбинированным индикатором зеленым свечением дисплея без коммутирующего уст]</t>
  </si>
  <si>
    <t>Килоамперметр.узкопрофильный [Цифровой измеритель-регулятор постоянного тока в пластмассовом корпусе с горизонтальным комбинированным индикатором зеленым свечением дисплея без коммутирующего устройства без интерфейса RS485 с двумя]</t>
  </si>
  <si>
    <t>265143.590.000046</t>
  </si>
  <si>
    <t>Частотомер.цифровой [Габаритные размеры: 160 х 30 х 215; тип индикатора - цифровой; рабочее положение: горизонтальное ; цвет индикации: зеленый ; без коммутирующего устройства ; без интерфейса RS485 ; диапазон измерений:]</t>
  </si>
  <si>
    <t>265151.300.000006</t>
  </si>
  <si>
    <t>ТСМ 203(50м)-02-1000-В-3-1-Н10-У1.1-ГП</t>
  </si>
  <si>
    <t>Термометр.ТСМ 203(50м)-02-1000-В-3-1-Н10-У1.1-ГП [Термометр сопротивления ТСМ-114-М20-05-Н10Т-50М-В-3-И-1-1000. Предоставление сертификата о наличии в Реестре СИ РК и о первичной поверке, дейстыительной на территории РК .]</t>
  </si>
  <si>
    <t>Модуль измерения</t>
  </si>
  <si>
    <t>265166.990.000005</t>
  </si>
  <si>
    <t>для измерения силы постоянного тока</t>
  </si>
  <si>
    <t>Модуль измерения.для измерения силы постоянного тока [Модуль контроля МК 32-DC-001 Предоставление  сертификата  о включении  в  Реестр  СИ РК  и о  первичной  поверке]</t>
  </si>
  <si>
    <t>Модуль измерения.для измерения силы постоянного тока [Модуль контроля МК 22-DC-001 Предоставление  сертификата  о включении  в  Реестр  СИ РК  и о  первичной  поверке]</t>
  </si>
  <si>
    <t>Модуль измерения.для измерения силы постоянного тока [Модуль питания МП 24-60W Предоставление  сертификата  о включении  в  Реестр  СИ РК  и о  первичной  поверке]</t>
  </si>
  <si>
    <t>281332.000.000160</t>
  </si>
  <si>
    <t>для мельничного вентилятора, рабочее</t>
  </si>
  <si>
    <t>Колесо.для мельничного вентилятора, рабочее [Рабочее колесо ВОМ ч. 2732.00]</t>
  </si>
  <si>
    <t>Колесо.для мельничного вентилятора, рабочее [Рабочее колесо ВОМ ч. 2336.00.00]</t>
  </si>
  <si>
    <t>Шток</t>
  </si>
  <si>
    <t>281420.000.000069</t>
  </si>
  <si>
    <t>для запорной арматуры</t>
  </si>
  <si>
    <t>Шток.для запорной арматуры [Шток 585]</t>
  </si>
  <si>
    <t>Шток.для запорной арматуры [Шток 584]</t>
  </si>
  <si>
    <t>Шток.для запорной арматуры [Шток 583-06]</t>
  </si>
  <si>
    <t>Зубило</t>
  </si>
  <si>
    <t>257330.500.000003</t>
  </si>
  <si>
    <t>плоскоовального сечения</t>
  </si>
  <si>
    <t>Материал: сталь 40Х Размер хвостовика DxL: 24×70 мм; Длина: 400 мм,П-31,ГОСТ 7211-86 .</t>
  </si>
  <si>
    <t>Сибртех</t>
  </si>
  <si>
    <t>Сверло центровочное</t>
  </si>
  <si>
    <t>257340.390.000022</t>
  </si>
  <si>
    <t>комбинированное, диаметр 5-30 мм</t>
  </si>
  <si>
    <t>Сверло центровочное комбинированое D6,3хd2,50L47xi4,1, ГОСТ 14952-75</t>
  </si>
  <si>
    <t>ВОЛЖСКИЙ ИНСТРУМЕНТ</t>
  </si>
  <si>
    <t>Насос системы охлаждения (помпа) ГАЗ3307</t>
  </si>
  <si>
    <t>СпецТехТранс</t>
  </si>
  <si>
    <t>259413.900.000015</t>
  </si>
  <si>
    <t>для автомобиля</t>
  </si>
  <si>
    <t>Набор экстракторов с диапазоном 1/8"-3/4", 6 предметов,</t>
  </si>
  <si>
    <t>Тайван</t>
  </si>
  <si>
    <t>257330.300.000001</t>
  </si>
  <si>
    <t>гаечный, монолитный</t>
  </si>
  <si>
    <t>кольцевой коленчатый двусторонний 32х36 хром, ГОСТ 2906-80</t>
  </si>
  <si>
    <t>Камышинский завод слесарно-монтажного инструмента</t>
  </si>
  <si>
    <t>Коробка для сбора и хранения медицинских отходов</t>
  </si>
  <si>
    <t>172114.900.000000</t>
  </si>
  <si>
    <t>из негофрированного картона</t>
  </si>
  <si>
    <t>Коробка  безопасной утилизации (КБУ, КБСУ) для сбора, хранения и утилизации медицинских отходов класса В. Чрезвычайно эпидемиологически опасные медицинские отходы. Объем 5л, материал изготовления - трехслойный  гофрокартон. Цвет – красный</t>
  </si>
  <si>
    <t>Москва</t>
  </si>
  <si>
    <t>ООО "ГлавМед"</t>
  </si>
  <si>
    <t>Манометр кислородный 2,5 МРа Предоставление сертификата о включении в реестр ГСИ РК и о первичной поверке.</t>
  </si>
  <si>
    <t>ОАО «Манотомь»</t>
  </si>
  <si>
    <t>Манометр кислородный Р-5 кг/см2 Предоставление сертификата о включении в реестр ГСИ РК и о первичной поверке.</t>
  </si>
  <si>
    <t>металлический, герметичный, диаметр 11-20 мм</t>
  </si>
  <si>
    <t>Металлорукав ф.20</t>
  </si>
  <si>
    <t>Завод «ЗЭТА» </t>
  </si>
  <si>
    <t>201657.000.000002</t>
  </si>
  <si>
    <t>лабораторная, силиконовая, кислотостойкая прозрачная</t>
  </si>
  <si>
    <t>Трубка силиконовая медицинская 12х2,0 ТУ 9436-004-18037666-94, где 12 мм- внутренний диаметр,
2,0 мм-толщина стенки.</t>
  </si>
  <si>
    <t>257111.920.000004</t>
  </si>
  <si>
    <t>для резки пластиковых труб</t>
  </si>
  <si>
    <t>для резки пластиковых труб до 32мм</t>
  </si>
  <si>
    <t>ЗУБР</t>
  </si>
  <si>
    <t>222129.900.000216</t>
  </si>
  <si>
    <t>шаровый, поливинилхлоридный, диаметр условный до 50 мм</t>
  </si>
  <si>
    <t>условный диаметр 15 мм, условное давление 1,6 МПа, для воды, температура 200°С ГОСТ 21345-2005</t>
  </si>
  <si>
    <t>Aquaviva</t>
  </si>
  <si>
    <t>Кран-букса</t>
  </si>
  <si>
    <t>281412.330.000000</t>
  </si>
  <si>
    <t>для смесителя</t>
  </si>
  <si>
    <t>ООО СТК ДОБРОСТРОЙ</t>
  </si>
  <si>
    <t>Наконечники кабельные медные ТМ 10–6–5. ГОСТ 7386-80</t>
  </si>
  <si>
    <t>ОАО НЗЭТА</t>
  </si>
  <si>
    <t>Инструментальная сталь У7А, У8А по ГОСТ 1435-99, размер 200х20х16 мм</t>
  </si>
  <si>
    <t>257330.550.000000</t>
  </si>
  <si>
    <t>кузнечная, тупоносая</t>
  </si>
  <si>
    <t>Кувалда 8,0 кг с ручкой, ГОСТ 11401-75</t>
  </si>
  <si>
    <t>257111.390.000007</t>
  </si>
  <si>
    <t>монтажный длина 196 мм</t>
  </si>
  <si>
    <t>ООО "Октябрь"</t>
  </si>
  <si>
    <t>Рулетка длина 10 м, внесенная в Реестр ГСИ РК, с сертификатом о поверке в РК, ГОСТ 7502-97</t>
  </si>
  <si>
    <t>ОАО КАЛИБР</t>
  </si>
  <si>
    <t xml:space="preserve">Набор шоферского инструмента в пластмасовом футляре №4А  </t>
  </si>
  <si>
    <t>257340.390.000025</t>
  </si>
  <si>
    <t>по металлу</t>
  </si>
  <si>
    <t>Набор сверл по металлу 20 штук</t>
  </si>
  <si>
    <t>257310.400.000004</t>
  </si>
  <si>
    <t>плотницкий</t>
  </si>
  <si>
    <t>вес 600 гр. (предназначен для садово-огородных работ).</t>
  </si>
  <si>
    <t>Угол</t>
  </si>
  <si>
    <t>222314.700.000020</t>
  </si>
  <si>
    <t>для пластикового ламинированного плинтуса, внутренний, из поливинилхлорида</t>
  </si>
  <si>
    <t>Вид - Угол для плинтуса внутренний
Материал - ПВХ
Высота 4,7 мм
Ширина – 3,3 мм
Цвет – Коричневый СТ РК 2828-2016</t>
  </si>
  <si>
    <t>Азбука Пола</t>
  </si>
  <si>
    <t>Наконечник медный номинальное сечение 50мм2 диаметр контактного стержня 10мм внутренний диаметр хвостовика 11мм Гост 7386-80</t>
  </si>
  <si>
    <t>Набор шаблонов</t>
  </si>
  <si>
    <t>265166.490.000003</t>
  </si>
  <si>
    <t>для определения шага и угла профиля резьбы</t>
  </si>
  <si>
    <t>Набор резьбовых шаблонов складного типа для определения шага метрических резьб.</t>
  </si>
  <si>
    <t>Thorvik</t>
  </si>
  <si>
    <t>кольцевой коленчатый двусторонний 14х17 хром, ГОСТ 2906-80</t>
  </si>
  <si>
    <t>Наконечники кабельные медные ТМ 50–8–11. ГОСТ 7386-80</t>
  </si>
  <si>
    <t>в наборе 8 предметов. В пластиковом футляре</t>
  </si>
  <si>
    <t>242013.900.001547</t>
  </si>
  <si>
    <t>металлический, негерметичный, диаметр 31-40 мм</t>
  </si>
  <si>
    <t>МеталлорукавРЗ ЦХ Ø 40мм</t>
  </si>
  <si>
    <t>размер 250х25х18 мм тип 1, плоскоовального сечения, ГОСТ 7211-86</t>
  </si>
  <si>
    <t>Ножовка</t>
  </si>
  <si>
    <t>257320.100.000000</t>
  </si>
  <si>
    <t>по металлу, ручная</t>
  </si>
  <si>
    <t>Ножовка по металлу, 300 мм, биметаллическое полотно, ножовочное полотно устанавливается под углом 90 и 45 градусов. Рамка из алюминиевого сплава ADC12, двухкомпонентная рукоятка, Винтовой механизм натяжения полотна</t>
  </si>
  <si>
    <t>Mirax</t>
  </si>
  <si>
    <t>Кусачки</t>
  </si>
  <si>
    <t>257330.230.000000</t>
  </si>
  <si>
    <t>боковые</t>
  </si>
  <si>
    <t>Бокорезы 120мм. Кусачки боковые с изолирующими рукоятками ГОСТ 28037. Поверхность губок закалена токами высокой частоты для увеличения ресурса.Эргономичные двухкомпонентные противоскользящие рукоятки.</t>
  </si>
  <si>
    <t>257330.300.000026</t>
  </si>
  <si>
    <t>для винтов с внутренним шестигранником</t>
  </si>
  <si>
    <t>Набор ключей имбусовых Нейлон чехол, 10мм длинные 9шт TORX Т10-Т50</t>
  </si>
  <si>
    <t>универсальные в наборе 5 шт с диэлектрическими ручками до 1000 В.</t>
  </si>
  <si>
    <t>Бутыль</t>
  </si>
  <si>
    <t>222929.900.000228</t>
  </si>
  <si>
    <t>из полиэтилена, объем 0,5-5 л</t>
  </si>
  <si>
    <t>Бутыль с широким горлом, градуированная, с герметичной завинчивающейся крышкой, полиэтиленовая или полипропиленовая на 2000 мл, диаметр - 120 мм, высота - 252 мм, диаметр горловины - 55 мм</t>
  </si>
  <si>
    <t>Сместитель на раковину хром, выдвыжной излив с душем, материал хром, угол поворота 120°, однорычажный, высота излива 11,8 см, в копмлектации гибкие шланги длиной 45 см</t>
  </si>
  <si>
    <t>ООО АРКО</t>
  </si>
  <si>
    <t>Диск сцепления</t>
  </si>
  <si>
    <t>293230.650.000006</t>
  </si>
  <si>
    <t>Диск сцепления нажимной (корзина) ГАЗ- 52 52-1601093</t>
  </si>
  <si>
    <t>ООО МАДИСОН ТРАД</t>
  </si>
  <si>
    <t>231923.300.000066</t>
  </si>
  <si>
    <t>марка 3-25-2</t>
  </si>
  <si>
    <t>Цилиндр мерный с носиком и пластмассовым основанием 2 класса точности 3-25-2 по 
ГОСТ 1770-74, 
на 25 мл</t>
  </si>
  <si>
    <t>231923.300.000067</t>
  </si>
  <si>
    <t>марка 3-50-2</t>
  </si>
  <si>
    <t>Цилиндр мерный с носиком и пластмассовым основанием 2 класса точности 3-50-2
по ГОСТ 1770-74, 
на 50 мл</t>
  </si>
  <si>
    <t>кольцевой коленчатый двусторонний 22х24 хром, ГОСТ 2906-80</t>
  </si>
  <si>
    <t>тип 1, плоскоовального сечения, 22х400, канальное для перфоратора, ГОСТ 7211-86</t>
  </si>
  <si>
    <t>Наконечник аллюминиевый под опрессовку ТА 70мм² ГОСТ 7386-80</t>
  </si>
  <si>
    <t>Средство чистящее</t>
  </si>
  <si>
    <t>204132.790.000001</t>
  </si>
  <si>
    <t>для дезинфекции поверхностей, порошкообразное</t>
  </si>
  <si>
    <t>Средство чистящее в пачках по 400 гр</t>
  </si>
  <si>
    <t>ООО "Кримелте"</t>
  </si>
  <si>
    <t>Молоток</t>
  </si>
  <si>
    <t>257330.550.000004</t>
  </si>
  <si>
    <t>слесарный</t>
  </si>
  <si>
    <t>Вес бойка 1,0 кг. С рукоятью из твёрдых сортов древесины, ГОСТ 2310-77</t>
  </si>
  <si>
    <t>Нож монтерский диэлектрический 05 КВТ</t>
  </si>
  <si>
    <t>257340.390.000008</t>
  </si>
  <si>
    <t>с коническим хвостовиком, диаметр 30,1-50 мм</t>
  </si>
  <si>
    <t>Сверло спиральное с коническим хвостиком ф 36,0, ГОСТ 10903-77</t>
  </si>
  <si>
    <t>Саморез</t>
  </si>
  <si>
    <t>259411.900.000164</t>
  </si>
  <si>
    <t>оцинкованный, с потайной головкой</t>
  </si>
  <si>
    <t>Тип крепежного изделия: Саморез
Форма головки крепежного изделия: Потайная, по дереву L 50 мм ГОСТ 1145-80
(СТ СЭВ 2327-80)</t>
  </si>
  <si>
    <t>набор крестовых отверток, ГОСТ 17199-88</t>
  </si>
  <si>
    <t>Подвес прямой</t>
  </si>
  <si>
    <t>257214.450.000000</t>
  </si>
  <si>
    <t>оцинкованный</t>
  </si>
  <si>
    <t>Тип - Прямой подвес
Материал - Сталь
Покрытие - Оцинкованное
Габаритные размеры: 300х30 мм
Толщина: 0,7 
Нагрузка подвеса 40 кг
Крепление потолочных профилей 60x27 к несущему основанию 
СТ РК 971-93</t>
  </si>
  <si>
    <t>ООО ФОРТ-КАПИТАЛ</t>
  </si>
  <si>
    <t>Микрометр</t>
  </si>
  <si>
    <t>265133.900.000025</t>
  </si>
  <si>
    <t>резьбомерный</t>
  </si>
  <si>
    <t>Резьбомер метрический, для определения номинального размера шага метрической резьбы. Состоит из комплекта шаблонов с профилем резьб с разным шагом 0,25-6мм,атрикул 5096Р5F</t>
  </si>
  <si>
    <t>Челябинский Инструментальный Завод </t>
  </si>
  <si>
    <t>239111.700.000007</t>
  </si>
  <si>
    <t>шлифматериал карбид кремния, на бакелитовой связке, зачистной</t>
  </si>
  <si>
    <t>Круг зачистной ПП 125х6х22 25А 40 К СМ1 6 35 Б, ГОСТ 2424-84</t>
  </si>
  <si>
    <t> ОАО ЛУЖСКИЙ АБРАЗИВНЫЙ ЗАВОД</t>
  </si>
  <si>
    <t>231923.300.000068</t>
  </si>
  <si>
    <t>марка 3-100-2</t>
  </si>
  <si>
    <t>Цилиндр мерный с носиком и пластмассовым основанием 2 класса точности 3-100-2
по ГОСТ 1770-74, 
на 100 мл</t>
  </si>
  <si>
    <t>Кувалда кузнечная, тупоносная 5кг (ГОСТ 11401-75). Материал-сталь марки 50 по ГОСТ 1050-88.</t>
  </si>
  <si>
    <t>Сверло спиральное с коническим хвостиком ф 35,0, ГОСТ 10903-77</t>
  </si>
  <si>
    <t>Наконечники кабельные медные ТМ 70–10–13. ГОСТ 7386-80</t>
  </si>
  <si>
    <t>Коробка распределительная</t>
  </si>
  <si>
    <t>222213.000.000024</t>
  </si>
  <si>
    <t>Коробка распределительная с габаритными размерами 19х140х70 м. Используется для соединения проводов, а также клеммников, реек, плат, малогабаритных приборов.</t>
  </si>
  <si>
    <t>ЧП ПРОКСИМА</t>
  </si>
  <si>
    <t>кольцевой коленчатый двусторонний 17х19 хром, ГОСТ 2906-80</t>
  </si>
  <si>
    <t>Шайба плоская</t>
  </si>
  <si>
    <t>259412.300.000061</t>
  </si>
  <si>
    <t>стальная, диаметр 16 мм</t>
  </si>
  <si>
    <t xml:space="preserve">Шайба плоская М16 без покрытия.Диаметр отверстия шайбы17 мм.Диаметр шайбы30 мм.Толщина шайбы-3 мм.  </t>
  </si>
  <si>
    <t>ООО УКРАВТОЗАПЧАС</t>
  </si>
  <si>
    <t>329959.900.000059</t>
  </si>
  <si>
    <t>двухсторонний</t>
  </si>
  <si>
    <t>Длина ленты, м - 10
Ширина, мм - 50
Назначение ленты - Для напольных покрытий
Основа - двухсторонний на полипропиленовой основе
ГОСТ 20477-86</t>
  </si>
  <si>
    <t>ООО АКВА-А</t>
  </si>
  <si>
    <t>кольцевой коленный двусторон.12х14, ГОСТ 2906-80.</t>
  </si>
  <si>
    <t>отрезной, на бакелитовой связке, шлифматериал карбид кремния, диаметр 180х3х22 мм</t>
  </si>
  <si>
    <t>289952.000.000011</t>
  </si>
  <si>
    <t>для создания высокого пневматического давления, от 0 до 40бар, от 0 до -0,95бар</t>
  </si>
  <si>
    <t>Назначение для минеральной питьевой бутилированной воды. Совместим с бутылками объемом 3,5,8,10 и 19 литров. Состав: полипропилен, полиэтилен</t>
  </si>
  <si>
    <t>ООО «Касторама РУC»</t>
  </si>
  <si>
    <t>Набор шоф.инстр. №3 П пласт.футл. 6-гр. гол. Ц</t>
  </si>
  <si>
    <t>Сверло спиральное с коническим хвостиком ф 38,0, ГОСТ 10903-77</t>
  </si>
  <si>
    <t>Стартер</t>
  </si>
  <si>
    <t>261122.900.000011</t>
  </si>
  <si>
    <t>для трубчатых люминесцентных ламп, тип 20С-127</t>
  </si>
  <si>
    <t xml:space="preserve"> для трубчатых люминесцентных ламп, тип 20С-127, </t>
  </si>
  <si>
    <t>ООО "Светорезерв"</t>
  </si>
  <si>
    <t>Плоскогубцы</t>
  </si>
  <si>
    <t>257330.100.000002</t>
  </si>
  <si>
    <t>комбинированные</t>
  </si>
  <si>
    <t>комбинированные 180 ХН (до 1000В) ГОСТ 5547-93 с диэлектрическими ручками</t>
  </si>
  <si>
    <t>ЗАВОД НОВОСИБИРСКИЙ ИНСТРУМ</t>
  </si>
  <si>
    <t>Плашкодержатель</t>
  </si>
  <si>
    <t>257340.190.000034</t>
  </si>
  <si>
    <t>для закрепления плашек, стальной</t>
  </si>
  <si>
    <t>Плашкодержатель 50 мм универсальный</t>
  </si>
  <si>
    <t>282411.900.000012</t>
  </si>
  <si>
    <t>бензомоторная</t>
  </si>
  <si>
    <t>Бензопила  Основные характеристики:   Объем двигателя 40 см3 Мощность 1.5 кВт Длина шины 400 / 16" мм / дюймы Шаг цепи и толщина звена 1.33 / 0.375" мм / дюймы Количество звеньев 57 шт Емкость топливного бака 310 мл, Антивибрационная система, тормоз цепи. Автоматическая смазка цепи</t>
  </si>
  <si>
    <t>ВИХРЬ</t>
  </si>
  <si>
    <t>Набор сверел по металлу, №14 (1,6, 2,5, 3,3, 4,2, 5, 6,8, 7, 8,5)</t>
  </si>
  <si>
    <t>Манометр пропановский Р-25 кгс/см2 Предоставление сертификата о включении в реестр ГСИ РК и о первичной поверке.</t>
  </si>
  <si>
    <t>282411.900.000003</t>
  </si>
  <si>
    <t>прямая</t>
  </si>
  <si>
    <t>прямая, с цанговым зажимом, мощность не менее 315 Вт, частота вращения не менее 25000 об/мин  950Вт ГОСТ 12.2.030-2000</t>
  </si>
  <si>
    <t>Наконечник медный номинальное сечение 95мм2 диаметр контактного стержня 12мм внутренний диаметр хвостовика 15мм Гост 7386-80</t>
  </si>
  <si>
    <t>Круг зачистной ПП 150х6х22 25А 40 К СМ1 6 35 Б, ГОСТ 2424-83</t>
  </si>
  <si>
    <t>259413.900.000002</t>
  </si>
  <si>
    <t>прямошлицевые</t>
  </si>
  <si>
    <t>с прямым шлицем 155х0,6х4,0 до 1000 В 6 шт</t>
  </si>
  <si>
    <t>Тип крепежного изделия: Саморез
Форма головки крепежного изделия: Потайная, по дереву L 60 мм ГОСТ 1145-80
(СТ СЭВ 2327-80)</t>
  </si>
  <si>
    <t>Краскопульт</t>
  </si>
  <si>
    <t>257330.930.000034</t>
  </si>
  <si>
    <t>с пистолетом, распылителем Кросс-1</t>
  </si>
  <si>
    <t> Вихрь </t>
  </si>
  <si>
    <t>Леска</t>
  </si>
  <si>
    <t>206024.000.000013</t>
  </si>
  <si>
    <t>из искусственных волокон</t>
  </si>
  <si>
    <t>Леска для бензиновых триммеров, мотокосы. Для покоса травы.Толщина нити –2,5-3,0 мм.Тип лески-нейлоновая, в упаковке.Длина (м) -15м.Форма сечения –круглая 0,09 кг(блистер).</t>
  </si>
  <si>
    <t>г. Калининград</t>
  </si>
  <si>
    <t>ООО "Бауцентр Рус"</t>
  </si>
  <si>
    <t>крестовая, плоская (стандартные размеры), 12 предметов №9 ТУ 2.035.0221532.011-93</t>
  </si>
  <si>
    <t>Набор сверел по металлу, № 9 (1, 2, 3, 4, 5, 6, 7, 8, 9, 10)</t>
  </si>
  <si>
    <t>239112.300.000000</t>
  </si>
  <si>
    <t>на текстильной основе, водостойкая</t>
  </si>
  <si>
    <t>тканевая водостойкая 900х20 14А 100-Н СФЖ, ГОСТ ГОСТ 13344-79</t>
  </si>
  <si>
    <t>MATRIX СИБРТЕХ</t>
  </si>
  <si>
    <t>тканевая водостойкая 900х30 20-Н, ГОСТ 13344-79</t>
  </si>
  <si>
    <t>тканевая водостойкая 900х30 12-Н, ГОСТ 13344-79</t>
  </si>
  <si>
    <t>Наконечник аллюминиевый под опрессовку ТА 120мм² ГОСТ 7386-80</t>
  </si>
  <si>
    <t>Наконечник Медный под опрессовку нелуженые ТМ 35мм² ГОСТ 7386-80</t>
  </si>
  <si>
    <t>Ножницы для резки изделий из ПВХ,D-до 42 мм</t>
  </si>
  <si>
    <t>257330.300.000002</t>
  </si>
  <si>
    <t>гаечный, разводной</t>
  </si>
  <si>
    <t>Ключ гаечный, разводной, размер зева 46 мм хром, ГОСТ 7275-75</t>
  </si>
  <si>
    <t>205210.900.000033</t>
  </si>
  <si>
    <t>обойный</t>
  </si>
  <si>
    <t xml:space="preserve">Назначение обойного клея - Для виниловых обоев
Наличие индикатора - Да
Состояние клея - Порошок
Вес Пачки - 0.3 (кг)
Расход 1 пачки клея
срок хранения в закрытой таре 10 дней
ГОСТ 6810-2002
</t>
  </si>
  <si>
    <t>Розетка</t>
  </si>
  <si>
    <t>259929.490.000298</t>
  </si>
  <si>
    <t>для кабеля</t>
  </si>
  <si>
    <t>Радиорозетка РПВ-1-2-30</t>
  </si>
  <si>
    <t>"Светоприбор"</t>
  </si>
  <si>
    <t>кольцевой коленный двусторон.19х22,ГОСТ 2906-80</t>
  </si>
  <si>
    <t>кольцевой коленчатый двусторонний 30х32 хром, ГОСТ 2906-80</t>
  </si>
  <si>
    <t>крестовая, плоская (стандартные размеры), 16 предметов ТУ 2.035.00224633.1255-95</t>
  </si>
  <si>
    <t>отрезной, на бакелитовой связке, шлифматериал карбид кремния, диаметр 230х3х22 мм</t>
  </si>
  <si>
    <t>Смесь строительная</t>
  </si>
  <si>
    <t>236410.100.000060</t>
  </si>
  <si>
    <t>гипсово-дисперсионная, декоративно-отделочная, сухая</t>
  </si>
  <si>
    <t>для оштукатуривания потолков и стен с различной поверхностью внутри и снаружи помещений. Упаковка - бумажные мешки по 25 кг. СТ РК 1168-2006</t>
  </si>
  <si>
    <t>«ВосСмеси»</t>
  </si>
  <si>
    <t>кольцевой коленчатый двусторонний 27х30 хром, ГОСТ 2906-80</t>
  </si>
  <si>
    <t>резервный</t>
  </si>
  <si>
    <t xml:space="preserve">   полная выходная мощность (ВА) 950ВА,
активная выходная мощность (Вт) 480 Ватт,
Аккумулятор(ы) в комплекте,
количество и тип аккумуляторов Свинцово-кислотный, тип выходных разъемов питания  (евророзетка), количество выходных разъемов питания 4, время зарядки 6-8 часов, возможность замены батарей 
</t>
  </si>
  <si>
    <t>г. Санкт-петербург</t>
  </si>
  <si>
    <t>Группа "ВП-Альянс"</t>
  </si>
  <si>
    <t>Круг зачистной ПП 180х6х22 25А 40 К СМ1 6 35 Б, ГОСТ 2424-85</t>
  </si>
  <si>
    <t>236410.100.000045</t>
  </si>
  <si>
    <t>гипсовая, декоративно-отделочная, сухая</t>
  </si>
  <si>
    <t>Смеси сухие строительные на гипсовом вяжущем. Для базового выравнивания стен и потолков, внутри и снаружи сухих помещений с нормальной влажностью. Упаковка - бумажные мешки по 25 кг. ГОСТ 31377-2008</t>
  </si>
  <si>
    <t>лепестковый торцевой для шлифования 125х22мм, Р40 ,тип КЛТ-1</t>
  </si>
  <si>
    <t>231923.300.000097</t>
  </si>
  <si>
    <t>из кварцевого стекла</t>
  </si>
  <si>
    <t>Тигель из прозрачного кварцевого стекла,_x000D_
ГОСТ 19908-90, _x000D_
диаметр - 25 мм, высота - 20 мм, толщина стенок - 1,5 мм</t>
  </si>
  <si>
    <t>ОАО Речицкий фарфоровый завод</t>
  </si>
  <si>
    <t>Паяльник</t>
  </si>
  <si>
    <t>282970.300.000019</t>
  </si>
  <si>
    <t>для пайки печатных плат, автоматический</t>
  </si>
  <si>
    <t>Электропаяльник, 40Вт/220 В, ГОСТ 7219-83</t>
  </si>
  <si>
    <t>кольцевые, комплектность до 14 ключей с трещеткой</t>
  </si>
  <si>
    <t>Войлок</t>
  </si>
  <si>
    <t>139913.100.000012</t>
  </si>
  <si>
    <t>ГПрА</t>
  </si>
  <si>
    <t>войлок технический, для электроообрудования тонкошерстный , пластина ТЭ, размер 2000*3000*2 мм, вес 0,6 кг/м2 ГОСТ 11025-78</t>
  </si>
  <si>
    <t>ООО "Tent Chehol"</t>
  </si>
  <si>
    <t>Плашка</t>
  </si>
  <si>
    <t>257340.160.000000</t>
  </si>
  <si>
    <t>для нарезания трубной цилиндрической резьбы, круглая</t>
  </si>
  <si>
    <t>Плашка круглая для метрической резьбы из инструментальной легированной стали марок 9ХС. ХВСГ по ГОСТ 5950-73, 2650-1791 ф 14,00-2,00</t>
  </si>
  <si>
    <t>Плашка круглая для метрической резьбы из инструментальной легированной стали марок 9ХС. ХВСГ по ГОСТ 5950-73. 2650-1805 ф14,00-1,25</t>
  </si>
  <si>
    <t>Набор ключей гаечных "воронья лапа" 3/8"DR на держателе, 10-19 мм,10 предметов</t>
  </si>
  <si>
    <t>тканевая водостойкая 900х30 14А 5-Н СФЖ, ГОСТ ГОСТ 13344-79</t>
  </si>
  <si>
    <t>тканевая водостойкая 900х30 14А 8-Н СФЖ, ГОСТ 13344-79</t>
  </si>
  <si>
    <t>тканевая водостойкая 900х30 М50, ГОСТ 13344-79</t>
  </si>
  <si>
    <t>сталь, сатинированное покрытие, эргономичный держатель, 9 шт, группа прочности А, имбусовые длинные ключи, ГОСТ 25790-83</t>
  </si>
  <si>
    <t>Набор ключей с трещеткой и шарниром</t>
  </si>
  <si>
    <t>Припой</t>
  </si>
  <si>
    <t>279032.000.000025</t>
  </si>
  <si>
    <t>для пайки металлов</t>
  </si>
  <si>
    <t>ПМФОЦр-6-4-0,03 ТУ 1733-005-17228138-2006 медно-фосфористый сплав</t>
  </si>
  <si>
    <t>ЗАО "Завод припоев"</t>
  </si>
  <si>
    <t>Проволока припой латунный ДКРМ4БТ ЛК 62-0,5, ГОСТ 16130-85</t>
  </si>
  <si>
    <t>Набор шоферского инструмента № 3, пластиковый бокс Минимальный размер головки: 10 мм Максимальный размер головки: 32 мм Тип замка:пластик Количество предметов: 19 Тип упаковки: пластиковый кейс Длина в упаковке: 260 мм</t>
  </si>
  <si>
    <t>кольцевой коленный двусторон.14х17,ГОСТ 2906-80</t>
  </si>
  <si>
    <t>205942.900.000001</t>
  </si>
  <si>
    <t>для прочистки карбюратора бензиновых двигателей</t>
  </si>
  <si>
    <t>Аэрозоль в баллончике объемом 400 мл</t>
  </si>
  <si>
    <t>Германия.</t>
  </si>
  <si>
    <t>Liqui moly.</t>
  </si>
  <si>
    <t>Тип крепежного изделия: Саморез
Форма головки крепежного изделия: Потайная, по дереву L 70 мм ГОСТ 1145-80
(СТ СЭВ 2327-80)</t>
  </si>
  <si>
    <t>кольцевой коленный двусторон.13х14,ТУ 3926-001-57887514-2002.</t>
  </si>
  <si>
    <t>265133.900.000018</t>
  </si>
  <si>
    <t>гладкий</t>
  </si>
  <si>
    <t>МК 300-1, диапазон измерений 275-300 мкм, ГОСТ 6507-90 в пластиковом футляре</t>
  </si>
  <si>
    <t>кольцевой коленчатый двусторонний 24х27 хром, ГОСТ 2906-80</t>
  </si>
  <si>
    <t>Манометр кислородный 25 МРа Предоставление сертификата о включении в реестр ГСИ РК и о первичной поверке.</t>
  </si>
  <si>
    <t>Пульсоксиметр</t>
  </si>
  <si>
    <t>266012.900.000052</t>
  </si>
  <si>
    <t>Пульсоксиметр напалечный.. Показатели измерения: 1) сатурация SpO2, диапазон измерения 70-99%;2) частота сердцебиения PR (пульс), диапазон измерения 30-240 уд/мин.Технические характеристики: автоотключение: 8 секунд;сохранение данных: 6 часов;дисплей: OLED;поворот дисплея: 4 направления, 6 режимов;оповещение о критических значениях: звуковой сигнал;Комплектация: индикатор заряда батареи, питание от 2-х батареек ААА, инструкция, свидетельство о внесении в реестр СИ РК, свидетельство о поверке, методика поверки.</t>
  </si>
  <si>
    <t>Набор ключей гаечных разрезных в сумке, 8-19 мм,6 предметов</t>
  </si>
  <si>
    <t>С прямым шлицем в пластиковом кейсе не менее 8 предметов до 1000 В</t>
  </si>
  <si>
    <t>по металлу 250 тип 1,ГОСТ 7810-75</t>
  </si>
  <si>
    <t>Круглогубцы</t>
  </si>
  <si>
    <t>257330.930.000019</t>
  </si>
  <si>
    <t>с изолирующими рукоятками</t>
  </si>
  <si>
    <t>до 1000В, ГОСТ 7283-93</t>
  </si>
  <si>
    <t>Триммерэлектрический  напряжение сети, 220В, частота тока, 50Гц, род тока переменный, номинальная потребляемая мощность, Вт1200, ширина кошения за один проход, 8000 мм, частота вращения лески на холостом ходу, 350-420 об/мин, режущий элемент нейлоновая леска, диаметр нейлоновой лески, 2 мм</t>
  </si>
  <si>
    <t>с прямым шл.200х1,0 ТУ 296444.001 ЛКЯМ, ГОСТ 17199-88</t>
  </si>
  <si>
    <t>Хомут (стяжка)</t>
  </si>
  <si>
    <t>222129.700.000033</t>
  </si>
  <si>
    <t>монтажный, из пластика</t>
  </si>
  <si>
    <t>Стяжка кабельная 190X4,8 Размер: Д x Ш, 190 x 4,8 мм, цвет: прозрачный.</t>
  </si>
  <si>
    <t>Завод Труд</t>
  </si>
  <si>
    <t>тканевая 2-С-900х30-С2-14А-16-СФЖ, ГОСТ 5009-82</t>
  </si>
  <si>
    <t>тканевая, водостойкая</t>
  </si>
  <si>
    <t>257111.390.000002</t>
  </si>
  <si>
    <t>кабельный</t>
  </si>
  <si>
    <t>(для снятия оболочек кабелей) Н-02</t>
  </si>
  <si>
    <t>Тип крепежного изделия: Саморез
Форма головки крепежного изделия: Потайная, по дереву L 80 мм ГОСТ 1145-80
(СТ СЭВ 2327-80)</t>
  </si>
  <si>
    <t>набор: крестовая, плоская (стандартные размеры), 7 предметов</t>
  </si>
  <si>
    <t>239111.600.000015</t>
  </si>
  <si>
    <t>шлифматериал карбид кремния, на бакелитовой связке, шлифовальный</t>
  </si>
  <si>
    <t>Круг шлифовальный лепестковый КЛО 115х22 СТ-2</t>
  </si>
  <si>
    <t>281413.350.000000</t>
  </si>
  <si>
    <t>смесительный, муфтовый, стальной</t>
  </si>
  <si>
    <t>Смеситель кран для умывальныка и мойки двухрукавочный ГОСТ 25809-96</t>
  </si>
  <si>
    <t>ООО ЮКИНОКС</t>
  </si>
  <si>
    <t>рожковые, в наборе не более 25 предметов, 8-41 мм в пластиковом футляре</t>
  </si>
  <si>
    <t>Бутыль с широким горлом, градуированная, с герметичной завинчивающейся крышкой, полиэтиленовая или полипропиленовая на 1000 мл, диаметр - 95 мм, высота - 206 мм, диаметр горловины -55 мм</t>
  </si>
  <si>
    <t>221111.100.000002</t>
  </si>
  <si>
    <t>для легкового автомобиля, летняя, радиальная, диаметр обода 15</t>
  </si>
  <si>
    <t>225R15C, 112/110R, Mercedes Sprinter (Nexen)</t>
  </si>
  <si>
    <t>TP-TOOLS</t>
  </si>
  <si>
    <t>Набор комбинированных ключей с трещеткой и шарниром в пластиковом кейсе не менее 50 предметов</t>
  </si>
  <si>
    <t>Раковина</t>
  </si>
  <si>
    <t>222312.500.000001</t>
  </si>
  <si>
    <t>акриловая, накладная</t>
  </si>
  <si>
    <t>Подвесная,эмалированная с кранштейном</t>
  </si>
  <si>
    <t>«Московская зеркальная фабрика»</t>
  </si>
  <si>
    <t>Плита древесноволокнистая</t>
  </si>
  <si>
    <t>162114.590.000008</t>
  </si>
  <si>
    <t>марка СТ, твердая</t>
  </si>
  <si>
    <t>Вид древесно-плитного материала -ДВП гладкасть 2х-сторонная 
Порода дерева - Сосна
Предназначение -Строительство, Производство мебели, Упаковочное производство
Плотность - 600 кг/м3
Влажность - 30 %
Класс эмиссии формальдегида - Е1
Цвет - Коричневый
Длина - 2745
Ширина - 1700
Толщина - 3 мм
Вид ДВП -Твердая
Применение строительство -двп
Древесноволокнистые плиты -Форма лист
ГОСТ 4598-86</t>
  </si>
  <si>
    <t>ОАО Вышневолоцкий МДОК</t>
  </si>
  <si>
    <t>лепестковый торцевой 1 125х22 Р60Б, тип для шлифования</t>
  </si>
  <si>
    <t>По металлу 320х90 ХН тип 1, ГОСТ 17270-71</t>
  </si>
  <si>
    <t>Вилы</t>
  </si>
  <si>
    <t>257310.200.000001</t>
  </si>
  <si>
    <t>четырехрогие, металлические</t>
  </si>
  <si>
    <t>Вилы садово-огородные,4х рогие с черенком</t>
  </si>
  <si>
    <t>Инструм-Агро ООО</t>
  </si>
  <si>
    <t>Набор тисков ручных,3 предмета</t>
  </si>
  <si>
    <t>Веревка</t>
  </si>
  <si>
    <t>139229.990.000005</t>
  </si>
  <si>
    <t>пожарная, с коушами</t>
  </si>
  <si>
    <t>Веревка пожарная спасательная ВПС-50,для проведения аварийно-спасательных работ. СТ РК 1609-2006</t>
  </si>
  <si>
    <t>ООО "Противопожарные Российские системы"</t>
  </si>
  <si>
    <t>Рихтовочный, цельнометал, слесарные, в наборе три предмета, ручки деревянные, вес от 0,100 кг до 1 кг.</t>
  </si>
  <si>
    <t>кольцевой коленный двусторон.22х24 ГОСТ 2906-80</t>
  </si>
  <si>
    <t>на 220В, длиной 10м, под евро</t>
  </si>
  <si>
    <t>IEK GROUP — российская электротехническая компания</t>
  </si>
  <si>
    <t>Перфоратор</t>
  </si>
  <si>
    <t>282411.900.000019</t>
  </si>
  <si>
    <t>Перфоратор электрический Количество режимов 3 220В, Мощность 1100Вт Max сила удара 3.2Дж, Об/мин. 0-900, част.уд. 0-4000, длина кабеля 4м</t>
  </si>
  <si>
    <t>кольцевой коленный двусторон.17х19,ТУ 3926-001-57887514-2002.</t>
  </si>
  <si>
    <t>Бутыль с широким горлом, градуированная, с герметичной завинчивающейся крышкой, полиэтиленовая или полипропиленовая на 500 мл, диаметр - 75 мм, высота - 170 мм, диаметр горловины -38 мм</t>
  </si>
  <si>
    <t>Манометр технический, для измерения избыточного давления газа кислорода, класс точности 1,5, диапазон показаний 0-2,5 МРа, манометр для газорезательной аппаратуры, ГОСТ 2405-88.</t>
  </si>
  <si>
    <t xml:space="preserve">Манометр технический, пропановый, для измерения избыточного давления газа пропана, класс точности 1,5. Диапазоны измерений: 0 - 0,6 МПа, манометр для газорезательной аппаратуры, ГОСТ 2405-88. </t>
  </si>
  <si>
    <t>Манометр технический, для измерения избыточного давления газа кислорода, класс точности 1,5, диапазон показаний 0-25 МРа, манометры для газорезательной аппаратуры, ГОСТ 2405-88.</t>
  </si>
  <si>
    <t>Рабочий объем двигателя: см3 38, Максимальная мощность: кВт/Л.С. 1.4 / 1.9 Длина ведущей шины: см 40, Шаг цепи: дюймы 3/8, Ширина звена цепи: мм 1.27 Количество звеньев цепи: 54, Число оборотов на холостом ходу: мин–1 3100, Макс. число оборотов: мин–1 11000, Емкость топливного бака: см3 296,</t>
  </si>
  <si>
    <t>Наконечник медный номинальное сечение 120мм2 диаметр контактного стержня 12мм внутренний диаметр хвостовика 12мм Гост 7386-80</t>
  </si>
  <si>
    <t>Перфоратор ручной электрический 1100Вт. Тип патрона: SDS-plus; Режимы работы: сверление с ударом, долбление (удар), сверление; Питание: Сеть 220В</t>
  </si>
  <si>
    <t>265133.900.000049</t>
  </si>
  <si>
    <t>из углеродистой стали</t>
  </si>
  <si>
    <t>Рулетка ГОСТ 7502-98 УЗГ (15 м.) предназначена для измерения уровня нефти и нефтепродуктов в транспортных и стационарных емкостях. Внесенные в Реестр ГСИ РК, допущенные на право применения на территории РК.</t>
  </si>
  <si>
    <t>281412.330.000006</t>
  </si>
  <si>
    <t>для моек, однорукояточный, набортный, размер 240*130 мм</t>
  </si>
  <si>
    <t>для моек, однорукояточный, набортный, размер 240*130 мм, ГОСТ 25809-96</t>
  </si>
  <si>
    <t>С душевым гарнитуром в комплекте.Материал-латунь, цвет-хром</t>
  </si>
  <si>
    <t>Плинтус</t>
  </si>
  <si>
    <t>222314.700.000092</t>
  </si>
  <si>
    <t>пластиковый, глухой</t>
  </si>
  <si>
    <t>Плинтус с кабель-каналом 4,5х2,1х250 см 
Материал: ПВХ
Цвет: коричневый
СТ РК 2828-2016</t>
  </si>
  <si>
    <t>Toyota Avensis , 205/60R16, 91H</t>
  </si>
  <si>
    <t>281412.330.000005</t>
  </si>
  <si>
    <t>для моек, двухрукояточный, набортный, размер 240*130 мм</t>
  </si>
  <si>
    <t>смеситель для умывальника размер 240*130 мм,</t>
  </si>
  <si>
    <t>Материал электроизоляционный</t>
  </si>
  <si>
    <t>329959.900.000033</t>
  </si>
  <si>
    <t>пленкосодержащий</t>
  </si>
  <si>
    <t>Синтофлекс 515 толщина 03 мм. Материал электроизоляционный типа ГОСТ 27386-87</t>
  </si>
  <si>
    <t>ООО ТРАНЗИТ-СЕРВИС</t>
  </si>
  <si>
    <t>233212.700.000004</t>
  </si>
  <si>
    <t>соединительная, для напольного покрытия</t>
  </si>
  <si>
    <t xml:space="preserve">Высота: 4,5, ширина: 1,0
Материал: ПВХ
Цвет: коричневый
СТ РК 2828-2016
Тип индивидуальной упаковки - Пакет
Количество в упаковке – 10 шт.
</t>
  </si>
  <si>
    <t>ООО "Камский завод "Металлокровля"</t>
  </si>
  <si>
    <t>265143.590.000030</t>
  </si>
  <si>
    <t>диапазон измерений 0-10000 МОм</t>
  </si>
  <si>
    <t xml:space="preserve">диапазон измерений 0,01 … 10 000 Мом 100В, 500В, 1000В В Ф4102/1, класс т. 1,5, (переносной в чехле), внесенный в Госреестр СИ РК </t>
  </si>
  <si>
    <t xml:space="preserve"> Гарантия</t>
  </si>
  <si>
    <t>Megger.</t>
  </si>
  <si>
    <t>для сверления, комплектность 25 метчиков, в пластиковом футляре</t>
  </si>
  <si>
    <t>204144.000.000013</t>
  </si>
  <si>
    <t>для офисной техники, раствор</t>
  </si>
  <si>
    <t>для офисной техники, раствор, в бутылках 0,75л.СТ РК ГОСТ Р 51696-2003</t>
  </si>
  <si>
    <t>Блокиратор</t>
  </si>
  <si>
    <t>271210.900.000062</t>
  </si>
  <si>
    <t>для электроавтомата</t>
  </si>
  <si>
    <t xml:space="preserve">Блокиратор со втягивающимся кабелем Master Lock S866, Цвет кабеля: желтый, Материал корпуса: термопластик Zenex™, Длина кабеля: 2,7 м, Диаметр кабеля: 3,3 мм, Диаметр наконечника кабеля: 4,8 мм, Количество отверстий для замков: 4, 
Диаметр отверстия под замок: 10 мм
</t>
  </si>
  <si>
    <t>Master Lock</t>
  </si>
  <si>
    <t>ударная ДУ-1000 ЭР 1000 ВтЭР 2-х скоростная, реверсивная 1000 Вт</t>
  </si>
  <si>
    <t xml:space="preserve">M 890 G, дисплей 3,5 разряда. Диапазоны:U= 0,2мВ - 1000В;U~ 0,2мВ - 700 В; I - 2мА - 10А;R - 200 Ом-2000 Мом, внесенный в Госреестр СИ РК, ГОСТ 16245-97 </t>
  </si>
  <si>
    <t>Мультиметр модель до 1000 В; ~U до 1000 В; -I до 10 A; ~I до 10 A; внесенный в Госреестр СИ РК</t>
  </si>
  <si>
    <t>Микрометр МК25-1 ГОСТ 6507-90 Предоставление сертификата о включении в реестр ГСИ РК и о первичной поверке.</t>
  </si>
  <si>
    <t>AM 25</t>
  </si>
  <si>
    <t>Ошипованная, Toyota Avensis , 205/60R16, 91H</t>
  </si>
  <si>
    <t>Перфоратор электрический, 220 В, мощность 780 Вт, частота ударов 0-4500 уд/мин, обороты 0-1100 об/мин</t>
  </si>
  <si>
    <t>Микрометр МК50-1 ГОСТ 6507-90 Предоставление сертификата о включении в реестр ГСИ РК и о первичной поверке.</t>
  </si>
  <si>
    <t>для промышленного применения, прорезиненная, ПОЛ - односторонняя обычной липкости, ширина 10-50 мм</t>
  </si>
  <si>
    <t>Лента изоляционная , скотч 88Т, виниловая, 25 мм х 10.8 м  вес 83,89 гр. Предназначена для использования внутри и вне помещений как изолента общего назначения, для электроизоляции и герметизации.( 150 шт *0,08689кг)=13кг</t>
  </si>
  <si>
    <t>Завод АТИ</t>
  </si>
  <si>
    <t>накидные, в наборе 26 предметов 6-27 мм</t>
  </si>
  <si>
    <t>244324.000.000003</t>
  </si>
  <si>
    <t>оловянно-свинцовый, марка ПОС 40</t>
  </si>
  <si>
    <t>ПОС-40</t>
  </si>
  <si>
    <t>Колер</t>
  </si>
  <si>
    <t>203012.700.000070</t>
  </si>
  <si>
    <t>Универсальная колеровочная паста (для наружных и внутренних работ), предназначена для тонирования эмалей, масляных красок, лаков, водно-дисперсионных красок, растворов и других составов. 
Состав: гликоль, наполнитель, пигменты, вода, специальные добавки.
Тюбик вес - 0,1кг
Цвет бежевый СТ РК ГОСТ Р 52020-2007.</t>
  </si>
  <si>
    <t>Престиж</t>
  </si>
  <si>
    <t>на 220В, длиной 25м, под евро</t>
  </si>
  <si>
    <t>Подшипник роликовый радиально-упорный конический 7909 К1 . 47x100x43 . d - диаметр внутренний, мм : 47. D - диаметр внешний, мм : 100. B/c - высота, мм : 43. Масса, кг : 1,6</t>
  </si>
  <si>
    <t>ООО "ГПЗ"</t>
  </si>
  <si>
    <t>Декор-Панель</t>
  </si>
  <si>
    <t>222311.590.000006</t>
  </si>
  <si>
    <t>из поливинилхлорида, стеновая</t>
  </si>
  <si>
    <t>Декоративные панели ПВХ KZ53
Материал: ПВХ
Длина: 3000
Количество в упаковке: 15
Ширина: 250 ГОСТ 32297-2013</t>
  </si>
  <si>
    <t>ООО «Альгеба»</t>
  </si>
  <si>
    <t>259929.490.000015</t>
  </si>
  <si>
    <t>дверная, металлическая</t>
  </si>
  <si>
    <t xml:space="preserve">Назначение ручки - дверная
Назначение дверной ручки - Для входной двери/для межкомнатной двери
Механизм действия ручки - Поворотная
Тип ручки - Ручка-гонг
Материал ручки - Сплав ZAMAK
Материал розетки/планки - Силумин
Покрытие - Гальваника
Форма розетки/планки - Круглая
Способ установки - Врезной
Состояние - Новое
Набор ключей – 5шт.
ГОСТ 5089-97 
</t>
  </si>
  <si>
    <t>ООО ПСКОВСКАЯ ДВЕРНАЯ ФАБРИКА</t>
  </si>
  <si>
    <t>Lexus Gs 350, 225/55R17, 101W (Nexen)</t>
  </si>
  <si>
    <t>тканевая, водостойкая,М14, ГОСТ 5009-82</t>
  </si>
  <si>
    <t>Микрометр МК75-1 ГОСТ 6507-90 Предоставление сертификата о включении в реестр ГСИ РК и о первичной поверке.</t>
  </si>
  <si>
    <t xml:space="preserve">Зимняя, ошипованная, УАЗ-3303, Размер:225/75R16С, комплектность: камерная </t>
  </si>
  <si>
    <t>241071.000.000027</t>
  </si>
  <si>
    <t>стальной, горячекатаный, с параллельными гранями полок, номер швеллера 20</t>
  </si>
  <si>
    <t>Швеллер стальной горячекатанный с параллельными гранями полок, №20П, сталь 3сп, ГОСТ 8240-97</t>
  </si>
  <si>
    <t>АО "ЕВРАЗ Объединенный Западно-Сибирский металлургический комбинат"</t>
  </si>
  <si>
    <t>С крестовым шлицем в пластиковом кейсе не менее 8 предметов до 1000 В</t>
  </si>
  <si>
    <t>205210.900.000023</t>
  </si>
  <si>
    <t>жидкие гвозди</t>
  </si>
  <si>
    <t>Жидкие гвозди , Экспресс МВ-50, цвет белый, 125 г СТ РК 1168-2006</t>
  </si>
  <si>
    <t>281412.330.000012</t>
  </si>
  <si>
    <t>для душа, двухрукояточный, настенный, размер 310*150 мм</t>
  </si>
  <si>
    <t>размер 310*150 мм</t>
  </si>
  <si>
    <t>AM 25/35</t>
  </si>
  <si>
    <t>Masterlock 493B</t>
  </si>
  <si>
    <t>Перфоратор электрический двухрежимный перфоратор регулируется до 1200 об/мин. Инструмент оснащен патроном . Функция реверса. Функция обычное сверление и сверление с ударом. Дополнительная рукоятка</t>
  </si>
  <si>
    <t>отрезной, армированный, 180х3,2х22-14А-50-Б-У-80-кл.2,ГОСТ 21963-82</t>
  </si>
  <si>
    <t>Набор отверток слесарно-монтажных №11 из 6-ти отв.в футляре-пенале ТУ 2.035.0221532.011-93</t>
  </si>
  <si>
    <t>205941.990.000051</t>
  </si>
  <si>
    <t>автомобильная</t>
  </si>
  <si>
    <t>Смазка автомобильная,  ШРУС-4М</t>
  </si>
  <si>
    <t> ООО "ПКФ РУСМА"</t>
  </si>
  <si>
    <t>Ошипованная, Lexus Gs 350, 225/55R17, 101W (Nexen)</t>
  </si>
  <si>
    <t>А/м ГАЗ-53 (53А-1700010-05)</t>
  </si>
  <si>
    <t>ОАО УАЗ</t>
  </si>
  <si>
    <t>Плоскогубцы комбинированные двухкомп рукоятки, 180мм</t>
  </si>
  <si>
    <t>Штангенциркуль</t>
  </si>
  <si>
    <t>265133.900.000055</t>
  </si>
  <si>
    <t>ШЦ-I</t>
  </si>
  <si>
    <t xml:space="preserve"> ЩЦ-1 300-0,1 класс 2, ГОСТ 166-89</t>
  </si>
  <si>
    <t>АО Альбатрос</t>
  </si>
  <si>
    <t>Рулетка длина 5 м, внесенная в Реестр ГСИ РК, с сертификатом о поверке в РК, ГОСТ 7502-97</t>
  </si>
  <si>
    <t>отрезной, армированный, 230х3,2х22-14А-50-Б-У-80-кл.2,ГОСТ 21963-82</t>
  </si>
  <si>
    <t>торцевые, в наборе 12 предметов 8-24 мм, Г-образной формы, ГОСТ 25788-83</t>
  </si>
  <si>
    <t>283086.900.000001</t>
  </si>
  <si>
    <t>бензиновая</t>
  </si>
  <si>
    <t>Бензокоса , катушка с леской, ширина кошения 44 см, 25.4 см3, 0,6 кВт, Тип: Триммер бензиновый Расположение двигателя: Верхнее, мощность: 0.82 л.с., мощность: 0.6 кВт., объем двигателя: 25.4 см3, максимальная частота вращения: 8500 об/мин, ширина скашивания: 440 мм., емкость топливного бака: 800 мл., тип режущего элемента: леска, максимальный диаметр лески: 2 мм.</t>
  </si>
  <si>
    <t>Автогерметик - прокладка для устранения течи воды, антифриза и масла в разъемных соединениях.                                                                                   Диапазон рабочих температур от -50 градусов С до +200 градусов С. Цвет – белый. Упаковка  – тюбик 180 гр, с датой изготовления.                   ТУ 2384-031-05666764-96</t>
  </si>
  <si>
    <t>ЗАО ГЕРМАС</t>
  </si>
  <si>
    <t>Стяжка кабельная 140X3,6 BK Размер: Д x Ш, 140 x 3,6 мм, цвет: черный.</t>
  </si>
  <si>
    <t>НАБОР АВТОМОБИЛИСТА-1 (НИЗ) ТУ 3926-021-05797687-2002</t>
  </si>
  <si>
    <t>257340.190.000012</t>
  </si>
  <si>
    <t>проходной прямой, из твердого сплава</t>
  </si>
  <si>
    <t>проходной упорный размер 25х16х140. 2100-0159R. Пластина: 70471 Т5К10 из твердого сплава, резьбонарезной, ГОСТ 18879-73</t>
  </si>
  <si>
    <t>Белгородский завод фрез и специнструмента</t>
  </si>
  <si>
    <t>244324.000.000000</t>
  </si>
  <si>
    <t>оловянно-свинцовый, марка ПОС 90</t>
  </si>
  <si>
    <t>ПТ Кр ПОС 90, Ф 8 мм, ГОСТ 21931-76</t>
  </si>
  <si>
    <t>аккумуляторная, батарея Li-ion 18 В, 1,5 Аh; N об.= 0-400/0-1300 об/мин, реверс</t>
  </si>
  <si>
    <t>Унитаз</t>
  </si>
  <si>
    <t>234210.500.000010</t>
  </si>
  <si>
    <t>фаянсовый, воронкообразный</t>
  </si>
  <si>
    <t>санитарно -техническое приспособление напольное,горизонтальным спуском воды</t>
  </si>
  <si>
    <t> ООО «Фарфор»</t>
  </si>
  <si>
    <t>тканевая водостойкая 900х20 14А 80-Н СФЖ, ГОСТ ГОСТ 13344-79</t>
  </si>
  <si>
    <t>Набор отверток серии "ERA" не менее 15 предметов</t>
  </si>
  <si>
    <t>Круг отрезной армированный 1 230х2,5х22 14А, ГОСТ 21963-83</t>
  </si>
  <si>
    <t>Набор чашек для демонтажа масляных фильтров с диапазоном 65-120 мм,  30 предметов, Арт. AI10003SP/ Каталог "Профессиональный инструмент" компании "JONNESWAY"</t>
  </si>
  <si>
    <t>Набор инструмента для обслуживания системы смазки двигателей и трансмиссии в ложементе, 25 предметов, Арт. AI10003SP/ Каталог "Профессиональный инструмент" компании "JONNESWAY"</t>
  </si>
  <si>
    <t>трубный, рычажный</t>
  </si>
  <si>
    <t>Ключ трубный, рычажный №4, ГОСТ 18981-73</t>
  </si>
  <si>
    <t>заточный</t>
  </si>
  <si>
    <t xml:space="preserve"> Габариты шлифовального круга (ДхШ) Ø150х20 мм.</t>
  </si>
  <si>
    <t>259411.300.000034</t>
  </si>
  <si>
    <t>стальной, диаметр 10 мм, без гайки</t>
  </si>
  <si>
    <t>Болт оцинкованный М10х50 DIN 933 zn кл. пр. 4.8. 10кп.с полной резьбой. Шаг 1,5. S-17 DIN 933, ГОСТ Р ИСО 4017-2013, ISO 4017.</t>
  </si>
  <si>
    <t> Северсталь</t>
  </si>
  <si>
    <t>Грунтовка</t>
  </si>
  <si>
    <t>203022.100.000008</t>
  </si>
  <si>
    <t>минеральная</t>
  </si>
  <si>
    <t>Материал поверхности применения: Гипсокартон, Цементно-известковая штукатурка, Бетонные подложки, Цемент, Бетон, Газобетонный блок, Гипсокартон
Применение продукта: Подготовка перед нанесением
Продукт совместим с влажными помещениями: Да
Тип продукта: Бетонконтакт
Количество слоев: 1
Место использования: Внутренний / наружный
Максимальная температура применения (°C): 30.0
Минимальная температура применения (°C): 5.0
Площадь покрытия (м²): 25.0
Для влажных помещений: Да СТ РК ГОСТ Р 52020-2007</t>
  </si>
  <si>
    <t>Лакра</t>
  </si>
  <si>
    <t>Набор гайколомов, 4 предмета, Арт.AG010109-А. Каталог "Профессиональный инструмент" компании "JONNESWAY"</t>
  </si>
  <si>
    <t>Набор гайколомов, 4 предмета</t>
  </si>
  <si>
    <t>Перфоратор электрический</t>
  </si>
  <si>
    <t>Профессиональный бензокоса триммер, ранцевого типа, мощность двигателя (от 1,8 л.с. и выше), со сменными стальными ножами.</t>
  </si>
  <si>
    <t>Круг шлифовальный тип 1 (ПП) 150х20х32 14А 25Н СМ2 6К 35 м/с А ГОСТ 2424-83</t>
  </si>
  <si>
    <t>В35-31, Для ванны, в наборе с гофрированным шлангом, лейкой.</t>
  </si>
  <si>
    <t>Набор ключей гаечных карданных в кейсе, 8-19 мм,6 предметов Арт.W43А106S</t>
  </si>
  <si>
    <t>ручная электродрель 220 В, с регулятором оборотов, мощность 850 Вт, диаметр сверления до 10 мм</t>
  </si>
  <si>
    <t>274015.700.000004</t>
  </si>
  <si>
    <t>ртутная, ДРЛ-400</t>
  </si>
  <si>
    <t xml:space="preserve">HPL-R 400Вт E40 </t>
  </si>
  <si>
    <t>Микрометр МК100-1 ГОСТ 6507-90 Предоставление сертификата о включении в реестр ГСИ РК и о первичной поверке.</t>
  </si>
  <si>
    <t>257340.190.000007</t>
  </si>
  <si>
    <t>отрезной, из твердого сплава</t>
  </si>
  <si>
    <t>токарный отрезной размер 25х16х140. 2130-0009R. Пластина 13713. Т5К10, ГОСТ 18884-73</t>
  </si>
  <si>
    <t>257340.190.000014</t>
  </si>
  <si>
    <t>проходной, из твердого сплава</t>
  </si>
  <si>
    <t>резьбовой 25х16х140 код заказа 2660-0005 Пластина Т5К10 из твердого сплава, резьбонарезной, ГОСТ 18885-73</t>
  </si>
  <si>
    <t>Щуп номер набора № 2, ГОСТ 882-75 (длиной L=112 мм, размером 8,5х12х112)</t>
  </si>
  <si>
    <t>Gedore</t>
  </si>
  <si>
    <t>242013.900.001549</t>
  </si>
  <si>
    <t>металлический, негерметичный, диаметр свыше 51 мм</t>
  </si>
  <si>
    <t>МеталлорукавРЗ ЦХ Ø 75 мм</t>
  </si>
  <si>
    <t>AM 35</t>
  </si>
  <si>
    <t>282970.300.000014</t>
  </si>
  <si>
    <t>для ручной сварки покрытыми электродами</t>
  </si>
  <si>
    <t>Сварог  напряжение сети: 220 В (160-270), ток в режиме ММА: 15 - 200 А, ММА ток при ПВ 60%: 200 А, диаметр электродов (min - max): 1,5-4 мм,  потребляемая мощность: 7.10 кВА, а , габаритные размеры: 310x135x200.</t>
  </si>
  <si>
    <t>СЭЛМА</t>
  </si>
  <si>
    <t>242013.900.001544</t>
  </si>
  <si>
    <t>металлический, негерметичный, диаметр до 10 мм</t>
  </si>
  <si>
    <t>Металлорукав РЗ ЦХ Ø 10мм</t>
  </si>
  <si>
    <t>222929.900.000059</t>
  </si>
  <si>
    <t>пластиковая, для радиатора</t>
  </si>
  <si>
    <t>Состав - Пластик
Материал - Пластик
Тип - Панели и экраны
Вес, г - 1556
Тип упаковки - Пакет
Размер упаковки, см - 100 х 3.5 х 60
Размер, см - 60 х 100
Цвет - Белый
Форма - Прямоугольная
ТУ 50123203</t>
  </si>
  <si>
    <t>СЫЗРАНЬ</t>
  </si>
  <si>
    <t>239111.600.000014</t>
  </si>
  <si>
    <t>шлифматериал карбид кремния, на керамической связке, шлифовальный</t>
  </si>
  <si>
    <t>шлифовальный, на керамической связке, шлифматериал карбид кремния шлифовальный ПП 300х40х127-25А-40-СМ1-6-К-35-А-3, ГОСТ 2424-83</t>
  </si>
  <si>
    <t>Порог</t>
  </si>
  <si>
    <t>251123.677.000000</t>
  </si>
  <si>
    <t>для напольных покрытий, металлический</t>
  </si>
  <si>
    <t>Материал - Алюминий
Покрытие - Декорированное
Тип порога - Одноуровневый
Вид порога - Жесткий
Для – Линолеум, ламинат.
Длина – 3000 мм
Ширина – 30мм
Высота – 3мм
Монтажные отверстия – Да, шурупы для отверстие комплект 
Скрытый крепеж - Нет
Упаковка – Пленка</t>
  </si>
  <si>
    <t>Наконечник медный под опрессовку нелуженые ТМ 70мм² ГОСТ 7386-80</t>
  </si>
  <si>
    <t>Инверторный сварочный аппарат, Класс защиты IP21, максимальный диаметр электрода 6 мм, напряжение дуги 32,6 В, диапазон регулирования сварочного тока MMA от 20 до 350 А, напряжение питающей сети 380±10% В, напряжение холостого хода 85 В, ПВ при I max, % 70. Потребляемый ток, А 3*25, ручной, 220 В, 315 А, ГОСТ 14254-96</t>
  </si>
  <si>
    <t>257340.190.000011</t>
  </si>
  <si>
    <t>проходной изогнутый, из твердого сплава</t>
  </si>
  <si>
    <t>токарный проходной отогнутый размер 20х20х125. код заказа 2102-1111 Пластина ВК8 из твердого сплава, резьбонарезной, ГОСТ 18877-73</t>
  </si>
  <si>
    <t>281412.330.000003</t>
  </si>
  <si>
    <t>для моек, двухрукояточный, набортный, размер 180*130 мм</t>
  </si>
  <si>
    <t>двухрычажный смеситель для умывальника настенный, поворотный излив, хромированный.</t>
  </si>
  <si>
    <t>Набор отверток 20 предметов. Высота упаковки, мм 30. Длина упаковки, мм 312. Ширина упаковки, мм 460. Масса брутто, кг 1.041</t>
  </si>
  <si>
    <t xml:space="preserve">Дрель-шуруповерт  </t>
  </si>
  <si>
    <t>Штангенциркуль ШЦ-II 250-0,1 кл.2 , ГОСТ 166-89 Предоставление сертификата о включении в реестр ГСИ РК и о первичной поверке.</t>
  </si>
  <si>
    <t>По ТС</t>
  </si>
  <si>
    <t>Индикатор часовой</t>
  </si>
  <si>
    <t>265133.900.000006</t>
  </si>
  <si>
    <t>обыкновенного типа</t>
  </si>
  <si>
    <t>Индикатор часового типа диапозон измерения 0-5 мм с ценой деления 0,01 мм ГОСТ 577-68 (СТ СЭВ 3138-81)</t>
  </si>
  <si>
    <t>ООО "Кировский завод "</t>
  </si>
  <si>
    <t>Микрометр МК150-1 ГОСТ 6507-90 Предоставление сертификата о включении в реестр ГСИ РК и о первичной поверке.</t>
  </si>
  <si>
    <t>Лом</t>
  </si>
  <si>
    <t>257330.650.000018</t>
  </si>
  <si>
    <t>строительный</t>
  </si>
  <si>
    <t>стальной, круглый 30 мм, дл. 1500 мм</t>
  </si>
  <si>
    <t>ООО Сибин</t>
  </si>
  <si>
    <t>Микрометр МК175-1 ГОСТ 6507-90 Предоставление сертификата о включении в реестр ГСИ РК и о первичной поверке.</t>
  </si>
  <si>
    <t>набор комбинированных ключей, 6-32 мм, чехол из теторона, 15 предметов. Вид набора: Комбинированные ключи. Вид упаковки: Чехол. Количество предметов: 15. Размеры ключей: 6-32. Цвет: Хром</t>
  </si>
  <si>
    <t>Рукав пожарный напорный сборе с головками ГР-50, согласно СТ РК 1714-2007. Внутренний диаметр 51 мм, длина 20 м., рабочее давление не более 1,0 Мпа; испытательное давление не менее 2,0 Мпа, разрывное давление неменее 2,0 Мпа. Температура хрупкости покрытия, не выше; для умеренного климата -40 ℃. Каркас из синтетического волокна с внутренней гидроизоляционной камерой . Предназначен для комплектования шкафов пожарных кранов в производственных помещениях, а также для переносных мотопомп и других насосных агрегатов</t>
  </si>
  <si>
    <t>УРАЛЬСКИЙ ЗАВОД ЭЛАСТОМЕРНЫХ УПЛОТНЕНИЙ</t>
  </si>
  <si>
    <t>Накладка тормозной колодки</t>
  </si>
  <si>
    <t>293230.230.000002</t>
  </si>
  <si>
    <t>А/м Daewoo Bh 120 f, Накладка тормозная задняя (DAEWOO) 220/19 HI-Q, SL021</t>
  </si>
  <si>
    <t>ПИИ АВТОИНВЕСТСТРОЙ-БРОК</t>
  </si>
  <si>
    <t>Ошипованная, 245/75R16, УАЗ "Патриот", (Nexen)</t>
  </si>
  <si>
    <t>293230.300.000062</t>
  </si>
  <si>
    <t>Коробка отбора мощности МП05-4202010 для автокрана КС-3577-3 К на базе шасси автомобиля КАМАЗ.</t>
  </si>
  <si>
    <t>г. Челябинск</t>
  </si>
  <si>
    <t>«АС-ТехКом»</t>
  </si>
  <si>
    <t>257340.190.000018</t>
  </si>
  <si>
    <t>расточный, из сверхтвердых материалов</t>
  </si>
  <si>
    <t>расточной размер 16х16х140 код заказа 2141-0010 для глухих отверстий. Пластина Т5К10 из твердого сплава, резьбонарезной, ГОСТ 18883-73</t>
  </si>
  <si>
    <t>257111.920.000003</t>
  </si>
  <si>
    <t>электрические</t>
  </si>
  <si>
    <t>Электрические листовые ножницы 220В, частота 50Гц, мощность 710 Вт, 1600об/мин, толщина материала 3,2</t>
  </si>
  <si>
    <t>204144.000.000016</t>
  </si>
  <si>
    <t>для очистки рук, пастообразное</t>
  </si>
  <si>
    <t>Очиститель рук 200 мл туба</t>
  </si>
  <si>
    <t>Микрометр МК200-1 ГОСТ 6507-90 Предоставление сертификата о включении в реестр ГСИ РК и о первичной поверке.</t>
  </si>
  <si>
    <t>204132.790.000010</t>
  </si>
  <si>
    <t>для чистки ванн и раковин, порошкообразное</t>
  </si>
  <si>
    <t>Чистящий порошок универсальный, двойной эффект в пластмасовой ёмкости, объём 500 гр. Группа товаров бытовой химии по СТ РК ГОСТ Р 51696-2003</t>
  </si>
  <si>
    <t>231412.990.000001</t>
  </si>
  <si>
    <t>стеклобандажная, марка ЛСБЭ</t>
  </si>
  <si>
    <t>Лента ЛСБЭ-155 (0,2х20) ТУ6-48-00204961</t>
  </si>
  <si>
    <t> ООО "ТПК "Пентан"</t>
  </si>
  <si>
    <t>Стяжка кабельная 290X4,8 Размер: Д x Ш, 290 x 4,8 мм, цвет: прозрачный.</t>
  </si>
  <si>
    <t>265133.900.000038</t>
  </si>
  <si>
    <t>НМ 50-75</t>
  </si>
  <si>
    <t>Нутромер микрометрический НИ 18-50. Предоставление сертификата о включении в реестр ГСИ РК и о первичной поверке.</t>
  </si>
  <si>
    <t>Лента изоляционная ПВХ с липким слоем **специальная**, ГОСТ 16214-86, размер: 15*0,20 мм., 20 м, 76гр (500шт шт*0,076кг= 38кг)</t>
  </si>
  <si>
    <t>325013.700.000010</t>
  </si>
  <si>
    <t>для профилактики появления пролежней</t>
  </si>
  <si>
    <t>Круг резиновый (медицинский подкладной противопролежневый) № 1, диамметр круга - 280 мм</t>
  </si>
  <si>
    <t>ООО "Объединение Альфапластик"</t>
  </si>
  <si>
    <t>Наконечники болтовые секторные НБС-150/300 по ТУ 3449-009-97284872-2006</t>
  </si>
  <si>
    <t>Для кухни, залив длинный, одноручный</t>
  </si>
  <si>
    <t>для резки листового металла мощность 400 Вт, 4200 об/мин, сталь при 400 Н/мм2 1,6 мм, сталь при 600 Н/мм2 1,2 мм, алюминий при 200 Н/мм2 2,3 мм, минимальный радиус кривой 25 мм, электрические, 220 В</t>
  </si>
  <si>
    <t>Набор  для комплектации и тех.обслуживания автомобиля №5 код заказа 15656</t>
  </si>
  <si>
    <t xml:space="preserve">Набор для комплектации и тех.обслуживания автомобиля №5 </t>
  </si>
  <si>
    <t>Покрытие напольное</t>
  </si>
  <si>
    <t>162114.190.000004</t>
  </si>
  <si>
    <t>ламинированное, класс 32</t>
  </si>
  <si>
    <t>Ламинат
Класс износостойкости - 32
Ширина - 190.0 (мм)
Длина - 1200.0 (мм)
Толщина - 8.0 (мм)
Покрываемая пачкой площадь - 1.596 (кв.м)
Количество в упаковке - 7 (шт.)
ГОСТ 32304-2013</t>
  </si>
  <si>
    <t>274015.700.000002</t>
  </si>
  <si>
    <t>ртутная, ДРЛ-125</t>
  </si>
  <si>
    <t xml:space="preserve">HPL-R 125Вт E27 </t>
  </si>
  <si>
    <t>263021.900.000011</t>
  </si>
  <si>
    <t>бесшнуровой</t>
  </si>
  <si>
    <t>Радиотелефон. Комплектация: база, трубка. Рабочая частота 240-390 МГц; радиус действия на открытой местности - 25 000 м; громкая связь (спикерфон).</t>
  </si>
  <si>
    <t>"Panasonic"</t>
  </si>
  <si>
    <t>265133.900.000032</t>
  </si>
  <si>
    <t>НИ 50-100</t>
  </si>
  <si>
    <t>Нутромер индикаторный НИ 100 ГОСТ 868-82. Предоставление сертификата о включении в реестр ГСИ РК и о первичной поверке.</t>
  </si>
  <si>
    <t>в балончиках по 330 мм куб., освежитель воздуха, с различными запахами</t>
  </si>
  <si>
    <t>Крым</t>
  </si>
  <si>
    <t>ООО "Стандарт Лайтер"</t>
  </si>
  <si>
    <t>Средство чистящее, порошкообразное средство для сантехники дезинфицирующее, в пакетиках, 400 гр, лимон</t>
  </si>
  <si>
    <t>192029.599.000000</t>
  </si>
  <si>
    <t>полиэтилсилоксановая</t>
  </si>
  <si>
    <t>Жидкость полиэтилсилоксановая ПЭС-3 поГОСТ 13032-77</t>
  </si>
  <si>
    <t>ООО "СИЛАН"</t>
  </si>
  <si>
    <t>Станция паяльная</t>
  </si>
  <si>
    <t>257330.650.000020</t>
  </si>
  <si>
    <t>с нихромовым нагревателем</t>
  </si>
  <si>
    <t xml:space="preserve">Термовоздушная паяльная станция  </t>
  </si>
  <si>
    <t>Element</t>
  </si>
  <si>
    <t xml:space="preserve">диапазон измерений 0-5, 5-1000 Мом 500 В ЭСО 202/2-2 (переносной в чехле), внесенный в Госреестр СИ РК </t>
  </si>
  <si>
    <t>Наконечники болтовые секторные НБС-50/120 по ТУ 3449-009-97284872-2006</t>
  </si>
  <si>
    <t>Паста</t>
  </si>
  <si>
    <t>204144.000.000002</t>
  </si>
  <si>
    <t>для очистки рук, гелеобразная</t>
  </si>
  <si>
    <t>Паста для мягкой и эфективной очистки кожи от сильных загрязнений, 500 грамм</t>
  </si>
  <si>
    <t>комбинированные 160 ХН (до 1000В) ГОСТ 5547-93 с диэлектрическими ручками</t>
  </si>
  <si>
    <t>220 В, мощность 1400 Вт, частота ударов 0-4500 уд/мин, обороты 0-11000 об/мин</t>
  </si>
  <si>
    <t xml:space="preserve">ГАЗ-3307, Размер:8,25R20(240-508), комплектность: камерная </t>
  </si>
  <si>
    <t>Индикатор ИЧ10Б класса 1, часового тип исполнения ИЧ,  диапозон измерения 0-10 мм  ГОСТ 577-68, редоставление сертификата о включении  в  реестр  ГСИ РК и о первичной поверке.</t>
  </si>
  <si>
    <t>ООО «М-Сервис»</t>
  </si>
  <si>
    <t>Смеситель для душа однорукавочный совмещенный</t>
  </si>
  <si>
    <t>согласно ТС</t>
  </si>
  <si>
    <t>Манометр МТП 100 диапазон показаний от 0 до10 кгс\см2. . ГОСТ 2405-8.</t>
  </si>
  <si>
    <t>https://exportv.ru/zavod/gromkogovoriteli-ot-proizvoditelya.html#where</t>
  </si>
  <si>
    <t>257340.190.000013</t>
  </si>
  <si>
    <t>проходной отогнутый, из твердого сплава</t>
  </si>
  <si>
    <t>токарный проходной отогнутый размер 32х20х170. код заказа 2102-1111 Пластина ВК8 из твердого сплава, резьбонарезной, ГОСТ 18877-73</t>
  </si>
  <si>
    <t>гаечные, комбинированные, в наборе 14 предметов, 8-24 мм, ГОСТ 16983-80</t>
  </si>
  <si>
    <t>Микрометр МК250-1 ГОСТ 6507-90 Предоставление сертификата о включении в реестр ГСИ РК и о первичной поверке.</t>
  </si>
  <si>
    <t>клиновый длина 200мм предел измерений 0,2-9 мм.</t>
  </si>
  <si>
    <t>Круг шлифовальный 230х6х22(арм)14А80Т1Е</t>
  </si>
  <si>
    <t>259413.900.000032</t>
  </si>
  <si>
    <t>для кабельщика</t>
  </si>
  <si>
    <t>набор инструмента для монтажа кабельных систем: Мультиметр. Тестовая телефонная трубка монтера. Тональный генератор и Щуп индуктивный. Пассатижи 15 см. Длинногубцы 15 см Бокорезы - стриппер 16 см. Кабельрез. Инструмент для снятия изоляции с провода 0,8 – 2,6 мм. Инструмент для снятия верхней изоляции кабеля 2.5 – 11 мм. Кримпер для опрессовки разъемов (RJ-45, RJ-11). Модульный адаптер на 6 контактов. Инструмент для расшивки кабеля на кросс. Лезвие для расшивки на кросс 110. Лезвие для расшивки на кросс Krone. Щуп Probe Pic для кросса, изолированный. Нож для разделки кабеля Ножницы электромонтера с зазубренным лезвием Ключ гаечный разводной 15 см Набор внутренних шестигранных ключей 1.5 – 6 мм (8 шт) Отвертка универсальная c 10 насадками Набор отверток (6 шт) Отвертка-пробник; Рулетка (3 м) Фонарь налобный Сумка на молнии из ткани Cordura*</t>
  </si>
  <si>
    <t>244324.000.000004</t>
  </si>
  <si>
    <t>оловянно-свинцовый, марка ПОС 30</t>
  </si>
  <si>
    <t>ГОСТ 21931-76</t>
  </si>
  <si>
    <t>244324.000.000028</t>
  </si>
  <si>
    <t>оловянно-свинцовый, марка ПОС 60</t>
  </si>
  <si>
    <t>Припой ПОС 60 ГОСТ 21931-76</t>
  </si>
  <si>
    <t>Сверло центровочное комбинированое D12,5хd5,00L66xi7,5, ГОСТ 14952-75</t>
  </si>
  <si>
    <t xml:space="preserve">Манометр гидросистемы Модель МА100ВУ63. Диапазон измерения 100 МПа. Вес 0,96кгс Присоединительный размер адаптера к3/8. В виброустойчивом исполнении с присоединительным адаптером в комплекте. </t>
  </si>
  <si>
    <t>263021.900.000010</t>
  </si>
  <si>
    <t>шнуровой</t>
  </si>
  <si>
    <t>Телефонный аппарат настольного исполнения без номеронабирателя . Питание от абонентской линии 24-60 В. Предназначен для использования в помещениях и проходных.</t>
  </si>
  <si>
    <t>"Пермский телефонный завод"</t>
  </si>
  <si>
    <t>257330.930.000032</t>
  </si>
  <si>
    <t>аккумуляторная</t>
  </si>
  <si>
    <t>аккумуляторная, батарея Li-ion 18 В, 4 Аh; N об.= 0-400/0-1300 об/мин.</t>
  </si>
  <si>
    <t>Кусачки боковые с изолирующими рукоятками 7814-0137 ГОСТ 28037 Общая длина L, мм 160; Тип тип 1 - боковые; Рукоятки с изолирующими рукоятками.</t>
  </si>
  <si>
    <t>257340.190.000015</t>
  </si>
  <si>
    <t>расточный, из твердого сплава</t>
  </si>
  <si>
    <t>расточной размер 25х25х200 код заказа 2141-0010 для глухих отверстий. Пластина Т5К10 из твердого сплава, резьбонарезной, ГОСТ 18883-73</t>
  </si>
  <si>
    <t xml:space="preserve"> Шина легкогрузовая, размер:185R16С (ширина профиля 185мм; посадочный диаметр 16"); индекс скорости и нагрузки 104/102R; конструкция шины: радиальная. Комплектность: камера+шина; рисунок протектора универсальный.</t>
  </si>
  <si>
    <t>Микрометр МК125-1 ГОСТ 6507-90 Предоставление сертификата о включении в реестр ГСИ РК и о первичной поверке.</t>
  </si>
  <si>
    <t>Наконечник медный под опрессовку нелуженые ТМ95мм² ГОСТ 7386-80</t>
  </si>
  <si>
    <t>Лакоткань</t>
  </si>
  <si>
    <t>139614.000.000012</t>
  </si>
  <si>
    <t>из натурального шелка, с повышенными диэлектрическими свойствами</t>
  </si>
  <si>
    <t xml:space="preserve">Лакоткань электроизоляционная ЛШМ-105 на основе шелка, толщина 0,12мм ТУ 655РК-06948680 ТОО-03-2001  </t>
  </si>
  <si>
    <t>Паронит</t>
  </si>
  <si>
    <t>239911.990.000022</t>
  </si>
  <si>
    <t>марка ПМБ</t>
  </si>
  <si>
    <t xml:space="preserve">ПМБ б=3  Размер листа 1500х1500 мм ГОСТ 481-80  </t>
  </si>
  <si>
    <t>Урал- АТИ</t>
  </si>
  <si>
    <t>Веник</t>
  </si>
  <si>
    <t>329111.900.000006</t>
  </si>
  <si>
    <t>для уборки</t>
  </si>
  <si>
    <t>Веник  для уборки, 3-х прошивной, сорго, стандарт</t>
  </si>
  <si>
    <t>«РДС Строй»</t>
  </si>
  <si>
    <t>Перфоратор , мощность 1500Вт, тип патрона -4 паза, энергия удара 17,5 Дж, макс.диаметр бура 50мм</t>
  </si>
  <si>
    <t>257340.190.000001</t>
  </si>
  <si>
    <t>отрезной, из быстрорежущей стали</t>
  </si>
  <si>
    <t>токарный отрезной размер 32х20х170. 2130-0009R. Пластина 13713. Т5К10, ГОСТ 18884-73</t>
  </si>
  <si>
    <t>204144.000.000019</t>
  </si>
  <si>
    <t>против ржавчины, жидкость</t>
  </si>
  <si>
    <t>Средство санитарно-гигиническое, для обработки унитазов от ржавчины. Объем бутылка 1000 мл. СТ РК ГОСТ Р 51696-2003</t>
  </si>
  <si>
    <t xml:space="preserve"> Шина легкогрузовая, размер:225/75R16С (ширина профиля 225мм; посадочный диаметр 16", высота профиля 75%); индекс скорости и нагрузки 121N, конструкция шины: радиальная. Комплектность: камера+шина, рисунок протектора универсальный.</t>
  </si>
  <si>
    <t>Прибор кабельный</t>
  </si>
  <si>
    <t>265143.100.000002</t>
  </si>
  <si>
    <t>для проведения основных измерений электрических параметров кабельных линий связи</t>
  </si>
  <si>
    <t>КБ Связь Квант-рефлектометр оптический 1310/1550(30/28 дБ) с визуаным дефектоскопом,диапазон-от 0-50м до 200км., длина волны-1310/1550 нм,питание-от встроенного аккумулятора 4400Ам/ч,от сети≈220В.,связь с компьютером по USB-интерфейсу,встроенный визуальный дектоскоп мшностью-10МВт</t>
  </si>
  <si>
    <t xml:space="preserve">Узбекистан </t>
  </si>
  <si>
    <t>ОАО МОМИК СВ</t>
  </si>
  <si>
    <t>Набивка сальниковая</t>
  </si>
  <si>
    <t>239914.000.000001</t>
  </si>
  <si>
    <t>графитовая, марка-АСС</t>
  </si>
  <si>
    <t>Набивка сальниковая сальниковая графитовая МС105 с сечением 14*14, Плетеные высококачественные гибкие графитовые волокна, армированные хлопчатобумажной нитью, пропитанные политетрафторэтиленом ПТФЭ                               ТУ 2573-003-56508584-03</t>
  </si>
  <si>
    <t>ООО "Теплоэнергоремонт"</t>
  </si>
  <si>
    <t>Лобзик</t>
  </si>
  <si>
    <t>282411.200.000000</t>
  </si>
  <si>
    <t>ручной, электрический</t>
  </si>
  <si>
    <t xml:space="preserve">напряжение 220 В </t>
  </si>
  <si>
    <t>гаечные, комбинированные, в наборе 12 предметов 6-32 мм в пластиковом футляре</t>
  </si>
  <si>
    <t>Субмодуль</t>
  </si>
  <si>
    <t>263030.900.000174</t>
  </si>
  <si>
    <t>шлюз IP телефонии, к платам подключения устройств типа TM.IP</t>
  </si>
  <si>
    <t>Модуль SG-MR-17G2 (2 канала Е1) - модуль передачи потока Е1 диспетчерских каналов связи, предназначен для установки в состав универсальной мультисервисной платформы SG-17R в качестве E1 каналообразующего оборудования.
Количество интерфейсов - 2.
Число проводов в линии связи - 4 (две пары).
Линейный код (ITU-T G.703) - HDB3, AMI.
Скорость передачи данных - Nx64 кбит/c где N=1:32 для каждого из интерфейсов Е1 (64:2048 кбит/с с шагом 64 кбит/с). 
Длина линии связи по Е1 - 2,4 км (для кабеля 0,5 мм), 1,6 км (для кабеля 0,4 мм).
Цикловая структура (framing) - G.704.
Сверхциклы (superframe) - CRC4, CAS.
Тип разъёма - RJ-45 (розетка).
Тип электрического стыка - PCI. Максимальное количество устанавливаемых модулей в базовую платформу SG-17R в режиме маршрутизации - 3.
Максимальное количество устанавливаемых модулей в базовую платформу SG-17R в режиме мультиплексирования — TDM - 4.
Габаритные размеры - 20x125x164 мм (с планкой). Потребляемая мощность - 1,44 Вт. Непрерывный режим работы.</t>
  </si>
  <si>
    <t>"Сигранд"</t>
  </si>
  <si>
    <t>272022.900.000005</t>
  </si>
  <si>
    <t>для ИБП, напряжение 12 В, емкость 1,2-7 А/ч, свинцово-кислотный</t>
  </si>
  <si>
    <t xml:space="preserve">Аккумулятор 12В., 1,2 А/ч, необслуживаемый, Свинцово-кислотный, размеры: 97*44 *59 мм, цвет: чёрный, корпус: Ударопрочный ABS пластик. Предназначен для работы в режиме постоянного подзаряда (буферный режим), для систем безопасности и систем аварийного освещения. </t>
  </si>
  <si>
    <t>г.Тюмень</t>
  </si>
  <si>
    <t>АО "Тюменский аккумуляторный завод"</t>
  </si>
  <si>
    <t>323015.900.000026</t>
  </si>
  <si>
    <t>для альпинизма</t>
  </si>
  <si>
    <t>верёвка динамическая Тendon диаметр каната: 9,7 (мм); удлинение: (50 - 150 кг): 1 (%); мин. прочность с узлами: 8,4 (кН) использованный материал: PA/steel, сертификаты: CE 1019,EN 1891, вес: 61 (г/м).</t>
  </si>
  <si>
    <t>ООО "Швейное предприятие Кроха"</t>
  </si>
  <si>
    <t>Плита древесно-стружечная</t>
  </si>
  <si>
    <t>162113.300.000004</t>
  </si>
  <si>
    <t>марка П-1, многослойная</t>
  </si>
  <si>
    <t xml:space="preserve">Вид древесно-плитного материала - ДСП
Покрытие -Без покрытия
Предназначение - Производство мебели
Длина - 2750
Ширина - 1830
Толщина - 16
Количество слоев - Многослойная
ГОСТ 10632-2014
</t>
  </si>
  <si>
    <t xml:space="preserve">Зимняя, ошипованная, ГАЗ-3302, Размер:185R16С, комплектность: камерная </t>
  </si>
  <si>
    <t>Ошипованная, 235/75R16, Grand Tieger, (Nexen)</t>
  </si>
  <si>
    <t>257330.500.000002</t>
  </si>
  <si>
    <t>механическая</t>
  </si>
  <si>
    <t>Бензодрель для сверления шпал Вес-4,7кг. Размер-420х320хъ255мм. Объем двигателя-23,6 см3 Максимальные обороты двигателья-7500 об/мин.</t>
  </si>
  <si>
    <t>Манометр ЭКМ 1У ГОСТ 13717-84. Класс точности - 1,5.Резьба присоединительного штуцера - М20х1,5.Размер квадрата под ключ — 17х17 мм.Допустимая погрешность срабатывания сигнализирующего устройства в процентах от суммы пределов измерений — ±2,5.Рабочее напряжение — 220В переменного тока с частотой 50Гц.Разрывная мощность контактов сигнализирующего устройства при омической нагрузке — 10ВА.Масса приборов, кг, не более – 2,5. ГОСТ 2405-8.</t>
  </si>
  <si>
    <t>ТОО «Прибор»</t>
  </si>
  <si>
    <t>Потолок подвесной</t>
  </si>
  <si>
    <t>329959.900.000122</t>
  </si>
  <si>
    <t>для помещений</t>
  </si>
  <si>
    <t>Подвесной потолок   в комплекте, 8 мм Наличие подвесной системы: 1
Материал панели подвесного потолка: Минеральное волокно
Тип панели: Board
Звукоизоляция (дБ): 32
Влагостойкость (%): 95
Светоотражение (%): 84
Толщина панели (мм): 8
Длина панели (мм): 600
Ширина панели (мм): 600 СТ РК 1904-2009</t>
  </si>
  <si>
    <t>ООО АЛБЕС-М</t>
  </si>
  <si>
    <t>Подшипник 7526М ГОСТ 520-2011</t>
  </si>
  <si>
    <t>Штангенциркуль ШЦ-I-125-0,1, класс точности 1 ГОСТ 166-89, (двухсторонний с глубиномером) Диапазон измерения 
0-125мм, Предоставление сертификата о включении  в  реестр  ГСИ РК и о первичной поверке.</t>
  </si>
  <si>
    <t>ОАО "СтиЗ"</t>
  </si>
  <si>
    <t>Щуп номер набора № 2, ТУ 2-034-225-87, класс точности 2,  (длиной L=100 мм, количество щупов в наборе 17 шт, номинальная толщина щупов от 0,02 мм до 0,5 мм)</t>
  </si>
  <si>
    <t xml:space="preserve">угловая, с резьбовым креплением, мощность 1800 Вт, 220 В, частота вращения 2000-9000 об/мин  </t>
  </si>
  <si>
    <t xml:space="preserve">угловая, с резьбовым креплением, мощность 1000 Вт, частота вращения 2000-9000 об/мин малая угловая шлифмашина  </t>
  </si>
  <si>
    <t>Плинт</t>
  </si>
  <si>
    <t>263030.300.000015</t>
  </si>
  <si>
    <t>10 пар гнезд</t>
  </si>
  <si>
    <t>Плинт KSC 01-016 с размыкаемыми контактами, маркировка 0…..9, предназначен для монтажа на бокс кабельный (хомут монтажный)</t>
  </si>
  <si>
    <t>"CommScope EMEA Limited"</t>
  </si>
  <si>
    <t>В пластиковом футляре, гаечные, комбинированные, в наборе не менее 29 предметов, 8-32 мм</t>
  </si>
  <si>
    <t>Бельтинг</t>
  </si>
  <si>
    <t>139616.900.000036</t>
  </si>
  <si>
    <t>из хлопчатобумажной пряжи</t>
  </si>
  <si>
    <t>ткань фильтровальная бельтинг БФ-БД 20-30 , суровый, состав - хлопок 100% плотность 900 г/м2., ширина 100 см., форма поставки рулон 30-50 м</t>
  </si>
  <si>
    <t>для моек, однорукояточный, набортный, размер 180*130 мм</t>
  </si>
  <si>
    <t>Однорычажный смеситель для раковины «Тюльпан», короткий излив ГОСТ 25809-96: См-УмОЦБА, См-МОЦБА.</t>
  </si>
  <si>
    <t>Обои виниловые и текстильные на бумажной основе</t>
  </si>
  <si>
    <t>172411.990.000011</t>
  </si>
  <si>
    <t>марка М-3</t>
  </si>
  <si>
    <t xml:space="preserve">Обои виниловые на бумажной основе
Размер - 1000 см × 53 см
Размер упаковки - 53,5 см × 7 см × 7 см
Вес - 1358 г
Материал - Бумага, ПВХ
Вид упаковки - Плёнка
Размер - м 0.53 х 10
Основа – Бумага
ГОСТ 6810-2002
</t>
  </si>
  <si>
    <t>ОАО «Саратовские обои» ...</t>
  </si>
  <si>
    <t xml:space="preserve">Ошипованная, 275/65R17,119H TLC-100 </t>
  </si>
  <si>
    <t>265133.900.000059</t>
  </si>
  <si>
    <t>ШЦЦ</t>
  </si>
  <si>
    <t>ШЦЦ-1-150-0,01 ГОСТ 166-89, Штангенциркуль типа I (двухсторонний с глубиномером) Диапазон измерения 
0-150мм, Размер шага - 0,01мм,  Предоставление сертификата о включении  в  реестр  ГСИ РК и о первичной поверке.</t>
  </si>
  <si>
    <t>257330.300.000007</t>
  </si>
  <si>
    <t>технический, универсальный</t>
  </si>
  <si>
    <t>Ключ динамометрический, Д50М.40.15</t>
  </si>
  <si>
    <t xml:space="preserve">ПАЗ-32053, Размер:9,00R20(260-508), комплектность: камерная </t>
  </si>
  <si>
    <t>ванно-душевой смеситель одноручный с металлическим шлангом и хромированной лейкой</t>
  </si>
  <si>
    <t>Рулетка длина 50 м, внесенная в Реестр ГСИ РК, с сертификатом о поверке в РК, ГОСТ 7502-97</t>
  </si>
  <si>
    <t>263023.900.000075</t>
  </si>
  <si>
    <t>IP-телефония.</t>
  </si>
  <si>
    <t>Прицеп 3ПТС12, размер 1065-420-457 (16.5/70-18), диагональная. Комплектность: камерная.</t>
  </si>
  <si>
    <t>222314.700.000000</t>
  </si>
  <si>
    <t>напольный</t>
  </si>
  <si>
    <t>Кабель-канал напольный, Размер 75х18 мм, длина 2м, 3 отсека, цвет серый ,, стойкость к ударам во время эксплуатации 5 Дж., температура эксплуатации от -5 до +60 °С, стойкость к не распространению горения.</t>
  </si>
  <si>
    <t>https://exportv.ru/zavod/korobki-peredach-avtomobilnye-ot-proizvoditelya.html#where</t>
  </si>
  <si>
    <t>Наконечник медный под опрессовку нелуженые ТМ 120мм² ГОСТ 7386-80</t>
  </si>
  <si>
    <t>Бронза оловянная</t>
  </si>
  <si>
    <t>244413.520.000018</t>
  </si>
  <si>
    <t>марка БрО10Ф1</t>
  </si>
  <si>
    <t>Ø180 мм, БРОФ 10-1 (мягкая), ГОСТ 613-79</t>
  </si>
  <si>
    <t>ООО Завод "Уралпрокат"</t>
  </si>
  <si>
    <t>Ø160 мм, БРОФ 10-1 (мягкая), ГОСТ 613-79</t>
  </si>
  <si>
    <t>Лейка</t>
  </si>
  <si>
    <t>222312.500.000011</t>
  </si>
  <si>
    <t>душевая</t>
  </si>
  <si>
    <t>металлическая, Подсолнух d-15см</t>
  </si>
  <si>
    <t>Граником</t>
  </si>
  <si>
    <t>221111.100.000029</t>
  </si>
  <si>
    <t>для легкового автомобиля, зимняя, радиальная, диаметр обода 18</t>
  </si>
  <si>
    <t xml:space="preserve">Ошипованная, 285/60R18 116H, TLC- 200, (Nexen) </t>
  </si>
  <si>
    <t>221930.500.000001</t>
  </si>
  <si>
    <t>усиленный, резиновый</t>
  </si>
  <si>
    <t>поливочный, резиновый,усиленный, диаметр 15 мм. ГОСТ 18698-79.</t>
  </si>
  <si>
    <t xml:space="preserve">на спецтехнику для трактора МТЗ, размер15.5 R38 Ф-2А </t>
  </si>
  <si>
    <t xml:space="preserve">КамАз-53215, Размер:10,00R20(280-508), комплектность: камерная </t>
  </si>
  <si>
    <t>Фанера общего назначения</t>
  </si>
  <si>
    <t>162112.990.000023</t>
  </si>
  <si>
    <t>марка ФК, сорт IV/IV</t>
  </si>
  <si>
    <t>Фанера березовая ФК НШ 10x1525x1525 мм сорт 4/4
Вид древесно-плитного материала: Фанера
Порода дерева: Береза ГОСТ 3916.1-96</t>
  </si>
  <si>
    <t>ОАО «Увадрев-холдинг»</t>
  </si>
  <si>
    <t>Громкоговоритель</t>
  </si>
  <si>
    <t>264042.300.000001</t>
  </si>
  <si>
    <t>абонентский</t>
  </si>
  <si>
    <t>Громкоговоритель абонентский. Выходная мощность 0,6-1,0 Вт, U=30 В, диапазон принимаемых частот 160-10000 Гц.</t>
  </si>
  <si>
    <t>ОАО ДИНАМИК</t>
  </si>
  <si>
    <t>235/75R16, Grand Tieger</t>
  </si>
  <si>
    <t>235/75R16, Grand Tieger, (Nexen)</t>
  </si>
  <si>
    <t>Лента липкая изоляционная</t>
  </si>
  <si>
    <t>139919.900.000006</t>
  </si>
  <si>
    <t>из пленок</t>
  </si>
  <si>
    <t>Стеклолакоткань ЛСКЛ-155/180 (липкая лента) 0,15 х 20 мм, 1 шт.~250 г</t>
  </si>
  <si>
    <t>ООО "ТПК "Пентан"</t>
  </si>
  <si>
    <t>поливочный, резиновый, диаметр 20 мм ГОСТ 18698-79</t>
  </si>
  <si>
    <t>Триммер бензомоторный 1,3 кВт</t>
  </si>
  <si>
    <t>242013.900.010115</t>
  </si>
  <si>
    <t>стальная, диаметр 351-400 мм</t>
  </si>
  <si>
    <t>труба стальная, бесшовная горячедеформированная, Ø377х10 мм, сталь 20, ГОСТ 8732-78</t>
  </si>
  <si>
    <t>АО "Первоуральский нотрубный  завод"</t>
  </si>
  <si>
    <t>244413.520.000001</t>
  </si>
  <si>
    <t>марка БраА10Мц2Л</t>
  </si>
  <si>
    <t>Бронза БРАЖ 010 Ф1 ГОСТ 613-79, диаметр 100 мм</t>
  </si>
  <si>
    <t>Бронза БРАЖ 010 Ф1 ГОСТ 613-79 диаметр 160 мм</t>
  </si>
  <si>
    <t>Бронза БРАЖ 010 Ф1 ГОСТ 613-79, диаметр 120 мм</t>
  </si>
  <si>
    <t>Бронза БРАЖ 010 Ф1 ГОСТ 613-79, диаметр 180 мм</t>
  </si>
  <si>
    <t>215/60R16, 95H (Toyota Camry)</t>
  </si>
  <si>
    <t>263030.900.000177</t>
  </si>
  <si>
    <t>телефонная</t>
  </si>
  <si>
    <t>Комплект для тестирования телефонных линий Fluke TS19 с переходом со штекера на зажим типа «крокодил». Комплект для тестирования телефонных линий Fluke TS19 поддерживает технологию DataSaf, импульсный и тоновый набор, режимы разговора/мониторинга, а также функции набора последнего номера.</t>
  </si>
  <si>
    <t>"Fiuke Corporation"</t>
  </si>
  <si>
    <t>Набор ключей гаечных комбинированных трещеточных на держателе, 8-24 мм,16 предметов</t>
  </si>
  <si>
    <t>Микрометр МК225-1 ГОСТ 6507-90 Предоставление сертификата о включении в реестр ГСИ РК и о первичной поверке.</t>
  </si>
  <si>
    <t>Коробка  безопасной утилизации (КБУ, КБСУ) для сбора, хранения и утилизации медицинских отходов класса Б .Эпидемиологически опасные медицинские отходы (инфицированные и потенциально инфицированные отходы) Объем 5 л, материал изготовления - трехслойный  гофрокартон. Цвет – желтый.</t>
  </si>
  <si>
    <t>Уровень</t>
  </si>
  <si>
    <t>257330.930.000025</t>
  </si>
  <si>
    <t>тип рамный, брусковый</t>
  </si>
  <si>
    <t>Уровень рамный 200-0,02 ГОСТ 9392-89</t>
  </si>
  <si>
    <t xml:space="preserve"> Сельхоз шина, размер 16.5/70-18, альтернативный размер 1065-420-457 (ширина профиля 16,5", высота профиля 70%, посадочный диаметр 28"), конструкция шины-диагональная. Комплектность: камера+шина+ободная лента.</t>
  </si>
  <si>
    <t>263023.900.000071</t>
  </si>
  <si>
    <t>шахтерский</t>
  </si>
  <si>
    <t>Аппарат телефонный ТАШ-12П без номеронабирателя, степень пылевлагозащиты IP65 согласно ГОСТ 14254-2015 и исполнение РН1 (рудничное нормальное) согласно ГОСТ 24754-2013</t>
  </si>
  <si>
    <t>281314.900.000086</t>
  </si>
  <si>
    <t>электрический, герметичный, бессальниковый, одноступенчатый, подача до 200 м3/ч</t>
  </si>
  <si>
    <t>Характеристики согласно технической спецификации</t>
  </si>
  <si>
    <t>ОАО ЗМЗ</t>
  </si>
  <si>
    <t>Вольво, беговая, 154/150M, (BRIDGESTONE), размер 315*80R22,5, бескамерная</t>
  </si>
  <si>
    <t>263011.000.000007</t>
  </si>
  <si>
    <t>Радиостанция стационарная, диапазон частот 403-470 МГц, количество каналов -16, выходная мощность 40/50 Вт, Класс защиты: IP54</t>
  </si>
  <si>
    <t>ООО БЕК-БРОКЕР</t>
  </si>
  <si>
    <t>Брезент</t>
  </si>
  <si>
    <t>139222.100.000002</t>
  </si>
  <si>
    <t>из льняной ткани</t>
  </si>
  <si>
    <t>Брезент. Плотная льняная, полульняная или хлопчатобумажная ткань, вырабатываемая из толстой пряжи. Плотность не менее 400г/м, ширина 1 метр, ГОСТ 15530-93</t>
  </si>
  <si>
    <t>расточной размер 25х25х200 код заказа 2140-0009 для сквозных отверстий Пластина Т5К10 из твердого сплава, резьбонарезной, ГОСТ 18883-73</t>
  </si>
  <si>
    <t>Сталь листовая горячекатанная, б=5 мм, сталь 3сп, ГОСТ 19903-2015</t>
  </si>
  <si>
    <t>«Арсело́р Ми́ттал» </t>
  </si>
  <si>
    <t>Угломер</t>
  </si>
  <si>
    <t>265112.350.000008</t>
  </si>
  <si>
    <t>для измерения геометрических углов</t>
  </si>
  <si>
    <t>Угломер с нониусом ГОСТ 5378-88 2 УМ</t>
  </si>
  <si>
    <t>281314.130.000002</t>
  </si>
  <si>
    <t>для воды и других чистых, химически нейтральных жидкостей, вертикальный одноступенчатый подача, подача 5000-90000 м3/ч</t>
  </si>
  <si>
    <t>Щуп клиновой, хромированный 0,5-11 мм, градуировка 0,1 мм (артикул 36370020)</t>
  </si>
  <si>
    <t>139913.100.000001</t>
  </si>
  <si>
    <t>ГС</t>
  </si>
  <si>
    <t>Войлок технический ГС , грубошерстный (фетр.техн.) ГОСТ 6418-81,</t>
  </si>
  <si>
    <t>281510.530.000002</t>
  </si>
  <si>
    <t>роликовый сферический, радиальный самоустанавливающийся</t>
  </si>
  <si>
    <t>Подшипник 32634, подшипник качения роликовый радиальный с короткими цилиндрическими роликами однорядный с бортами на наружном кольце и без бортов на внутреннем кольцеГОСТ 520-2011</t>
  </si>
  <si>
    <t>Подшипник 46330 шариковый радиально-упорный однорядный ГОСТ 520-2011</t>
  </si>
  <si>
    <t>Набивка сальниковая сальниковая графитовая МС 571 с сечением 13*13, Плетеные высококачественные гибкие графитовые волокна, армированные хлопчатобумажной нитью, пропитанные политетрафторэтиленом ПТФЭ                                                   ТУ 2573-003-56508584-04</t>
  </si>
  <si>
    <t>Круг шлифовальный тип 1 (ПП) 300х40х127 25А 25Н СМ Б 35 м/с А1 ГОСТ 2424-83</t>
  </si>
  <si>
    <t xml:space="preserve"> Шина грузовая, размер 295*80R22,5 (ширина профиля 295мм, посадочный диаметр 22,5", высота профиля 80%); индекс скорости и нагрузки: 152/148M,кострукция: радиальная, бескамерная; ось применения: рулевая.</t>
  </si>
  <si>
    <t>Набор ключей гаечных комбинированных в сумке, 6-32 мм,26 предметов</t>
  </si>
  <si>
    <t>Подшипник 32544    подшипник качения роликовый радиальный с короткими цилиндрическими роликами однорядный с бортами на наружном кольце и без бортов на внутреннем кольцеГОСТ 520-2011</t>
  </si>
  <si>
    <t xml:space="preserve">285/60R18 116H, TLC- 200, (Nexen) </t>
  </si>
  <si>
    <t>электромонтажный, универсальный, в наборе 94 единицы .</t>
  </si>
  <si>
    <t>Линолеум</t>
  </si>
  <si>
    <t>222315.000.000000</t>
  </si>
  <si>
    <t>из поливинилхлорида, бытовой, на тканой основе</t>
  </si>
  <si>
    <t xml:space="preserve">Форма поставки - Рулон
Толщина - 3,6 mm
Защитный слой - 0,15 mm
Вес - 1.9 кг на квм.
Ширина - 4,0 m
Класс пожарной безопасности - КМ 5
Сфера применения - Бытовой
Тип линолеумного покрытия Гетерогенное покрытие на нетканной основе
ГОСТ 18108-80
</t>
  </si>
  <si>
    <t>АО «Таркетт»</t>
  </si>
  <si>
    <t>Тяговый аккумулятор для штабелера HELI CDD14 : напряжение-24V, Емкость- 280Ah, вес- 280KG, размеры- 655 x 250 x 574.(залитый, заряженный, готовый к эксплуатации). В комплекте с зарядным устройством.</t>
  </si>
  <si>
    <t>Радиостанция стационарная, диапазон частот 140-174 МГц, количество каналов -16, выходная мощность 40/50 Вт, Класс защиты: IP54</t>
  </si>
  <si>
    <t>Труба электросварная</t>
  </si>
  <si>
    <t>242013.900.010093</t>
  </si>
  <si>
    <t>стальная, диаметр 801-850 мм</t>
  </si>
  <si>
    <t>труба стальная электросварная прямошовная, Ø820х10 мм, сталь 3сп, ГОСТ 10704-91</t>
  </si>
  <si>
    <t>ООО "Энгельский трубопрокатный завод"</t>
  </si>
  <si>
    <t xml:space="preserve"> Шина грузовая, размер 315*80R22,5 (ширина профиля 315мм, посадочный диаметр 22,5", высота профиля 80%); индекс скорости и нагрузки: 154/150M,кострукция: радиальная, бескамерная; ось применения: ведущая.</t>
  </si>
  <si>
    <t xml:space="preserve"> Шина грузовая, размер 295*80R22,5 (ширина профиля 295мм, посадочный диаметр 22,5", высота профиля 80%); индекс скорости и нагрузки: 152/148M,кострукция: радиальная, бескамерная; ось применения: ведущая.</t>
  </si>
  <si>
    <t>239913.900.000007</t>
  </si>
  <si>
    <t>на битумно-полимерной основе</t>
  </si>
  <si>
    <t>Раствор однокомпонентный эластичный гидроизоляционный. Легко наносится на любые поверхности . Форма: Вязкая жидкость. Цвет белый с возможностью колорирования . Плотность 1.29 ± 0.05кг/л . Удлинение при разрыве мин. 600 % Адгезионная прочность 12 кгс/см2  ВРЕМЯ ВЫСЫХАНИЯ (температура: 20 °C, относительная влажность 65%) Высыхание первого слоя 12 часов. Высыхание второго слоя 24 часа. Полное высыхание 48часов. Упаковка 20кг.</t>
  </si>
  <si>
    <t>ЗАО РАСТРО</t>
  </si>
  <si>
    <t>в пластиковом кейсе не менее 150 предметов</t>
  </si>
  <si>
    <t>труба стальная бесшовная горячедеформированная, Ø28х4 мм, сталь 20, ГОСТ 8732-78</t>
  </si>
  <si>
    <t>Подшипник 32544 подшипник качения роликовый радиальный с короткими цилиндрическими роликами однорядный с бортами на наружном кольце и без бортов на внутреннем кольцеГОСТ 520-2011</t>
  </si>
  <si>
    <t>Счетчик воды  ВСКМ90-50Ф метрологический класс В:  Строительная длина, мм  300мм . Расход воды, м3/ч: Минимальный, qmin – 0,45 м3/ч .Переходный, qt – 3,00 м3/ч. Номинальный, qn – 15,00 м3/ч . Максимальный, qmax – 30,00 м3/ч .Максимальный объем воды, м3, измеренный за: Сутки – 375,0 м3/ч .Месяц – 11250,0 м3/ч .Порог чувствительности, м3/ч - не более 0,06 м3/ч  Минимальная цена деления счетного механизма, м3 - 0,001 м3  .Емкость счетного механизма, м3 – 999999 м3. ГОСТ Р 51232</t>
  </si>
  <si>
    <t>"ПК Прибор"</t>
  </si>
  <si>
    <t xml:space="preserve">Урал-32551, Размер:14,00R20(370-508), комплектность: камерная </t>
  </si>
  <si>
    <t>257211.300.000000</t>
  </si>
  <si>
    <t>навесной</t>
  </si>
  <si>
    <t>406KAREDCOL VZ1</t>
  </si>
  <si>
    <t> Master Lock</t>
  </si>
  <si>
    <t>Шарик</t>
  </si>
  <si>
    <t>281531.300.000000</t>
  </si>
  <si>
    <t>стальной, для подшипника</t>
  </si>
  <si>
    <t xml:space="preserve"> Шарик  стальной, для подшипника,  d= 8,00мм., сталь ШХ15 ГОСТ 3722-81. вес 1000 шт- 0,00210 кг
</t>
  </si>
  <si>
    <t>Для трактора К-700А, ЯМЗ-238НБ четырехтактный, дизельный стурбонаддувом, число цилиндров 8, рабочий объем 14,86 л, номинальная мощность 212 л. с. Первой комплектности, новый с паспортом</t>
  </si>
  <si>
    <t>Ткань</t>
  </si>
  <si>
    <t>132020.300.000000</t>
  </si>
  <si>
    <t>бытовая, хлопчатобумажная</t>
  </si>
  <si>
    <t xml:space="preserve">Бязь бумажная прочная, грубая ткань, ширина 80-90 см  
ГОСТ 29298-2005
</t>
  </si>
  <si>
    <t>г.Балашиха</t>
  </si>
  <si>
    <t>ООО «БМК-Текстиль»</t>
  </si>
  <si>
    <t>труба стальная, бесшовная, холоднодеформированная, Ø10х2 мм, сталь 12Х18Н9Т, ГОСТ 9941-81</t>
  </si>
  <si>
    <t>273213.700.000259</t>
  </si>
  <si>
    <t>марка МГТФЭ, напряжение не более 1 000 В</t>
  </si>
  <si>
    <t>МГТФЭ 4х0,75мм фторопласт. изоляция</t>
  </si>
  <si>
    <t>ОАО СП ЭЛЕКТРОИЗОЛИ</t>
  </si>
  <si>
    <t>259312.300.000014</t>
  </si>
  <si>
    <t>термически обработанная, из высоколегированной коррозионностойкой стали</t>
  </si>
  <si>
    <t>Проволока из высоколегированной коррозионностойкой и жаростойкой стали, Ø 5 мм, сталь 12Х18Н10Т, ГОСТ 18143-72</t>
  </si>
  <si>
    <t>Белорецкий металлургический комбинат</t>
  </si>
  <si>
    <t>Труба для паровых котлов и трубопроводов</t>
  </si>
  <si>
    <t>242013.900.010028</t>
  </si>
  <si>
    <t>труба бесшовная холоднодеформированная для паровых котлов и трубопроводов, наружный диаметр - 32 мм, толщина стенки - 5 мм (Ø32х5 мм), из стали марки 12Х1МФ, ТУ 14-3р-55-2001</t>
  </si>
  <si>
    <t>241042.000.000006</t>
  </si>
  <si>
    <t>марка Ст.12Х18Н10Т, толщина до 3,9 мм, холоднокатаный</t>
  </si>
  <si>
    <t>Прокат листовой холоднокатаный, б=3 мм, сталь 12Х18Н10Т, размер листа 1500х6000 мм, ГОСТ 19904-2015</t>
  </si>
  <si>
    <t>Прокат листовой горячекатаный, б=5 мм, сталь 12Х18Н10Т, размер листа 1500х6000 мм, ГОСТ 19903-2015</t>
  </si>
  <si>
    <t>труба бесшовная для паровых котлов и трубопроводов, наружный диаметр - 32 мм, толщина стенки - 6 мм (Ø32х6 мм), из стали марки 12Х18Н12Т, ТУ 14-3р-55-2001</t>
  </si>
  <si>
    <t>ТОО "Первая ветровая электрическая станция"</t>
  </si>
  <si>
    <t>Щетка генератора</t>
  </si>
  <si>
    <t>Щетка генератора.для газотурбинной установки [Щетки генератора Win 86 48X WINERGY L0337903]</t>
  </si>
  <si>
    <t>Регулятор частоты вращения вала</t>
  </si>
  <si>
    <t>Регулятор частоты вращения вала.для тракторной техники [Преобразователь частоты Lenze E82MV752_4B]</t>
  </si>
  <si>
    <t>Токосъемник</t>
  </si>
  <si>
    <t>Токосъемник.для щеточного устройства [Блок токосъемных колец Merson USDK357]</t>
  </si>
  <si>
    <t>Муфта.кабельная, тип РМГУ [Угловой экранированный адаптер 20-35 кВ
Сечение 120-240 мм]</t>
  </si>
  <si>
    <t>Муфта.кабельная, тип РМГУ [Угловой экранированный адаптер 20-35 кВ
Сечение 95-150 мм]</t>
  </si>
  <si>
    <t>Муфта.кабельная, тип РМГУ [Угловой экранированный адаптер 20-35 кВ
Сечение 35-95 мм]</t>
  </si>
  <si>
    <t>264033.900.000008</t>
  </si>
  <si>
    <t>Регистратор видеографический 910-8-4-8</t>
  </si>
  <si>
    <t>ТОО "Экибастузская ГРЭС-1 имени Булата Нуржанова"</t>
  </si>
  <si>
    <t>Метран</t>
  </si>
  <si>
    <t>Коллектор нагнетательный</t>
  </si>
  <si>
    <t>302040.300.000453</t>
  </si>
  <si>
    <t>Коллектор нагнетательный в сборе 33.08.00.00-002СБ</t>
  </si>
  <si>
    <t>ОАО Полтавский турбомеханический завод.</t>
  </si>
  <si>
    <t>Насос вертикальный моноблочный с проточной частью из нерж. стали 316 CRN20-03 А-FGJ-G-E-HQQE 3x400D</t>
  </si>
  <si>
    <t>ОАО "ЭЛЕКТРОГИДРОМАШ"</t>
  </si>
  <si>
    <t>Регистратор безбумажный</t>
  </si>
  <si>
    <t>265170.990.000046</t>
  </si>
  <si>
    <t>для сбора, визуализации, регистрации и регулирования различных параметров технологических процессов</t>
  </si>
  <si>
    <t>Регистратор графических данных RSG40</t>
  </si>
  <si>
    <t>Endress+Hauser</t>
  </si>
  <si>
    <t>Виброметр</t>
  </si>
  <si>
    <t>265165.000.000008</t>
  </si>
  <si>
    <t>Виброанализатор двухканальный</t>
  </si>
  <si>
    <t>ВАСТ</t>
  </si>
  <si>
    <t>Пресс вулканизационный</t>
  </si>
  <si>
    <t>289610.730.000000</t>
  </si>
  <si>
    <t>для конвейерных лент и ремневых пластин, гидравлический</t>
  </si>
  <si>
    <t>Пресс гидравлический с выносной бензомаслостанцией</t>
  </si>
  <si>
    <t xml:space="preserve">Россия КТВ Электротехнический завод   г. Иркутск «ИрГидроМаш» «Энергопром»
</t>
  </si>
  <si>
    <t>Цифровой мембранный дозировочный насос DDI 60-10 AR-PVC/V/C-S-31B16F</t>
  </si>
  <si>
    <t>Grundfos</t>
  </si>
  <si>
    <t>Механизм специального назначения</t>
  </si>
  <si>
    <t>283093.990.000073</t>
  </si>
  <si>
    <t>Механизм сдавания №3501-21-40СП</t>
  </si>
  <si>
    <t>ООО "Четра"</t>
  </si>
  <si>
    <t>281524.330.000032</t>
  </si>
  <si>
    <t>коническо-цилиндрический, двухступенчатый, пересекающееся расположение осей</t>
  </si>
  <si>
    <t>Редуктор коническо-целиндрический КЦ-2120</t>
  </si>
  <si>
    <t>Майкопский редукторный завод ПАО "ЗАРЕМ"</t>
  </si>
  <si>
    <t>Толщиномер</t>
  </si>
  <si>
    <t>265166.400.000010</t>
  </si>
  <si>
    <t>диапазон измерения толщины 0,50-508,00 мм</t>
  </si>
  <si>
    <t>Толщиномер ультразвуковой УДТ-08</t>
  </si>
  <si>
    <t>Стрелка сбрасывающая</t>
  </si>
  <si>
    <t>241075.200.000001</t>
  </si>
  <si>
    <t>правая</t>
  </si>
  <si>
    <t>Стрелка сбрасывающая тип Р-65 чертеж №2663.000</t>
  </si>
  <si>
    <t xml:space="preserve">АО «Муромский стрелочный завод» </t>
  </si>
  <si>
    <t>293230.330.000002</t>
  </si>
  <si>
    <t>Коробка передач G11081760</t>
  </si>
  <si>
    <t>япония</t>
  </si>
  <si>
    <t>Редуктор коническо-целиндрический КЦ-3</t>
  </si>
  <si>
    <t>Реактор</t>
  </si>
  <si>
    <t>279070.300.000014</t>
  </si>
  <si>
    <t>для электросигнализации</t>
  </si>
  <si>
    <t>Реактор 6SE6400-3TC14-5FD0</t>
  </si>
  <si>
    <t>Машина для сварки металла сопротивлением</t>
  </si>
  <si>
    <t>282970.300.000000</t>
  </si>
  <si>
    <t>автоматическая, электрическая</t>
  </si>
  <si>
    <t>Машина электрическая "Мангуст-Миди-Электро"</t>
  </si>
  <si>
    <t>Россия, 190008, Санкт-Петербург, ул. Лоцманская, д. 3, ГМТУ, НИТЛ</t>
  </si>
  <si>
    <t>293230.990.000014</t>
  </si>
  <si>
    <t>Головка блока в сборе для двигателя 0330-05-000-7</t>
  </si>
  <si>
    <t>ООО «АЗС Комплект»</t>
  </si>
  <si>
    <t>Терминал</t>
  </si>
  <si>
    <t>263030.900.000175</t>
  </si>
  <si>
    <t>абонентский, стационарный, беспроводный</t>
  </si>
  <si>
    <t>Терминал управления возбуждением ECT TPC-1571</t>
  </si>
  <si>
    <t>Advatech Corporation</t>
  </si>
  <si>
    <t>291013.000.000007</t>
  </si>
  <si>
    <t>внутреннего сгорания, дизельный, мощность не более 250 л.с, 6 цилиндров</t>
  </si>
  <si>
    <t>Двигатель ЯМЗ-238-М2</t>
  </si>
  <si>
    <t>Модуль силовой</t>
  </si>
  <si>
    <t>281332.000.000262</t>
  </si>
  <si>
    <t>Модуль силовой S120 6SL3210 380-480B 50/60Гц 90кВт</t>
  </si>
  <si>
    <t>281113.310.000000</t>
  </si>
  <si>
    <t>для промышленного применения, дизельный</t>
  </si>
  <si>
    <t>Двигатель в сборе 850.1000175</t>
  </si>
  <si>
    <t>271222.900.000022</t>
  </si>
  <si>
    <t>автоматический, четырехполюсный, напряжение более 1200 В</t>
  </si>
  <si>
    <t>Автоматический выключатель Metasol AS-25E3-25A In=2500A</t>
  </si>
  <si>
    <t>Южная Корея,  LSIS</t>
  </si>
  <si>
    <t>Фланец редуктора привода насоса</t>
  </si>
  <si>
    <t>293230.300.000169</t>
  </si>
  <si>
    <t>Редуктор привода насосса 2502-20-13-02СП</t>
  </si>
  <si>
    <t>Блок защиты</t>
  </si>
  <si>
    <t>265170.990.000002</t>
  </si>
  <si>
    <t>для двигателя спецтехники технического обслуживания самолета</t>
  </si>
  <si>
    <t>Блок защиты выключателя Metasol AS-25E3-25A</t>
  </si>
  <si>
    <t>инвентор</t>
  </si>
  <si>
    <t>Экструдер сварочный ручной 4 кг/час</t>
  </si>
  <si>
    <t>ТОО "Nilos Kazakhstan" дилеры</t>
  </si>
  <si>
    <t>289261.300.000101</t>
  </si>
  <si>
    <t>для экскаватора, центральное</t>
  </si>
  <si>
    <t>Колесо натяжное (Четра) каталожный №3501-21-15СП</t>
  </si>
  <si>
    <t>263030.900.000011</t>
  </si>
  <si>
    <t>для цифрового радиорелейного оборудования</t>
  </si>
  <si>
    <t>ЗИП для ячеек КУ-6С</t>
  </si>
  <si>
    <t>Украина, завод РЗВА, г.РОВНО</t>
  </si>
  <si>
    <t>Блок защиты выключателя Mpact-Plus MPRO-50</t>
  </si>
  <si>
    <t>США, General Electric</t>
  </si>
  <si>
    <t>Выключатель автоматический Masrerpact NW16H1 Micrologic 5.0A в комплекте с выкатной корзиной</t>
  </si>
  <si>
    <t>Schneider electric</t>
  </si>
  <si>
    <t>271240.900.000018</t>
  </si>
  <si>
    <t>для котрольно-измерительного прибора</t>
  </si>
  <si>
    <t>Устройство для питания измерительных цепей постоянного и переменного тока УИ300.1</t>
  </si>
  <si>
    <t>ООО "ЗИП "Юримов", г.Краснодар. Россия.</t>
  </si>
  <si>
    <t>Машина сушильная</t>
  </si>
  <si>
    <t>275113.700.000001</t>
  </si>
  <si>
    <t>конденсационная, загрузка белья более 10 кг</t>
  </si>
  <si>
    <t>Машина сушильная загрузка 14 кг</t>
  </si>
  <si>
    <t>IMESA</t>
  </si>
  <si>
    <t>281314.130.000001</t>
  </si>
  <si>
    <t>для воды и других чистых, химически нейтральных жидкостей, горизонтальный одноступенчатый с колесом двухстороннего входа, подача 100-12500 м3/ч</t>
  </si>
  <si>
    <t>Насос погружной ПФ2-150-315-325-37/4</t>
  </si>
  <si>
    <t>г.Омск.ул.Завертяева,36 ОДО Предприятие "Взлёт".</t>
  </si>
  <si>
    <t>282113.500.000022</t>
  </si>
  <si>
    <t>Индукционный нагреватель TIН-220М</t>
  </si>
  <si>
    <t>Америка</t>
  </si>
  <si>
    <t>ООО "Индастриал Партнер"</t>
  </si>
  <si>
    <t>255012.700.000014</t>
  </si>
  <si>
    <t>для буксировки воздушных судов</t>
  </si>
  <si>
    <t>Водило каталожный №3501-19-104СП</t>
  </si>
  <si>
    <t>Аппарат физиотерапевтический</t>
  </si>
  <si>
    <t>325021.800.000023</t>
  </si>
  <si>
    <t>для профилактики и лечения различных заболеваний с помощью электротерапии</t>
  </si>
  <si>
    <t>Физиоаппарат BTL-5816 SLM Combi</t>
  </si>
  <si>
    <t>великобритания</t>
  </si>
  <si>
    <t xml:space="preserve">неомедрем </t>
  </si>
  <si>
    <t>281314.900.000057</t>
  </si>
  <si>
    <t>для нефтепродуктов с температурой до 200ОС, двухстороннего входа, подача 200-1300 м3/ч</t>
  </si>
  <si>
    <t>Насос 6НК-9х1</t>
  </si>
  <si>
    <t>Радиатор (Четра) каталожный №3506-60-109СП</t>
  </si>
  <si>
    <t>281314.900.000064</t>
  </si>
  <si>
    <t>для жидкостей с посторонними включениями, фекальный горизонтальный, подача до 2500 м3/ч</t>
  </si>
  <si>
    <t>Насос NB 125-200/176-154</t>
  </si>
  <si>
    <t>Установка для видеосъемки</t>
  </si>
  <si>
    <t>264033.900.000002</t>
  </si>
  <si>
    <t>для контроля совершения и полета прыжков парашютиста</t>
  </si>
  <si>
    <t>Антидрон защита от квадрокоптеров</t>
  </si>
  <si>
    <t>Россия Китай</t>
  </si>
  <si>
    <t>Машина стиральная</t>
  </si>
  <si>
    <t>275113.500.000000</t>
  </si>
  <si>
    <t>бытовая, тип СМП, загрузка белья не более 10 кг</t>
  </si>
  <si>
    <t>Машина стирально-отжимная загрузка 13,5 кг</t>
  </si>
  <si>
    <t>Видеоэндоскоп</t>
  </si>
  <si>
    <t>267023.900.000002</t>
  </si>
  <si>
    <t>для визуального осмотра и проверки труднодоступных мест, промышленный</t>
  </si>
  <si>
    <t>Видеоэндоскоп тип LPLEX GX/GT</t>
  </si>
  <si>
    <t>нет информации</t>
  </si>
  <si>
    <t>Гидротрансформатор</t>
  </si>
  <si>
    <t>293230.990.000115</t>
  </si>
  <si>
    <t>для грузовых автомобилей</t>
  </si>
  <si>
    <t>Гидротрансформатор 2501-14-12СП 2501-14-12-20СП</t>
  </si>
  <si>
    <t>Насос вертикальный моноблочный с проточной частью из нерж. стали 316 CRN90-2 А-F-G-E-HQQE 3x400/690</t>
  </si>
  <si>
    <t>265166.900.000006</t>
  </si>
  <si>
    <t>для проверки состояния оптических кабелей и линий</t>
  </si>
  <si>
    <t>Тестер оптический EXFO FOT-933 SM/MM 1310/1550/1625 нм</t>
  </si>
  <si>
    <t>EXFO</t>
  </si>
  <si>
    <t>279031.890.000000</t>
  </si>
  <si>
    <t>для сварки оптических волокон</t>
  </si>
  <si>
    <t>Аппарат сварочный 380В 350А</t>
  </si>
  <si>
    <t>фирма "TORROS"</t>
  </si>
  <si>
    <t>Тахеометр</t>
  </si>
  <si>
    <t>265112.390.000003</t>
  </si>
  <si>
    <t>электронный, точный</t>
  </si>
  <si>
    <t>Тахеометр Leica TS07 R500 Arctic (1") AutoHeight</t>
  </si>
  <si>
    <t>Страна производитель   Leica Geosystems,  Швейцария</t>
  </si>
  <si>
    <t>281314.900.000068</t>
  </si>
  <si>
    <t>грунтовой, подача до 8000 м3/ч</t>
  </si>
  <si>
    <t>Насос грунтовый ГРАТ 170/40 с э/д</t>
  </si>
  <si>
    <t>ООО "Свердловский завод погружных насосов"</t>
  </si>
  <si>
    <t>265153.900.000076</t>
  </si>
  <si>
    <t>рентгенорадиометрический лабораторный прибор</t>
  </si>
  <si>
    <t>Спектрометр СПАС-05 для анализов металлов и сплавов</t>
  </si>
  <si>
    <t xml:space="preserve">Изготовитель   ООО «Актив»
г. Санкт-Петербург,
</t>
  </si>
  <si>
    <t>271210.900.000011</t>
  </si>
  <si>
    <t>высоковольтный, вакуумный</t>
  </si>
  <si>
    <t>Выключатель вакуумный 3AE1186-4 2000A 12кВт</t>
  </si>
  <si>
    <t>284122.400.000000</t>
  </si>
  <si>
    <t>расточный</t>
  </si>
  <si>
    <t>Станок мобильный для обточки колесных пар ж/д техники</t>
  </si>
  <si>
    <t>Химмаш</t>
  </si>
  <si>
    <t>Станок рельсошлифовальный</t>
  </si>
  <si>
    <t>302040.300.001193</t>
  </si>
  <si>
    <t>для шлифовки рельсов</t>
  </si>
  <si>
    <t>Станок рельсошлифовальный 2160х1120х1080 мм</t>
  </si>
  <si>
    <t>ООО «Муромская стрелочная компания»</t>
  </si>
  <si>
    <t>Станок балансировочный</t>
  </si>
  <si>
    <t>289939.250.000002</t>
  </si>
  <si>
    <t>для автотранспортного средства</t>
  </si>
  <si>
    <t>ЗИП для балансировки 17 предметов</t>
  </si>
  <si>
    <t>БАЛТЕХ</t>
  </si>
  <si>
    <t>для насоса, рабочее</t>
  </si>
  <si>
    <t>Колесо рабочее левое чертеж №KMZ 600138-01</t>
  </si>
  <si>
    <t>ОАО "Красногвардейский машиностроительный завод "</t>
  </si>
  <si>
    <t>Колесо рабочее правое KMZ 600138</t>
  </si>
  <si>
    <t>Кран мостовой</t>
  </si>
  <si>
    <t>282214.200.000001</t>
  </si>
  <si>
    <t>ручной, крюковый однобалочный, грузоподъемность 5 т</t>
  </si>
  <si>
    <t>Кран мостовой одно балочный, подвесной, электрический, с тельфером г/п 5т. Пролет-8м, высота подъема-24 метра.</t>
  </si>
  <si>
    <t>Россия, Болгария</t>
  </si>
  <si>
    <t>ул.Кулагина 28С, Барнауль, Холдиговая компания ООО "ТД" Алтайталь" Болгария с. Крывеник область  г.Габрова.</t>
  </si>
  <si>
    <t>Подшипник GOS 232BL</t>
  </si>
  <si>
    <t>"TLT-Turbo"</t>
  </si>
  <si>
    <t>281321.900.000004</t>
  </si>
  <si>
    <t>вакуумный, производительность до 1500 л/с</t>
  </si>
  <si>
    <t>Насос вакуумный 2НВР-250Д</t>
  </si>
  <si>
    <t xml:space="preserve">Россия г.Казань ООО «Вакууммаш»
</t>
  </si>
  <si>
    <t>Насос промывочный для установки УДВ 1-500 м3/час 10 атм</t>
  </si>
  <si>
    <t>Aqualine</t>
  </si>
  <si>
    <t>281314.130.000000</t>
  </si>
  <si>
    <t>для воды и других чистых, химически нейтральных жидкостей, консольный одноступенчатый, подача до 300 м3/ч</t>
  </si>
  <si>
    <t>Насос NB125-200/196-166 А-F-А-BАQE</t>
  </si>
  <si>
    <t>309120.900.000002</t>
  </si>
  <si>
    <t>для изменения крутящего момента на заднем колесе и отъединения двигателя от силовой передачи</t>
  </si>
  <si>
    <t>Коробка передач планетарная каталожный №2501-12-20</t>
  </si>
  <si>
    <t xml:space="preserve">РФ </t>
  </si>
  <si>
    <t>281314.900.000045</t>
  </si>
  <si>
    <t>для воды и других чистых, химически нейтральных жидкостей, сетевой, подача 500-5000 м3/ч</t>
  </si>
  <si>
    <t>Насос сетевой воды СЭ-1250-140-11 c э/д А4-400У-4МУ3 630кВт 1500об/мин 6000В</t>
  </si>
  <si>
    <t>АО "ГМС Ливгидромаш" Орловская область, г.Ливны, ул.Мира 231</t>
  </si>
  <si>
    <t>Автомобиль</t>
  </si>
  <si>
    <t>291042.900.000003</t>
  </si>
  <si>
    <t>грузовой, бензиновый, бортовой, грузоподъемность не более 3,5 т</t>
  </si>
  <si>
    <t>Автомобиль бортовой г/п 3,5 тонны</t>
  </si>
  <si>
    <t>автомобильного завода «Цзянхуай»</t>
  </si>
  <si>
    <t>291030.300.000001</t>
  </si>
  <si>
    <t>класс 1, вместимость не более 40 мест, длина 6-7,5 м</t>
  </si>
  <si>
    <t>Автомобиль ПАЗ-32054-02 автобус</t>
  </si>
  <si>
    <t>Павловский автобусный завод</t>
  </si>
  <si>
    <t>Гидроцилиндр (Четра) каталожный №46-26-625-03СП</t>
  </si>
  <si>
    <t>Трансформатор понижающий</t>
  </si>
  <si>
    <t>271143.500.000006</t>
  </si>
  <si>
    <t>номинальная мощность 1250 кВА, номинальная частота 1000 Гц</t>
  </si>
  <si>
    <t>Трансформатор ТСЗУ-1000 1000 кВА</t>
  </si>
  <si>
    <t>Чеб-трансформатор</t>
  </si>
  <si>
    <t>Лента гусеничная (гусеница)</t>
  </si>
  <si>
    <t>283093.990.000061</t>
  </si>
  <si>
    <t>Гусеница 3501-22-1СП</t>
  </si>
  <si>
    <t>Секция топливного насоса</t>
  </si>
  <si>
    <t>302040.300.001144</t>
  </si>
  <si>
    <t>Секция ППТО чертеж №58.20.29.007СБ</t>
  </si>
  <si>
    <t>Россия, ОАО ТКЗ КРАСНЫЙ КОТЕЛЬЩИК</t>
  </si>
  <si>
    <t>291041.300.000001</t>
  </si>
  <si>
    <t>грузовой, дизельный, самосвал, грузоподъемность более 5 т, но не более 20 т, тип бункер</t>
  </si>
  <si>
    <t>Автомобиль самосвал карьерный г/п 10 т</t>
  </si>
  <si>
    <t>УрапСпецтранс</t>
  </si>
  <si>
    <t>289229.000.000001</t>
  </si>
  <si>
    <t>карьерный самосвал, грузоподъемность более 10 т, но не более 400 т, способ разгрузки задний</t>
  </si>
  <si>
    <t>Автомобиль КАМАЗ-6520 самосвал г/п 15 т</t>
  </si>
  <si>
    <t>ПАО "КАМАЗ" </t>
  </si>
  <si>
    <t>Устройство многофукциональное цветное напольное</t>
  </si>
  <si>
    <t>Масло турбинное</t>
  </si>
  <si>
    <t>192029.560.000014</t>
  </si>
  <si>
    <t>синтетическое, всесезонное</t>
  </si>
  <si>
    <t>Масло турбинное синтетическое огнестойкое ОМТИ</t>
  </si>
  <si>
    <t>Трактор</t>
  </si>
  <si>
    <t>283023.700.000000</t>
  </si>
  <si>
    <t>колесный, тяговый класс более 8 тс</t>
  </si>
  <si>
    <t>Трактор МТЗ-82.1</t>
  </si>
  <si>
    <t>Минский тракторный завод</t>
  </si>
  <si>
    <t>Лифт пассажирский</t>
  </si>
  <si>
    <t>282216.900.000021</t>
  </si>
  <si>
    <t>грузоподъемность 1000 кг</t>
  </si>
  <si>
    <t>Лифт пассажирский ЛП-1010БК г/п 1000кг 51м</t>
  </si>
  <si>
    <t>г. Могилев, пр-т мира 42 ОАО " Могилевлифтмаш"</t>
  </si>
  <si>
    <t>289952.000.000015</t>
  </si>
  <si>
    <t>для специальной и специализированной техники, бортовая</t>
  </si>
  <si>
    <t>Передача бортовая (Четра) каталожный №3501-19-12СБ</t>
  </si>
  <si>
    <t>291059.999.000064</t>
  </si>
  <si>
    <t>специализированный, уборочный</t>
  </si>
  <si>
    <t>Автомобиль комбинированный уборочный</t>
  </si>
  <si>
    <t>Арзамаасский завод Коммаш г.Нижновогород</t>
  </si>
  <si>
    <t>291059.300.000007</t>
  </si>
  <si>
    <t>специальный, пожарный, автоцистерна</t>
  </si>
  <si>
    <t>Автомобиль пожарный АЦ-5,0-40</t>
  </si>
  <si>
    <t xml:space="preserve">Уральского Завода Спецтехники ...
</t>
  </si>
  <si>
    <t>282520.900.000002</t>
  </si>
  <si>
    <t>вытяжной</t>
  </si>
  <si>
    <t>Часть ходовая ВДОД-31,5 чертеж №188947</t>
  </si>
  <si>
    <t xml:space="preserve">Барнаульский котельный завод "БЗК" </t>
  </si>
  <si>
    <t>для насоса центробежного</t>
  </si>
  <si>
    <t>Часть ходовая ДОД-43 четреж №03.8216.032</t>
  </si>
  <si>
    <t>ООО"САЭМ"</t>
  </si>
  <si>
    <t>Анионит M500 сильноосновный гелевый</t>
  </si>
  <si>
    <t xml:space="preserve"> Германия</t>
  </si>
  <si>
    <t>LANXESS</t>
  </si>
  <si>
    <t>Трактор К-708УДМ</t>
  </si>
  <si>
    <t>Кировский завод</t>
  </si>
  <si>
    <t>291059.900.000025</t>
  </si>
  <si>
    <t>специализированный, автогидроподъемник, высота стрелы не более 30 м, конструкция стрелы локтевая (коленчатая)</t>
  </si>
  <si>
    <t>Автоподъемник АГП г/п 600кг 50м</t>
  </si>
  <si>
    <t>ООО ТПК « НижСпецАвто» HORYONG Co., Ltd.</t>
  </si>
  <si>
    <t>239911.990.000026</t>
  </si>
  <si>
    <t>марка ПЭ</t>
  </si>
  <si>
    <t>Паронит.марка ПЭ [Прокладка паронитовая черт.184.80-4 ПЭ 3х1000х1500 мм Г481-80]</t>
  </si>
  <si>
    <t>Манипулятор-джойстик.двухмерный [Манипулятор выносной для радиостанции для GP640; Манипулятор выносной для радиостанции для GP640]</t>
  </si>
  <si>
    <t>Устройство многофункциональное.печать струйная [МФУ 3 в 1]</t>
  </si>
  <si>
    <t>265185.100.000023</t>
  </si>
  <si>
    <t>для ультразвукового дефектоскопа, пьезоэлектрический</t>
  </si>
  <si>
    <t>Преобразователь.для ультразвукового дефектоскопа, пьезоэлектрический [Преобразователь D7912 0,5-25мм со встроенным кабелем; Преобразователь D7912 0,5-25мм со встроенным кабелем]</t>
  </si>
  <si>
    <t>Комплект запасных частей инструментов и принадлежностей.для электродвигателя [описание : ЗИП для ячеек КЭМОНТ; ЗИП для ячеек КЭМОНТ]</t>
  </si>
  <si>
    <t>Европа, Израиль</t>
  </si>
  <si>
    <t> Schneider Electric, Siemens, Satec LTD, RELPOL</t>
  </si>
  <si>
    <t>271223.700.000021</t>
  </si>
  <si>
    <t>тиристорный</t>
  </si>
  <si>
    <t>Контактор.тиристорный [Контактор реверсивный D.LC2D 150А 380В]</t>
  </si>
  <si>
    <t>Модуль импульсный</t>
  </si>
  <si>
    <t>271240.900.000100</t>
  </si>
  <si>
    <t>для защиты электрооборудования от перенапряжения</t>
  </si>
  <si>
    <t>Модуль импульсный.для защиты электрооборудования от перенапряжения [Модуль логики МК71 Вибробит; Модуль логики МК71 Вибробит]</t>
  </si>
  <si>
    <t>272021.500.000035</t>
  </si>
  <si>
    <t>стартерный, напряжение 12 В, емкость 121-131 А/ч, свинцово-кислотный</t>
  </si>
  <si>
    <t>Аккумулятор.стартерный, напряжение 12 В, емкость 121-131 А/ч, свинцово-кислотный ["""Аккумулятор Yuasa REW45-12 12V 8Ah 151x64x94mm (ДхШхВ); Аккумулятор Yuasa REW45-12 12V 8Ah 151x64x94mm (ДхШхВ)"""]</t>
  </si>
  <si>
    <t xml:space="preserve"> Китай</t>
  </si>
  <si>
    <t>281141.500.000002</t>
  </si>
  <si>
    <t>для карбюраторного двигателя грузового автомобиля, маслосъемное, поршневое</t>
  </si>
  <si>
    <t>Кольцо.для карбюраторного двигателя грузового автомобиля, маслосъемное, поршневое [Комплект поршневых колец (ЯМЗ) каталожный №8401.1004002]</t>
  </si>
  <si>
    <t>281331.000.000231</t>
  </si>
  <si>
    <t>тип плунжерный, с электрическим микропереключателем, номинальное давление 6, 3 Мпа, на чистых минеральных маслах с кинематической вязкостью 10-200 мм2  при температуре масла +10 до +70 ℃</t>
  </si>
  <si>
    <t>Реле.тип плунжерный, с электрическим микропереключателем, номинальное давление 6, 3 Мпа, на чистых минеральных маслах с кинематической вязкостью 10-200 мм2  при температуре масла +10 до +70 ℃ [Реле защиты P220; Реле защиты P220]</t>
  </si>
  <si>
    <t>281524.320.000035</t>
  </si>
  <si>
    <t>цилиндрический, двухступенчатый, соосное расположение осей</t>
  </si>
  <si>
    <t>Редуктор.цилиндрический, двухступенчатый, соосное расположение осей [описание : Редуктор коническо-цилиндрический КЦ1-250-10-43КУ2; Редуктор коническо-цилиндрический КЦ1-250-10-43КУ2]</t>
  </si>
  <si>
    <t>ООО "АНБК" Россия г.Барнаул</t>
  </si>
  <si>
    <t>281524.990.000009</t>
  </si>
  <si>
    <t>червячный, двухступенчатый</t>
  </si>
  <si>
    <t>Мотор-редуктор.червячный, двухступенчатый [Мотор-редуктор MT400/630 250В DC для NSX400-630]</t>
  </si>
  <si>
    <t>Обойма</t>
  </si>
  <si>
    <t>282219.300.000108</t>
  </si>
  <si>
    <t>Обойма.для подъемной установки [описание : Обойма двух блочная Q-250 для грузовых устройств]</t>
  </si>
  <si>
    <t>Воздухоохладитель</t>
  </si>
  <si>
    <t>282512.300.000019</t>
  </si>
  <si>
    <t>настенный</t>
  </si>
  <si>
    <t>Воздухоохладитель.настенный [Охладитель наддувочного воздуха (ЯМЗ) каталожный №850.1170200; Охладитель наддувочного воздуха (ЯМЗ) каталожный №850.1170200]</t>
  </si>
  <si>
    <t>283093.990.000044</t>
  </si>
  <si>
    <t>Водило.для тракторной техники [Водило (Четра) каталожный №2501-12-121СП]</t>
  </si>
  <si>
    <t>Сателлит редуктора</t>
  </si>
  <si>
    <t>289261.300.000165</t>
  </si>
  <si>
    <t>Сателлит редуктора.для экскаватора [Сателлит бортовой передачи бульдозера Т-35.01 (Четра) каталожный №3501-19-10; Сателлит бортовой передачи бульдозера Т-35.01 (Четра) каталожный №3501-19-10]</t>
  </si>
  <si>
    <t>Подвеска.для экскаватора, крюковая [описание : Подвеска крюковая г/п 10 тн; Подвеска крюковая г/п 10 тн]</t>
  </si>
  <si>
    <t>289939.830.000001</t>
  </si>
  <si>
    <t>Головка.для специальной и специализированной техники [Головка цилиндра в сборе (ЯМЗ) каталожный №840.1003013-10]</t>
  </si>
  <si>
    <t>Выключатель изменения потока</t>
  </si>
  <si>
    <t>289939.899.000021</t>
  </si>
  <si>
    <t>Выключатель изменения потока.для специальной и специализированной техники [Выключатель автоматический NSX250N 250А 3P для линейной нагрузки]</t>
  </si>
  <si>
    <t>Регулятор скорости</t>
  </si>
  <si>
    <t>293230.990.000399</t>
  </si>
  <si>
    <t>Регулятор скорости.для легкового автомобиля [описание : Регулятор автоматический скорости вращения Yaskawa-L 1000V; Регулятор автоматический скорости вращения Yaskawa-L 1000V]</t>
  </si>
  <si>
    <t>Блок управления тормозной системы (АБС).для тормозного оборудования подвижного состава [Блок тормозной ACS-BRK-D; Блок тормозной ACS-BRK-D]</t>
  </si>
  <si>
    <t>Колодка тормозная.для грузовых вагонов [Колодка вагонная тормозная К-В-СПК 330 Г33421-2015; Колодка вагонная тормозная К-В-СПК 330 Г33421-2015]</t>
  </si>
  <si>
    <t>Разгонщик</t>
  </si>
  <si>
    <t>302040.300.001035</t>
  </si>
  <si>
    <t>для регулировки стыковых зазоров между рельсами</t>
  </si>
  <si>
    <t>Разгонщик.для регулировки стыковых зазоров между рельсами [Разгонщик стыков гидравлический Р-25; Разгонщик стыков гидравлический Р-25]</t>
  </si>
  <si>
    <t>Распределитель газовый</t>
  </si>
  <si>
    <t>302040.300.001045</t>
  </si>
  <si>
    <t>Распределитель газовый.для подвижного состава [Распределитель газовый РГМ-4 ИБЯЛ418312111; Распределитель газовый РГМ-4 ИБЯЛ418312111]</t>
  </si>
  <si>
    <t>Гипохлорит натрия</t>
  </si>
  <si>
    <t>201332.300.000006</t>
  </si>
  <si>
    <t>Гипохлорит натрия.марка А [Натрий гипохлорит марка А Г11086-76]</t>
  </si>
  <si>
    <t>Канат.тип ЛК-О, свивка двойная, стальной [Канат стальной d17,5 мм; Канат стальной d17,5 мм]</t>
  </si>
  <si>
    <t>Канат.тип ЛК-О, свивка двойная, стальной [Канат стальной d13,5 мм; Канат стальной d13,5 мм]</t>
  </si>
  <si>
    <t>Подшипник качения.роликовый сферический, упорный самоустанавливающийся [описание : Подшипник 7532]</t>
  </si>
  <si>
    <t>201341.530.000004</t>
  </si>
  <si>
    <t>технический очищенный, сорт высший</t>
  </si>
  <si>
    <t>Сульфат алюминия.технический очищенный, сорт высший [описание : Сульфат алюминия высший сорт гранулированный Г12966-85]</t>
  </si>
  <si>
    <t>Блок управления.для газомотокомпрессоров [описание : Блок управления (Четра) каталожный №2501-15-20СП]</t>
  </si>
  <si>
    <t>Фильтр поглотитель</t>
  </si>
  <si>
    <t>329959.900.000074</t>
  </si>
  <si>
    <t>тип ФП-300</t>
  </si>
  <si>
    <t>Фильтр поглотитель.тип ФП-300 ["Фильтр-поглотитель ФПУ-200; Фильтр-поглотитель ФПУ-200"]</t>
  </si>
  <si>
    <t>271231.900.000010</t>
  </si>
  <si>
    <t>реверсивный, номинальный ток 125-250 А</t>
  </si>
  <si>
    <t>Пускатель магнитный.реверсивный, номинальный ток 125-250 А [описание : Пускатель GV2DM116M7 9-14A 220В 50/60ГЦ; Пускатель GV2DM116M7 9-14A 220В 50/60ГЦ]</t>
  </si>
  <si>
    <t>Огнетушитель.углекислотный [Огнетушитель ОУ-80; Огнетушитель ОУ-80]</t>
  </si>
  <si>
    <t>Огнетушитель.углекислотный [Огнетушитель ОУ-5 ВСЕ; Огнетушитель ОУ-5 ВСЕ]</t>
  </si>
  <si>
    <t>Втулка цилиндра</t>
  </si>
  <si>
    <t>302040.300.000210</t>
  </si>
  <si>
    <t>Втулка цилиндра.для подвижного состава [Втулка рабочего цилиндра дизеля ПДГ1М чертеж №Д50М.01.002]</t>
  </si>
  <si>
    <t>Выключатель концевой.для подвижного состава [описание : Выключатель концевой HES 711]</t>
  </si>
  <si>
    <t>Шестерня вала.для грузового автомобиля [Шестерня (Четра) каталожный №3501-19-11; Шестерня (Четра) каталожный №3501-19-11]</t>
  </si>
  <si>
    <t>Источник питания</t>
  </si>
  <si>
    <t>271150.400.000002</t>
  </si>
  <si>
    <t>для стабилизации напряжения оборудования противоаварийной автоматики и высокочастотной аппаратуры, мощность 30-60 Вт</t>
  </si>
  <si>
    <t>Источник питания.для стабилизации напряжения оборудования противоаварийной автоматики и высокочастотной аппаратуры, мощность 30-60 Вт [Контактор реверсивный F.LC2F 400А 380В; Контактор реверсивный F.LC2F 400А 380В]</t>
  </si>
  <si>
    <t>Тормозное колесо.для воздушного судна [2-1605-2 MAIN WHEEL BRAKE UNIT]</t>
  </si>
  <si>
    <t>303050.900.000083</t>
  </si>
  <si>
    <t>для воздушного судна</t>
  </si>
  <si>
    <t>https://cloud.skc.kz:2443/index.php/s/MNT2HGggoYjz6Dz</t>
  </si>
  <si>
    <t>АО "QAZAQ AIR"</t>
  </si>
  <si>
    <t xml:space="preserve">GOODRICH </t>
  </si>
  <si>
    <t>Контактор.для специальной и специализированной техники [1096224-2 Contactor]</t>
  </si>
  <si>
    <t>293230.990.000246</t>
  </si>
  <si>
    <t>https://cloud.skc.kz:2443/index.php/s/T5cqAsp2z5RDzsW</t>
  </si>
  <si>
    <t>BARFIELD PRECISION ELECTRONICS</t>
  </si>
  <si>
    <t xml:space="preserve">TOTAL AVIATION </t>
  </si>
  <si>
    <t>Усилитель.мощности высокочастотного радиосигнала [8-800-70-029  POWER AMPLIFIER]</t>
  </si>
  <si>
    <t>263040.900.000006</t>
  </si>
  <si>
    <t>мощности высокочастотного радиосигнала</t>
  </si>
  <si>
    <t>https://cloud.skc.kz:2443/index.php/s/XHgJXLAZbf38LQg</t>
  </si>
  <si>
    <t>ВЕЛИКОБРИТАНИЯ</t>
  </si>
  <si>
    <t xml:space="preserve">ULTRA PRECISION </t>
  </si>
  <si>
    <t>Контактор.для специальной и специализированной техники [227CC02AY00 OR 1096224-2 DC CONTACTOR]</t>
  </si>
  <si>
    <t>https://cloud.skc.kz:2443/index.php/s/jjjrJanrKoNREw3</t>
  </si>
  <si>
    <t>Фильтр.топливный, для воздушного судна</t>
  </si>
  <si>
    <t>282912.900.000033</t>
  </si>
  <si>
    <t>топливный, для воздушного судна</t>
  </si>
  <si>
    <t>https://cloud.skc.kz:2443/index.php/s/p9qXKK2y6EaDSPD</t>
  </si>
  <si>
    <t>DE HAVILLAND</t>
  </si>
  <si>
    <t>Фильтр.воздушный, для воздушного судна [3122425-01 FILTER]</t>
  </si>
  <si>
    <t>282514.190.000004</t>
  </si>
  <si>
    <t>воздушный, для воздушного судна</t>
  </si>
  <si>
    <t>https://cloud.skc.kz:2443/index.php/s/PEYcdmW9q6LKDZe</t>
  </si>
  <si>
    <t>Фильтр.воздушный, для воздушного судна [3047107-2 SCAVENGE FILTER]</t>
  </si>
  <si>
    <t>https://cloud.skc.kz:2443/index.php/s/AdRz2Aj26jPtx3D</t>
  </si>
  <si>
    <t>Контактор.для специальной и специализированной техники [1096224-2 DC CONTACTOR]</t>
  </si>
  <si>
    <t>https://cloud.skc.kz:2443/index.php/s/7dYximNrmm6GWHX</t>
  </si>
  <si>
    <t>Фильтр.воздушный, для воздушного судна [3047107-02 ELEMENT, FILTER OIL RGB]</t>
  </si>
  <si>
    <t>https://cloud.skc.kz:2443/index.php/s/3g4oFAZe3JiNC4s</t>
  </si>
  <si>
    <t>Смазка.авиационная [AQUEOS DEGREASER WAX REMOVER, 21 KG CAN]</t>
  </si>
  <si>
    <t>205941.990.000029</t>
  </si>
  <si>
    <t>авиационная</t>
  </si>
  <si>
    <t>https://cloud.skc.kz:2443/index.php/s/EQYpzFERd3GzpYy</t>
  </si>
  <si>
    <t>PPG</t>
  </si>
  <si>
    <t>Фильтр.топливный, для воздушного судна [3122425-01 FUEL FILTER]</t>
  </si>
  <si>
    <t>https://cloud.skc.kz:2443/index.php/s/8FMnqiRwjDBrRNR</t>
  </si>
  <si>
    <t>Смазка.авиационная [CLEANER, 5 GL CAN]</t>
  </si>
  <si>
    <t>https://cloud.skc.kz:2443/index.php/s/3AriBQWJtaZq8MZ</t>
  </si>
  <si>
    <t>Фильтр.воздушный, для воздушного судна [FILTER P5108401291950 : , FILTER P510840]</t>
  </si>
  <si>
    <t>https://cloud.skc.kz:2443/index.php/s/JgeBNYJ8yoxDdpe</t>
  </si>
  <si>
    <t>Покрытие напольное.из синтетического волокна [09-092-1181-Q4004F TLWC COLOR 1181 Q400 SHIP-SET]</t>
  </si>
  <si>
    <t>139312.000.000009</t>
  </si>
  <si>
    <t>из синтетического волокна</t>
  </si>
  <si>
    <t>https://cloud.skc.kz:2443/index.php/s/5YXNMqo8gorDrQw</t>
  </si>
  <si>
    <t xml:space="preserve">VPRDE </t>
  </si>
  <si>
    <t>Подшипник специализированный.для воздушного судна [33062-044-009 SHEAR BUSHING]</t>
  </si>
  <si>
    <t>281510.700.000002</t>
  </si>
  <si>
    <t>https://cloud.skc.kz:2443/index.php/s/z7KEonagsiqFkQf</t>
  </si>
  <si>
    <t xml:space="preserve">ГЕРМАНИЯ </t>
  </si>
  <si>
    <t xml:space="preserve">HYDRO </t>
  </si>
  <si>
    <t xml:space="preserve">Переключатель </t>
  </si>
  <si>
    <t>273311.400.000004</t>
  </si>
  <si>
    <t>для воздушного судна, трехпозиционный</t>
  </si>
  <si>
    <t>Переключатель.для воздушного судна, трехпозиционный [Oil filter Impending Bypass switch P/N 3122428-03]</t>
  </si>
  <si>
    <t>Total Aviation LTD A/S</t>
  </si>
  <si>
    <t xml:space="preserve">Фильтр </t>
  </si>
  <si>
    <t>Фильтр.воздушный, для воздушного судна [P621888 FILTER]</t>
  </si>
  <si>
    <t>EMTC GmbH</t>
  </si>
  <si>
    <t>AIR PARTS SERVICES &amp; SUPPLIES LTD</t>
  </si>
  <si>
    <t>A.L. Group Company</t>
  </si>
  <si>
    <t xml:space="preserve">Датчик </t>
  </si>
  <si>
    <t>265152.800.000000</t>
  </si>
  <si>
    <t xml:space="preserve">Датчик индуктивный для воздушного судна </t>
  </si>
  <si>
    <t>Датчик индуктивный.для воздушного судна [70-0276-1  CURRENT SENSING UNIT]</t>
  </si>
  <si>
    <t>Датчик индуктивный.для воздушного судна [S1821502−02 TRANSMITTER ELT]</t>
  </si>
  <si>
    <t>Saywell International Limited</t>
  </si>
  <si>
    <t xml:space="preserve"> Адаптер </t>
  </si>
  <si>
    <t>303050.900.000118</t>
  </si>
  <si>
    <t>для подключения оборудования проверки системы воздушных сигналов</t>
  </si>
  <si>
    <t>Адаптер.для подключения оборудования проверки системы воздушных сигналов [20-4502-6000 OXYGEN REGULATOR]</t>
  </si>
  <si>
    <t xml:space="preserve">Замок </t>
  </si>
  <si>
    <t>врезной</t>
  </si>
  <si>
    <t>Замок.врезной [HV08000-01 HYDROLOCK]</t>
  </si>
  <si>
    <t>TT LOGISTICS SERVICES OÜ</t>
  </si>
  <si>
    <t>Замок.врезной [H2639K3307     LATCH  PIN]</t>
  </si>
  <si>
    <t xml:space="preserve">Термоэлемент </t>
  </si>
  <si>
    <t>275129.000.000015</t>
  </si>
  <si>
    <t>Термоэлемент.для воздушного судна [4950626 THERMOCOUPLE]</t>
  </si>
  <si>
    <t>Смазка.авиационная [ASG 33 AEROSHELL GREASE 33]</t>
  </si>
  <si>
    <t>Датчик индуктивный.для воздушного судна [82420179-041 AFT Baggage Door Sensor Assy]</t>
  </si>
  <si>
    <t>271210.900.000060</t>
  </si>
  <si>
    <t xml:space="preserve"> для воздушного судна, для коммутации электрических цепей, напряжение 28 В</t>
  </si>
  <si>
    <t>Переключатель.для воздушного судна, для коммутации электрических цепей, напряжение 28 В [CDEL4006-7 SWITCH, PUSH BUTTON (ON)]</t>
  </si>
  <si>
    <t>Смазка.авиационная [Sherlock T1-8S Type 1, GAS and AIR Leak Detector,8 oz Squeeze Bottle Liquid Leak Detector (for all fleet)]</t>
  </si>
  <si>
    <t>205941.990.000045</t>
  </si>
  <si>
    <t>авиационная, минеральная</t>
  </si>
  <si>
    <t>Смазка.авиационная, минеральная [Green Epoxy Primer Super Koropon® 515K011 Fluid Resistant Interior Primer 3,78/gal]</t>
  </si>
  <si>
    <t xml:space="preserve">Корпус </t>
  </si>
  <si>
    <t>282982.530.000000</t>
  </si>
  <si>
    <t>специальный для воздушного фильтра</t>
  </si>
  <si>
    <t>Корпус специальный.для воздушного фильтра [ACC314F8Y3 OR ACC314F8Y1 CASE−DRAIN FILTER alternate WF336732]</t>
  </si>
  <si>
    <t>Смазка.авиационная [ECL-G-92PAINT BLACK]</t>
  </si>
  <si>
    <t>Смазка.авиационная [Diestone DLS Multi Purpose SafeSolvent, 1 Liter can Solvent Degreaser (for all fleet)]</t>
  </si>
  <si>
    <t xml:space="preserve">Лампа </t>
  </si>
  <si>
    <t>274014.950.000000</t>
  </si>
  <si>
    <t>накаливания для воздушного судна</t>
  </si>
  <si>
    <t>Лампа накаливания.для воздушного судна [58401A2B5C5F4L302 OR N2GAP11-16 SWITCH, EMERGENCY LIGHT]</t>
  </si>
  <si>
    <t xml:space="preserve"> Баллон </t>
  </si>
  <si>
    <t>303050.900.000147</t>
  </si>
  <si>
    <t>Баллон.для воздушного судна [Авиациялық оттегімен толтырылған 40 литрлік оттегі ыдысы]</t>
  </si>
  <si>
    <t>Общество с ограниченной ответственностью "Авиатех"</t>
  </si>
  <si>
    <t>221920.800.000000</t>
  </si>
  <si>
    <t>для воздушного судна, резиновая</t>
  </si>
  <si>
    <t>Втулка.для воздушного судна, резиновая [26-432    Bushing]</t>
  </si>
  <si>
    <t xml:space="preserve">Амортизатор </t>
  </si>
  <si>
    <t>289261.500.000059</t>
  </si>
  <si>
    <t>дверной</t>
  </si>
  <si>
    <t>Амортизатор.дверной [4951861 ISOLATOR]</t>
  </si>
  <si>
    <t>Датчик индуктивный.для воздушного судна [026317-000 SENSOR]</t>
  </si>
  <si>
    <t>Паста.для очистки рук, гелеобразная [Тері тазартқыш пастасы]</t>
  </si>
  <si>
    <t xml:space="preserve">Болт </t>
  </si>
  <si>
    <t>259411.390.000031</t>
  </si>
  <si>
    <t>специальный для воздушного судна</t>
  </si>
  <si>
    <t>Болт специальный.для воздушного судна [43-1329 BOLT]</t>
  </si>
  <si>
    <t>Aviarena Trading B.V</t>
  </si>
  <si>
    <t xml:space="preserve">Электромегафон </t>
  </si>
  <si>
    <t>263012.000.000000</t>
  </si>
  <si>
    <t>ручной, без выносного микрофона с регулятором громкости</t>
  </si>
  <si>
    <t>Электромегафон.ручной, без выносного микрофона с регулятором громкости [ACR/EM-1A PORTABLE SAFETY MEGAPHONE]</t>
  </si>
  <si>
    <t>Опора</t>
  </si>
  <si>
    <t>251123.600.000087</t>
  </si>
  <si>
    <t xml:space="preserve"> для воздушного судна, хвостовая</t>
  </si>
  <si>
    <t>Опора.для воздушного судна, хвостовая [PWC64373 BASE]</t>
  </si>
  <si>
    <t>Смазка.авиационная [Mobil SHC 100 Grease Mobil SHC 100]</t>
  </si>
  <si>
    <t>Болт специальный.для воздушного судна [PN 00432-533-000]</t>
  </si>
  <si>
    <t>HYDRO Systems KG</t>
  </si>
  <si>
    <t xml:space="preserve"> винтовой</t>
  </si>
  <si>
    <t>Зажим.винтовой [TA02216H0L10EP OR TA02216HOL10EP CLAMP]</t>
  </si>
  <si>
    <t>Шина.для легкового автомобиля, летняя, радиальная, диаметр обода 15 [автокөліктеріне жаздык шиналар 205/70/R15 C 106/104]</t>
  </si>
  <si>
    <t>Завод Kormoran</t>
  </si>
  <si>
    <t xml:space="preserve">Лента клейкая </t>
  </si>
  <si>
    <t>244225.200.000000</t>
  </si>
  <si>
    <t>алюминиевая</t>
  </si>
  <si>
    <t>Лента клейкая.алюминиевая [S7744A   TAPE, SEALING, SELF-ADHESIVE]</t>
  </si>
  <si>
    <t>Картридер</t>
  </si>
  <si>
    <t>262022.000.000000</t>
  </si>
  <si>
    <t xml:space="preserve"> устройство для чтения карт памяти</t>
  </si>
  <si>
    <t>Картридер.устройство для чтения карт памяти [OMNI DRIVE USB2 PROFESSIONAL (for ALL)]</t>
  </si>
  <si>
    <t>Баллон.для воздушного судна [H-2006-01     FUEL DRAIN TOOL BOTTLE]</t>
  </si>
  <si>
    <t xml:space="preserve">Шайба </t>
  </si>
  <si>
    <t>259412.300.000017</t>
  </si>
  <si>
    <t>специальная для воздушного судна</t>
  </si>
  <si>
    <t>Шайба специальная.для воздушного судна [697070640 WASHER]</t>
  </si>
  <si>
    <t>Фильтр.воздушный, для воздушного судна [FILTER 236-030251865 : , FILTER 236-030]</t>
  </si>
  <si>
    <t>265152.700.000036</t>
  </si>
  <si>
    <t xml:space="preserve"> для спецтехники технического обслуживания самолета</t>
  </si>
  <si>
    <t>Манометр.для спецтехники технического обслуживания самолета [MK7ATIS-001    Hand-held inflation tool- Aircraft tyre]</t>
  </si>
  <si>
    <t>Переключатель.для воздушного судна, трехпозиционный [PWC71367 DRIFT]</t>
  </si>
  <si>
    <t>https://cloud.skc.kz:2443/index.php/s/jfzby3YNf9Z5cYs</t>
  </si>
  <si>
    <t>Смазка.авиационная, минеральная [S5L-4A  Deoxidizing cleaner]</t>
  </si>
  <si>
    <t xml:space="preserve">Реле </t>
  </si>
  <si>
    <t>271224.500.000014</t>
  </si>
  <si>
    <t>электрической цепи для воздушного судна</t>
  </si>
  <si>
    <t>Реле электрической цепи.для воздушного судна [M6106/19-022-RELAY]</t>
  </si>
  <si>
    <t>Клей - герметик</t>
  </si>
  <si>
    <t>205210.900.000059</t>
  </si>
  <si>
    <t>анаэробный</t>
  </si>
  <si>
    <t>Клей - герметик.анаэробный [PR 1428 B−1/2  SEALANT, Low Adhesion]</t>
  </si>
  <si>
    <t xml:space="preserve">Гайка </t>
  </si>
  <si>
    <t>259411.890.000027</t>
  </si>
  <si>
    <t>Гайка специальная.для воздушного судна [2383R03-00-1DL RECEPTACLE]</t>
  </si>
  <si>
    <t xml:space="preserve"> Динамометр </t>
  </si>
  <si>
    <t>Динамометр.для поверки испытательных рабочих средств измерений, переносной [ATECH1FR240B TORQUE WRENCH 12-240 IN-LB]</t>
  </si>
  <si>
    <t>Snap-on Tools International LLC</t>
  </si>
  <si>
    <t>Болт специальный.для воздушного судна [540-1376-1    BOLT, MACHINED]</t>
  </si>
  <si>
    <t xml:space="preserve">Штифт </t>
  </si>
  <si>
    <t>259412.990.000078</t>
  </si>
  <si>
    <t>цилиндрический стальной, диаметр 0,6 мм</t>
  </si>
  <si>
    <t>Штифт цилиндрический.стальной, диаметр 0,6 мм [00432-533-001 Shear pin]</t>
  </si>
  <si>
    <t xml:space="preserve">Разъем </t>
  </si>
  <si>
    <t>273313.100.000001</t>
  </si>
  <si>
    <t>для бортовой электрической сети воздушного судна, штепсельный</t>
  </si>
  <si>
    <t>Разъем.для бортовой электрической сети воздушного судна, штепсельный [K-3127 Nitrogen Adapter    ]</t>
  </si>
  <si>
    <t>Смазка.авиационная [DC 33 OR Molykote 33 Grease Dow Corning 33]</t>
  </si>
  <si>
    <t>Смазка.авиационная [PR 1776 B SEALANT]</t>
  </si>
  <si>
    <t xml:space="preserve"> Фильтр </t>
  </si>
  <si>
    <t>282912.900.000032</t>
  </si>
  <si>
    <t>масляный, для воздушного судна</t>
  </si>
  <si>
    <t>Фильтр.масляный, для воздушного судна [179411       FILTER]</t>
  </si>
  <si>
    <t>Штифт цилиндрический.стальной, диаметр 0,6 мм [2383S0402G1401-BP            STUD GROMMET ASSY]</t>
  </si>
  <si>
    <t xml:space="preserve">Колпачок </t>
  </si>
  <si>
    <t>257114.400.000000</t>
  </si>
  <si>
    <t>укупорочный</t>
  </si>
  <si>
    <t>Колпачок.укупорочный [29620-20629 CUP, BEARING]</t>
  </si>
  <si>
    <t xml:space="preserve">Ключ </t>
  </si>
  <si>
    <t>257330.350.000002</t>
  </si>
  <si>
    <t>для воздушного судна, винта подшипника</t>
  </si>
  <si>
    <t>Ключ.для воздушного судна, винта подшипника [QD1R50 Torque Wrench]</t>
  </si>
  <si>
    <t xml:space="preserve">Кольцо контактное </t>
  </si>
  <si>
    <t>273313.700.000006</t>
  </si>
  <si>
    <t>для воздушного судна, медное</t>
  </si>
  <si>
    <t>Кольцо контактное.для воздушного судна, медное [S4933959-501 Circuit Breaker Lockout Ring (Red)]</t>
  </si>
  <si>
    <t>Болт специальный.для воздушного судна [2383SG04-02BP   STUD - NUT]</t>
  </si>
  <si>
    <t>Лампа накаливания.для воздушного судна [Q4559X    LAMP]</t>
  </si>
  <si>
    <t>Зажим.винтовой [TA02216H0L08EP OR TA02216HOL08EP CLAMP]</t>
  </si>
  <si>
    <t>Штифт цилиндрический.стальной, диаметр 0,6 мм [PWC56037 Drift]</t>
  </si>
  <si>
    <t>Средство моющее</t>
  </si>
  <si>
    <t>204132.590.000021</t>
  </si>
  <si>
    <t>для проведения химических очисток различного оборудования, жидкость</t>
  </si>
  <si>
    <t>Средство моющее.для проведения химических очисток различного оборудования, жидкость [Химиялық тазартқыш]</t>
  </si>
  <si>
    <t>Замок.врезной [C683973-4 OVERHEAD BIN DOOR ARM]</t>
  </si>
  <si>
    <t>Смазка.авиационная [F-925 TORQUE SEAL (for all fleet)]</t>
  </si>
  <si>
    <t>Зажим.винтовой [TA02216H0L04EP OR TA02216HOL04EP CLAMP]</t>
  </si>
  <si>
    <t>Маска</t>
  </si>
  <si>
    <t>325021.800.000005</t>
  </si>
  <si>
    <t>.кислородная, взрослая</t>
  </si>
  <si>
    <t>Маска.кислородная, взрослая [174097-76 OXYGEN MASKS]</t>
  </si>
  <si>
    <t>281411.900.000026</t>
  </si>
  <si>
    <t>Клапан.для воздушного судна [E ASSY FIREWALL4439600 : , 975248-3 VALVE ASSY FIREWALL]</t>
  </si>
  <si>
    <t>SAYWELL</t>
  </si>
  <si>
    <t>221973.230.000006</t>
  </si>
  <si>
    <t>Прокладка.резиновая [68-1569 O-RING]</t>
  </si>
  <si>
    <t>Прокладка.резиновая [56-1075 RETAINER, GREASE (INNER)]</t>
  </si>
  <si>
    <t xml:space="preserve">SAYWELL </t>
  </si>
  <si>
    <t>Консоль специальная</t>
  </si>
  <si>
    <t>323015.900.000070</t>
  </si>
  <si>
    <t>Консоль специальная.приборная панель [8Z8502−051 FAIRING ASSY, CONSOLE]</t>
  </si>
  <si>
    <t>EMTC</t>
  </si>
  <si>
    <t>Прокладка.резиновая [123032-05 Pin-Back Pivot]</t>
  </si>
  <si>
    <t>APS</t>
  </si>
  <si>
    <t>Растворитель</t>
  </si>
  <si>
    <t>203022.700.000002</t>
  </si>
  <si>
    <t>Растворитель.для лакокрасочного  материала [SAE AMS 3160 Revision H ALT P/N PMC 9001 Solvent, Petroleum]</t>
  </si>
  <si>
    <t>Прокладка.резиновая [174097-76 OXYGEN MASK ASSEMBLY]</t>
  </si>
  <si>
    <t>265152.790.000009</t>
  </si>
  <si>
    <t>Датчик давления.для воздушного судна [40102-0101 SENSOR]</t>
  </si>
  <si>
    <t>TT LOGISTICS</t>
  </si>
  <si>
    <t>Панель стартер-генератора</t>
  </si>
  <si>
    <t>303050.900.000150</t>
  </si>
  <si>
    <t>Панель стартер-генератора.для воздушного судна [D126013−501 PANEL, INFILL]</t>
  </si>
  <si>
    <t>257330.970.000018</t>
  </si>
  <si>
    <t>Комплект инструментов.для ремонта и технического обслуживания воздушного судна [GSB2330002     CEL-254 Sound Level Meter ]</t>
  </si>
  <si>
    <t xml:space="preserve">EMTC </t>
  </si>
  <si>
    <t>Датчик давления.для воздушного судна [970281-1 HYD.PRESSURE TRANSDUCER]</t>
  </si>
  <si>
    <t>264051.800.000000</t>
  </si>
  <si>
    <t>Антенна.для воздушного суда [S65-247170-7 VOR/LOC ANTENNA]</t>
  </si>
  <si>
    <t>AIRSTART</t>
  </si>
  <si>
    <t>259413.900.000017</t>
  </si>
  <si>
    <t>Набор инструментов.для технического обслуживания воздушных судов [5100S194 KIT MULTI PATCH]</t>
  </si>
  <si>
    <t>Клапан.для воздушного судна [CDSP3208−3 ALT P/N 9701134−501 LATCH ASSY, LAV DOOR]</t>
  </si>
  <si>
    <t>Прокладка.резиновая [697070637 RONG, RETAINING]</t>
  </si>
  <si>
    <t>Прокладка.резиновая [697070762 OUTBOARD LINER]</t>
  </si>
  <si>
    <t>Прокладка.резиновая [968184-10  GASKET-ACCESS PANEL]</t>
  </si>
  <si>
    <t>Триэтиленгликоль (ТЭГ)</t>
  </si>
  <si>
    <t>201463.900.000005</t>
  </si>
  <si>
    <t>https://cloud.skc.kz:2443/index.php/s/kf2gfJzjfkP89jb</t>
  </si>
  <si>
    <t>АО "Интергаз Центральная Азия"</t>
  </si>
  <si>
    <t>ПАО «Нижнекамскнефтехим»</t>
  </si>
  <si>
    <t xml:space="preserve">Диэтиленгликоль (ДЭГ) </t>
  </si>
  <si>
    <t>201463.300.000000</t>
  </si>
  <si>
    <t>Диэтиленгликоль - представитель двухатомны х спиртов, бесцветная или желтоватая прозрачная жидкость. Химическая формула C4H10O3. ГОСТ 10136-77.</t>
  </si>
  <si>
    <t>https://cloud.skc.kz:2443/index.php/s/tfLoTC78d9tyZAZ</t>
  </si>
  <si>
    <t>ПАО "СИБУР"</t>
  </si>
  <si>
    <t>222929.900.000093</t>
  </si>
  <si>
    <t>Регулятор давления газа</t>
  </si>
  <si>
    <t>252112.300.000000</t>
  </si>
  <si>
    <t>205943.990.000006</t>
  </si>
  <si>
    <t>Жидкость.для летательных аппаратов, противообледенительная [Противообледнительная жидкость Тип 1 (Нур-Султан)]</t>
  </si>
  <si>
    <t>Приложение №2_№2135_противооб жидкость Тип I</t>
  </si>
  <si>
    <t>Акционерное общество "Эйр Астана"</t>
  </si>
  <si>
    <t>ООО «АВИАФЛЮИД ИНТЕРНЕШНЛ»</t>
  </si>
  <si>
    <t>Жидкость противообледенительная</t>
  </si>
  <si>
    <t>205943.990.000007</t>
  </si>
  <si>
    <t>Жидкость противообледенительная.для летательных аппаратов, тип II,III,IV [Противообледнительная жидкость Тип 4  (Алматы)]</t>
  </si>
  <si>
    <t>Приложение №2_№2138_противооб жидкостьТип IV</t>
  </si>
  <si>
    <t>222214.700.000006</t>
  </si>
  <si>
    <t>Флакон.емкость более 250 мл, но не более 750 мл, из пластмассы [Бутылка для мыла со вкручивающимся дном для эконом класса]</t>
  </si>
  <si>
    <t>Приложение №2_№2903_бутылка</t>
  </si>
  <si>
    <t>272011.900.000001</t>
  </si>
  <si>
    <t>Батарейка.тип D [Батарейка тип D]</t>
  </si>
  <si>
    <t>Приложение №2_№3436_батарейки Тип D</t>
  </si>
  <si>
    <t>275115.300.000006</t>
  </si>
  <si>
    <t>Вентилятор.бытовой, напольный [Вентилятор]</t>
  </si>
  <si>
    <t>Приложение №2_№4447_вентилятор</t>
  </si>
  <si>
    <t>АО "КазТрансГаз Аймак"</t>
  </si>
  <si>
    <t>Нет данных</t>
  </si>
  <si>
    <t>Фильтр.сетевой [Фильтр сетевой, розеток не менее 5, подавление скачка напряжения]</t>
  </si>
  <si>
    <t>Батарейка.тип ААА [Батарейка ААА, увеличенной емкости]</t>
  </si>
  <si>
    <t>VARTA</t>
  </si>
  <si>
    <t xml:space="preserve">VARTA </t>
  </si>
  <si>
    <t>271240.900.000007</t>
  </si>
  <si>
    <t>Коннектор.серии RJ</t>
  </si>
  <si>
    <t>Коннектор серии RJ, RJ45</t>
  </si>
  <si>
    <t xml:space="preserve">  алфавитно-цифровая</t>
  </si>
  <si>
    <t>Клавиатура алфавитно-цифровая, USB</t>
  </si>
  <si>
    <t>272022.900.000003</t>
  </si>
  <si>
    <t>для ИБП, напряжение 12 В, емкость 7-20 А/ч, свинцово-кислотный</t>
  </si>
  <si>
    <t xml:space="preserve">Аккумулятор, для ИПБ, свинцово-кислотный, напряжение 12 В, емкость 7 Аh </t>
  </si>
  <si>
    <t>Alg Group Europe: SVC</t>
  </si>
  <si>
    <t xml:space="preserve">Аккумулятор, для ИПБ, свинцово-кислотный, напряжение 12 В, емкость 17 А </t>
  </si>
  <si>
    <t>WBR</t>
  </si>
  <si>
    <t>263021.200.000007</t>
  </si>
  <si>
    <t>неуправляемый, симметричный</t>
  </si>
  <si>
    <t>Коммутатор сетевой, неуправляемый, симметричный,Switch, 8 port, 10/100/1000 Mbps</t>
  </si>
  <si>
    <t xml:space="preserve">D-Link </t>
  </si>
  <si>
    <t>Коммутатор сетевой, неуправляемый, симметричный,Switch, 5 port, 10/100/1000 Mbps</t>
  </si>
  <si>
    <t>261130.200.000002</t>
  </si>
  <si>
    <t>вид памяти DDR3, емкость более 2 Гб, но не более 8 Гб</t>
  </si>
  <si>
    <t>Оперативная память, вид памяти DDR3, PC12800, емкость 8 Гб</t>
  </si>
  <si>
    <t>Apacer</t>
  </si>
  <si>
    <t xml:space="preserve">  Диск жесткий</t>
  </si>
  <si>
    <t>262021.300.000018</t>
  </si>
  <si>
    <t>интерфейс SATA 6 Гбит/с, емкость более 500 Гб, но не более 3 Тб, размер 3,5"</t>
  </si>
  <si>
    <t>Диск жесткий, интерфейс SATA 6 Гбит/с, размер 3,5", емкость 750Gb</t>
  </si>
  <si>
    <t>Таиланд</t>
  </si>
  <si>
    <t xml:space="preserve">  Кулер</t>
  </si>
  <si>
    <t>262040.000.000158</t>
  </si>
  <si>
    <t>для центрального процессора</t>
  </si>
  <si>
    <t>Кулер для центрального процессора, Intel Socket LGA1156/LGA1155/ LGA1150/LGA775 65W</t>
  </si>
  <si>
    <t>индикаторная</t>
  </si>
  <si>
    <t>Характеристика: пломба с уникальным номером, материал поликарбонат</t>
  </si>
  <si>
    <t>ТОО  "Единый Консолидирующий Центр"</t>
  </si>
  <si>
    <t>Батарейка.тип ААА [литий-ионные] пальчиковые</t>
  </si>
  <si>
    <t>шт</t>
  </si>
  <si>
    <t>Dingli</t>
  </si>
  <si>
    <t>Замок.врезной [на деревянную дверь]</t>
  </si>
  <si>
    <t>ООО ОМЕГА</t>
  </si>
  <si>
    <t>Лоток.канцелярский, пластмассовый [горизонтальный 3 секции]</t>
  </si>
  <si>
    <t>222929.900.000142</t>
  </si>
  <si>
    <t>Лоток</t>
  </si>
  <si>
    <t>канцелярский, пластмассовый</t>
  </si>
  <si>
    <t>Не данных</t>
  </si>
  <si>
    <t>Скоба.для канцелярских целей, проволочная [110018031]</t>
  </si>
  <si>
    <t>Смеситель.для моек, однорукояточный, набортный, размер 180*130 мм [для раковин, с коротким гусаком]</t>
  </si>
  <si>
    <t>Alloy</t>
  </si>
  <si>
    <t>Степлер.канцелярский, механический [110009508]</t>
  </si>
  <si>
    <t>Уcтройство многофункциональное</t>
  </si>
  <si>
    <t xml:space="preserve">https://cloud.skc.kz:2443/index.php/s/WGgYM3NE7o6NPSf </t>
  </si>
  <si>
    <t>Размер экрана (диагональ) 60 ,45см (23,8 дюйм)</t>
  </si>
  <si>
    <t xml:space="preserve">cloud.skc.kz:2443/index.php/s/KP7JPdqsePfgAHf </t>
  </si>
  <si>
    <t>еденица</t>
  </si>
  <si>
    <t xml:space="preserve">https://docs.google.com/document/d/1JxpvHtsSKFcYanCBI2_rYU9qZNH6Kf1z/edit?usp=sharing&amp;ouid=118397390670989413877&amp;rtpof=true&amp;sd=true  </t>
  </si>
  <si>
    <t>Манипулятор "мышь", оптическая, проводная</t>
  </si>
  <si>
    <t xml:space="preserve">https://cloud.skc.kz:2443/index.php/s/92zsanDK49RewqY </t>
  </si>
  <si>
    <t xml:space="preserve">https://cloud.skc.kz:2443/index.php/s/a47mkZomScPzL9y </t>
  </si>
  <si>
    <t>Клавиатура, алфавитно-цифровая</t>
  </si>
  <si>
    <t>КЛАВИАТУРА XGAME XK-100UB</t>
  </si>
  <si>
    <t xml:space="preserve">https://cloud.skc.kz:2443/index.php/s/BRQgikjbHCrPwpS </t>
  </si>
  <si>
    <t xml:space="preserve">https://cloud.skc.kz:2443/index.php/s/GkEKYaQPKHoF2YY </t>
  </si>
  <si>
    <t>Пломба</t>
  </si>
  <si>
    <t>Пломба контрольно-индикаторная</t>
  </si>
  <si>
    <t>Пломба контрольная индикаторная "ЗАЩЕЛКА" (пластиковая пломба однократного применения, оснащенная индивидуальным номером).</t>
  </si>
  <si>
    <t>ТОО "Единый Консолидирующии Центр"</t>
  </si>
  <si>
    <t>Акционерное общество "КазТрансГаз Аймак"</t>
  </si>
  <si>
    <t>Котел отопительный.на газообразном топливе [Характеристика : Газовый напольный водогрейный отопительный котел для отопления помещений площадью 1500 м2]</t>
  </si>
  <si>
    <t>Комплекс испытательный.для релейной защиты и автоматики [Наименование : T-3000 Комплексный прибор для проверки устройств релейной защиты в однофазном режиме. Многофункциональная система для проверки защит в однофазном режиме, трансформаторов тока и напряжения]</t>
  </si>
  <si>
    <t>Станок для обработки металла.токарный [Универсальный токарно-винторезный станок типа CDS6266C 2000]</t>
  </si>
  <si>
    <t>Станок для обработки металла.токарный [X6436 станок широкоуниверсальный фрезерный]</t>
  </si>
  <si>
    <t>Электрод сварочный.металлический, плавящийся, с покрытием [Характеристика : Электрод ОК 74.70 d4мм]</t>
  </si>
  <si>
    <t>Электрод сварочный.металлический, плавящийся, с покрытием [Характеристика : Марка электрода-ОК 74.70 с основным покрытием; Диаметр электрода-4,0мм;Тип электрода; Тип электрода по AWS 5.5 -E 8018; Предел текучести-540МПа;Предел прочности-630 МПа. Предназначен]</t>
  </si>
  <si>
    <t>Электрод сварочный.металлический, плавящийся, с покрытием [Основные : Электрод ОК 74.70; Диаметр электрода-4,0х450 мм; Предел текучести-540МПа; Предел прочности-630 МПа. Предназначен для сварки и ремонта заполняющих и облицовочного слоя. Тип покрытия - основное,]</t>
  </si>
  <si>
    <t>Электрод сварочный.металлический, плавящийся, с покрытием [Характеристика : Электрод ОК 53.70 d3,2 мм]</t>
  </si>
  <si>
    <t>Электрод сварочный.металлический, плавящийся, с покрытием [Общие характеристики : Диаметр электрода-3,2]</t>
  </si>
  <si>
    <t>Электрод сварочный.металлический, плавящийся, с покрытием [Наименование : d4мм ОК]</t>
  </si>
  <si>
    <t>Электрод сварочный.металлический, плавящийся, с покрытием [Электроды, сварочные и паечные материалы, Электроды Плазматек  УОНИ 13/55 Плазма Е7018-1 (Э50А) Вакуум монолит диаметр 3,2 мм. Сорт высший. В пачке 5 кг.]</t>
  </si>
  <si>
    <t>Электрод сварочный.металлический, плавящийся, с покрытием [Материал : тип LB 52U, диаметр 2,6 мм]</t>
  </si>
  <si>
    <t>Электрод сварочный.металлический, плавящийся, с покрытием [Электроды, сварочные и паечные материалы, Электроды Плазматек  УОНИ 13/55 Плазма H4R TM (Э50А) Монолит диаметр 4 мм. Сорт высший. В пачке 5 кг.]</t>
  </si>
  <si>
    <t>Электрод сварочный.металлический, плавящийся, с покрытием [Материал : Электрод ОК 46.00 d3 мм]</t>
  </si>
  <si>
    <t>Электрод сварочный.металлический, плавящийся, с покрытием [Электроды, сварочные и паечные материалы, Электроды Плазматек  УОНИ 13/55 Плазма H4R TM (Э50А) Монолит диаметр 3,2 мм. Сорт высший. В пачке 5 кг.]</t>
  </si>
  <si>
    <t>Электрод сварочный.металлический, плавящийся, с покрытием [Общие характеристики : Электрод d4мм]</t>
  </si>
  <si>
    <t>Блок управления.для газомотокомпрессоров [Описание : Монитор графический промышленный ВН2013]</t>
  </si>
  <si>
    <t>Агрегат компрессорный.поршневой [Компрессорная установка на базе поршневого компрессора с газопоршневым приводом]</t>
  </si>
  <si>
    <t>Кабель.марка АСБ, напряжение более 1 000 В [Характеристика : Кабель АСБ 3х95 на 1000В]</t>
  </si>
  <si>
    <t>Анализатор жидкости (спектрофлуориметр)</t>
  </si>
  <si>
    <t>265153.900.000000</t>
  </si>
  <si>
    <t>для измерения массовой концентрации веществ</t>
  </si>
  <si>
    <t>Анализатор жидкости (спектрофлуориметр).для измерения массовой концентрации веществ [Описание : Анализатор содержания нефтепродуктов в воде с флуоресцентным датчиком]</t>
  </si>
  <si>
    <t>Свеча зажигания</t>
  </si>
  <si>
    <t>281332.000.000322</t>
  </si>
  <si>
    <t>Свеча зажигания.для газомотокомпрессора [Характеристика : Свеча системы зажигания 4797702 для G3606]</t>
  </si>
  <si>
    <t>Картридж.фильтрующий [Характеристика : Картридж фильтрующий кассетный. Для очистки газа от механических примесей, влаги, для эффективного обеспыливания среднезапыленных газов. Тонкость фильтрации, мкм - до 5.]</t>
  </si>
  <si>
    <t>Картридж.фильтрующий [Описание : Myer Filter RMG.Фильтр кассетный (картридж) 130х80х1200 мм.применение: природный газ.твердые частицы от 1 до 3 мкм - 95%. Более-99.8%. предназначен для доукомплектования оборудования фильтров-сепарато]</t>
  </si>
  <si>
    <t>Картридж.фильтрующий [Характеристика : Размеры: наружний диаметр - 130 мм; внутренний диаметр -80 мм, длина- 1200 мм. Перепад давления - 3,5 кгс/см2. Эффективность фильтрации 1 мкм- 99,0%; 3 мкм- 99,2%; 5 мкм -99,8%.]</t>
  </si>
  <si>
    <t>279031.900.000002</t>
  </si>
  <si>
    <t>2 сварочных поста, тип топлива дизельное топливо</t>
  </si>
  <si>
    <t>Агрегат сварочный.2 сварочных поста, тип топлива дизельное топливо [Характеристика : Дизельный сварочный агрегат 2 постовый с пультами управления, с переключателями режимов и соединительными кабелями с разъемами для подключения к сварочному агрегату, и с ЗИП комплектом.]</t>
  </si>
  <si>
    <t>222110.900.000017</t>
  </si>
  <si>
    <t>графитофторопластовый</t>
  </si>
  <si>
    <t>Диск.графитофторопластовый</t>
  </si>
  <si>
    <t>Коммутатор сетевой.управляемый,  асимметричный [Характеристика : Коммутатор сет.(Switch) 2уровня,48порт.]</t>
  </si>
  <si>
    <t>222922.300.000001</t>
  </si>
  <si>
    <t>для трубопровода, полимерно-асмольная, ширина 90-450 мм</t>
  </si>
  <si>
    <t>Лента изоляционная.для трубопровода, полимерно-асмольная, ширина 90-450 мм [Характеристика : Пленка изоляц. асмольная летняя 450мм]</t>
  </si>
  <si>
    <t>Лента изоляционная.для трубопровода, полимерно-асмольная, ширина 90-450 мм [Наименование : Пленка изоляц. асмольная термост. 450мм]</t>
  </si>
  <si>
    <t>Лента изоляционная.для трубопровода, полимерно-асмольная, ширина 90-450 мм [Характеристика : Пленка (лента) изоляционная, полимерно-асмольная, липкая, летняя, для обмотки трубопроводов ширина 150 мм. Температура эксплуатации, °С - от - 30 до +150; Температура нанесения, °С - от +5 до +30]</t>
  </si>
  <si>
    <t>Швеллер.стальной, горячекатаный, с параллельными гранями полок, номер швеллера 16 [Швеллер, Швеллер стальной №16У, L= 6 метров. ГОСТ 8240-89]</t>
  </si>
  <si>
    <t>Колонка контрольно-измерительная</t>
  </si>
  <si>
    <t>281413.900.000014</t>
  </si>
  <si>
    <t>высота 3300 мм</t>
  </si>
  <si>
    <t>Колонка контрольно-измерительная.высота 3300 мм [Характеристика : Стойка СКИП 2-4-8-2,5-УХЛ1]</t>
  </si>
  <si>
    <t>Колонка контрольно-измерительная.высота 3300 мм [Технические характеристики : Стойка контрольно-измерительного пункта;Количество клеммных панелей,шт-2;Количество измерительных клемм,шт-4;Количество силовых клемм,шт-8;Высота стойки,м-2,5;Климатическое исполнение -УХЛ1; материал]</t>
  </si>
  <si>
    <t>265152.790.000001</t>
  </si>
  <si>
    <t>для контроля и вычисления расхода газа</t>
  </si>
  <si>
    <t>Контроллер.для контроля и вычисления расхода газа [Характеристика : Вычислитель расхода FloBoss 107 в комплекте: Базовый модуль FloBoss107 (4 слота) в стальном корпусе и сенсорным ЖКИ ( FSFB-107E/107AB ); Слот 0- Модуль процессора изолированный, LOI(RS-232) COM1(RS-48]</t>
  </si>
  <si>
    <t>284133.590.000015</t>
  </si>
  <si>
    <t>усилие до 630 кН</t>
  </si>
  <si>
    <t>Пресс гидравлический.усилие до 630 кН [Характеристика : Пресс гидравличес.2113. Пресс гидравлический усилие до 630 кН]</t>
  </si>
  <si>
    <t>262017.100.000000</t>
  </si>
  <si>
    <t>ЖК, диагональ более 15", но не более 22"</t>
  </si>
  <si>
    <t>Монитор.ЖК, диагональ более 15", но не более 22" [Характеристика : Промышленный монитор DM 170-W-AL-R2; 17 ", LCD TFT, интерфейсные разьемы DB15 bDVI, для монтажа в стойку 17-19", алюминиевый корпус, Входное напряжение питания DC: 9...36В.]</t>
  </si>
  <si>
    <t>259313.500.000001</t>
  </si>
  <si>
    <t>марка Ст.3, толщина 4 мм, просечно-вытяжной</t>
  </si>
  <si>
    <t>Лист стальной.марка Ст.3, толщина 4 мм, просечно-вытяжной [Лист просечно-вытяжной б=4мм, Сталь листовая Ст20]</t>
  </si>
  <si>
    <t>Пудра.алюминиевая, марка ПАП-1 [Наименование : Пудра алюминиевая ПАП-1]</t>
  </si>
  <si>
    <t>265165.000.000014</t>
  </si>
  <si>
    <t>с патрубками под приварку</t>
  </si>
  <si>
    <t>Регулятор давления газа.с патрубками под приварку [Характеристика : Регулятор давления РД50-64]</t>
  </si>
  <si>
    <t>281413.730.000007</t>
  </si>
  <si>
    <t>латунный, условное давление 0-420 Мпа, диаметр 10-1400 мм, ручной</t>
  </si>
  <si>
    <t>Кран шаровой.латунный, условное давление 0-420 Мпа, диаметр 10-1400 мм, ручной [Характеристика : Кран шаровый DN25 PN1.6МПа]</t>
  </si>
  <si>
    <t>центробежный, скважинный</t>
  </si>
  <si>
    <t>приложение 1</t>
  </si>
  <si>
    <t>штук</t>
  </si>
  <si>
    <t xml:space="preserve">ООО «НП Московский насосный завод» </t>
  </si>
  <si>
    <t>281314.900.000048</t>
  </si>
  <si>
    <t>для воды и других чистых, химически нейтральных жидкостей, осевой погружной, подача 2500-21000 м3/ч</t>
  </si>
  <si>
    <t>приложение 2</t>
  </si>
  <si>
    <t>Насос консольный</t>
  </si>
  <si>
    <t>Насос консольный К80-65-160 с двигателем АИР112М2 - 7.5 кВт.</t>
  </si>
  <si>
    <t>Ливгидромаш</t>
  </si>
  <si>
    <t>Насос консольный К100-80-160а с двигателем АИР132М2 - 11 кВт.</t>
  </si>
  <si>
    <t>Насос глубинный ЭЦВ 10-120-100 (3631100144:26)</t>
  </si>
  <si>
    <t>АО «ГИДРОМАШСЕРВИС»</t>
  </si>
  <si>
    <t>281326.300.000000</t>
  </si>
  <si>
    <t>объемного действия, производительность не более 60 м3/ч</t>
  </si>
  <si>
    <t>Компрессор Производительность 22 нм3/мин, давление 8 кгс/см2. ТГА-20/9 (3643100020:26)</t>
  </si>
  <si>
    <t>ООО Краснодарский Компрессорный
Завод</t>
  </si>
  <si>
    <t>КОМПРЕССОР ПК-3.5А</t>
  </si>
  <si>
    <t>ПТМЗ</t>
  </si>
  <si>
    <t>КОМПРЕССОР ПК-1,75А</t>
  </si>
  <si>
    <t>КОМПРЕССОР ВВ-08/8-720</t>
  </si>
  <si>
    <t>Уралпромкомпрессор</t>
  </si>
  <si>
    <t>КТЖ</t>
  </si>
  <si>
    <t>Значение: АГЗУ"Спутник": Насос</t>
  </si>
  <si>
    <t>281314.900.000085</t>
  </si>
  <si>
    <t>специальный, циркуляционный, подача до 8000 м3/ч</t>
  </si>
  <si>
    <t>Значение: Электронасос циркуляционный 0,136 кВт</t>
  </si>
  <si>
    <t>Значение: Электронасос вакуумный на 20 литров</t>
  </si>
  <si>
    <t>Значение: Электронасос циркуляционный 0,095 кВт</t>
  </si>
  <si>
    <t>Качество: Насос бочковой ручной для масла, гсм, нефтепродуктов, дизельного топлива.</t>
  </si>
  <si>
    <t>ТОО "СП Казгермунай"</t>
  </si>
  <si>
    <t>Качество: Циркуляционный насос для всех систем водяного отопления, систем охлаждения и кондиционирования воздуха, промышленных циркуляционных установках</t>
  </si>
  <si>
    <t>Качество: Насос для циркуляции горячей воды в небольших закрытых (с повышением давления) или открытых частных и промышленных системах отопления</t>
  </si>
  <si>
    <t>Качество: для индивидуальных и коллективных систем отопления и кондиционирования</t>
  </si>
  <si>
    <t>Качество: Вертикальный многоступенчатый насос из нержавеющей стали</t>
  </si>
  <si>
    <t>Качество: насос циркуляционный для системы отопления</t>
  </si>
  <si>
    <t>281324.000.000009</t>
  </si>
  <si>
    <t>воздушный, производительность 2 м3/мин</t>
  </si>
  <si>
    <t>Качество: Электрический компрессор в комплекте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</si>
</sst>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_-* #,##0.00\ _₸_-;\-* #,##0.00\ _₸_-;_-* &quot;-&quot;??\ _₸_-;_-@_-"/>
    <numFmt numFmtId="165" formatCode="_-* #,##0.00\ _₽_-;\-* #,##0.00\ _₽_-;_-* &quot;-&quot;??\ _₽_-;_-@_-"/>
    <numFmt numFmtId="166" formatCode="#,##0_ ;\-#,##0\ "/>
    <numFmt numFmtId="167" formatCode="_-* #,##0\ _₽_-;\-* #,##0\ _₽_-;_-* &quot;-&quot;??\ _₽_-;_-@_-"/>
    <numFmt numFmtId="168" formatCode="#,##0.000"/>
    <numFmt numFmtId="169" formatCode="_-* #,##0.0\ _₽_-;\-* #,##0.0\ _₽_-;_-* &quot;-&quot;??\ _₽_-;_-@_-"/>
    <numFmt numFmtId="170" formatCode="#,##0.0"/>
    <numFmt numFmtId="171" formatCode="_-* #,##0.00&quot;р.&quot;_-;\-* #,##0.00&quot;р.&quot;_-;_-* &quot;-&quot;??&quot;р.&quot;_-;_-@_-"/>
  </numFmts>
  <fonts count="41" x14ac:knownFonts="1">
    <font>
      <sz val="10"/>
      <color rgb="FF000000"/>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rgb="FF000000"/>
      <name val="Arial"/>
      <family val="2"/>
      <charset val="204"/>
    </font>
    <font>
      <sz val="12"/>
      <name val="Times New Roman"/>
      <family val="1"/>
      <charset val="204"/>
    </font>
    <font>
      <u/>
      <sz val="10"/>
      <color theme="10"/>
      <name val="Arial"/>
      <family val="2"/>
      <charset val="204"/>
    </font>
    <font>
      <sz val="11"/>
      <color indexed="8"/>
      <name val="Calibri"/>
      <family val="2"/>
      <scheme val="minor"/>
    </font>
    <font>
      <sz val="10"/>
      <name val="Times New Roman"/>
      <family val="1"/>
      <charset val="204"/>
    </font>
    <font>
      <sz val="10"/>
      <color rgb="FF000000"/>
      <name val="Arial"/>
      <family val="2"/>
      <charset val="204"/>
    </font>
    <font>
      <u/>
      <sz val="12"/>
      <name val="Times New Roman"/>
      <family val="1"/>
      <charset val="204"/>
    </font>
    <font>
      <sz val="8"/>
      <name val="Arial"/>
      <family val="2"/>
    </font>
    <font>
      <b/>
      <sz val="12"/>
      <name val="Times New Roman"/>
      <family val="1"/>
      <charset val="204"/>
    </font>
    <font>
      <sz val="10"/>
      <color rgb="FF000000"/>
      <name val="Arial"/>
    </font>
    <font>
      <sz val="11"/>
      <color theme="1"/>
      <name val="Calibri"/>
      <family val="2"/>
      <scheme val="minor"/>
    </font>
    <font>
      <sz val="11"/>
      <name val="Times New Roman"/>
      <family val="1"/>
      <charset val="204"/>
    </font>
    <font>
      <u/>
      <sz val="11"/>
      <name val="Times New Roman"/>
      <family val="1"/>
      <charset val="204"/>
    </font>
    <font>
      <b/>
      <sz val="16"/>
      <name val="Times New Roman"/>
      <family val="1"/>
      <charset val="204"/>
    </font>
    <font>
      <sz val="20"/>
      <name val="Times New Roman"/>
      <family val="1"/>
      <charset val="204"/>
    </font>
    <font>
      <sz val="11"/>
      <name val="Calibri"/>
      <family val="2"/>
      <charset val="204"/>
    </font>
    <font>
      <b/>
      <sz val="15"/>
      <color indexed="81"/>
      <name val="Segoe UI"/>
      <family val="2"/>
      <charset val="204"/>
    </font>
    <font>
      <sz val="15"/>
      <color indexed="81"/>
      <name val="Segoe UI"/>
      <family val="2"/>
      <charset val="204"/>
    </font>
    <font>
      <b/>
      <sz val="9"/>
      <color indexed="81"/>
      <name val="Tahoma"/>
      <charset val="204"/>
    </font>
    <font>
      <sz val="9"/>
      <color indexed="81"/>
      <name val="Tahoma"/>
      <charset val="204"/>
    </font>
    <font>
      <sz val="14"/>
      <name val="Times New Roman"/>
      <family val="1"/>
      <charset val="204"/>
    </font>
    <font>
      <u/>
      <sz val="14"/>
      <name val="Times New Roman"/>
      <family val="1"/>
      <charset val="204"/>
    </font>
    <font>
      <sz val="10"/>
      <name val="Arial Cyr"/>
      <charset val="204"/>
    </font>
    <font>
      <b/>
      <sz val="20"/>
      <name val="Times New Roman"/>
      <family val="1"/>
      <charset val="204"/>
    </font>
    <font>
      <u/>
      <sz val="10"/>
      <name val="Times New Roman"/>
      <family val="1"/>
      <charset val="204"/>
    </font>
    <font>
      <sz val="10"/>
      <name val="Arial"/>
      <family val="2"/>
      <charset val="204"/>
    </font>
    <font>
      <sz val="20"/>
      <name val="Arial"/>
      <family val="2"/>
      <charset val="204"/>
    </font>
    <font>
      <u/>
      <sz val="10"/>
      <name val="Arial"/>
      <family val="2"/>
      <charset val="204"/>
    </font>
    <font>
      <b/>
      <sz val="14"/>
      <name val="Times New Roman"/>
      <family val="1"/>
      <charset val="204"/>
    </font>
    <font>
      <sz val="14"/>
      <name val="Arial"/>
      <family val="2"/>
      <charset val="204"/>
    </font>
    <font>
      <sz val="12"/>
      <name val="Calibri"/>
      <family val="2"/>
      <charset val="204"/>
    </font>
    <font>
      <sz val="12"/>
      <name val="Arial"/>
      <family val="2"/>
      <charset val="204"/>
    </font>
    <font>
      <sz val="10"/>
      <color rgb="FF000000"/>
      <name val="Times New Roman"/>
      <family val="1"/>
      <charset val="204"/>
    </font>
    <font>
      <sz val="10"/>
      <color theme="1"/>
      <name val="Times New Roman"/>
      <family val="1"/>
      <charset val="204"/>
    </font>
    <font>
      <sz val="12"/>
      <color rgb="FF000000"/>
      <name val="Times New Roman"/>
      <family val="1"/>
      <charset val="204"/>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s>
  <cellStyleXfs count="26">
    <xf numFmtId="0" fontId="0" fillId="0" borderId="0"/>
    <xf numFmtId="165" fontId="6" fillId="0" borderId="0" applyFont="0" applyFill="0" applyBorder="0" applyAlignment="0" applyProtection="0"/>
    <xf numFmtId="0" fontId="8" fillId="0" borderId="0" applyNumberFormat="0" applyFill="0" applyBorder="0" applyAlignment="0" applyProtection="0"/>
    <xf numFmtId="0" fontId="6" fillId="0" borderId="0"/>
    <xf numFmtId="164" fontId="6" fillId="0" borderId="0" applyFont="0" applyFill="0" applyBorder="0" applyAlignment="0" applyProtection="0"/>
    <xf numFmtId="43" fontId="6" fillId="0" borderId="0" applyFont="0" applyFill="0" applyBorder="0" applyAlignment="0" applyProtection="0"/>
    <xf numFmtId="0" fontId="9" fillId="0" borderId="0"/>
    <xf numFmtId="0" fontId="5" fillId="0" borderId="0"/>
    <xf numFmtId="0" fontId="10" fillId="0" borderId="0"/>
    <xf numFmtId="0" fontId="11" fillId="0" borderId="0"/>
    <xf numFmtId="164" fontId="6" fillId="0" borderId="0" applyFont="0" applyFill="0" applyBorder="0" applyAlignment="0" applyProtection="0"/>
    <xf numFmtId="0" fontId="6" fillId="0" borderId="0"/>
    <xf numFmtId="165" fontId="6" fillId="0" borderId="0" applyFont="0" applyFill="0" applyBorder="0" applyAlignment="0" applyProtection="0"/>
    <xf numFmtId="0" fontId="4" fillId="0" borderId="0"/>
    <xf numFmtId="0" fontId="8" fillId="0" borderId="0" applyNumberFormat="0" applyFill="0" applyBorder="0" applyAlignment="0" applyProtection="0"/>
    <xf numFmtId="43" fontId="6" fillId="0" borderId="0" applyFont="0" applyFill="0" applyBorder="0" applyAlignment="0" applyProtection="0"/>
    <xf numFmtId="0" fontId="3" fillId="0" borderId="0"/>
    <xf numFmtId="0" fontId="13" fillId="0" borderId="0"/>
    <xf numFmtId="0" fontId="15" fillId="0" borderId="0"/>
    <xf numFmtId="165" fontId="15" fillId="0" borderId="0" applyFont="0" applyFill="0" applyBorder="0" applyAlignment="0" applyProtection="0"/>
    <xf numFmtId="0" fontId="2" fillId="0" borderId="0"/>
    <xf numFmtId="0" fontId="16" fillId="0" borderId="0"/>
    <xf numFmtId="165" fontId="6" fillId="0" borderId="0" applyFont="0" applyFill="0" applyBorder="0" applyAlignment="0" applyProtection="0"/>
    <xf numFmtId="171" fontId="28" fillId="0" borderId="0" applyFont="0" applyFill="0" applyBorder="0" applyAlignment="0" applyProtection="0"/>
    <xf numFmtId="0" fontId="1" fillId="0" borderId="0"/>
    <xf numFmtId="0" fontId="6" fillId="0" borderId="0"/>
  </cellStyleXfs>
  <cellXfs count="280">
    <xf numFmtId="0" fontId="0" fillId="0" borderId="0" xfId="0"/>
    <xf numFmtId="3" fontId="7" fillId="2" borderId="1" xfId="0" applyNumberFormat="1" applyFont="1" applyFill="1" applyBorder="1" applyAlignment="1">
      <alignment horizontal="center" vertical="center" wrapText="1"/>
    </xf>
    <xf numFmtId="3" fontId="7" fillId="2" borderId="1" xfId="4" applyNumberFormat="1" applyFont="1" applyFill="1" applyBorder="1" applyAlignment="1">
      <alignment horizontal="center" vertical="center" wrapText="1"/>
    </xf>
    <xf numFmtId="3" fontId="7" fillId="2" borderId="1" xfId="1" applyNumberFormat="1" applyFont="1" applyFill="1" applyBorder="1" applyAlignment="1">
      <alignment horizontal="center" vertical="center" wrapText="1"/>
    </xf>
    <xf numFmtId="3" fontId="7" fillId="2" borderId="1" xfId="3" applyNumberFormat="1" applyFont="1" applyFill="1" applyBorder="1" applyAlignment="1">
      <alignment horizontal="center" vertical="center" wrapText="1"/>
    </xf>
    <xf numFmtId="3" fontId="12" fillId="2" borderId="1" xfId="2" applyNumberFormat="1" applyFont="1" applyFill="1" applyBorder="1" applyAlignment="1">
      <alignment horizontal="center" vertical="center" wrapText="1"/>
    </xf>
    <xf numFmtId="3" fontId="7" fillId="2" borderId="0" xfId="0" applyNumberFormat="1" applyFont="1" applyFill="1" applyBorder="1" applyAlignment="1">
      <alignment horizontal="center" vertical="center" wrapText="1"/>
    </xf>
    <xf numFmtId="3" fontId="7" fillId="2" borderId="3" xfId="0" applyNumberFormat="1" applyFont="1" applyFill="1" applyBorder="1" applyAlignment="1">
      <alignment horizontal="center" vertical="center" wrapText="1"/>
    </xf>
    <xf numFmtId="3" fontId="7" fillId="2" borderId="1" xfId="17" applyNumberFormat="1" applyFont="1" applyFill="1" applyBorder="1" applyAlignment="1">
      <alignment horizontal="center" vertical="center" wrapText="1"/>
    </xf>
    <xf numFmtId="3" fontId="7" fillId="2" borderId="6" xfId="0" applyNumberFormat="1" applyFont="1" applyFill="1" applyBorder="1" applyAlignment="1">
      <alignment horizontal="center" vertical="center" wrapText="1"/>
    </xf>
    <xf numFmtId="166" fontId="19" fillId="2" borderId="4" xfId="0" applyNumberFormat="1" applyFont="1" applyFill="1" applyBorder="1" applyAlignment="1">
      <alignment horizontal="center" vertical="center" wrapText="1"/>
    </xf>
    <xf numFmtId="3" fontId="10" fillId="2" borderId="1" xfId="0" applyNumberFormat="1" applyFont="1" applyFill="1" applyBorder="1" applyAlignment="1">
      <alignment horizontal="center" vertical="center" wrapText="1"/>
    </xf>
    <xf numFmtId="168" fontId="7" fillId="2" borderId="3" xfId="0" applyNumberFormat="1" applyFont="1" applyFill="1" applyBorder="1" applyAlignment="1">
      <alignment horizontal="center" vertical="center" wrapText="1"/>
    </xf>
    <xf numFmtId="168" fontId="7" fillId="2" borderId="1" xfId="0" applyNumberFormat="1" applyFont="1" applyFill="1" applyBorder="1" applyAlignment="1">
      <alignment horizontal="center" vertical="center" wrapText="1"/>
    </xf>
    <xf numFmtId="2" fontId="10" fillId="2" borderId="1" xfId="1" applyNumberFormat="1" applyFont="1" applyFill="1" applyBorder="1" applyAlignment="1">
      <alignment horizontal="center" vertical="center" wrapText="1"/>
    </xf>
    <xf numFmtId="2" fontId="10" fillId="2" borderId="1" xfId="0" applyNumberFormat="1" applyFont="1" applyFill="1" applyBorder="1" applyAlignment="1">
      <alignment horizontal="center" vertical="center" wrapText="1"/>
    </xf>
    <xf numFmtId="3" fontId="7" fillId="2" borderId="1" xfId="19" applyNumberFormat="1" applyFont="1" applyFill="1" applyBorder="1" applyAlignment="1">
      <alignment horizontal="center" vertical="center" wrapText="1"/>
    </xf>
    <xf numFmtId="3" fontId="7" fillId="2" borderId="1" xfId="18" applyNumberFormat="1" applyFont="1" applyFill="1" applyBorder="1" applyAlignment="1">
      <alignment horizontal="center" vertical="center" wrapText="1"/>
    </xf>
    <xf numFmtId="3" fontId="14" fillId="2" borderId="7" xfId="0" applyNumberFormat="1" applyFont="1" applyFill="1" applyBorder="1" applyAlignment="1">
      <alignment horizontal="center" vertical="center" wrapText="1"/>
    </xf>
    <xf numFmtId="3" fontId="7" fillId="2" borderId="7"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3" fontId="7" fillId="2" borderId="1" xfId="8" applyNumberFormat="1" applyFont="1" applyFill="1" applyBorder="1" applyAlignment="1">
      <alignment horizontal="center" vertical="center" wrapText="1"/>
    </xf>
    <xf numFmtId="0" fontId="7" fillId="2" borderId="1" xfId="0" applyFont="1" applyFill="1" applyBorder="1" applyAlignment="1"/>
    <xf numFmtId="3" fontId="7" fillId="2" borderId="1" xfId="7" applyNumberFormat="1" applyFont="1" applyFill="1" applyBorder="1" applyAlignment="1">
      <alignment horizontal="center" vertical="center" wrapText="1"/>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4" fontId="7" fillId="2" borderId="1" xfId="0"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165" fontId="7" fillId="2" borderId="1" xfId="1" applyFont="1" applyFill="1" applyBorder="1" applyAlignment="1">
      <alignment horizontal="center" vertical="center" wrapText="1"/>
    </xf>
    <xf numFmtId="0" fontId="12" fillId="2" borderId="1" xfId="2"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3" fontId="20"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3" fontId="7" fillId="2" borderId="5" xfId="0" applyNumberFormat="1" applyFont="1" applyFill="1" applyBorder="1" applyAlignment="1">
      <alignment horizontal="center" vertical="center" wrapText="1"/>
    </xf>
    <xf numFmtId="0" fontId="7" fillId="2" borderId="0" xfId="0" applyFont="1" applyFill="1" applyBorder="1" applyAlignment="1"/>
    <xf numFmtId="3" fontId="7" fillId="2" borderId="1" xfId="0" applyNumberFormat="1" applyFont="1" applyFill="1" applyBorder="1" applyAlignment="1">
      <alignment horizontal="center" vertical="top" wrapText="1"/>
    </xf>
    <xf numFmtId="0" fontId="7" fillId="2" borderId="1" xfId="0" applyFont="1" applyFill="1" applyBorder="1" applyAlignment="1">
      <alignment horizontal="center" vertical="top" wrapText="1"/>
    </xf>
    <xf numFmtId="3" fontId="12" fillId="2" borderId="1" xfId="2" applyNumberFormat="1" applyFont="1" applyFill="1" applyBorder="1" applyAlignment="1">
      <alignment horizontal="center" vertical="top" wrapText="1"/>
    </xf>
    <xf numFmtId="4" fontId="7" fillId="2" borderId="1" xfId="1" applyNumberFormat="1" applyFont="1" applyFill="1" applyBorder="1" applyAlignment="1">
      <alignment horizontal="center" wrapText="1"/>
    </xf>
    <xf numFmtId="4" fontId="7" fillId="2" borderId="1" xfId="0" applyNumberFormat="1" applyFont="1" applyFill="1" applyBorder="1" applyAlignment="1">
      <alignment horizontal="center" wrapText="1"/>
    </xf>
    <xf numFmtId="4" fontId="7" fillId="2" borderId="1" xfId="4" applyNumberFormat="1" applyFont="1" applyFill="1" applyBorder="1" applyAlignment="1">
      <alignment horizontal="center" wrapText="1"/>
    </xf>
    <xf numFmtId="4" fontId="7" fillId="2" borderId="1" xfId="0" applyNumberFormat="1" applyFont="1" applyFill="1" applyBorder="1" applyAlignment="1">
      <alignment horizontal="center"/>
    </xf>
    <xf numFmtId="0" fontId="7" fillId="2" borderId="1" xfId="0" applyFont="1" applyFill="1" applyBorder="1" applyAlignment="1">
      <alignment horizontal="center" vertical="top"/>
    </xf>
    <xf numFmtId="0" fontId="7" fillId="2" borderId="1" xfId="0" applyFont="1" applyFill="1" applyBorder="1" applyAlignment="1">
      <alignment vertical="top"/>
    </xf>
    <xf numFmtId="0" fontId="12" fillId="2" borderId="1" xfId="2" applyFont="1" applyFill="1" applyBorder="1" applyAlignment="1">
      <alignment horizontal="center" vertical="top" wrapText="1"/>
    </xf>
    <xf numFmtId="3" fontId="26" fillId="2" borderId="1" xfId="0" applyNumberFormat="1" applyFont="1" applyFill="1" applyBorder="1" applyAlignment="1">
      <alignment horizontal="center" vertical="center" wrapText="1"/>
    </xf>
    <xf numFmtId="0" fontId="26" fillId="2" borderId="1" xfId="0" applyFont="1" applyFill="1" applyBorder="1" applyAlignment="1">
      <alignment horizontal="center" vertical="center" wrapText="1"/>
    </xf>
    <xf numFmtId="3" fontId="27" fillId="2" borderId="1" xfId="2" applyNumberFormat="1" applyFont="1" applyFill="1" applyBorder="1" applyAlignment="1">
      <alignment horizontal="center" vertical="center" wrapText="1"/>
    </xf>
    <xf numFmtId="3" fontId="26" fillId="2" borderId="1" xfId="4" applyNumberFormat="1"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1" xfId="0" applyFont="1" applyFill="1" applyBorder="1" applyAlignment="1">
      <alignment vertical="center" wrapText="1"/>
    </xf>
    <xf numFmtId="0" fontId="26" fillId="2" borderId="0" xfId="0" applyFont="1" applyFill="1" applyBorder="1" applyAlignment="1">
      <alignment vertical="center" wrapText="1"/>
    </xf>
    <xf numFmtId="0" fontId="27" fillId="2" borderId="1" xfId="2" applyFont="1" applyFill="1" applyBorder="1" applyAlignment="1">
      <alignment horizontal="center" vertical="center" wrapText="1"/>
    </xf>
    <xf numFmtId="167" fontId="26" fillId="2" borderId="1" xfId="1" applyNumberFormat="1" applyFont="1" applyFill="1" applyBorder="1" applyAlignment="1">
      <alignment horizontal="center" vertical="center" wrapText="1"/>
    </xf>
    <xf numFmtId="165" fontId="26" fillId="2" borderId="1" xfId="1" applyFont="1" applyFill="1" applyBorder="1" applyAlignment="1">
      <alignment horizontal="center" vertical="center" wrapText="1"/>
    </xf>
    <xf numFmtId="0" fontId="7" fillId="2" borderId="1" xfId="0" applyFont="1" applyFill="1" applyBorder="1"/>
    <xf numFmtId="3" fontId="12" fillId="2" borderId="1" xfId="0" applyNumberFormat="1" applyFont="1" applyFill="1" applyBorder="1" applyAlignment="1">
      <alignment horizontal="center" vertical="center" wrapText="1"/>
    </xf>
    <xf numFmtId="3" fontId="17"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3" fontId="18" fillId="2" borderId="1" xfId="2" applyNumberFormat="1" applyFont="1" applyFill="1" applyBorder="1" applyAlignment="1">
      <alignment horizontal="center" vertical="center" wrapText="1"/>
    </xf>
    <xf numFmtId="3" fontId="17" fillId="2" borderId="1" xfId="4" applyNumberFormat="1" applyFont="1" applyFill="1" applyBorder="1" applyAlignment="1">
      <alignment horizontal="center" vertical="center" wrapText="1"/>
    </xf>
    <xf numFmtId="0" fontId="17" fillId="2" borderId="1" xfId="0" applyFont="1" applyFill="1" applyBorder="1" applyAlignment="1">
      <alignment vertical="center" wrapText="1"/>
    </xf>
    <xf numFmtId="3" fontId="14" fillId="2" borderId="1" xfId="0" applyNumberFormat="1" applyFont="1" applyFill="1" applyBorder="1" applyAlignment="1">
      <alignment horizontal="center" vertical="center" wrapText="1"/>
    </xf>
    <xf numFmtId="3" fontId="7" fillId="2" borderId="1" xfId="0" applyNumberFormat="1" applyFont="1" applyFill="1" applyBorder="1" applyAlignment="1">
      <alignment horizontal="left" vertical="top"/>
    </xf>
    <xf numFmtId="0" fontId="7" fillId="2" borderId="1" xfId="0" applyFont="1" applyFill="1" applyBorder="1" applyAlignment="1">
      <alignment horizontal="left" vertical="top"/>
    </xf>
    <xf numFmtId="4" fontId="7" fillId="2" borderId="1" xfId="0" applyNumberFormat="1" applyFont="1" applyFill="1" applyBorder="1" applyAlignment="1">
      <alignment horizontal="left" vertical="top"/>
    </xf>
    <xf numFmtId="0" fontId="7" fillId="2" borderId="0" xfId="0" applyFont="1" applyFill="1" applyBorder="1" applyAlignment="1">
      <alignment horizontal="left" vertical="top"/>
    </xf>
    <xf numFmtId="0" fontId="7" fillId="2" borderId="7" xfId="0" applyFont="1" applyFill="1" applyBorder="1" applyAlignment="1">
      <alignment horizontal="left" vertical="top"/>
    </xf>
    <xf numFmtId="4" fontId="7" fillId="2" borderId="3" xfId="0" applyNumberFormat="1" applyFont="1" applyFill="1" applyBorder="1" applyAlignment="1">
      <alignment horizontal="left" vertical="top"/>
    </xf>
    <xf numFmtId="0" fontId="7" fillId="2" borderId="1" xfId="0" applyNumberFormat="1" applyFont="1" applyFill="1" applyBorder="1" applyAlignment="1">
      <alignment horizontal="left" vertical="top"/>
    </xf>
    <xf numFmtId="49" fontId="7" fillId="2" borderId="1" xfId="0" applyNumberFormat="1" applyFont="1" applyFill="1" applyBorder="1" applyAlignment="1">
      <alignment horizontal="left" vertical="top"/>
    </xf>
    <xf numFmtId="0" fontId="7" fillId="2" borderId="1" xfId="9" applyFont="1" applyFill="1" applyBorder="1" applyAlignment="1">
      <alignment horizontal="left" vertical="top"/>
    </xf>
    <xf numFmtId="4" fontId="7" fillId="2" borderId="6" xfId="0" applyNumberFormat="1" applyFont="1" applyFill="1" applyBorder="1" applyAlignment="1">
      <alignment horizontal="left" vertical="top"/>
    </xf>
    <xf numFmtId="0" fontId="7" fillId="2" borderId="1" xfId="0" applyFont="1" applyFill="1" applyBorder="1" applyAlignment="1">
      <alignment horizontal="left" vertical="center"/>
    </xf>
    <xf numFmtId="3" fontId="7" fillId="2" borderId="1" xfId="13" applyNumberFormat="1" applyFont="1" applyFill="1" applyBorder="1" applyAlignment="1">
      <alignment horizontal="center" vertical="center" wrapText="1"/>
    </xf>
    <xf numFmtId="0" fontId="7" fillId="2" borderId="1" xfId="0" applyFont="1" applyFill="1" applyBorder="1" applyAlignment="1">
      <alignment vertical="center" wrapText="1"/>
    </xf>
    <xf numFmtId="0" fontId="7" fillId="2" borderId="1" xfId="0" applyFont="1" applyFill="1" applyBorder="1" applyAlignment="1">
      <alignment vertical="center"/>
    </xf>
    <xf numFmtId="0" fontId="12" fillId="2" borderId="1" xfId="2" applyFont="1" applyFill="1" applyBorder="1" applyAlignment="1">
      <alignment vertical="center" wrapText="1"/>
    </xf>
    <xf numFmtId="4" fontId="7" fillId="2" borderId="1" xfId="0" applyNumberFormat="1" applyFont="1" applyFill="1" applyBorder="1" applyAlignment="1">
      <alignment vertical="center"/>
    </xf>
    <xf numFmtId="3" fontId="7" fillId="2" borderId="1" xfId="0" applyNumberFormat="1" applyFont="1" applyFill="1" applyBorder="1" applyAlignment="1">
      <alignment vertical="center"/>
    </xf>
    <xf numFmtId="4" fontId="7" fillId="2" borderId="1" xfId="0" applyNumberFormat="1" applyFont="1" applyFill="1" applyBorder="1" applyAlignment="1">
      <alignment vertical="center" wrapText="1"/>
    </xf>
    <xf numFmtId="0" fontId="7" fillId="2" borderId="7"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7" fillId="2" borderId="7" xfId="0" applyFont="1" applyFill="1" applyBorder="1" applyAlignment="1">
      <alignment horizontal="center" vertical="top" wrapText="1"/>
    </xf>
    <xf numFmtId="0" fontId="26"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7" fillId="2" borderId="7" xfId="0" applyFont="1" applyFill="1" applyBorder="1" applyAlignment="1">
      <alignment horizontal="center" vertical="center"/>
    </xf>
    <xf numFmtId="3" fontId="10" fillId="2" borderId="7" xfId="0" applyNumberFormat="1" applyFont="1" applyFill="1" applyBorder="1" applyAlignment="1">
      <alignment horizontal="center" vertical="center" wrapText="1"/>
    </xf>
    <xf numFmtId="3" fontId="7" fillId="2" borderId="8" xfId="0" applyNumberFormat="1" applyFont="1" applyFill="1" applyBorder="1" applyAlignment="1">
      <alignment horizontal="center" vertical="center" wrapText="1"/>
    </xf>
    <xf numFmtId="3" fontId="7" fillId="2" borderId="2" xfId="0" applyNumberFormat="1" applyFont="1" applyFill="1" applyBorder="1" applyAlignment="1">
      <alignment horizontal="center" vertical="center" wrapText="1"/>
    </xf>
    <xf numFmtId="3" fontId="12" fillId="2" borderId="2" xfId="2" applyNumberFormat="1" applyFont="1" applyFill="1" applyBorder="1" applyAlignment="1">
      <alignment horizontal="center" vertical="center" wrapText="1"/>
    </xf>
    <xf numFmtId="3" fontId="17" fillId="2" borderId="7" xfId="0" applyNumberFormat="1" applyFont="1" applyFill="1" applyBorder="1" applyAlignment="1">
      <alignment horizontal="center" vertical="center" wrapText="1"/>
    </xf>
    <xf numFmtId="165" fontId="7" fillId="2" borderId="1" xfId="22" applyFont="1" applyFill="1" applyBorder="1" applyAlignment="1">
      <alignment horizontal="center" vertical="center" wrapText="1"/>
    </xf>
    <xf numFmtId="169" fontId="7" fillId="2" borderId="1" xfId="22" applyNumberFormat="1" applyFont="1" applyFill="1" applyBorder="1" applyAlignment="1">
      <alignment horizontal="center" vertical="center" wrapText="1"/>
    </xf>
    <xf numFmtId="168" fontId="7" fillId="2" borderId="3" xfId="0" applyNumberFormat="1" applyFont="1" applyFill="1" applyBorder="1" applyAlignment="1">
      <alignment horizontal="center" vertical="top"/>
    </xf>
    <xf numFmtId="168" fontId="7" fillId="2" borderId="3" xfId="0" applyNumberFormat="1" applyFont="1" applyFill="1" applyBorder="1" applyAlignment="1">
      <alignment horizontal="right" vertical="top"/>
    </xf>
    <xf numFmtId="3" fontId="7" fillId="2" borderId="9" xfId="0" applyNumberFormat="1" applyFont="1" applyFill="1" applyBorder="1" applyAlignment="1">
      <alignment horizontal="center" vertical="center" wrapText="1"/>
    </xf>
    <xf numFmtId="0" fontId="7" fillId="2" borderId="7" xfId="0" applyFont="1" applyFill="1" applyBorder="1" applyAlignment="1">
      <alignment wrapText="1"/>
    </xf>
    <xf numFmtId="3" fontId="7" fillId="2" borderId="1" xfId="0" applyNumberFormat="1" applyFont="1" applyFill="1" applyBorder="1" applyAlignment="1">
      <alignment wrapText="1"/>
    </xf>
    <xf numFmtId="3" fontId="12" fillId="2" borderId="1" xfId="2" applyNumberFormat="1" applyFont="1" applyFill="1" applyBorder="1" applyAlignment="1">
      <alignment wrapText="1"/>
    </xf>
    <xf numFmtId="0" fontId="21" fillId="2" borderId="3" xfId="0" applyFont="1" applyFill="1" applyBorder="1" applyAlignment="1">
      <alignment horizontal="left" vertical="top" wrapText="1"/>
    </xf>
    <xf numFmtId="168" fontId="21" fillId="2" borderId="3" xfId="0" applyNumberFormat="1" applyFont="1" applyFill="1" applyBorder="1" applyAlignment="1">
      <alignment horizontal="right" vertical="top" wrapText="1"/>
    </xf>
    <xf numFmtId="3" fontId="7" fillId="2" borderId="1" xfId="1" applyNumberFormat="1" applyFont="1" applyFill="1" applyBorder="1" applyAlignment="1">
      <alignment wrapText="1"/>
    </xf>
    <xf numFmtId="3" fontId="7" fillId="2" borderId="1" xfId="4" applyNumberFormat="1" applyFont="1" applyFill="1" applyBorder="1" applyAlignment="1">
      <alignment wrapText="1"/>
    </xf>
    <xf numFmtId="0" fontId="7" fillId="2" borderId="1" xfId="0" applyFont="1" applyFill="1" applyBorder="1" applyAlignment="1">
      <alignment wrapText="1"/>
    </xf>
    <xf numFmtId="0" fontId="12" fillId="2" borderId="1" xfId="2" applyFont="1" applyFill="1" applyBorder="1" applyAlignment="1">
      <alignment wrapText="1"/>
    </xf>
    <xf numFmtId="165" fontId="21" fillId="2" borderId="3" xfId="1" applyFont="1" applyFill="1" applyBorder="1" applyAlignment="1">
      <alignment horizontal="right" vertical="center" wrapText="1"/>
    </xf>
    <xf numFmtId="165" fontId="7" fillId="2" borderId="6" xfId="1" applyFont="1" applyFill="1" applyBorder="1" applyAlignment="1">
      <alignment horizontal="right" vertical="center" wrapText="1"/>
    </xf>
    <xf numFmtId="165" fontId="7" fillId="2" borderId="6" xfId="1" applyFont="1" applyFill="1" applyBorder="1" applyAlignment="1">
      <alignment horizontal="center" vertical="center" wrapText="1"/>
    </xf>
    <xf numFmtId="165" fontId="7" fillId="2" borderId="3" xfId="1" applyFont="1" applyFill="1" applyBorder="1" applyAlignment="1">
      <alignment horizontal="right" vertical="top" wrapText="1"/>
    </xf>
    <xf numFmtId="4" fontId="7" fillId="2" borderId="1" xfId="0" applyNumberFormat="1" applyFont="1" applyFill="1" applyBorder="1" applyAlignment="1">
      <alignment horizontal="center" vertical="center" wrapText="1"/>
    </xf>
    <xf numFmtId="4" fontId="7" fillId="2" borderId="1" xfId="4" applyNumberFormat="1" applyFont="1" applyFill="1" applyBorder="1" applyAlignment="1">
      <alignment horizontal="center" vertical="center" wrapText="1"/>
    </xf>
    <xf numFmtId="165" fontId="7" fillId="2" borderId="1" xfId="1" applyFont="1" applyFill="1" applyBorder="1" applyAlignment="1">
      <alignment horizontal="center" vertical="center"/>
    </xf>
    <xf numFmtId="0" fontId="26" fillId="2" borderId="7" xfId="0" applyFont="1" applyFill="1" applyBorder="1" applyAlignment="1">
      <alignment vertical="center" wrapText="1"/>
    </xf>
    <xf numFmtId="4" fontId="26" fillId="2" borderId="1" xfId="0" applyNumberFormat="1" applyFont="1" applyFill="1" applyBorder="1" applyAlignment="1">
      <alignment horizontal="center" vertical="center" wrapText="1"/>
    </xf>
    <xf numFmtId="3" fontId="26" fillId="2" borderId="0" xfId="0" applyNumberFormat="1" applyFont="1" applyFill="1" applyBorder="1" applyAlignment="1">
      <alignment horizontal="center" vertical="center" wrapText="1"/>
    </xf>
    <xf numFmtId="4" fontId="26" fillId="2" borderId="1" xfId="23" applyNumberFormat="1" applyFont="1" applyFill="1" applyBorder="1" applyAlignment="1">
      <alignment horizontal="center" vertical="center" wrapText="1"/>
    </xf>
    <xf numFmtId="0" fontId="26" fillId="2" borderId="1" xfId="0" applyFont="1" applyFill="1" applyBorder="1" applyAlignment="1">
      <alignment horizontal="left" vertical="center" wrapText="1"/>
    </xf>
    <xf numFmtId="49" fontId="26" fillId="2" borderId="1" xfId="0" applyNumberFormat="1" applyFont="1" applyFill="1" applyBorder="1" applyAlignment="1">
      <alignment horizontal="left" vertical="center" wrapText="1"/>
    </xf>
    <xf numFmtId="167" fontId="26" fillId="2" borderId="1" xfId="1" applyNumberFormat="1" applyFont="1" applyFill="1" applyBorder="1" applyAlignment="1">
      <alignment vertical="center" wrapText="1"/>
    </xf>
    <xf numFmtId="0" fontId="7" fillId="2" borderId="1" xfId="18" applyFont="1" applyFill="1" applyBorder="1" applyAlignment="1">
      <alignment horizontal="center" vertical="center" wrapText="1"/>
    </xf>
    <xf numFmtId="0" fontId="7" fillId="2" borderId="7" xfId="18" applyFont="1" applyFill="1" applyBorder="1" applyAlignment="1">
      <alignment horizontal="center" vertical="center" wrapText="1"/>
    </xf>
    <xf numFmtId="1" fontId="7" fillId="2" borderId="1" xfId="19" applyNumberFormat="1" applyFont="1" applyFill="1" applyBorder="1" applyAlignment="1">
      <alignment horizontal="center" vertical="center" wrapText="1"/>
    </xf>
    <xf numFmtId="1" fontId="7" fillId="2" borderId="1" xfId="19" applyNumberFormat="1" applyFont="1" applyFill="1" applyBorder="1" applyAlignment="1">
      <alignment horizontal="center" vertical="center"/>
    </xf>
    <xf numFmtId="0" fontId="7" fillId="2" borderId="0" xfId="18" applyFont="1" applyFill="1" applyBorder="1" applyAlignment="1">
      <alignment horizontal="center" vertical="center" wrapText="1"/>
    </xf>
    <xf numFmtId="0" fontId="7" fillId="2" borderId="10" xfId="18" applyFont="1" applyFill="1" applyBorder="1" applyAlignment="1">
      <alignment horizontal="center" vertical="center" wrapText="1"/>
    </xf>
    <xf numFmtId="0" fontId="7" fillId="2" borderId="5" xfId="18" applyFont="1" applyFill="1" applyBorder="1" applyAlignment="1">
      <alignment horizontal="center" vertical="center" wrapText="1"/>
    </xf>
    <xf numFmtId="0" fontId="7" fillId="2" borderId="13" xfId="18" applyFont="1" applyFill="1" applyBorder="1" applyAlignment="1">
      <alignment horizontal="center" vertical="center" wrapText="1"/>
    </xf>
    <xf numFmtId="1" fontId="7" fillId="2" borderId="10" xfId="19" applyNumberFormat="1" applyFont="1" applyFill="1" applyBorder="1" applyAlignment="1">
      <alignment horizontal="center" vertical="center" wrapText="1"/>
    </xf>
    <xf numFmtId="0" fontId="7" fillId="2" borderId="1" xfId="18" applyFont="1" applyFill="1" applyBorder="1" applyAlignment="1">
      <alignment horizontal="center" vertical="center"/>
    </xf>
    <xf numFmtId="0" fontId="7" fillId="2" borderId="8" xfId="18" applyFont="1" applyFill="1" applyBorder="1" applyAlignment="1">
      <alignment horizontal="center" vertical="center" wrapText="1"/>
    </xf>
    <xf numFmtId="0" fontId="7" fillId="2" borderId="2" xfId="18" applyFont="1" applyFill="1" applyBorder="1" applyAlignment="1">
      <alignment horizontal="center" vertical="center" wrapText="1"/>
    </xf>
    <xf numFmtId="0" fontId="7" fillId="2" borderId="11" xfId="18" applyFont="1" applyFill="1" applyBorder="1" applyAlignment="1">
      <alignment horizontal="center" vertical="center" wrapText="1"/>
    </xf>
    <xf numFmtId="1" fontId="7" fillId="2" borderId="8" xfId="19" applyNumberFormat="1" applyFont="1" applyFill="1" applyBorder="1" applyAlignment="1">
      <alignment horizontal="center" vertical="center" wrapText="1"/>
    </xf>
    <xf numFmtId="1" fontId="7" fillId="2" borderId="2" xfId="19" applyNumberFormat="1" applyFont="1" applyFill="1" applyBorder="1" applyAlignment="1">
      <alignment horizontal="center" vertical="center" wrapText="1"/>
    </xf>
    <xf numFmtId="1" fontId="7" fillId="2" borderId="7" xfId="19" applyNumberFormat="1" applyFont="1" applyFill="1" applyBorder="1" applyAlignment="1">
      <alignment horizontal="center" vertical="center" wrapText="1"/>
    </xf>
    <xf numFmtId="0" fontId="7" fillId="2" borderId="7" xfId="18" applyFont="1" applyFill="1" applyBorder="1" applyAlignment="1">
      <alignment vertical="center" wrapText="1"/>
    </xf>
    <xf numFmtId="0" fontId="7" fillId="2" borderId="7" xfId="24" applyFont="1" applyFill="1" applyBorder="1" applyAlignment="1">
      <alignment vertical="center" wrapText="1"/>
    </xf>
    <xf numFmtId="0" fontId="7" fillId="2" borderId="1" xfId="24" applyFont="1" applyFill="1" applyBorder="1" applyAlignment="1">
      <alignment horizontal="center" vertical="center" wrapText="1"/>
    </xf>
    <xf numFmtId="3" fontId="29" fillId="2" borderId="1" xfId="0" applyNumberFormat="1" applyFont="1" applyFill="1" applyBorder="1" applyAlignment="1">
      <alignment horizontal="center" vertical="center" wrapText="1"/>
    </xf>
    <xf numFmtId="3" fontId="29" fillId="2" borderId="7" xfId="0" applyNumberFormat="1" applyFont="1" applyFill="1" applyBorder="1" applyAlignment="1">
      <alignment horizontal="center" vertical="center" wrapText="1"/>
    </xf>
    <xf numFmtId="3" fontId="7" fillId="2" borderId="1" xfId="0" applyNumberFormat="1" applyFont="1" applyFill="1" applyBorder="1" applyAlignment="1">
      <alignment horizontal="center" vertical="center" wrapText="1"/>
    </xf>
    <xf numFmtId="3" fontId="14" fillId="2" borderId="2" xfId="0" applyNumberFormat="1" applyFont="1" applyFill="1" applyBorder="1" applyAlignment="1">
      <alignment horizontal="center" vertical="center" wrapText="1"/>
    </xf>
    <xf numFmtId="167" fontId="10" fillId="2" borderId="1" xfId="1" applyNumberFormat="1" applyFont="1" applyFill="1" applyBorder="1" applyAlignment="1">
      <alignment horizontal="left"/>
    </xf>
    <xf numFmtId="3" fontId="7" fillId="2" borderId="7" xfId="18" applyNumberFormat="1" applyFont="1" applyFill="1" applyBorder="1" applyAlignment="1">
      <alignment horizontal="center" vertical="center" wrapText="1"/>
    </xf>
    <xf numFmtId="3" fontId="7" fillId="2" borderId="1" xfId="21" applyNumberFormat="1" applyFont="1" applyFill="1" applyBorder="1" applyAlignment="1">
      <alignment horizontal="center" vertical="center" wrapText="1"/>
    </xf>
    <xf numFmtId="3" fontId="30" fillId="2" borderId="1" xfId="2" applyNumberFormat="1" applyFont="1" applyFill="1" applyBorder="1" applyAlignment="1">
      <alignment horizontal="center" vertical="center" wrapText="1"/>
    </xf>
    <xf numFmtId="3" fontId="10" fillId="2" borderId="0" xfId="0" applyNumberFormat="1" applyFont="1" applyFill="1" applyAlignment="1">
      <alignment horizontal="center" vertical="center" wrapText="1"/>
    </xf>
    <xf numFmtId="0" fontId="7" fillId="2" borderId="1" xfId="0" applyFont="1" applyFill="1" applyBorder="1" applyAlignment="1">
      <alignment horizontal="center" vertical="center" wrapText="1" shrinkToFit="1"/>
    </xf>
    <xf numFmtId="0" fontId="31" fillId="2" borderId="0" xfId="0" applyFont="1" applyFill="1" applyAlignment="1"/>
    <xf numFmtId="0" fontId="7" fillId="2" borderId="7" xfId="0" applyFont="1" applyFill="1" applyBorder="1" applyAlignment="1">
      <alignment horizontal="center" vertical="center" wrapText="1" shrinkToFit="1"/>
    </xf>
    <xf numFmtId="0" fontId="7" fillId="2" borderId="1" xfId="0" applyFont="1" applyFill="1" applyBorder="1" applyAlignment="1">
      <alignment horizontal="left" vertical="center" wrapText="1" shrinkToFit="1"/>
    </xf>
    <xf numFmtId="0" fontId="10" fillId="2" borderId="7" xfId="0" applyNumberFormat="1" applyFont="1" applyFill="1" applyBorder="1"/>
    <xf numFmtId="0" fontId="10" fillId="2" borderId="1" xfId="0" applyNumberFormat="1" applyFont="1" applyFill="1" applyBorder="1"/>
    <xf numFmtId="0" fontId="10" fillId="2" borderId="1" xfId="0" applyNumberFormat="1" applyFont="1" applyFill="1" applyBorder="1" applyAlignment="1">
      <alignment horizontal="left"/>
    </xf>
    <xf numFmtId="0" fontId="31" fillId="2" borderId="1" xfId="0" applyFont="1" applyFill="1" applyBorder="1"/>
    <xf numFmtId="49" fontId="10" fillId="2" borderId="1" xfId="0" applyNumberFormat="1" applyFont="1" applyFill="1" applyBorder="1" applyAlignment="1">
      <alignment horizontal="left"/>
    </xf>
    <xf numFmtId="0" fontId="7" fillId="2" borderId="7" xfId="0" applyNumberFormat="1" applyFont="1" applyFill="1" applyBorder="1"/>
    <xf numFmtId="0" fontId="7" fillId="2" borderId="1" xfId="0" applyNumberFormat="1" applyFont="1" applyFill="1" applyBorder="1"/>
    <xf numFmtId="0" fontId="7" fillId="2" borderId="1" xfId="0" applyNumberFormat="1" applyFont="1" applyFill="1" applyBorder="1" applyAlignment="1">
      <alignment horizontal="left"/>
    </xf>
    <xf numFmtId="49" fontId="7" fillId="2" borderId="1" xfId="0" applyNumberFormat="1" applyFont="1" applyFill="1" applyBorder="1" applyAlignment="1">
      <alignment horizontal="left"/>
    </xf>
    <xf numFmtId="167" fontId="7" fillId="2" borderId="1" xfId="1" applyNumberFormat="1" applyFont="1" applyFill="1" applyBorder="1" applyAlignment="1">
      <alignment horizontal="left"/>
    </xf>
    <xf numFmtId="0" fontId="7" fillId="2" borderId="7" xfId="0" applyFont="1" applyFill="1" applyBorder="1"/>
    <xf numFmtId="4" fontId="7" fillId="2" borderId="1" xfId="22" applyNumberFormat="1" applyFont="1" applyFill="1" applyBorder="1" applyAlignment="1">
      <alignment horizontal="center" vertical="center"/>
    </xf>
    <xf numFmtId="167" fontId="7" fillId="2" borderId="1" xfId="1" applyNumberFormat="1" applyFont="1" applyFill="1" applyBorder="1" applyAlignment="1">
      <alignment horizontal="center"/>
    </xf>
    <xf numFmtId="0" fontId="7" fillId="2" borderId="7" xfId="0" applyNumberFormat="1" applyFont="1" applyFill="1" applyBorder="1" applyAlignment="1">
      <alignment vertical="center"/>
    </xf>
    <xf numFmtId="0" fontId="7" fillId="2" borderId="1" xfId="0" applyNumberFormat="1" applyFont="1" applyFill="1" applyBorder="1" applyAlignment="1">
      <alignment vertical="center"/>
    </xf>
    <xf numFmtId="0" fontId="7" fillId="2" borderId="1" xfId="0" applyNumberFormat="1" applyFont="1" applyFill="1" applyBorder="1" applyAlignment="1">
      <alignment horizontal="left" vertical="center"/>
    </xf>
    <xf numFmtId="49" fontId="7" fillId="2" borderId="1" xfId="0" applyNumberFormat="1" applyFont="1" applyFill="1" applyBorder="1" applyAlignment="1">
      <alignment horizontal="left" vertical="center"/>
    </xf>
    <xf numFmtId="167" fontId="7" fillId="2" borderId="1" xfId="1" applyNumberFormat="1" applyFont="1" applyFill="1" applyBorder="1" applyAlignment="1">
      <alignment horizontal="left" vertical="center"/>
    </xf>
    <xf numFmtId="170" fontId="31" fillId="2" borderId="0" xfId="0" applyNumberFormat="1" applyFont="1" applyFill="1" applyAlignment="1">
      <alignment horizontal="center" vertical="center" wrapText="1"/>
    </xf>
    <xf numFmtId="0" fontId="31" fillId="2" borderId="7" xfId="0" applyFont="1" applyFill="1" applyBorder="1" applyAlignment="1">
      <alignment wrapText="1"/>
    </xf>
    <xf numFmtId="0" fontId="31" fillId="2" borderId="1" xfId="0" applyFont="1" applyFill="1" applyBorder="1" applyAlignment="1">
      <alignment wrapText="1"/>
    </xf>
    <xf numFmtId="0" fontId="10" fillId="2" borderId="7" xfId="0" applyNumberFormat="1" applyFont="1" applyFill="1" applyBorder="1" applyAlignment="1">
      <alignment wrapText="1"/>
    </xf>
    <xf numFmtId="0" fontId="10" fillId="2" borderId="1" xfId="0" applyNumberFormat="1" applyFont="1" applyFill="1" applyBorder="1" applyAlignment="1">
      <alignment wrapText="1"/>
    </xf>
    <xf numFmtId="0" fontId="10" fillId="2" borderId="1" xfId="0" applyNumberFormat="1" applyFont="1" applyFill="1" applyBorder="1" applyAlignment="1">
      <alignment horizontal="left" wrapText="1"/>
    </xf>
    <xf numFmtId="0" fontId="31" fillId="2" borderId="1" xfId="0" applyFont="1" applyFill="1" applyBorder="1" applyAlignment="1">
      <alignment vertical="center" wrapText="1"/>
    </xf>
    <xf numFmtId="0" fontId="10" fillId="2" borderId="0" xfId="0" applyFont="1" applyFill="1" applyAlignment="1">
      <alignment wrapText="1"/>
    </xf>
    <xf numFmtId="0" fontId="20" fillId="2" borderId="7" xfId="0" applyNumberFormat="1" applyFont="1" applyFill="1" applyBorder="1"/>
    <xf numFmtId="0" fontId="20" fillId="2" borderId="1" xfId="0" applyNumberFormat="1" applyFont="1" applyFill="1" applyBorder="1"/>
    <xf numFmtId="0" fontId="32" fillId="2" borderId="1" xfId="0" applyFont="1" applyFill="1" applyBorder="1" applyAlignment="1">
      <alignment wrapText="1"/>
    </xf>
    <xf numFmtId="0" fontId="20" fillId="2" borderId="1" xfId="0" applyFont="1" applyFill="1" applyBorder="1" applyAlignment="1">
      <alignment horizontal="center"/>
    </xf>
    <xf numFmtId="0" fontId="20" fillId="2" borderId="1" xfId="0" applyFont="1" applyFill="1" applyBorder="1" applyAlignment="1"/>
    <xf numFmtId="0" fontId="26" fillId="2" borderId="1" xfId="0" applyFont="1" applyFill="1" applyBorder="1" applyAlignment="1">
      <alignment horizontal="center" vertical="center"/>
    </xf>
    <xf numFmtId="0" fontId="20" fillId="2" borderId="1" xfId="0" applyNumberFormat="1" applyFont="1" applyFill="1" applyBorder="1" applyAlignment="1">
      <alignment wrapText="1"/>
    </xf>
    <xf numFmtId="0" fontId="26" fillId="2" borderId="1" xfId="0" applyFont="1" applyFill="1" applyBorder="1" applyAlignment="1"/>
    <xf numFmtId="0" fontId="32" fillId="2" borderId="7" xfId="0" applyFont="1" applyFill="1" applyBorder="1"/>
    <xf numFmtId="0" fontId="32" fillId="2" borderId="1" xfId="0" applyFont="1" applyFill="1" applyBorder="1"/>
    <xf numFmtId="0" fontId="31" fillId="2" borderId="0" xfId="0" applyFont="1" applyFill="1"/>
    <xf numFmtId="0" fontId="10" fillId="2" borderId="7" xfId="0" applyNumberFormat="1" applyFont="1" applyFill="1" applyBorder="1" applyAlignment="1">
      <alignment vertical="center"/>
    </xf>
    <xf numFmtId="0" fontId="10" fillId="2" borderId="1" xfId="0" applyNumberFormat="1" applyFont="1" applyFill="1" applyBorder="1" applyAlignment="1">
      <alignment vertical="center"/>
    </xf>
    <xf numFmtId="0" fontId="10" fillId="2" borderId="1" xfId="0" applyNumberFormat="1" applyFont="1" applyFill="1" applyBorder="1" applyAlignment="1">
      <alignment horizontal="left" vertical="center" wrapText="1"/>
    </xf>
    <xf numFmtId="0" fontId="31" fillId="2" borderId="1" xfId="0" applyFont="1" applyFill="1" applyBorder="1" applyAlignment="1">
      <alignment vertical="center"/>
    </xf>
    <xf numFmtId="49" fontId="10" fillId="2" borderId="1" xfId="0" applyNumberFormat="1" applyFont="1" applyFill="1" applyBorder="1" applyAlignment="1">
      <alignment horizontal="left" vertical="center"/>
    </xf>
    <xf numFmtId="0" fontId="7" fillId="2" borderId="9" xfId="0" applyFont="1" applyFill="1" applyBorder="1" applyAlignment="1">
      <alignment horizontal="center" vertical="center"/>
    </xf>
    <xf numFmtId="0" fontId="31" fillId="2" borderId="7" xfId="0" applyFont="1" applyFill="1" applyBorder="1"/>
    <xf numFmtId="1" fontId="7" fillId="2" borderId="1" xfId="0" applyNumberFormat="1" applyFont="1" applyFill="1" applyBorder="1" applyAlignment="1">
      <alignment horizontal="center" vertical="center"/>
    </xf>
    <xf numFmtId="0" fontId="7" fillId="2" borderId="7" xfId="0" applyNumberFormat="1" applyFont="1" applyFill="1" applyBorder="1" applyAlignment="1">
      <alignment horizontal="center" vertical="center"/>
    </xf>
    <xf numFmtId="0" fontId="7" fillId="2" borderId="1" xfId="0" applyNumberFormat="1" applyFont="1" applyFill="1" applyBorder="1" applyAlignment="1">
      <alignment horizontal="center" vertical="center"/>
    </xf>
    <xf numFmtId="0" fontId="7" fillId="2" borderId="1"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xf>
    <xf numFmtId="167" fontId="7" fillId="2" borderId="1" xfId="1" applyNumberFormat="1" applyFont="1" applyFill="1" applyBorder="1" applyAlignment="1">
      <alignment horizontal="center" vertical="center"/>
    </xf>
    <xf numFmtId="0" fontId="7" fillId="2" borderId="5"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7" xfId="0" applyNumberFormat="1" applyFont="1" applyFill="1" applyBorder="1" applyAlignment="1">
      <alignment horizontal="center" vertical="center" wrapText="1"/>
    </xf>
    <xf numFmtId="0" fontId="7" fillId="2" borderId="7" xfId="0" applyNumberFormat="1" applyFont="1" applyFill="1" applyBorder="1" applyAlignment="1"/>
    <xf numFmtId="0" fontId="7" fillId="2" borderId="1" xfId="0" applyNumberFormat="1" applyFont="1" applyFill="1" applyBorder="1" applyAlignment="1"/>
    <xf numFmtId="0" fontId="33" fillId="2" borderId="1" xfId="2" applyFont="1" applyFill="1" applyBorder="1" applyAlignment="1"/>
    <xf numFmtId="49" fontId="7" fillId="2" borderId="1" xfId="0" applyNumberFormat="1" applyFont="1" applyFill="1" applyBorder="1" applyAlignment="1"/>
    <xf numFmtId="167" fontId="7" fillId="2" borderId="1" xfId="1" applyNumberFormat="1" applyFont="1" applyFill="1" applyBorder="1" applyAlignment="1"/>
    <xf numFmtId="0" fontId="26" fillId="2" borderId="5" xfId="0" applyFont="1" applyFill="1" applyBorder="1" applyAlignment="1">
      <alignment horizontal="center" vertical="center" wrapText="1"/>
    </xf>
    <xf numFmtId="0" fontId="10" fillId="2" borderId="7" xfId="0" applyFont="1" applyFill="1" applyBorder="1"/>
    <xf numFmtId="0" fontId="10" fillId="2" borderId="1" xfId="0" applyFont="1" applyFill="1" applyBorder="1" applyAlignment="1">
      <alignment horizontal="center"/>
    </xf>
    <xf numFmtId="0" fontId="10" fillId="2" borderId="1" xfId="0" applyFont="1" applyFill="1" applyBorder="1"/>
    <xf numFmtId="0" fontId="10" fillId="2" borderId="1" xfId="0" applyFont="1" applyFill="1" applyBorder="1" applyAlignment="1">
      <alignment horizontal="left"/>
    </xf>
    <xf numFmtId="0" fontId="33" fillId="2" borderId="1" xfId="2" applyFont="1" applyFill="1" applyBorder="1"/>
    <xf numFmtId="0" fontId="33" fillId="2" borderId="1" xfId="2" applyFont="1" applyFill="1" applyBorder="1" applyAlignment="1">
      <alignment horizontal="center" vertical="center"/>
    </xf>
    <xf numFmtId="0" fontId="7" fillId="2" borderId="1" xfId="0" applyNumberFormat="1" applyFont="1" applyFill="1" applyBorder="1" applyAlignment="1">
      <alignment wrapText="1"/>
    </xf>
    <xf numFmtId="0" fontId="7" fillId="2" borderId="1" xfId="0" applyNumberFormat="1" applyFont="1" applyFill="1" applyBorder="1" applyAlignment="1">
      <alignment horizontal="left" wrapText="1"/>
    </xf>
    <xf numFmtId="49" fontId="7" fillId="2" borderId="1" xfId="0" applyNumberFormat="1" applyFont="1" applyFill="1" applyBorder="1" applyAlignment="1">
      <alignment horizontal="center" vertical="center" wrapText="1"/>
    </xf>
    <xf numFmtId="165" fontId="7" fillId="2" borderId="1" xfId="1" applyFont="1" applyFill="1" applyBorder="1" applyAlignment="1">
      <alignment horizontal="left" vertical="center"/>
    </xf>
    <xf numFmtId="165" fontId="7" fillId="2" borderId="6" xfId="1" applyFont="1" applyFill="1" applyBorder="1" applyAlignment="1">
      <alignment horizontal="right" vertical="center"/>
    </xf>
    <xf numFmtId="167" fontId="10" fillId="2" borderId="1" xfId="1" applyNumberFormat="1" applyFont="1" applyFill="1" applyBorder="1" applyAlignment="1">
      <alignment horizontal="center" vertical="center"/>
    </xf>
    <xf numFmtId="49" fontId="10" fillId="2" borderId="1" xfId="0" applyNumberFormat="1" applyFont="1" applyFill="1" applyBorder="1" applyAlignment="1">
      <alignment horizontal="center"/>
    </xf>
    <xf numFmtId="0" fontId="33" fillId="2" borderId="1" xfId="2"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7" xfId="0" applyFont="1" applyFill="1" applyBorder="1"/>
    <xf numFmtId="0" fontId="26" fillId="2" borderId="1" xfId="0" applyFont="1" applyFill="1" applyBorder="1"/>
    <xf numFmtId="0" fontId="26" fillId="2" borderId="1" xfId="0" applyFont="1" applyFill="1" applyBorder="1" applyAlignment="1">
      <alignment wrapText="1"/>
    </xf>
    <xf numFmtId="0" fontId="26" fillId="2" borderId="1" xfId="0" applyFont="1" applyFill="1" applyBorder="1" applyAlignment="1">
      <alignment horizontal="left" wrapText="1"/>
    </xf>
    <xf numFmtId="0" fontId="35" fillId="2" borderId="1" xfId="0" applyFont="1" applyFill="1" applyBorder="1" applyAlignment="1">
      <alignment wrapText="1"/>
    </xf>
    <xf numFmtId="49" fontId="26" fillId="2" borderId="1" xfId="0" applyNumberFormat="1" applyFont="1" applyFill="1" applyBorder="1" applyAlignment="1">
      <alignment horizontal="left"/>
    </xf>
    <xf numFmtId="0" fontId="35" fillId="2" borderId="1" xfId="0" applyFont="1" applyFill="1" applyBorder="1"/>
    <xf numFmtId="0" fontId="26" fillId="2" borderId="1" xfId="0" applyFont="1" applyFill="1" applyBorder="1" applyAlignment="1">
      <alignment horizontal="center"/>
    </xf>
    <xf numFmtId="167" fontId="26" fillId="2" borderId="1" xfId="0" applyNumberFormat="1" applyFont="1" applyFill="1" applyBorder="1" applyAlignment="1">
      <alignment horizontal="center" vertical="center" wrapText="1"/>
    </xf>
    <xf numFmtId="49" fontId="26" fillId="2" borderId="1" xfId="0" applyNumberFormat="1" applyFont="1" applyFill="1" applyBorder="1" applyAlignment="1">
      <alignment horizontal="center" vertical="center" wrapText="1"/>
    </xf>
    <xf numFmtId="1" fontId="7" fillId="2" borderId="6" xfId="19" applyNumberFormat="1" applyFont="1" applyFill="1" applyBorder="1" applyAlignment="1">
      <alignment horizontal="center" vertical="center" wrapText="1"/>
    </xf>
    <xf numFmtId="0" fontId="7" fillId="2" borderId="1" xfId="3" applyFont="1" applyFill="1" applyBorder="1" applyAlignment="1">
      <alignment horizontal="center" vertical="center" wrapText="1"/>
    </xf>
    <xf numFmtId="0" fontId="7" fillId="2" borderId="6" xfId="18" applyFont="1" applyFill="1" applyBorder="1" applyAlignment="1">
      <alignment horizontal="center" vertical="center" wrapText="1"/>
    </xf>
    <xf numFmtId="0" fontId="7" fillId="2" borderId="7" xfId="18" applyNumberFormat="1" applyFont="1" applyFill="1" applyBorder="1" applyAlignment="1">
      <alignment horizontal="center" vertical="center" wrapText="1"/>
    </xf>
    <xf numFmtId="0" fontId="7" fillId="2" borderId="1" xfId="18" applyNumberFormat="1" applyFont="1" applyFill="1" applyBorder="1" applyAlignment="1">
      <alignment horizontal="center" vertical="center" wrapText="1"/>
    </xf>
    <xf numFmtId="0" fontId="36" fillId="2" borderId="1" xfId="18" applyFont="1" applyFill="1" applyBorder="1" applyAlignment="1">
      <alignment horizontal="center" vertical="center" wrapText="1"/>
    </xf>
    <xf numFmtId="0" fontId="37" fillId="2" borderId="1" xfId="18" applyFont="1" applyFill="1" applyBorder="1" applyAlignment="1">
      <alignment horizontal="center" vertical="center" wrapText="1"/>
    </xf>
    <xf numFmtId="0" fontId="36" fillId="2" borderId="6" xfId="18" applyFont="1" applyFill="1" applyBorder="1" applyAlignment="1">
      <alignment horizontal="center" vertical="center" wrapText="1"/>
    </xf>
    <xf numFmtId="167" fontId="7" fillId="2" borderId="1" xfId="19" applyNumberFormat="1" applyFont="1" applyFill="1" applyBorder="1" applyAlignment="1">
      <alignment vertical="center" wrapText="1"/>
    </xf>
    <xf numFmtId="167" fontId="7" fillId="2" borderId="1" xfId="19" applyNumberFormat="1" applyFont="1" applyFill="1" applyBorder="1" applyAlignment="1">
      <alignment horizontal="center" vertical="center" wrapText="1"/>
    </xf>
    <xf numFmtId="0" fontId="7" fillId="2" borderId="7" xfId="18" applyFont="1" applyFill="1" applyBorder="1" applyAlignment="1">
      <alignment horizontal="center" vertical="center"/>
    </xf>
    <xf numFmtId="0" fontId="37" fillId="2" borderId="1" xfId="18" applyFont="1" applyFill="1" applyBorder="1" applyAlignment="1">
      <alignment vertical="center" wrapText="1"/>
    </xf>
    <xf numFmtId="165" fontId="7" fillId="2" borderId="1" xfId="19" applyFont="1" applyFill="1" applyBorder="1" applyAlignment="1">
      <alignment horizontal="center" vertical="center"/>
    </xf>
    <xf numFmtId="2" fontId="10" fillId="2" borderId="1" xfId="1" applyNumberFormat="1" applyFont="1" applyFill="1" applyBorder="1" applyAlignment="1">
      <alignment horizontal="left"/>
    </xf>
    <xf numFmtId="2" fontId="7" fillId="2" borderId="1" xfId="0" applyNumberFormat="1" applyFont="1" applyFill="1" applyBorder="1" applyAlignment="1">
      <alignment horizontal="center" vertical="center"/>
    </xf>
    <xf numFmtId="4" fontId="7" fillId="2" borderId="1" xfId="1" applyNumberFormat="1" applyFont="1" applyFill="1" applyBorder="1" applyAlignment="1">
      <alignment horizontal="left" vertical="top"/>
    </xf>
    <xf numFmtId="167" fontId="7" fillId="2" borderId="1" xfId="1" applyNumberFormat="1" applyFont="1" applyFill="1" applyBorder="1" applyAlignment="1">
      <alignment horizontal="left" vertical="top"/>
    </xf>
    <xf numFmtId="0" fontId="7" fillId="2" borderId="7" xfId="0" applyNumberFormat="1" applyFont="1" applyFill="1" applyBorder="1" applyAlignment="1">
      <alignment horizontal="left" vertical="top"/>
    </xf>
    <xf numFmtId="0" fontId="7" fillId="2" borderId="12" xfId="0" applyFont="1" applyFill="1" applyBorder="1" applyAlignment="1">
      <alignment horizontal="left" vertical="top"/>
    </xf>
    <xf numFmtId="0" fontId="7" fillId="2" borderId="6" xfId="0" applyFont="1" applyFill="1" applyBorder="1" applyAlignment="1">
      <alignment horizontal="left" vertical="top"/>
    </xf>
    <xf numFmtId="0" fontId="14" fillId="2" borderId="0" xfId="0" applyFont="1" applyFill="1" applyBorder="1" applyAlignment="1"/>
    <xf numFmtId="0" fontId="7" fillId="2" borderId="0" xfId="0" applyFont="1" applyFill="1" applyBorder="1" applyAlignment="1">
      <alignment horizontal="center"/>
    </xf>
    <xf numFmtId="1" fontId="39" fillId="0" borderId="0" xfId="0" applyNumberFormat="1" applyFont="1" applyAlignment="1">
      <alignment horizontal="center" vertical="center"/>
    </xf>
    <xf numFmtId="0" fontId="40" fillId="0" borderId="1" xfId="0" applyFont="1" applyFill="1" applyBorder="1" applyAlignment="1">
      <alignment horizontal="center" vertical="center" wrapText="1"/>
    </xf>
    <xf numFmtId="0" fontId="0" fillId="0" borderId="0" xfId="0" applyFont="1" applyAlignment="1"/>
    <xf numFmtId="0" fontId="38" fillId="0" borderId="1" xfId="0" applyFont="1" applyBorder="1" applyAlignment="1">
      <alignment horizontal="center" vertical="center" wrapText="1"/>
    </xf>
    <xf numFmtId="0" fontId="38" fillId="2" borderId="1" xfId="0" applyFont="1" applyFill="1" applyBorder="1" applyAlignment="1">
      <alignment horizontal="center" vertical="center" wrapText="1"/>
    </xf>
    <xf numFmtId="0" fontId="0" fillId="0" borderId="1" xfId="0" applyFont="1" applyBorder="1" applyAlignment="1"/>
    <xf numFmtId="4" fontId="38" fillId="2" borderId="1" xfId="0" applyNumberFormat="1" applyFont="1" applyFill="1" applyBorder="1" applyAlignment="1">
      <alignment horizontal="center" vertical="center" wrapText="1"/>
    </xf>
    <xf numFmtId="0" fontId="40" fillId="0" borderId="1" xfId="0" applyFont="1" applyBorder="1" applyAlignment="1">
      <alignment horizontal="center" vertical="center" wrapText="1"/>
    </xf>
    <xf numFmtId="167" fontId="40" fillId="0" borderId="1" xfId="19" applyNumberFormat="1" applyFont="1" applyBorder="1" applyAlignment="1">
      <alignment horizontal="center" vertical="center" wrapText="1"/>
    </xf>
    <xf numFmtId="167" fontId="40" fillId="0" borderId="1" xfId="0" applyNumberFormat="1" applyFont="1" applyFill="1" applyBorder="1" applyAlignment="1">
      <alignment horizontal="center" vertical="center" wrapText="1"/>
    </xf>
    <xf numFmtId="167" fontId="40" fillId="0" borderId="1" xfId="4" applyNumberFormat="1" applyFont="1" applyFill="1" applyBorder="1" applyAlignment="1">
      <alignment horizontal="center" vertical="center" wrapText="1"/>
    </xf>
    <xf numFmtId="0" fontId="40" fillId="0" borderId="1" xfId="0" applyFont="1" applyFill="1" applyBorder="1" applyAlignment="1">
      <alignment horizontal="center" vertical="center" wrapText="1" shrinkToFit="1"/>
    </xf>
    <xf numFmtId="167" fontId="40" fillId="0" borderId="1" xfId="4" applyNumberFormat="1" applyFont="1" applyFill="1" applyBorder="1" applyAlignment="1">
      <alignment horizontal="center" vertical="center" wrapText="1" shrinkToFit="1"/>
    </xf>
    <xf numFmtId="0" fontId="7" fillId="2" borderId="7" xfId="0" applyFont="1" applyFill="1" applyBorder="1" applyAlignment="1"/>
    <xf numFmtId="1" fontId="39" fillId="0" borderId="1" xfId="0" applyNumberFormat="1" applyFont="1" applyBorder="1" applyAlignment="1">
      <alignment horizontal="center" vertical="center" wrapText="1"/>
    </xf>
    <xf numFmtId="1" fontId="39" fillId="0" borderId="1" xfId="0" applyNumberFormat="1" applyFont="1" applyBorder="1" applyAlignment="1">
      <alignment horizontal="center" vertical="center"/>
    </xf>
    <xf numFmtId="1" fontId="38" fillId="0" borderId="1" xfId="0" applyNumberFormat="1" applyFont="1" applyBorder="1" applyAlignment="1">
      <alignment horizontal="center" vertical="center"/>
    </xf>
    <xf numFmtId="165" fontId="38" fillId="0" borderId="1" xfId="19" applyFont="1" applyBorder="1" applyAlignment="1">
      <alignment horizontal="center" vertical="center" wrapText="1"/>
    </xf>
    <xf numFmtId="3" fontId="29" fillId="2" borderId="1" xfId="0" applyNumberFormat="1" applyFont="1" applyFill="1" applyBorder="1" applyAlignment="1">
      <alignment horizontal="center" vertical="center" wrapText="1"/>
    </xf>
    <xf numFmtId="3" fontId="14" fillId="2" borderId="1" xfId="0" applyNumberFormat="1" applyFont="1" applyFill="1" applyBorder="1" applyAlignment="1">
      <alignment horizontal="center" vertical="center" wrapText="1"/>
    </xf>
    <xf numFmtId="3" fontId="7" fillId="2" borderId="1" xfId="0" applyNumberFormat="1" applyFont="1" applyFill="1" applyBorder="1" applyAlignment="1">
      <alignment horizontal="center" vertical="center" wrapText="1"/>
    </xf>
    <xf numFmtId="3" fontId="14" fillId="2" borderId="7" xfId="0" applyNumberFormat="1" applyFont="1" applyFill="1" applyBorder="1" applyAlignment="1">
      <alignment horizontal="center" vertical="center" wrapText="1"/>
    </xf>
  </cellXfs>
  <cellStyles count="26">
    <cellStyle name="Гиперссылка" xfId="2" builtinId="8"/>
    <cellStyle name="Гиперссылка 2" xfId="14"/>
    <cellStyle name="Денежный_Приложения к защите не входящие в смету строек" xfId="23"/>
    <cellStyle name="Обычный" xfId="0" builtinId="0"/>
    <cellStyle name="Обычный 11" xfId="21"/>
    <cellStyle name="Обычный 13" xfId="11"/>
    <cellStyle name="Обычный 17 2" xfId="20"/>
    <cellStyle name="Обычный 17 2 2" xfId="24"/>
    <cellStyle name="Обычный 2" xfId="6"/>
    <cellStyle name="Обычный 2 2" xfId="3"/>
    <cellStyle name="Обычный 2 3" xfId="7"/>
    <cellStyle name="Обычный 2 3 2" xfId="16"/>
    <cellStyle name="Обычный 3" xfId="9"/>
    <cellStyle name="Обычный 4" xfId="8"/>
    <cellStyle name="Обычный 5" xfId="18"/>
    <cellStyle name="Обычный 6" xfId="13"/>
    <cellStyle name="Обычный 7" xfId="25"/>
    <cellStyle name="Обычный_Лист1" xfId="17"/>
    <cellStyle name="Финансовый" xfId="1" builtinId="3"/>
    <cellStyle name="Финансовый 2" xfId="4"/>
    <cellStyle name="Финансовый 2 2" xfId="10"/>
    <cellStyle name="Финансовый 3" xfId="19"/>
    <cellStyle name="Финансовый 4" xfId="22"/>
    <cellStyle name="Финансовый 4 2 2 2" xfId="5"/>
    <cellStyle name="Финансовый 4 2 2 2 2" xfId="15"/>
    <cellStyle name="Финансовый 5" xfId="12"/>
  </cellStyles>
  <dxfs count="55">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Libraries\Desktop\PurchasingPlan_2021-%20&#1080;&#1084;&#1087;&#1086;&#1088;&#10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erassyl/AppData/Local/Microsoft/Windows/INetCache/Content.Outlook/U25VBOQH/14.07.22.%20&#1047;&#1072;&#1103;&#1074;&#1082;&#1072;%20&#1050;&#1062;%20PVA_%20&#1059;&#1069;&#1057;%20&#1085;&#1072;%202023-2027&#1075;&#107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2021"/>
      <sheetName val="Pivot"/>
      <sheetName val="ЕНСТРУ"/>
      <sheetName val="Единицы измерения"/>
      <sheetName val="Атрибуты товара"/>
      <sheetName val="Способы закупок"/>
      <sheetName val="Основание из одного источника"/>
      <sheetName val="Приоритет закупок"/>
      <sheetName val="Классификатор стран"/>
      <sheetName val="DPT"/>
      <sheetName val="Перечень"/>
      <sheetName val="Справочник Инкотермс"/>
      <sheetName val="Тип дней"/>
      <sheetName val="Вид предоплаты"/>
      <sheetName val="Вид промежуточного платежа"/>
      <sheetName val="Признак НДС"/>
      <sheetName val="Лист1"/>
    </sheetNames>
    <sheetDataSet>
      <sheetData sheetId="0"/>
      <sheetData sheetId="1"/>
      <sheetData sheetId="2"/>
      <sheetData sheetId="3">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5108 - Один баллон</v>
          </cell>
        </row>
        <row r="13">
          <cell r="B13" t="str">
            <v>059 Гектар</v>
          </cell>
        </row>
        <row r="14">
          <cell r="B14" t="str">
            <v>111 Миллилитр (куб. см.)</v>
          </cell>
        </row>
        <row r="15">
          <cell r="B15" t="str">
            <v>112 Литр (куб. дм.)</v>
          </cell>
        </row>
        <row r="16">
          <cell r="B16" t="str">
            <v>113 Метр кубический</v>
          </cell>
        </row>
        <row r="17">
          <cell r="B17" t="str">
            <v>114 Тысяча метров кубических</v>
          </cell>
        </row>
        <row r="18">
          <cell r="B18" t="str">
            <v>116 Декалитр</v>
          </cell>
        </row>
        <row r="19">
          <cell r="B19" t="str">
            <v>161 Миллиграмм</v>
          </cell>
        </row>
        <row r="20">
          <cell r="B20" t="str">
            <v>163 Грамм</v>
          </cell>
        </row>
        <row r="21">
          <cell r="B21" t="str">
            <v>166 Килограмм</v>
          </cell>
        </row>
        <row r="22">
          <cell r="B22" t="str">
            <v>168 Тонна (метрическая)</v>
          </cell>
        </row>
        <row r="23">
          <cell r="B23" t="str">
            <v>169 Тысяча тонн</v>
          </cell>
        </row>
        <row r="24">
          <cell r="B24" t="str">
            <v>212 Ватт</v>
          </cell>
        </row>
        <row r="25">
          <cell r="B25" t="str">
            <v>214 Киловатт</v>
          </cell>
        </row>
        <row r="26">
          <cell r="B26" t="str">
            <v>215 Тысяча киловатт (мегаватт)</v>
          </cell>
        </row>
        <row r="27">
          <cell r="B27" t="str">
            <v>233 Гигакалория</v>
          </cell>
        </row>
        <row r="28">
          <cell r="B28" t="str">
            <v>245 Киловатт-час</v>
          </cell>
        </row>
        <row r="29">
          <cell r="B29" t="str">
            <v>5042 Сто миллилитров</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4">
        <row r="4">
          <cell r="A4" t="str">
            <v>1 Доля %</v>
          </cell>
        </row>
      </sheetData>
      <sheetData sheetId="5">
        <row r="4">
          <cell r="A4" t="str">
            <v>ОТ</v>
          </cell>
        </row>
      </sheetData>
      <sheetData sheetId="6"/>
      <sheetData sheetId="7">
        <row r="3">
          <cell r="A3" t="str">
            <v>ОВХ</v>
          </cell>
        </row>
      </sheetData>
      <sheetData sheetId="8"/>
      <sheetData sheetId="9"/>
      <sheetData sheetId="10"/>
      <sheetData sheetId="11">
        <row r="4">
          <cell r="A4" t="str">
            <v>EXW</v>
          </cell>
        </row>
      </sheetData>
      <sheetData sheetId="12">
        <row r="2">
          <cell r="B2" t="str">
            <v>Календарные</v>
          </cell>
        </row>
      </sheetData>
      <sheetData sheetId="13"/>
      <sheetData sheetId="14"/>
      <sheetData sheetId="15">
        <row r="3">
          <cell r="B3" t="str">
            <v>С НДС</v>
          </cell>
        </row>
      </sheetData>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явка"/>
      <sheetName val="Каталог цен"/>
      <sheetName val="PVA"/>
      <sheetName val="ПЗ"/>
      <sheetName val="Лист4"/>
    </sheetNames>
    <sheetDataSet>
      <sheetData sheetId="0" refreshError="1"/>
      <sheetData sheetId="1" refreshError="1">
        <row r="20">
          <cell r="E20">
            <v>3</v>
          </cell>
        </row>
        <row r="21">
          <cell r="E21">
            <v>1</v>
          </cell>
        </row>
        <row r="43">
          <cell r="E43">
            <v>5</v>
          </cell>
        </row>
        <row r="44">
          <cell r="E44">
            <v>5</v>
          </cell>
        </row>
        <row r="49">
          <cell r="E49">
            <v>5</v>
          </cell>
        </row>
        <row r="116">
          <cell r="E116">
            <v>200</v>
          </cell>
        </row>
        <row r="118">
          <cell r="E118">
            <v>1</v>
          </cell>
        </row>
        <row r="119">
          <cell r="E119">
            <v>1</v>
          </cell>
        </row>
        <row r="120">
          <cell r="E120">
            <v>1</v>
          </cell>
        </row>
        <row r="121">
          <cell r="E121">
            <v>1</v>
          </cell>
        </row>
        <row r="122">
          <cell r="E122">
            <v>1</v>
          </cell>
        </row>
        <row r="123">
          <cell r="E123">
            <v>1</v>
          </cell>
        </row>
        <row r="124">
          <cell r="E124">
            <v>1</v>
          </cell>
        </row>
        <row r="125">
          <cell r="E125">
            <v>1</v>
          </cell>
        </row>
        <row r="127">
          <cell r="E127">
            <v>150</v>
          </cell>
        </row>
        <row r="130">
          <cell r="E130">
            <v>40</v>
          </cell>
        </row>
        <row r="131">
          <cell r="E131">
            <v>5</v>
          </cell>
        </row>
        <row r="142">
          <cell r="E142">
            <v>14</v>
          </cell>
        </row>
      </sheetData>
      <sheetData sheetId="2" refreshError="1"/>
      <sheetData sheetId="3" refreshError="1"/>
      <sheetData sheetId="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cloud.skc.kz:2443/index.php/s/R6Xj4MAkmJxn7ij" TargetMode="External"/><Relationship Id="rId299" Type="http://schemas.openxmlformats.org/officeDocument/2006/relationships/hyperlink" Target="https://cloud.skc.kz:2443/index.php/s/wZPKPmqMsop6feS" TargetMode="External"/><Relationship Id="rId21" Type="http://schemas.openxmlformats.org/officeDocument/2006/relationships/hyperlink" Target="https://drive.google.com/open?id=1U_cY_GHosSThXu3FKsB_T-3_QM4v1-D-" TargetMode="External"/><Relationship Id="rId63" Type="http://schemas.openxmlformats.org/officeDocument/2006/relationships/hyperlink" Target="https://cloud.skc.kz:2443/index.php/s/PcEsPtJNjmarqcR" TargetMode="External"/><Relationship Id="rId159" Type="http://schemas.openxmlformats.org/officeDocument/2006/relationships/hyperlink" Target="https://cloud.skc.kz:2443/index.php/s/L7DJpWFrmBMJnEj" TargetMode="External"/><Relationship Id="rId324" Type="http://schemas.openxmlformats.org/officeDocument/2006/relationships/hyperlink" Target="https://cloud.skc.kz:2443/index.php/s/o6aZwe4TijFHANS" TargetMode="External"/><Relationship Id="rId170" Type="http://schemas.openxmlformats.org/officeDocument/2006/relationships/hyperlink" Target="https://cloud.skc.kz:2443/index.php/s/pZKGTdjmFMb5EgJ" TargetMode="External"/><Relationship Id="rId226" Type="http://schemas.openxmlformats.org/officeDocument/2006/relationships/hyperlink" Target="https://cloud.skc.kz:2443/index.php/s/bbMwcKSkfdH7jAx" TargetMode="External"/><Relationship Id="rId268" Type="http://schemas.openxmlformats.org/officeDocument/2006/relationships/hyperlink" Target="https://cloud.mail.ru/public/6NPZ/8D53wix6X" TargetMode="External"/><Relationship Id="rId32" Type="http://schemas.openxmlformats.org/officeDocument/2006/relationships/hyperlink" Target="https://docs.google.com/document/d/18UOYXFIS5ku1CrYYuZetXo0DmH96qVI2/edit?usp=sharing&amp;ouid=118397390670989413877&amp;rtpof=true&amp;sd=true" TargetMode="External"/><Relationship Id="rId74" Type="http://schemas.openxmlformats.org/officeDocument/2006/relationships/hyperlink" Target="https://cloud.skc.kz:2443/index.php/s/ZTn9aeen4HiARyW" TargetMode="External"/><Relationship Id="rId128" Type="http://schemas.openxmlformats.org/officeDocument/2006/relationships/hyperlink" Target="https://cloud.skc.kz:2443/index.php/s/BAaeknZ6sCMSXte" TargetMode="External"/><Relationship Id="rId335" Type="http://schemas.openxmlformats.org/officeDocument/2006/relationships/hyperlink" Target="https://cloud.skc.kz:2443/index.php/s/jjjrJanrKoNREw3" TargetMode="External"/><Relationship Id="rId5" Type="http://schemas.openxmlformats.org/officeDocument/2006/relationships/hyperlink" Target="https://cloud.skc.kz:2443/index.php/s/bsYjYnyXKxTw8tx" TargetMode="External"/><Relationship Id="rId181" Type="http://schemas.openxmlformats.org/officeDocument/2006/relationships/hyperlink" Target="https://cloud.skc.kz:2443/index.php/s/L2RQxMbSeW9Dbbq" TargetMode="External"/><Relationship Id="rId237" Type="http://schemas.openxmlformats.org/officeDocument/2006/relationships/hyperlink" Target="https://cloud.mail.ru/public/MdKb/QwDZn2dV7" TargetMode="External"/><Relationship Id="rId279" Type="http://schemas.openxmlformats.org/officeDocument/2006/relationships/hyperlink" Target="https://cloud.mail.ru/public/fqjD/oSiMh3Yy2" TargetMode="External"/><Relationship Id="rId43" Type="http://schemas.openxmlformats.org/officeDocument/2006/relationships/hyperlink" Target="https://docs.google.com/document/d/1pePL2XRmqxmvxqGJVKT8RU07wyJCM2BG/edit?usp=sharing&amp;ouid=118397390670989413877&amp;rtpof=true&amp;sd=true" TargetMode="External"/><Relationship Id="rId139" Type="http://schemas.openxmlformats.org/officeDocument/2006/relationships/hyperlink" Target="https://cloud.skc.kz:2443/index.php/s/CYA2JKyN6GmoRFa" TargetMode="External"/><Relationship Id="rId290" Type="http://schemas.openxmlformats.org/officeDocument/2006/relationships/hyperlink" Target="https://cloud.skc.kz:2443/index.php/s/qFpJYHXYbowEJpq" TargetMode="External"/><Relationship Id="rId304" Type="http://schemas.openxmlformats.org/officeDocument/2006/relationships/hyperlink" Target="https://cloud.skc.kz:2443/index.php/s/xG9s7LG8cmKyW9q" TargetMode="External"/><Relationship Id="rId346" Type="http://schemas.openxmlformats.org/officeDocument/2006/relationships/hyperlink" Target="https://cloud.skc.kz:2443/index.php/s/JgeBNYJ8yoxDdpe" TargetMode="External"/><Relationship Id="rId85" Type="http://schemas.openxmlformats.org/officeDocument/2006/relationships/hyperlink" Target="https://cloud.skc.kz:2443/index.php/s/9drPAPc9kRafosJ" TargetMode="External"/><Relationship Id="rId150" Type="http://schemas.openxmlformats.org/officeDocument/2006/relationships/hyperlink" Target="https://cloud.skc.kz:2443/index.php/s/DwpP8iPLkMGJK8D" TargetMode="External"/><Relationship Id="rId192" Type="http://schemas.openxmlformats.org/officeDocument/2006/relationships/hyperlink" Target="https://cloud.skc.kz:2443/index.php/s/joQBqFHtiLQ46rX" TargetMode="External"/><Relationship Id="rId206" Type="http://schemas.openxmlformats.org/officeDocument/2006/relationships/hyperlink" Target="https://cloud.skc.kz:2443/index.php/s/YNDERARq7CwnTMR" TargetMode="External"/><Relationship Id="rId248" Type="http://schemas.openxmlformats.org/officeDocument/2006/relationships/hyperlink" Target="https://cloud.skc.kz:2443/index.php/s/3eofHYdkPL2araw" TargetMode="External"/><Relationship Id="rId12" Type="http://schemas.openxmlformats.org/officeDocument/2006/relationships/hyperlink" Target="https://docs.google.com/document/d/1iACj4qNZhbfEWznmY6yIb8vNL50yG7fZ/edit?usp=sharing&amp;ouid=118397390670989413877&amp;rtpof=true&amp;sd=true" TargetMode="External"/><Relationship Id="rId108" Type="http://schemas.openxmlformats.org/officeDocument/2006/relationships/hyperlink" Target="https://cloud.skc.kz:2443/index.php/s/DkgKXpJZ34eq75w" TargetMode="External"/><Relationship Id="rId315" Type="http://schemas.openxmlformats.org/officeDocument/2006/relationships/hyperlink" Target="https://docs.google.com/document/d/1VFfSD9LFshKOWj5vsB2UI701ul0IQcrf/edit?usp=sharing&amp;ouid=118397390670989413877&amp;rtpof=true&amp;sd=true" TargetMode="External"/><Relationship Id="rId357" Type="http://schemas.openxmlformats.org/officeDocument/2006/relationships/vmlDrawing" Target="../drawings/vmlDrawing1.vml"/><Relationship Id="rId54" Type="http://schemas.openxmlformats.org/officeDocument/2006/relationships/hyperlink" Target="https://cloud.skc.kz:2443/index.php/s/gP9Fy9yiWWStnff" TargetMode="External"/><Relationship Id="rId96" Type="http://schemas.openxmlformats.org/officeDocument/2006/relationships/hyperlink" Target="https://cloud.skc.kz:2443/index.php/s/ZcPLccBXwFztNW3" TargetMode="External"/><Relationship Id="rId161" Type="http://schemas.openxmlformats.org/officeDocument/2006/relationships/hyperlink" Target="https://cloud.skc.kz:2443/index.php/s/7dSjWZ5CQ5j8D5q" TargetMode="External"/><Relationship Id="rId217" Type="http://schemas.openxmlformats.org/officeDocument/2006/relationships/hyperlink" Target="https://cloud.skc.kz:2443/index.php/s/H393dJpZJdGbAqE" TargetMode="External"/><Relationship Id="rId259" Type="http://schemas.openxmlformats.org/officeDocument/2006/relationships/hyperlink" Target="https://cloud.skc.kz:2443/index.php/s/NW2yDz89A4akEHK" TargetMode="External"/><Relationship Id="rId23" Type="http://schemas.openxmlformats.org/officeDocument/2006/relationships/hyperlink" Target="https://docs.google.com/document/d/1OYnNT5buY8GQPttlyefvVyg9Q5te0JnC/edit?usp=sharing&amp;ouid=118397390670989413877&amp;rtpof=true&amp;sd=true" TargetMode="External"/><Relationship Id="rId119" Type="http://schemas.openxmlformats.org/officeDocument/2006/relationships/hyperlink" Target="https://cloud.skc.kz:2443/index.php/s/sTjpNMLgD6MeNgn" TargetMode="External"/><Relationship Id="rId270" Type="http://schemas.openxmlformats.org/officeDocument/2006/relationships/hyperlink" Target="https://cloud.mail.ru/public/79KD/LDpT4zNv2" TargetMode="External"/><Relationship Id="rId326" Type="http://schemas.openxmlformats.org/officeDocument/2006/relationships/hyperlink" Target="https://drive.google.com/file/d/1Q0XDbOHmRDRIFa1wEgKZaJmO-afFRAvf/view?usp=sharing" TargetMode="External"/><Relationship Id="rId65" Type="http://schemas.openxmlformats.org/officeDocument/2006/relationships/hyperlink" Target="https://cloud.skc.kz:2443/index.php/s/eajLJcExJMZn8LE" TargetMode="External"/><Relationship Id="rId130" Type="http://schemas.openxmlformats.org/officeDocument/2006/relationships/hyperlink" Target="https://cloud.skc.kz:2443/index.php/s/Zo4GWcDnd7Xo95s" TargetMode="External"/><Relationship Id="rId172" Type="http://schemas.openxmlformats.org/officeDocument/2006/relationships/hyperlink" Target="https://cloud.skc.kz:2443/index.php/s/6StGaQMPF4KQztR" TargetMode="External"/><Relationship Id="rId228" Type="http://schemas.openxmlformats.org/officeDocument/2006/relationships/hyperlink" Target="https://cloud.skc.kz:2443/index.php/s/KonbkXnkHTY2T2e" TargetMode="External"/><Relationship Id="rId281" Type="http://schemas.openxmlformats.org/officeDocument/2006/relationships/hyperlink" Target="https://docs.google.com/document/d/1AY8J3lQZw8Axe8fVlpzkDOgqp33TTiiU/edit?usp=sharing&amp;ouid=118397390670989413877&amp;rtpof=true&amp;sd=true" TargetMode="External"/><Relationship Id="rId337" Type="http://schemas.openxmlformats.org/officeDocument/2006/relationships/hyperlink" Target="https://cloud.skc.kz:2443/index.php/s/p9qXKK2y6EaDSPD" TargetMode="External"/><Relationship Id="rId34" Type="http://schemas.openxmlformats.org/officeDocument/2006/relationships/hyperlink" Target="https://docs.google.com/document/d/1Pe_qKV6WpEidZOBuTVM00UvBwCCHA1kz/edit?usp=sharing&amp;ouid=118397390670989413877&amp;rtpof=true&amp;sd=true" TargetMode="External"/><Relationship Id="rId76" Type="http://schemas.openxmlformats.org/officeDocument/2006/relationships/hyperlink" Target="https://cloud.skc.kz:2443/index.php/s/LY4snJKWkysmgZK" TargetMode="External"/><Relationship Id="rId141" Type="http://schemas.openxmlformats.org/officeDocument/2006/relationships/hyperlink" Target="https://cloud.skc.kz:2443/index.php/s/cr6DEjC5AyPpzC5" TargetMode="External"/><Relationship Id="rId7" Type="http://schemas.openxmlformats.org/officeDocument/2006/relationships/hyperlink" Target="https://enstru.kz/code_new.jsp?new=281332.000.000207&amp;l=rus" TargetMode="External"/><Relationship Id="rId183" Type="http://schemas.openxmlformats.org/officeDocument/2006/relationships/hyperlink" Target="https://cloud.skc.kz:2443/index.php/s/zTMebw8DtLEgi2Y" TargetMode="External"/><Relationship Id="rId239" Type="http://schemas.openxmlformats.org/officeDocument/2006/relationships/hyperlink" Target="https://cloud.skc.kz:2443/index.php/s/RztxfnXoEikX93k" TargetMode="External"/><Relationship Id="rId250" Type="http://schemas.openxmlformats.org/officeDocument/2006/relationships/hyperlink" Target="https://cloud.skc.kz:2443/index.php/s/xDSDbcKqm7Pm5H2" TargetMode="External"/><Relationship Id="rId292" Type="http://schemas.openxmlformats.org/officeDocument/2006/relationships/hyperlink" Target="https://cloud.skc.kz:2443/index.php/s/Tf4YZKWbBkWgoj2" TargetMode="External"/><Relationship Id="rId306" Type="http://schemas.openxmlformats.org/officeDocument/2006/relationships/hyperlink" Target="https://cloud.skc.kz:2443/index.php/s/HJRkyx6tfi7gfDe" TargetMode="External"/><Relationship Id="rId45" Type="http://schemas.openxmlformats.org/officeDocument/2006/relationships/hyperlink" Target="https://cloud.mail.ru/public/W3ZF/po3VA1Dyf" TargetMode="External"/><Relationship Id="rId87" Type="http://schemas.openxmlformats.org/officeDocument/2006/relationships/hyperlink" Target="https://cloud.skc.kz:2443/index.php/s/rbM5tbk9DzHjSYH" TargetMode="External"/><Relationship Id="rId110" Type="http://schemas.openxmlformats.org/officeDocument/2006/relationships/hyperlink" Target="https://cloud.skc.kz:2443/index.php/s/MY5CwCxpDwsQj72" TargetMode="External"/><Relationship Id="rId348" Type="http://schemas.openxmlformats.org/officeDocument/2006/relationships/hyperlink" Target="https://docs.google.com/document/d/1eLFF9GvoIl7AIaNf8ryRBShIe6FwmIgQ/edit?usp=sharing&amp;ouid=118397390670989413877&amp;rtpof=true&amp;sd=true" TargetMode="External"/><Relationship Id="rId152" Type="http://schemas.openxmlformats.org/officeDocument/2006/relationships/hyperlink" Target="https://cloud.skc.kz:2443/index.php/s/WXGRbiGb48XbRyZ" TargetMode="External"/><Relationship Id="rId194" Type="http://schemas.openxmlformats.org/officeDocument/2006/relationships/hyperlink" Target="https://cloud.skc.kz:2443/index.php/s/ks5m2mXsQmijfBg" TargetMode="External"/><Relationship Id="rId208" Type="http://schemas.openxmlformats.org/officeDocument/2006/relationships/hyperlink" Target="https://cloud.skc.kz:2443/index.php/s/Eya2xNGLMQGWrgA" TargetMode="External"/><Relationship Id="rId261" Type="http://schemas.openxmlformats.org/officeDocument/2006/relationships/hyperlink" Target="https://cloud.skc.kz:2443/index.php/s/9GgqgJ286ndq63i" TargetMode="External"/><Relationship Id="rId14" Type="http://schemas.openxmlformats.org/officeDocument/2006/relationships/hyperlink" Target="https://drive.google.com/open?id=1LAKiGWCO-ZvsGg_WH89EYiuCJlZtfdln" TargetMode="External"/><Relationship Id="rId56" Type="http://schemas.openxmlformats.org/officeDocument/2006/relationships/hyperlink" Target="https://cloud.skc.kz:2443/index.php/s/FHdHwky8cFmTbDj" TargetMode="External"/><Relationship Id="rId317" Type="http://schemas.openxmlformats.org/officeDocument/2006/relationships/hyperlink" Target="https://cloud.skc.kz:2443/index.php/s/aMqEnoWmYpfjC79" TargetMode="External"/><Relationship Id="rId98" Type="http://schemas.openxmlformats.org/officeDocument/2006/relationships/hyperlink" Target="https://cloud.skc.kz:2443/index.php/s/9tMWapRPPPg88af" TargetMode="External"/><Relationship Id="rId121" Type="http://schemas.openxmlformats.org/officeDocument/2006/relationships/hyperlink" Target="https://cloud.skc.kz:2443/index.php/s/Qfw7JQd2KKeGs3b" TargetMode="External"/><Relationship Id="rId163" Type="http://schemas.openxmlformats.org/officeDocument/2006/relationships/hyperlink" Target="https://cloud.skc.kz:2443/index.php/s/57rYR4BZ4pDTK4N" TargetMode="External"/><Relationship Id="rId219" Type="http://schemas.openxmlformats.org/officeDocument/2006/relationships/hyperlink" Target="https://cloud.skc.kz:2443/index.php/s/EtaaHHZjwBCznkC" TargetMode="External"/><Relationship Id="rId230" Type="http://schemas.openxmlformats.org/officeDocument/2006/relationships/hyperlink" Target="https://cloud.mail.ru/public/5aDt/Ajr5vD7Mz" TargetMode="External"/><Relationship Id="rId25" Type="http://schemas.openxmlformats.org/officeDocument/2006/relationships/hyperlink" Target="https://drive.google.com/open?id=1t_HeLRXuYWPT9M23zRlnsxy75g_w0afP" TargetMode="External"/><Relationship Id="rId46" Type="http://schemas.openxmlformats.org/officeDocument/2006/relationships/hyperlink" Target="https://cloud.mail.ru/public/TbHG/f2upjxQPY" TargetMode="External"/><Relationship Id="rId67" Type="http://schemas.openxmlformats.org/officeDocument/2006/relationships/hyperlink" Target="https://cloud.skc.kz:2443/index.php/s/XRjG3kyrPpEt2RS" TargetMode="External"/><Relationship Id="rId272" Type="http://schemas.openxmlformats.org/officeDocument/2006/relationships/hyperlink" Target="https://cloud.mail.ru/public/bwTr/N8NsRR89W" TargetMode="External"/><Relationship Id="rId293" Type="http://schemas.openxmlformats.org/officeDocument/2006/relationships/hyperlink" Target="https://cloud.skc.kz:2443/index.php/s/YiRbT5mQtEW7Li9" TargetMode="External"/><Relationship Id="rId307" Type="http://schemas.openxmlformats.org/officeDocument/2006/relationships/hyperlink" Target="https://cloud.skc.kz:2443/index.php/s/RJZgJLwY6g524n3" TargetMode="External"/><Relationship Id="rId328" Type="http://schemas.openxmlformats.org/officeDocument/2006/relationships/hyperlink" Target="https://drive.google.com/file/d/1Q0XDbOHmRDRIFa1wEgKZaJmO-afFRAvf/view?usp=sharing" TargetMode="External"/><Relationship Id="rId349" Type="http://schemas.openxmlformats.org/officeDocument/2006/relationships/hyperlink" Target="https://docs.google.com/document/d/1Ez-yFqjBhtGwre-uxboGRcG49559PjaD/edit?usp=sharing&amp;ouid=118397390670989413877&amp;rtpof=true&amp;sd=true" TargetMode="External"/><Relationship Id="rId88" Type="http://schemas.openxmlformats.org/officeDocument/2006/relationships/hyperlink" Target="https://cloud.skc.kz:2443/index.php/s/e3FrJqw8BRALbey" TargetMode="External"/><Relationship Id="rId111" Type="http://schemas.openxmlformats.org/officeDocument/2006/relationships/hyperlink" Target="https://cloud.skc.kz:2443/index.php/s/Prf2DdaTLtTMf5X" TargetMode="External"/><Relationship Id="rId132" Type="http://schemas.openxmlformats.org/officeDocument/2006/relationships/hyperlink" Target="https://cloud.skc.kz:2443/index.php/s/oySQncN3fed2AfR" TargetMode="External"/><Relationship Id="rId153" Type="http://schemas.openxmlformats.org/officeDocument/2006/relationships/hyperlink" Target="https://cloud.skc.kz:2443/index.php/s/5JjHDW4TG69sjkx" TargetMode="External"/><Relationship Id="rId174" Type="http://schemas.openxmlformats.org/officeDocument/2006/relationships/hyperlink" Target="https://cloud.skc.kz:2443/index.php/s/P4SgJJrcanptK6r" TargetMode="External"/><Relationship Id="rId195" Type="http://schemas.openxmlformats.org/officeDocument/2006/relationships/hyperlink" Target="https://cloud.skc.kz:2443/index.php/s/dntHZpAjCLLpQot" TargetMode="External"/><Relationship Id="rId209" Type="http://schemas.openxmlformats.org/officeDocument/2006/relationships/hyperlink" Target="https://cloud.skc.kz:2443/index.php/s/LLpPa5fQ9eDXWGE" TargetMode="External"/><Relationship Id="rId220" Type="http://schemas.openxmlformats.org/officeDocument/2006/relationships/hyperlink" Target="https://cloud.skc.kz:2443/index.php/s/8E5jcLFypSdrnEy" TargetMode="External"/><Relationship Id="rId241" Type="http://schemas.openxmlformats.org/officeDocument/2006/relationships/hyperlink" Target="https://cloud.mail.ru/public/ftPW/jygJqzK6e" TargetMode="External"/><Relationship Id="rId15" Type="http://schemas.openxmlformats.org/officeDocument/2006/relationships/hyperlink" Target="https://drive.google.com/open?id=1DJ3wCV7eSLmypZl9khPVpcFBYniHDriq" TargetMode="External"/><Relationship Id="rId36" Type="http://schemas.openxmlformats.org/officeDocument/2006/relationships/hyperlink" Target="https://cloud.skc.kz:2443/index.php/s/gCZZYrZWyirR2AX" TargetMode="External"/><Relationship Id="rId57" Type="http://schemas.openxmlformats.org/officeDocument/2006/relationships/hyperlink" Target="https://cloud.skc.kz:2443/index.php/s/W6tzdG5F2BaMeSf" TargetMode="External"/><Relationship Id="rId262" Type="http://schemas.openxmlformats.org/officeDocument/2006/relationships/hyperlink" Target="https://cloud.skc.kz:2443/index.php/s/MobkfdiLC8rRZ3Y" TargetMode="External"/><Relationship Id="rId283" Type="http://schemas.openxmlformats.org/officeDocument/2006/relationships/hyperlink" Target="https://cloud.skc.kz:2443/index.php/s/Ja8YRDtpcqeATcm" TargetMode="External"/><Relationship Id="rId318" Type="http://schemas.openxmlformats.org/officeDocument/2006/relationships/hyperlink" Target="https://cloud.skc.kz:2443/index.php/s/bQ3Ym6j9eMkSM9T" TargetMode="External"/><Relationship Id="rId339" Type="http://schemas.openxmlformats.org/officeDocument/2006/relationships/hyperlink" Target="https://cloud.skc.kz:2443/index.php/s/7dYximNrmm6GWHX" TargetMode="External"/><Relationship Id="rId78" Type="http://schemas.openxmlformats.org/officeDocument/2006/relationships/hyperlink" Target="https://cloud.skc.kz:2443/index.php/s/7TtQ6HN36mxLbQz" TargetMode="External"/><Relationship Id="rId99" Type="http://schemas.openxmlformats.org/officeDocument/2006/relationships/hyperlink" Target="https://cloud.skc.kz:2443/index.php/s/3TxaFx2RR7FBnNm" TargetMode="External"/><Relationship Id="rId101" Type="http://schemas.openxmlformats.org/officeDocument/2006/relationships/hyperlink" Target="https://cloud.skc.kz:2443/index.php/s/dkndps2zqJew3L8" TargetMode="External"/><Relationship Id="rId122" Type="http://schemas.openxmlformats.org/officeDocument/2006/relationships/hyperlink" Target="https://cloud.skc.kz:2443/index.php/s/MN8BZN4YR4KRAmm" TargetMode="External"/><Relationship Id="rId143" Type="http://schemas.openxmlformats.org/officeDocument/2006/relationships/hyperlink" Target="https://cloud.skc.kz:2443/index.php/s/GZGETZwadBL45QW" TargetMode="External"/><Relationship Id="rId164" Type="http://schemas.openxmlformats.org/officeDocument/2006/relationships/hyperlink" Target="https://cloud.skc.kz:2443/index.php/s/tjD8iX765nSKD7W" TargetMode="External"/><Relationship Id="rId185" Type="http://schemas.openxmlformats.org/officeDocument/2006/relationships/hyperlink" Target="https://cloud.skc.kz:2443/index.php/s/78MT3tAnirTxSak" TargetMode="External"/><Relationship Id="rId350" Type="http://schemas.openxmlformats.org/officeDocument/2006/relationships/hyperlink" Target="https://cloud.skc.kz:2443/index.php/s/WGgYM3NE7o6NPSf" TargetMode="External"/><Relationship Id="rId9" Type="http://schemas.openxmlformats.org/officeDocument/2006/relationships/hyperlink" Target="https://drive.google.com/open?id=1AciuBe32cd9qKb1F6ozHVp0xHDS4B5K8" TargetMode="External"/><Relationship Id="rId210" Type="http://schemas.openxmlformats.org/officeDocument/2006/relationships/hyperlink" Target="https://cloud.skc.kz:2443/index.php/s/7HHtPsDHQbfn52E" TargetMode="External"/><Relationship Id="rId26" Type="http://schemas.openxmlformats.org/officeDocument/2006/relationships/hyperlink" Target="https://drive.google.com/open?id=1by8et2rMEBee0WWe_WteyKbmkjjCKr3d" TargetMode="External"/><Relationship Id="rId231" Type="http://schemas.openxmlformats.org/officeDocument/2006/relationships/hyperlink" Target="https://cloud.mail.ru/public/UWcS/zbvR48qxg" TargetMode="External"/><Relationship Id="rId252" Type="http://schemas.openxmlformats.org/officeDocument/2006/relationships/hyperlink" Target="https://cloud.skc.kz:2443/index.php/s/RQW5sTx4dQm5ARt" TargetMode="External"/><Relationship Id="rId273" Type="http://schemas.openxmlformats.org/officeDocument/2006/relationships/hyperlink" Target="https://cloud.mail.ru/public/rn34/ebs8WWz1E" TargetMode="External"/><Relationship Id="rId294" Type="http://schemas.openxmlformats.org/officeDocument/2006/relationships/hyperlink" Target="https://cloud.skc.kz:2443/index.php/s/YzmK3AcPn67TQ8z" TargetMode="External"/><Relationship Id="rId308" Type="http://schemas.openxmlformats.org/officeDocument/2006/relationships/hyperlink" Target="https://cloud.skc.kz:2443/index.php/s/TsjrARpxgCBwySq" TargetMode="External"/><Relationship Id="rId329" Type="http://schemas.openxmlformats.org/officeDocument/2006/relationships/hyperlink" Target="https://drive.google.com/open?id=1o0s2N8CPALAfrpqItzCR5xDoI4reNZp_" TargetMode="External"/><Relationship Id="rId47" Type="http://schemas.openxmlformats.org/officeDocument/2006/relationships/hyperlink" Target="https://cloud.skc.kz:2443/index.php/s/dXwKKzgYbGi7SmH" TargetMode="External"/><Relationship Id="rId68" Type="http://schemas.openxmlformats.org/officeDocument/2006/relationships/hyperlink" Target="https://cloud.skc.kz:2443/index.php/s/gx785SRYLaJHBDw" TargetMode="External"/><Relationship Id="rId89" Type="http://schemas.openxmlformats.org/officeDocument/2006/relationships/hyperlink" Target="https://cloud.skc.kz:2443/index.php/s/2J5jbqHoeX5adFN" TargetMode="External"/><Relationship Id="rId112" Type="http://schemas.openxmlformats.org/officeDocument/2006/relationships/hyperlink" Target="https://cloud.skc.kz:2443/index.php/s/DHgp96wjKkZ24rg" TargetMode="External"/><Relationship Id="rId133" Type="http://schemas.openxmlformats.org/officeDocument/2006/relationships/hyperlink" Target="https://cloud.skc.kz:2443/index.php/s/nyGN4KLpf2cnmty" TargetMode="External"/><Relationship Id="rId154" Type="http://schemas.openxmlformats.org/officeDocument/2006/relationships/hyperlink" Target="https://cloud.skc.kz:2443/index.php/s/AzDzgkjY5HnTTrw" TargetMode="External"/><Relationship Id="rId175" Type="http://schemas.openxmlformats.org/officeDocument/2006/relationships/hyperlink" Target="https://cloud.skc.kz:2443/index.php/s/wmQBYiMiGy2tFaD" TargetMode="External"/><Relationship Id="rId340" Type="http://schemas.openxmlformats.org/officeDocument/2006/relationships/hyperlink" Target="https://cloud.skc.kz:2443/index.php/s/3g4oFAZe3JiNC4s" TargetMode="External"/><Relationship Id="rId196" Type="http://schemas.openxmlformats.org/officeDocument/2006/relationships/hyperlink" Target="https://cloud.skc.kz:2443/index.php/s/3EFwk3aEpeaqTNW" TargetMode="External"/><Relationship Id="rId200" Type="http://schemas.openxmlformats.org/officeDocument/2006/relationships/hyperlink" Target="https://cloud.skc.kz:2443/index.php/s/8gmiqEyJf5T3tba" TargetMode="External"/><Relationship Id="rId16" Type="http://schemas.openxmlformats.org/officeDocument/2006/relationships/hyperlink" Target="https://drive.google.com/open?id=1-8V8FyHzxlPTG3BMxSrxX8giOWgG6g6X" TargetMode="External"/><Relationship Id="rId221" Type="http://schemas.openxmlformats.org/officeDocument/2006/relationships/hyperlink" Target="https://cloud.skc.kz:2443/index.php/s/75iK5WT65rxDLcp" TargetMode="External"/><Relationship Id="rId242" Type="http://schemas.openxmlformats.org/officeDocument/2006/relationships/hyperlink" Target="https://cloud.skc.kz:2443/index.php/s/tw2g8LLr8o3yjoY" TargetMode="External"/><Relationship Id="rId263" Type="http://schemas.openxmlformats.org/officeDocument/2006/relationships/hyperlink" Target="https://cloud.skc.kz:2443/index.php/s/JB8mY8rnyTM5Pj9" TargetMode="External"/><Relationship Id="rId284" Type="http://schemas.openxmlformats.org/officeDocument/2006/relationships/hyperlink" Target="https://cloud.skc.kz:2443/index.php/s/K7PLSyMo4Kep8GJ" TargetMode="External"/><Relationship Id="rId319" Type="http://schemas.openxmlformats.org/officeDocument/2006/relationships/hyperlink" Target="https://cloud.skc.kz:2443/index.php/s/NYBxHiqQ5pyXYc7" TargetMode="External"/><Relationship Id="rId37" Type="http://schemas.openxmlformats.org/officeDocument/2006/relationships/hyperlink" Target="https://cloud.skc.kz:2443/index.php/s/oFBmXBgA5YascGB" TargetMode="External"/><Relationship Id="rId58" Type="http://schemas.openxmlformats.org/officeDocument/2006/relationships/hyperlink" Target="https://cloud.skc.kz:2443/index.php/s/4gSs9cSpHQPY4rm" TargetMode="External"/><Relationship Id="rId79" Type="http://schemas.openxmlformats.org/officeDocument/2006/relationships/hyperlink" Target="https://cloud.skc.kz:2443/index.php/s/K4s4dbcDAHGqE6q" TargetMode="External"/><Relationship Id="rId102" Type="http://schemas.openxmlformats.org/officeDocument/2006/relationships/hyperlink" Target="https://cloud.skc.kz:2443/index.php/s/ZsFFyrH5MmwCpZ9" TargetMode="External"/><Relationship Id="rId123" Type="http://schemas.openxmlformats.org/officeDocument/2006/relationships/hyperlink" Target="https://cloud.skc.kz:2443/index.php/s/bnLt65kHM5rZdnH" TargetMode="External"/><Relationship Id="rId144" Type="http://schemas.openxmlformats.org/officeDocument/2006/relationships/hyperlink" Target="https://cloud.skc.kz:2443/index.php/s/FGProF3HwBdQ3zk" TargetMode="External"/><Relationship Id="rId330" Type="http://schemas.openxmlformats.org/officeDocument/2006/relationships/hyperlink" Target="https://drive.google.com/open?id=1dgyeLFa0WkxetKUM1Rd60BCX2REwkb5v" TargetMode="External"/><Relationship Id="rId90" Type="http://schemas.openxmlformats.org/officeDocument/2006/relationships/hyperlink" Target="https://cloud.skc.kz:2443/index.php/s/nMFSSGsfBXYHSb7" TargetMode="External"/><Relationship Id="rId165" Type="http://schemas.openxmlformats.org/officeDocument/2006/relationships/hyperlink" Target="https://cloud.skc.kz:2443/index.php/s/FYBqq7PbT9sdPii" TargetMode="External"/><Relationship Id="rId186" Type="http://schemas.openxmlformats.org/officeDocument/2006/relationships/hyperlink" Target="https://cloud.skc.kz:2443/index.php/s/KGink3FfLDxS3We" TargetMode="External"/><Relationship Id="rId351" Type="http://schemas.openxmlformats.org/officeDocument/2006/relationships/hyperlink" Target="https://docs.google.com/document/d/1JxpvHtsSKFcYanCBI2_rYU9qZNH6Kf1z/edit?usp=sharing&amp;ouid=118397390670989413877&amp;rtpof=true&amp;sd=true" TargetMode="External"/><Relationship Id="rId211" Type="http://schemas.openxmlformats.org/officeDocument/2006/relationships/hyperlink" Target="https://drive.google.com/open?id=1xlzvQU1no-U5qhX1iv3MDgHao8kBbrlL" TargetMode="External"/><Relationship Id="rId232" Type="http://schemas.openxmlformats.org/officeDocument/2006/relationships/hyperlink" Target="https://cloud.skc.kz:2443/index.php/s/gnMQo7ZkAe6pi4f" TargetMode="External"/><Relationship Id="rId253" Type="http://schemas.openxmlformats.org/officeDocument/2006/relationships/hyperlink" Target="https://cloud.skc.kz:2443/index.php/s/6XDEBfcjnwiXgE6" TargetMode="External"/><Relationship Id="rId274" Type="http://schemas.openxmlformats.org/officeDocument/2006/relationships/hyperlink" Target="https://cloud.mail.ru/public/6CQF/UTaib9nMf" TargetMode="External"/><Relationship Id="rId295" Type="http://schemas.openxmlformats.org/officeDocument/2006/relationships/hyperlink" Target="https://cloud.skc.kz:2443/index.php/s/cS5PzWSSWPasFFQ" TargetMode="External"/><Relationship Id="rId309" Type="http://schemas.openxmlformats.org/officeDocument/2006/relationships/hyperlink" Target="https://docs.google.com/document/d/1yKOi_MaJuZSIbcQUwfNlQs0rPcp019tIrqhIXTw8JoM/edit?usp=sharing" TargetMode="External"/><Relationship Id="rId27" Type="http://schemas.openxmlformats.org/officeDocument/2006/relationships/hyperlink" Target="https://drive.google.com/open?id=1huMqZXQ0_cIv8-JJTW-NPcdF7LQjOBVG" TargetMode="External"/><Relationship Id="rId48" Type="http://schemas.openxmlformats.org/officeDocument/2006/relationships/hyperlink" Target="https://cloud.skc.kz:2443/index.php/s/nWkdN9pLfkBCKgQ" TargetMode="External"/><Relationship Id="rId69" Type="http://schemas.openxmlformats.org/officeDocument/2006/relationships/hyperlink" Target="https://cloud.skc.kz:2443/index.php/s/WWNHLmBn5NapFbT" TargetMode="External"/><Relationship Id="rId113" Type="http://schemas.openxmlformats.org/officeDocument/2006/relationships/hyperlink" Target="https://cloud.skc.kz:2443/index.php/s/z5qb5jXAkR4oBff" TargetMode="External"/><Relationship Id="rId134" Type="http://schemas.openxmlformats.org/officeDocument/2006/relationships/hyperlink" Target="https://cloud.skc.kz:2443/index.php/s/WNZxWsa5KHCz5ry" TargetMode="External"/><Relationship Id="rId320" Type="http://schemas.openxmlformats.org/officeDocument/2006/relationships/hyperlink" Target="https://cloud.skc.kz:2443/index.php/s/YGjsSPtTj6jtXWg" TargetMode="External"/><Relationship Id="rId80" Type="http://schemas.openxmlformats.org/officeDocument/2006/relationships/hyperlink" Target="https://cloud.skc.kz:2443/index.php/s/JyMxtigFz9dLbap" TargetMode="External"/><Relationship Id="rId155" Type="http://schemas.openxmlformats.org/officeDocument/2006/relationships/hyperlink" Target="https://cloud.skc.kz:2443/index.php/s/6iAKLPKJJRymMwL" TargetMode="External"/><Relationship Id="rId176" Type="http://schemas.openxmlformats.org/officeDocument/2006/relationships/hyperlink" Target="https://cloud.skc.kz:2443/index.php/s/AjfzjyMW2ZKZMpk" TargetMode="External"/><Relationship Id="rId197" Type="http://schemas.openxmlformats.org/officeDocument/2006/relationships/hyperlink" Target="https://cloud.skc.kz:2443/index.php/s/PqBG5gJXS284iDm" TargetMode="External"/><Relationship Id="rId341" Type="http://schemas.openxmlformats.org/officeDocument/2006/relationships/hyperlink" Target="https://cloud.skc.kz:2443/index.php/s/EQYpzFERd3GzpYy" TargetMode="External"/><Relationship Id="rId201" Type="http://schemas.openxmlformats.org/officeDocument/2006/relationships/hyperlink" Target="https://cloud.skc.kz:2443/index.php/s/D3289fZozW7m7Nn" TargetMode="External"/><Relationship Id="rId222" Type="http://schemas.openxmlformats.org/officeDocument/2006/relationships/hyperlink" Target="https://cloud.mail.ru/public/CHPR/mGXjiujzj" TargetMode="External"/><Relationship Id="rId243" Type="http://schemas.openxmlformats.org/officeDocument/2006/relationships/hyperlink" Target="https://cloud.skc.kz:2443/index.php/s/A9knFRJ2iXDk3YN" TargetMode="External"/><Relationship Id="rId264" Type="http://schemas.openxmlformats.org/officeDocument/2006/relationships/hyperlink" Target="https://cloud.skc.kz:2443/index.php/s/b5E5SSC7mnK5g6z" TargetMode="External"/><Relationship Id="rId285" Type="http://schemas.openxmlformats.org/officeDocument/2006/relationships/hyperlink" Target="https://cloud.skc.kz:2443/index.php/s/RmQqqyGwN2dLiBy" TargetMode="External"/><Relationship Id="rId17" Type="http://schemas.openxmlformats.org/officeDocument/2006/relationships/hyperlink" Target="https://drive.google.com/open?id=1VENM-IygxzNT9n9sgh9uxcNeQ0UDDRR0" TargetMode="External"/><Relationship Id="rId38" Type="http://schemas.openxmlformats.org/officeDocument/2006/relationships/hyperlink" Target="https://cloud.mail.ru/public/tUhb/sSWBiZmjT" TargetMode="External"/><Relationship Id="rId59" Type="http://schemas.openxmlformats.org/officeDocument/2006/relationships/hyperlink" Target="https://cloud.skc.kz:2443/index.php/s/M2gE4TNzkRGErFW" TargetMode="External"/><Relationship Id="rId103" Type="http://schemas.openxmlformats.org/officeDocument/2006/relationships/hyperlink" Target="https://cloud.skc.kz:2443/index.php/s/F4X7dtHZbXzHM9C" TargetMode="External"/><Relationship Id="rId124" Type="http://schemas.openxmlformats.org/officeDocument/2006/relationships/hyperlink" Target="https://cloud.skc.kz:2443/index.php/s/bgdMKDFr3zmaGPg" TargetMode="External"/><Relationship Id="rId310" Type="http://schemas.openxmlformats.org/officeDocument/2006/relationships/hyperlink" Target="https://cloud.skc.kz:2443/index.php/s/FGjQXKPrik2xn8w" TargetMode="External"/><Relationship Id="rId70" Type="http://schemas.openxmlformats.org/officeDocument/2006/relationships/hyperlink" Target="https://cloud.skc.kz:2443/index.php/s/6DKDdXtmxJqzmxa" TargetMode="External"/><Relationship Id="rId91" Type="http://schemas.openxmlformats.org/officeDocument/2006/relationships/hyperlink" Target="https://cloud.skc.kz:2443/index.php/s/sDarJ2L5TPAQ5bA" TargetMode="External"/><Relationship Id="rId145" Type="http://schemas.openxmlformats.org/officeDocument/2006/relationships/hyperlink" Target="https://cloud.skc.kz:2443/index.php/s/9n7LfZXeqQYkYds" TargetMode="External"/><Relationship Id="rId166" Type="http://schemas.openxmlformats.org/officeDocument/2006/relationships/hyperlink" Target="https://cloud.skc.kz:2443/index.php/s/79QGgqHJJCWnCTk" TargetMode="External"/><Relationship Id="rId187" Type="http://schemas.openxmlformats.org/officeDocument/2006/relationships/hyperlink" Target="https://cloud.skc.kz:2443/index.php/s/KFbFMHY7e2Amift" TargetMode="External"/><Relationship Id="rId331" Type="http://schemas.openxmlformats.org/officeDocument/2006/relationships/hyperlink" Target="https://drive.google.com/open?id=14t1Thv6HcuRTRNzXN6yIvZKJJNs4epXO" TargetMode="External"/><Relationship Id="rId352" Type="http://schemas.openxmlformats.org/officeDocument/2006/relationships/hyperlink" Target="https://cloud.skc.kz:2443/index.php/s/92zsanDK49RewqY" TargetMode="External"/><Relationship Id="rId1" Type="http://schemas.openxmlformats.org/officeDocument/2006/relationships/hyperlink" Target="https://cloud.skc.kz:2443/index.php/s/WFjATz3R742Nf2b" TargetMode="External"/><Relationship Id="rId212" Type="http://schemas.openxmlformats.org/officeDocument/2006/relationships/hyperlink" Target="https://cloud.skc.kz:2443/index.php/s/5Q9b5AHRD9LQ2W5" TargetMode="External"/><Relationship Id="rId233" Type="http://schemas.openxmlformats.org/officeDocument/2006/relationships/hyperlink" Target="https://cloud.skc.kz:2443/index.php/s/pA8ozdNgmAf9AGD" TargetMode="External"/><Relationship Id="rId254" Type="http://schemas.openxmlformats.org/officeDocument/2006/relationships/hyperlink" Target="https://cloud.skc.kz:2443/index.php/s/s6MTs6gsW7DCtCa" TargetMode="External"/><Relationship Id="rId28" Type="http://schemas.openxmlformats.org/officeDocument/2006/relationships/hyperlink" Target="https://drive.google.com/open?id=1RpEQKRP8wxaO8NvXM0rP1ya4xjhEoU3s" TargetMode="External"/><Relationship Id="rId49" Type="http://schemas.openxmlformats.org/officeDocument/2006/relationships/hyperlink" Target="https://cloud.skc.kz:2443/index.php/s/5YMEpxyw7ASMk2C" TargetMode="External"/><Relationship Id="rId114" Type="http://schemas.openxmlformats.org/officeDocument/2006/relationships/hyperlink" Target="https://cloud.skc.kz:2443/index.php/s/c5pAG6TxpJxLKYL" TargetMode="External"/><Relationship Id="rId275" Type="http://schemas.openxmlformats.org/officeDocument/2006/relationships/hyperlink" Target="https://cloud.mail.ru/public/3B4K/QQeM4VyjD" TargetMode="External"/><Relationship Id="rId296" Type="http://schemas.openxmlformats.org/officeDocument/2006/relationships/hyperlink" Target="https://cloud.skc.kz:2443/index.php/s/NNWR9ycoWNq25e7" TargetMode="External"/><Relationship Id="rId300" Type="http://schemas.openxmlformats.org/officeDocument/2006/relationships/hyperlink" Target="https://cloud.skc.kz:2443/index.php/s/edyEEQ9zTH25Qcz" TargetMode="External"/><Relationship Id="rId60" Type="http://schemas.openxmlformats.org/officeDocument/2006/relationships/hyperlink" Target="https://cloud.skc.kz:2443/index.php/s/4oW6SPjCi9aez5j" TargetMode="External"/><Relationship Id="rId81" Type="http://schemas.openxmlformats.org/officeDocument/2006/relationships/hyperlink" Target="https://cloud.skc.kz:2443/index.php/s/y5Dk8KXGKZi4pRy" TargetMode="External"/><Relationship Id="rId135" Type="http://schemas.openxmlformats.org/officeDocument/2006/relationships/hyperlink" Target="https://cloud.skc.kz:2443/index.php/s/ZjZMiYjGidMfZkQ" TargetMode="External"/><Relationship Id="rId156" Type="http://schemas.openxmlformats.org/officeDocument/2006/relationships/hyperlink" Target="https://cloud.skc.kz:2443/index.php/s/ag2BRS4iHyZ8QD7" TargetMode="External"/><Relationship Id="rId177" Type="http://schemas.openxmlformats.org/officeDocument/2006/relationships/hyperlink" Target="https://cloud.skc.kz:2443/index.php/s/6JYjfjfMtSL4YcJ" TargetMode="External"/><Relationship Id="rId198" Type="http://schemas.openxmlformats.org/officeDocument/2006/relationships/hyperlink" Target="https://cloud.skc.kz:2443/index.php/s/j3Xky6dKkjMbddS" TargetMode="External"/><Relationship Id="rId321" Type="http://schemas.openxmlformats.org/officeDocument/2006/relationships/hyperlink" Target="https://cloud.skc.kz:2443/index.php/s/oBq2Lx7kijBAr6r" TargetMode="External"/><Relationship Id="rId342" Type="http://schemas.openxmlformats.org/officeDocument/2006/relationships/hyperlink" Target="https://cloud.skc.kz:2443/index.php/s/8FMnqiRwjDBrRNR" TargetMode="External"/><Relationship Id="rId202" Type="http://schemas.openxmlformats.org/officeDocument/2006/relationships/hyperlink" Target="https://cloud.skc.kz:2443/index.php/s/etb4q45CN9C5zgZ" TargetMode="External"/><Relationship Id="rId223" Type="http://schemas.openxmlformats.org/officeDocument/2006/relationships/hyperlink" Target="https://cloud.mail.ru/public/g9nV/roUGtM5ST" TargetMode="External"/><Relationship Id="rId244" Type="http://schemas.openxmlformats.org/officeDocument/2006/relationships/hyperlink" Target="https://cloud.skc.kz:2443/index.php/s/y5f8sY3JmEAfTjP" TargetMode="External"/><Relationship Id="rId18" Type="http://schemas.openxmlformats.org/officeDocument/2006/relationships/hyperlink" Target="https://drive.google.com/open?id=1o_Dn7f5nLWPhOOTj8QpX6n_KFG9Jv1sY" TargetMode="External"/><Relationship Id="rId39" Type="http://schemas.openxmlformats.org/officeDocument/2006/relationships/hyperlink" Target="https://cloud.mail.ru/public/to3K/sY9VGq18c" TargetMode="External"/><Relationship Id="rId265" Type="http://schemas.openxmlformats.org/officeDocument/2006/relationships/hyperlink" Target="https://cloud.skc.kz:2443/index.php/s/DwozqN4TogSG9PN" TargetMode="External"/><Relationship Id="rId286" Type="http://schemas.openxmlformats.org/officeDocument/2006/relationships/hyperlink" Target="https://cloud.skc.kz:2443/index.php/s/ris7xWPLPzEzGAS" TargetMode="External"/><Relationship Id="rId50" Type="http://schemas.openxmlformats.org/officeDocument/2006/relationships/hyperlink" Target="https://cloud.skc.kz:2443/index.php/s/SGEQGipAiCo4cQF" TargetMode="External"/><Relationship Id="rId104" Type="http://schemas.openxmlformats.org/officeDocument/2006/relationships/hyperlink" Target="https://cloud.skc.kz:2443/index.php/s/oCfDYRFXgoJzZgH" TargetMode="External"/><Relationship Id="rId125" Type="http://schemas.openxmlformats.org/officeDocument/2006/relationships/hyperlink" Target="https://cloud.skc.kz:2443/index.php/s/AEgQMmp79Q7xpzR" TargetMode="External"/><Relationship Id="rId146" Type="http://schemas.openxmlformats.org/officeDocument/2006/relationships/hyperlink" Target="https://cloud.skc.kz:2443/index.php/s/9n7LfZXeqQYkYds" TargetMode="External"/><Relationship Id="rId167" Type="http://schemas.openxmlformats.org/officeDocument/2006/relationships/hyperlink" Target="https://cloud.skc.kz:2443/index.php/s/5jfiNEoPAtiFFfB" TargetMode="External"/><Relationship Id="rId188" Type="http://schemas.openxmlformats.org/officeDocument/2006/relationships/hyperlink" Target="https://cloud.skc.kz:2443/index.php/s/K9axMdwKePcSNgJ" TargetMode="External"/><Relationship Id="rId311" Type="http://schemas.openxmlformats.org/officeDocument/2006/relationships/hyperlink" Target="https://cloud.skc.kz:2443/index.php/s/XsJkF89iEsYnPY7" TargetMode="External"/><Relationship Id="rId332" Type="http://schemas.openxmlformats.org/officeDocument/2006/relationships/hyperlink" Target="https://cloud.skc.kz:2443/index.php/s/MNT2HGggoYjz6Dz" TargetMode="External"/><Relationship Id="rId353" Type="http://schemas.openxmlformats.org/officeDocument/2006/relationships/hyperlink" Target="https://cloud.skc.kz:2443/index.php/s/a47mkZomScPzL9y" TargetMode="External"/><Relationship Id="rId71" Type="http://schemas.openxmlformats.org/officeDocument/2006/relationships/hyperlink" Target="https://cloud.skc.kz:2443/index.php/s/3YNtWPaMaxdEfmt" TargetMode="External"/><Relationship Id="rId92" Type="http://schemas.openxmlformats.org/officeDocument/2006/relationships/hyperlink" Target="https://cloud.skc.kz:2443/index.php/s/Fj3RDQxaEBq9PrS" TargetMode="External"/><Relationship Id="rId213" Type="http://schemas.openxmlformats.org/officeDocument/2006/relationships/hyperlink" Target="https://cloud.skc.kz:2443/index.php/s/tEcfS8G2ttL3Boa" TargetMode="External"/><Relationship Id="rId234" Type="http://schemas.openxmlformats.org/officeDocument/2006/relationships/hyperlink" Target="https://cloud.mail.ru/public/Dp6S/UZ6hLZnRE" TargetMode="External"/><Relationship Id="rId2" Type="http://schemas.openxmlformats.org/officeDocument/2006/relationships/hyperlink" Target="https://cloud.skc.kz:2443/index.php/s/JSQnofWZWPANBJP" TargetMode="External"/><Relationship Id="rId29" Type="http://schemas.openxmlformats.org/officeDocument/2006/relationships/hyperlink" Target="https://drive.google.com/open?id=1krI_uy1G59yQwrwOXi23GsNDAo1-0x1R" TargetMode="External"/><Relationship Id="rId255" Type="http://schemas.openxmlformats.org/officeDocument/2006/relationships/hyperlink" Target="https://cloud.skc.kz:2443/index.php/s/T8z4QRAsgorB5Sn" TargetMode="External"/><Relationship Id="rId276" Type="http://schemas.openxmlformats.org/officeDocument/2006/relationships/hyperlink" Target="https://cloud.mail.ru/public/xcbA/GRVRtDb8v" TargetMode="External"/><Relationship Id="rId297" Type="http://schemas.openxmlformats.org/officeDocument/2006/relationships/hyperlink" Target="https://cloud.skc.kz:2443/index.php/s/aKSJYMyD8noGT3Z" TargetMode="External"/><Relationship Id="rId40" Type="http://schemas.openxmlformats.org/officeDocument/2006/relationships/hyperlink" Target="https://cloud.mail.ru/public/pY5x/ZUezdn4Xb" TargetMode="External"/><Relationship Id="rId115" Type="http://schemas.openxmlformats.org/officeDocument/2006/relationships/hyperlink" Target="https://cloud.skc.kz:2443/index.php/s/xac3BcMePeBLwjL" TargetMode="External"/><Relationship Id="rId136" Type="http://schemas.openxmlformats.org/officeDocument/2006/relationships/hyperlink" Target="https://cloud.skc.kz:2443/index.php/s/9NJ9jLgwJjjgq3e" TargetMode="External"/><Relationship Id="rId157" Type="http://schemas.openxmlformats.org/officeDocument/2006/relationships/hyperlink" Target="https://cloud.skc.kz:2443/index.php/s/TbkxXKZ3xK4TSxz" TargetMode="External"/><Relationship Id="rId178" Type="http://schemas.openxmlformats.org/officeDocument/2006/relationships/hyperlink" Target="https://cloud.skc.kz:2443/index.php/s/BSiM8XGL9zi2DHW" TargetMode="External"/><Relationship Id="rId301" Type="http://schemas.openxmlformats.org/officeDocument/2006/relationships/hyperlink" Target="https://cloud.skc.kz:2443/index.php/s/WDDgXfGZnXdqFZY" TargetMode="External"/><Relationship Id="rId322" Type="http://schemas.openxmlformats.org/officeDocument/2006/relationships/hyperlink" Target="https://cloud.skc.kz:2443/index.php/s/HNea2m6YjMy3dAp" TargetMode="External"/><Relationship Id="rId343" Type="http://schemas.openxmlformats.org/officeDocument/2006/relationships/hyperlink" Target="https://cloud.skc.kz:2443/index.php/s/JgeBNYJ8yoxDdpe" TargetMode="External"/><Relationship Id="rId61" Type="http://schemas.openxmlformats.org/officeDocument/2006/relationships/hyperlink" Target="https://cloud.skc.kz:2443/index.php/s/GiftNzFmLHNHPCm" TargetMode="External"/><Relationship Id="rId82" Type="http://schemas.openxmlformats.org/officeDocument/2006/relationships/hyperlink" Target="https://cloud.skc.kz:2443/index.php/s/Mi3L7ksTs3c8xrN" TargetMode="External"/><Relationship Id="rId199" Type="http://schemas.openxmlformats.org/officeDocument/2006/relationships/hyperlink" Target="https://cloud.skc.kz:2443/index.php/s/4rxBoxq2QaFEcmE" TargetMode="External"/><Relationship Id="rId203" Type="http://schemas.openxmlformats.org/officeDocument/2006/relationships/hyperlink" Target="https://cloud.skc.kz:2443/index.php/s/mynmtDJysxioEr9" TargetMode="External"/><Relationship Id="rId19" Type="http://schemas.openxmlformats.org/officeDocument/2006/relationships/hyperlink" Target="https://drive.google.com/open?id=1XPcDRdC8fXl3nd0vxNZRTaZyl_rctBWI" TargetMode="External"/><Relationship Id="rId224" Type="http://schemas.openxmlformats.org/officeDocument/2006/relationships/hyperlink" Target="https://cloud.mail.ru/public/4aPm/tX55iW9Bb" TargetMode="External"/><Relationship Id="rId245" Type="http://schemas.openxmlformats.org/officeDocument/2006/relationships/hyperlink" Target="https://cloud.skc.kz:2443/index.php/s/iSW3Bwn8Ri953X9" TargetMode="External"/><Relationship Id="rId266" Type="http://schemas.openxmlformats.org/officeDocument/2006/relationships/hyperlink" Target="https://cloud.skc.kz:2443/index.php/s/jW4aDRz7KRieT8x" TargetMode="External"/><Relationship Id="rId287" Type="http://schemas.openxmlformats.org/officeDocument/2006/relationships/hyperlink" Target="https://cloud.skc.kz:2443/index.php/s/pHHdeYERbRAotjg" TargetMode="External"/><Relationship Id="rId30" Type="http://schemas.openxmlformats.org/officeDocument/2006/relationships/hyperlink" Target="https://drive.google.com/open?id=1zCl0M_1GLjGbCK_5F0TbeMWjAmzjiya6" TargetMode="External"/><Relationship Id="rId105" Type="http://schemas.openxmlformats.org/officeDocument/2006/relationships/hyperlink" Target="https://cloud.skc.kz:2443/index.php/s/Y2Xbtna9oGrqrgd" TargetMode="External"/><Relationship Id="rId126" Type="http://schemas.openxmlformats.org/officeDocument/2006/relationships/hyperlink" Target="https://cloud.skc.kz:2443/index.php/s/abiSjf4aJjfH34P" TargetMode="External"/><Relationship Id="rId147" Type="http://schemas.openxmlformats.org/officeDocument/2006/relationships/hyperlink" Target="https://cloud.skc.kz:2443/index.php/s/6McAzmxaF7F7fQw" TargetMode="External"/><Relationship Id="rId168" Type="http://schemas.openxmlformats.org/officeDocument/2006/relationships/hyperlink" Target="https://cloud.skc.kz:2443/index.php/s/DPsjpcgwqyXeKYg" TargetMode="External"/><Relationship Id="rId312" Type="http://schemas.openxmlformats.org/officeDocument/2006/relationships/hyperlink" Target="https://cloud.skc.kz:2443/index.php/s/sMRBHRj6dYjaaLR" TargetMode="External"/><Relationship Id="rId333" Type="http://schemas.openxmlformats.org/officeDocument/2006/relationships/hyperlink" Target="https://cloud.skc.kz:2443/index.php/s/nWkdN9pLfkBCKgQ" TargetMode="External"/><Relationship Id="rId354" Type="http://schemas.openxmlformats.org/officeDocument/2006/relationships/hyperlink" Target="https://cloud.skc.kz:2443/index.php/s/BRQgikjbHCrPwpS" TargetMode="External"/><Relationship Id="rId51" Type="http://schemas.openxmlformats.org/officeDocument/2006/relationships/hyperlink" Target="https://cloud.skc.kz:2443/index.php/s/fH6JrPeEiYwJ9pf" TargetMode="External"/><Relationship Id="rId72" Type="http://schemas.openxmlformats.org/officeDocument/2006/relationships/hyperlink" Target="https://cloud.skc.kz:2443/index.php/s/7SR8FqKP6MrfGTk" TargetMode="External"/><Relationship Id="rId93" Type="http://schemas.openxmlformats.org/officeDocument/2006/relationships/hyperlink" Target="https://cloud.skc.kz:2443/index.php/s/nizyoSBKwkej3BW" TargetMode="External"/><Relationship Id="rId189" Type="http://schemas.openxmlformats.org/officeDocument/2006/relationships/hyperlink" Target="https://cloud.skc.kz:2443/index.php/s/x7x9iKEZ6Po7MKX" TargetMode="External"/><Relationship Id="rId3" Type="http://schemas.openxmlformats.org/officeDocument/2006/relationships/hyperlink" Target="https://cloud.skc.kz:2443/index.php/s/orjYEMr7L2rnsGB" TargetMode="External"/><Relationship Id="rId214" Type="http://schemas.openxmlformats.org/officeDocument/2006/relationships/hyperlink" Target="https://cloud.skc.kz:2443/index.php/s/EjMyW5TmPzgdZpM" TargetMode="External"/><Relationship Id="rId235" Type="http://schemas.openxmlformats.org/officeDocument/2006/relationships/hyperlink" Target="https://cloud.mail.ru/public/puUp/teKgp9e6Y" TargetMode="External"/><Relationship Id="rId256" Type="http://schemas.openxmlformats.org/officeDocument/2006/relationships/hyperlink" Target="https://cloud.skc.kz:2443/index.php/s/yPtfYDwtcc4ZcAz" TargetMode="External"/><Relationship Id="rId277" Type="http://schemas.openxmlformats.org/officeDocument/2006/relationships/hyperlink" Target="https://cloud.mail.ru/public/Nrig/XQe2ZgxJa" TargetMode="External"/><Relationship Id="rId298" Type="http://schemas.openxmlformats.org/officeDocument/2006/relationships/hyperlink" Target="https://cloud.skc.kz:2443/index.php/s/dXwKKzgYbGi7SmH" TargetMode="External"/><Relationship Id="rId116" Type="http://schemas.openxmlformats.org/officeDocument/2006/relationships/hyperlink" Target="https://cloud.skc.kz:2443/index.php/s/35sZ3Q4ykJT8cMe" TargetMode="External"/><Relationship Id="rId137" Type="http://schemas.openxmlformats.org/officeDocument/2006/relationships/hyperlink" Target="https://cloud.skc.kz:2443/index.php/s/nRKm7BBGkLc4yDG" TargetMode="External"/><Relationship Id="rId158" Type="http://schemas.openxmlformats.org/officeDocument/2006/relationships/hyperlink" Target="https://cloud.skc.kz:2443/index.php/s/TEjgFWa6eA6M4sS" TargetMode="External"/><Relationship Id="rId302" Type="http://schemas.openxmlformats.org/officeDocument/2006/relationships/hyperlink" Target="https://cloud.skc.kz:2443/index.php/s/PQbw6JBrHaQmc4X" TargetMode="External"/><Relationship Id="rId323" Type="http://schemas.openxmlformats.org/officeDocument/2006/relationships/hyperlink" Target="https://cloud.skc.kz:2443/index.php/s/NBXjxNoocPMA3NP" TargetMode="External"/><Relationship Id="rId344" Type="http://schemas.openxmlformats.org/officeDocument/2006/relationships/hyperlink" Target="https://cloud.skc.kz:2443/index.php/s/5YXNMqo8gorDrQw" TargetMode="External"/><Relationship Id="rId20" Type="http://schemas.openxmlformats.org/officeDocument/2006/relationships/hyperlink" Target="https://drive.google.com/open?id=1BsIHVZu93-85KJaLO0J6BiA1QWFE3wc0" TargetMode="External"/><Relationship Id="rId41" Type="http://schemas.openxmlformats.org/officeDocument/2006/relationships/hyperlink" Target="https://cloud.mail.ru/public/3tVF/xfunVNmH4" TargetMode="External"/><Relationship Id="rId62" Type="http://schemas.openxmlformats.org/officeDocument/2006/relationships/hyperlink" Target="https://cloud.skc.kz:2443/index.php/s/AQNsHzEDBWyTbNi" TargetMode="External"/><Relationship Id="rId83" Type="http://schemas.openxmlformats.org/officeDocument/2006/relationships/hyperlink" Target="https://cloud.skc.kz:2443/index.php/s/FzJA9b9LxBcPL6W" TargetMode="External"/><Relationship Id="rId179" Type="http://schemas.openxmlformats.org/officeDocument/2006/relationships/hyperlink" Target="https://cloud.skc.kz:2443/index.php/s/f7RxWXEiQaTfY9N" TargetMode="External"/><Relationship Id="rId190" Type="http://schemas.openxmlformats.org/officeDocument/2006/relationships/hyperlink" Target="https://cloud.skc.kz:2443/index.php/s/qn922n3e5yMfQPp" TargetMode="External"/><Relationship Id="rId204" Type="http://schemas.openxmlformats.org/officeDocument/2006/relationships/hyperlink" Target="https://cloud.skc.kz:2443/index.php/s/GNKHmdeNpgmEizH" TargetMode="External"/><Relationship Id="rId225" Type="http://schemas.openxmlformats.org/officeDocument/2006/relationships/hyperlink" Target="https://cloud.skc.kz:2443/index.php/s/RHYzkX8wKiEyKNH" TargetMode="External"/><Relationship Id="rId246" Type="http://schemas.openxmlformats.org/officeDocument/2006/relationships/hyperlink" Target="https://cloud.skc.kz:2443/index.php/s/aNnen7RjySbFLLe" TargetMode="External"/><Relationship Id="rId267" Type="http://schemas.openxmlformats.org/officeDocument/2006/relationships/hyperlink" Target="https://cloud.mail.ru/public/gL8N/KdRJkG1bM" TargetMode="External"/><Relationship Id="rId288" Type="http://schemas.openxmlformats.org/officeDocument/2006/relationships/hyperlink" Target="https://cloud.skc.kz:2443/index.php/s/5cFieAwGMyrFCEH" TargetMode="External"/><Relationship Id="rId106" Type="http://schemas.openxmlformats.org/officeDocument/2006/relationships/hyperlink" Target="https://cloud.skc.kz:2443/index.php/s/kpHF6z2ZGRE4fXT" TargetMode="External"/><Relationship Id="rId127" Type="http://schemas.openxmlformats.org/officeDocument/2006/relationships/hyperlink" Target="https://cloud.skc.kz:2443/index.php/s/LikpE88GNemHeWN" TargetMode="External"/><Relationship Id="rId313" Type="http://schemas.openxmlformats.org/officeDocument/2006/relationships/hyperlink" Target="https://cloud.skc.kz:2443/index.php/s/DWF6oZDbN5Ljt5T" TargetMode="External"/><Relationship Id="rId10" Type="http://schemas.openxmlformats.org/officeDocument/2006/relationships/hyperlink" Target="https://docs.google.com/document/d/1f6ss_ePlnSowg6aG6GKacqZ7-PIWwSNN/edit?usp=sharing&amp;ouid=118397390670989413877&amp;rtpof=true&amp;sd=true" TargetMode="External"/><Relationship Id="rId31" Type="http://schemas.openxmlformats.org/officeDocument/2006/relationships/hyperlink" Target="https://drive.google.com/open?id=1iYItHSz1hVjJFf94pAx08o0b9J0vzj2J" TargetMode="External"/><Relationship Id="rId52" Type="http://schemas.openxmlformats.org/officeDocument/2006/relationships/hyperlink" Target="https://cloud.skc.kz:2443/index.php/s/ejcd2Abjt44BWLQ" TargetMode="External"/><Relationship Id="rId73" Type="http://schemas.openxmlformats.org/officeDocument/2006/relationships/hyperlink" Target="https://cloud.skc.kz:2443/index.php/s/DT9sqcLJRG3jomn" TargetMode="External"/><Relationship Id="rId94" Type="http://schemas.openxmlformats.org/officeDocument/2006/relationships/hyperlink" Target="https://cloud.skc.kz:2443/index.php/s/FkPK2jAbzGkAb9T" TargetMode="External"/><Relationship Id="rId148" Type="http://schemas.openxmlformats.org/officeDocument/2006/relationships/hyperlink" Target="https://cloud.skc.kz:2443/index.php/s/bYjrs2kL7GkZz2R" TargetMode="External"/><Relationship Id="rId169" Type="http://schemas.openxmlformats.org/officeDocument/2006/relationships/hyperlink" Target="https://cloud.skc.kz:2443/index.php/s/R47kYmpKtqmYWzb" TargetMode="External"/><Relationship Id="rId334" Type="http://schemas.openxmlformats.org/officeDocument/2006/relationships/hyperlink" Target="https://cloud.skc.kz:2443/index.php/s/XHgJXLAZbf38LQg" TargetMode="External"/><Relationship Id="rId355" Type="http://schemas.openxmlformats.org/officeDocument/2006/relationships/hyperlink" Target="https://cloud.skc.kz:2443/index.php/s/GkEKYaQPKHoF2YY" TargetMode="External"/><Relationship Id="rId4" Type="http://schemas.openxmlformats.org/officeDocument/2006/relationships/hyperlink" Target="https://cloud.skc.kz:2443/index.php/s/mKB4JLrw2y89qLg" TargetMode="External"/><Relationship Id="rId180" Type="http://schemas.openxmlformats.org/officeDocument/2006/relationships/hyperlink" Target="https://cloud.skc.kz:2443/index.php/s/kwQEKqLJadNd6TY" TargetMode="External"/><Relationship Id="rId215" Type="http://schemas.openxmlformats.org/officeDocument/2006/relationships/hyperlink" Target="https://cloud.skc.kz:2443/index.php/s/btGZBHDN4x7ja6P" TargetMode="External"/><Relationship Id="rId236" Type="http://schemas.openxmlformats.org/officeDocument/2006/relationships/hyperlink" Target="https://cloud.mail.ru/public/F1Bo/wJ7EtDd3a" TargetMode="External"/><Relationship Id="rId257" Type="http://schemas.openxmlformats.org/officeDocument/2006/relationships/hyperlink" Target="https://cloud.skc.kz:2443/index.php/s/WmCpqmDyaTYrDN2" TargetMode="External"/><Relationship Id="rId278" Type="http://schemas.openxmlformats.org/officeDocument/2006/relationships/hyperlink" Target="https://cloud.mail.ru/public/u1P5/rxzEPF4yz" TargetMode="External"/><Relationship Id="rId303" Type="http://schemas.openxmlformats.org/officeDocument/2006/relationships/hyperlink" Target="https://cloud.skc.kz:2443/index.php/s/EL7bf4QTNC8reHS" TargetMode="External"/><Relationship Id="rId42" Type="http://schemas.openxmlformats.org/officeDocument/2006/relationships/hyperlink" Target="https://cloud.mail.ru/public/X7o6/53VAKzGMq" TargetMode="External"/><Relationship Id="rId84" Type="http://schemas.openxmlformats.org/officeDocument/2006/relationships/hyperlink" Target="https://cloud.skc.kz:2443/index.php/s/TXEXMZwaSB9AnsH" TargetMode="External"/><Relationship Id="rId138" Type="http://schemas.openxmlformats.org/officeDocument/2006/relationships/hyperlink" Target="https://cloud.skc.kz:2443/index.php/s/aykHnsFSEdEWnDp" TargetMode="External"/><Relationship Id="rId345" Type="http://schemas.openxmlformats.org/officeDocument/2006/relationships/hyperlink" Target="https://cloud.skc.kz:2443/index.php/s/z7KEonagsiqFkQf" TargetMode="External"/><Relationship Id="rId191" Type="http://schemas.openxmlformats.org/officeDocument/2006/relationships/hyperlink" Target="https://cloud.skc.kz:2443/index.php/s/n5kroAcFTJsB4jy" TargetMode="External"/><Relationship Id="rId205" Type="http://schemas.openxmlformats.org/officeDocument/2006/relationships/hyperlink" Target="https://cloud.skc.kz:2443/index.php/s/t4gDD3iHNf5bmst" TargetMode="External"/><Relationship Id="rId247" Type="http://schemas.openxmlformats.org/officeDocument/2006/relationships/hyperlink" Target="https://cloud.skc.kz:2443/index.php/s/rCA66tYNmF5XSpc" TargetMode="External"/><Relationship Id="rId107" Type="http://schemas.openxmlformats.org/officeDocument/2006/relationships/hyperlink" Target="https://cloud.skc.kz:2443/index.php/s/LBqBBNcnDtjopLz" TargetMode="External"/><Relationship Id="rId289" Type="http://schemas.openxmlformats.org/officeDocument/2006/relationships/hyperlink" Target="https://cloud.skc.kz:2443/index.php/s/Yqk3B7Ci4r2RaMw" TargetMode="External"/><Relationship Id="rId11" Type="http://schemas.openxmlformats.org/officeDocument/2006/relationships/hyperlink" Target="https://drive.google.com/open?id=1TnvGHzBelbJe593r20UE7QlsHieItDfr" TargetMode="External"/><Relationship Id="rId53" Type="http://schemas.openxmlformats.org/officeDocument/2006/relationships/hyperlink" Target="https://cloud.skc.kz:2443/index.php/s/9dK5DYEoAML3K67" TargetMode="External"/><Relationship Id="rId149" Type="http://schemas.openxmlformats.org/officeDocument/2006/relationships/hyperlink" Target="https://cloud.skc.kz:2443/index.php/s/xrsAqwoX5bqXQMA" TargetMode="External"/><Relationship Id="rId314" Type="http://schemas.openxmlformats.org/officeDocument/2006/relationships/hyperlink" Target="https://cloud.skc.kz:2443/index.php/s/4R4rrwGY6EGFnLQ" TargetMode="External"/><Relationship Id="rId356" Type="http://schemas.openxmlformats.org/officeDocument/2006/relationships/printerSettings" Target="../printerSettings/printerSettings1.bin"/><Relationship Id="rId95" Type="http://schemas.openxmlformats.org/officeDocument/2006/relationships/hyperlink" Target="https://cloud.skc.kz:2443/index.php/s/J2bB88WLxpDaMrM" TargetMode="External"/><Relationship Id="rId160" Type="http://schemas.openxmlformats.org/officeDocument/2006/relationships/hyperlink" Target="https://cloud.skc.kz:2443/index.php/s/SJf5ztDoBr2t7gN" TargetMode="External"/><Relationship Id="rId216" Type="http://schemas.openxmlformats.org/officeDocument/2006/relationships/hyperlink" Target="https://cloud.skc.kz:2443/index.php/s/cgNpz9KnKLcbgfa" TargetMode="External"/><Relationship Id="rId258" Type="http://schemas.openxmlformats.org/officeDocument/2006/relationships/hyperlink" Target="https://cloud.skc.kz:2443/index.php/s/oX6LZKEsmxJYagB" TargetMode="External"/><Relationship Id="rId22" Type="http://schemas.openxmlformats.org/officeDocument/2006/relationships/hyperlink" Target="https://drive.google.com/open?id=1BYG2DYvEeukGEzhlEIEVU0RBWFXMb2j9" TargetMode="External"/><Relationship Id="rId64" Type="http://schemas.openxmlformats.org/officeDocument/2006/relationships/hyperlink" Target="https://cloud.skc.kz:2443/index.php/s/7pLDsAb9LtBts6c" TargetMode="External"/><Relationship Id="rId118" Type="http://schemas.openxmlformats.org/officeDocument/2006/relationships/hyperlink" Target="https://cloud.skc.kz:2443/index.php/s/RzpigPx75SRS35C" TargetMode="External"/><Relationship Id="rId325" Type="http://schemas.openxmlformats.org/officeDocument/2006/relationships/hyperlink" Target="https://cloud.skc.kz:2443/index.php/s/d85kWb7TGEZ3e5C" TargetMode="External"/><Relationship Id="rId171" Type="http://schemas.openxmlformats.org/officeDocument/2006/relationships/hyperlink" Target="https://cloud.skc.kz:2443/index.php/s/S3tsq6XTJ9qsxZn" TargetMode="External"/><Relationship Id="rId227" Type="http://schemas.openxmlformats.org/officeDocument/2006/relationships/hyperlink" Target="https://enstru.kz/code_new.jsp?&amp;t=&#1091;&#1088;&#1086;&#1074;&#1085;&#1077;&#1084;&#1077;&#1088;&amp;s=common&amp;p=10&amp;n=0&amp;S=265112%2E390,265112%2E590&amp;N=&#1059;&#1088;&#1086;&#1074;&#1085;&#1077;&#1084;&#1077;&#1088;&amp;fc=1&amp;fg=1&amp;new=265112.590.000037" TargetMode="External"/><Relationship Id="rId269" Type="http://schemas.openxmlformats.org/officeDocument/2006/relationships/hyperlink" Target="https://cloud.mail.ru/public/g8bT/jM33qAAx2" TargetMode="External"/><Relationship Id="rId33" Type="http://schemas.openxmlformats.org/officeDocument/2006/relationships/hyperlink" Target="https://docs.google.com/document/d/1eLFF9GvoIl7AIaNf8ryRBShIe6FwmIgQ/edit?usp=sharing&amp;ouid=118397390670989413877&amp;rtpof=true&amp;sd=true" TargetMode="External"/><Relationship Id="rId129" Type="http://schemas.openxmlformats.org/officeDocument/2006/relationships/hyperlink" Target="https://cloud.skc.kz:2443/index.php/s/GDZtKT9pocw58xM" TargetMode="External"/><Relationship Id="rId280" Type="http://schemas.openxmlformats.org/officeDocument/2006/relationships/hyperlink" Target="https://cloud.skc.kz:2443/index.php/s/K5McWS4AtdCgPQB" TargetMode="External"/><Relationship Id="rId336" Type="http://schemas.openxmlformats.org/officeDocument/2006/relationships/hyperlink" Target="https://cloud.skc.kz:2443/index.php/s/PEYcdmW9q6LKDZe" TargetMode="External"/><Relationship Id="rId75" Type="http://schemas.openxmlformats.org/officeDocument/2006/relationships/hyperlink" Target="https://cloud.skc.kz:2443/index.php/s/7zeqFwFTWd6Tx5Y" TargetMode="External"/><Relationship Id="rId140" Type="http://schemas.openxmlformats.org/officeDocument/2006/relationships/hyperlink" Target="https://cloud.skc.kz:2443/index.php/s/EcsTQCksxACntJE" TargetMode="External"/><Relationship Id="rId182" Type="http://schemas.openxmlformats.org/officeDocument/2006/relationships/hyperlink" Target="https://cloud.skc.kz:2443/index.php/s/q2ddB4pSYqAzRXw" TargetMode="External"/><Relationship Id="rId6" Type="http://schemas.openxmlformats.org/officeDocument/2006/relationships/hyperlink" Target="https://docs.google.com/document/d/1nuxdbFyYcrcVMYVbnZd6QygVFJvGXGsw/edit?usp=sharing&amp;ouid=118397390670989413877&amp;rtpof=true&amp;sd=true" TargetMode="External"/><Relationship Id="rId238" Type="http://schemas.openxmlformats.org/officeDocument/2006/relationships/hyperlink" Target="https://cloud.mail.ru/public/iUb3/ACLKmZbG9" TargetMode="External"/><Relationship Id="rId291" Type="http://schemas.openxmlformats.org/officeDocument/2006/relationships/hyperlink" Target="https://cloud.skc.kz:2443/index.php/s/yXRgZwQBazzt5Jp" TargetMode="External"/><Relationship Id="rId305" Type="http://schemas.openxmlformats.org/officeDocument/2006/relationships/hyperlink" Target="https://cloud.skc.kz:2443/index.php/s/g4LjENo6zxbwJP9" TargetMode="External"/><Relationship Id="rId347" Type="http://schemas.openxmlformats.org/officeDocument/2006/relationships/hyperlink" Target="https://docs.google.com/document/d/18UOYXFIS5ku1CrYYuZetXo0DmH96qVI2/edit?usp=sharing&amp;ouid=118397390670989413877&amp;rtpof=true&amp;sd=true" TargetMode="External"/><Relationship Id="rId44" Type="http://schemas.openxmlformats.org/officeDocument/2006/relationships/hyperlink" Target="https://docs.google.com/document/d/1GLWopp5Mml3EXghHhNSX5DcExdBJAIOU/edit?usp=sharing&amp;ouid=118397390670989413877&amp;rtpof=true&amp;sd=true" TargetMode="External"/><Relationship Id="rId86" Type="http://schemas.openxmlformats.org/officeDocument/2006/relationships/hyperlink" Target="https://cloud.skc.kz:2443/index.php/s/KoT5qKfoXHc3fSz" TargetMode="External"/><Relationship Id="rId151" Type="http://schemas.openxmlformats.org/officeDocument/2006/relationships/hyperlink" Target="https://cloud.skc.kz:2443/index.php/s/KTWEqsTraDpqSAe" TargetMode="External"/><Relationship Id="rId193" Type="http://schemas.openxmlformats.org/officeDocument/2006/relationships/hyperlink" Target="https://cloud.skc.kz:2443/index.php/s/Dz5n2gNRF4qzAxn" TargetMode="External"/><Relationship Id="rId207" Type="http://schemas.openxmlformats.org/officeDocument/2006/relationships/hyperlink" Target="https://cloud.skc.kz:2443/index.php/s/eHn7ZgKXbaom3xD" TargetMode="External"/><Relationship Id="rId249" Type="http://schemas.openxmlformats.org/officeDocument/2006/relationships/hyperlink" Target="https://cloud.skc.kz:2443/index.php/s/C9pzH4Sxw4isP9s" TargetMode="External"/><Relationship Id="rId13" Type="http://schemas.openxmlformats.org/officeDocument/2006/relationships/hyperlink" Target="https://drive.google.com/open?id=1r2NYGNbR9pB07Zvl4qA5PoUKzf6C9UGI" TargetMode="External"/><Relationship Id="rId109" Type="http://schemas.openxmlformats.org/officeDocument/2006/relationships/hyperlink" Target="https://cloud.skc.kz:2443/index.php/s/SCLX4kXycWtrHrs" TargetMode="External"/><Relationship Id="rId260" Type="http://schemas.openxmlformats.org/officeDocument/2006/relationships/hyperlink" Target="https://cloud.skc.kz:2443/index.php/s/GP8x2tF8eto9YaY" TargetMode="External"/><Relationship Id="rId316" Type="http://schemas.openxmlformats.org/officeDocument/2006/relationships/hyperlink" Target="https://cloud.skc.kz:2443/index.php/s/in53cbgteNcnaeH" TargetMode="External"/><Relationship Id="rId55" Type="http://schemas.openxmlformats.org/officeDocument/2006/relationships/hyperlink" Target="https://cloud.skc.kz:2443/index.php/s/GArnpXSHrms4ML6" TargetMode="External"/><Relationship Id="rId97" Type="http://schemas.openxmlformats.org/officeDocument/2006/relationships/hyperlink" Target="https://cloud.skc.kz:2443/index.php/s/Si38k8Zo4iKrsmR" TargetMode="External"/><Relationship Id="rId120" Type="http://schemas.openxmlformats.org/officeDocument/2006/relationships/hyperlink" Target="https://cloud.skc.kz:2443/index.php/s/NSTi3DbYQ9NBEXa" TargetMode="External"/><Relationship Id="rId358" Type="http://schemas.openxmlformats.org/officeDocument/2006/relationships/comments" Target="../comments1.xml"/><Relationship Id="rId162" Type="http://schemas.openxmlformats.org/officeDocument/2006/relationships/hyperlink" Target="https://cloud.skc.kz:2443/index.php/s/JecRz2LjdwcwXDQ" TargetMode="External"/><Relationship Id="rId218" Type="http://schemas.openxmlformats.org/officeDocument/2006/relationships/hyperlink" Target="https://cloud.skc.kz:2443/index.php/s/ya6SzLiaMyZnoyC" TargetMode="External"/><Relationship Id="rId271" Type="http://schemas.openxmlformats.org/officeDocument/2006/relationships/hyperlink" Target="https://cloud.mail.ru/public/AG6A/5b3m7gNYi" TargetMode="External"/><Relationship Id="rId24" Type="http://schemas.openxmlformats.org/officeDocument/2006/relationships/hyperlink" Target="https://drive.google.com/open?id=1MRBGu4uJ4Um-nt5Yx9635s7KBTag6gB9" TargetMode="External"/><Relationship Id="rId66" Type="http://schemas.openxmlformats.org/officeDocument/2006/relationships/hyperlink" Target="https://cloud.skc.kz:2443/index.php/s/dTiHjyxm72YbCi8" TargetMode="External"/><Relationship Id="rId131" Type="http://schemas.openxmlformats.org/officeDocument/2006/relationships/hyperlink" Target="https://cloud.skc.kz:2443/index.php/s/A2Bt7scFmQTL6HR" TargetMode="External"/><Relationship Id="rId327" Type="http://schemas.openxmlformats.org/officeDocument/2006/relationships/hyperlink" Target="https://cloud.skc.kz:2443/index.php/s/LY59JR8HZYm7Q4k" TargetMode="External"/><Relationship Id="rId173" Type="http://schemas.openxmlformats.org/officeDocument/2006/relationships/hyperlink" Target="https://cloud.skc.kz:2443/index.php/s/JXMRHcBQQFKCQ2T" TargetMode="External"/><Relationship Id="rId229" Type="http://schemas.openxmlformats.org/officeDocument/2006/relationships/hyperlink" Target="https://cloud.mail.ru/public/o77Y/ZbJxDwuDx" TargetMode="External"/><Relationship Id="rId240" Type="http://schemas.openxmlformats.org/officeDocument/2006/relationships/hyperlink" Target="https://cloud.mail.ru/public/ftPW/jygJqzK6e" TargetMode="External"/><Relationship Id="rId35" Type="http://schemas.openxmlformats.org/officeDocument/2006/relationships/hyperlink" Target="https://docs.google.com/document/d/1Ez-yFqjBhtGwre-uxboGRcG49559PjaD/edit?usp=sharing&amp;ouid=118397390670989413877&amp;rtpof=true&amp;sd=true" TargetMode="External"/><Relationship Id="rId77" Type="http://schemas.openxmlformats.org/officeDocument/2006/relationships/hyperlink" Target="https://cloud.skc.kz:2443/index.php/s/gQPcHKjqxG5sntP" TargetMode="External"/><Relationship Id="rId100" Type="http://schemas.openxmlformats.org/officeDocument/2006/relationships/hyperlink" Target="https://cloud.skc.kz:2443/index.php/s/eM4s5HEMi3MXSjk" TargetMode="External"/><Relationship Id="rId282" Type="http://schemas.openxmlformats.org/officeDocument/2006/relationships/hyperlink" Target="https://cloud.skc.kz:2443/index.php/s/s5ZaDqknzYTGpCS" TargetMode="External"/><Relationship Id="rId338" Type="http://schemas.openxmlformats.org/officeDocument/2006/relationships/hyperlink" Target="https://cloud.skc.kz:2443/index.php/s/AdRz2Aj26jPtx3D" TargetMode="External"/><Relationship Id="rId8" Type="http://schemas.openxmlformats.org/officeDocument/2006/relationships/hyperlink" Target="https://drive.google.com/open?id=1SdHA3fvSMVBTEh40AKeSH7ZkDAsfrhQx" TargetMode="External"/><Relationship Id="rId142" Type="http://schemas.openxmlformats.org/officeDocument/2006/relationships/hyperlink" Target="https://cloud.skc.kz:2443/index.php/s/ErjmetrAXRpNyxa" TargetMode="External"/><Relationship Id="rId184" Type="http://schemas.openxmlformats.org/officeDocument/2006/relationships/hyperlink" Target="https://cloud.skc.kz:2443/index.php/s/a4DNG2CgWcJRb5j" TargetMode="External"/><Relationship Id="rId251" Type="http://schemas.openxmlformats.org/officeDocument/2006/relationships/hyperlink" Target="https://cloud.skc.kz:2443/index.php/s/LeXSsPyXf3NT7k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A3078"/>
  <sheetViews>
    <sheetView tabSelected="1" view="pageBreakPreview" zoomScale="55" zoomScaleNormal="48" zoomScaleSheetLayoutView="55" workbookViewId="0">
      <pane xSplit="1" topLeftCell="B1" activePane="topRight" state="frozen"/>
      <selection pane="topRight" activeCell="C4" sqref="C4:C5"/>
    </sheetView>
  </sheetViews>
  <sheetFormatPr defaultColWidth="9.140625" defaultRowHeight="15.75" x14ac:dyDescent="0.25"/>
  <cols>
    <col min="1" max="1" width="8.28515625" style="22" bestFit="1" customWidth="1"/>
    <col min="2" max="2" width="40.85546875" style="256" customWidth="1"/>
    <col min="3" max="3" width="27.85546875" style="203" customWidth="1"/>
    <col min="4" max="4" width="51.42578125" style="203" customWidth="1"/>
    <col min="5" max="5" width="44.5703125" style="34" customWidth="1"/>
    <col min="6" max="6" width="33.85546875" style="203" customWidth="1"/>
    <col min="7" max="7" width="17.42578125" style="257" customWidth="1"/>
    <col min="8" max="8" width="35.5703125" style="203" bestFit="1" customWidth="1"/>
    <col min="9" max="9" width="23.140625" style="203" customWidth="1"/>
    <col min="10" max="10" width="25.5703125" style="203" customWidth="1"/>
    <col min="11" max="11" width="25.28515625" style="203" bestFit="1" customWidth="1"/>
    <col min="12" max="12" width="31" style="203" bestFit="1" customWidth="1"/>
    <col min="13" max="13" width="25.28515625" style="203" bestFit="1" customWidth="1"/>
    <col min="14" max="15" width="25.28515625" style="203" customWidth="1"/>
    <col min="16" max="16" width="35.5703125" style="203" bestFit="1" customWidth="1"/>
    <col min="17" max="17" width="25.28515625" style="203" bestFit="1" customWidth="1"/>
    <col min="18" max="18" width="37" style="203" customWidth="1"/>
    <col min="19" max="19" width="19" style="203" customWidth="1"/>
    <col min="20" max="20" width="43.7109375" style="257" customWidth="1"/>
    <col min="21" max="21" width="37.140625" style="257" bestFit="1" customWidth="1"/>
    <col min="22" max="22" width="66.5703125" style="34" bestFit="1" customWidth="1"/>
    <col min="23" max="16384" width="9.140625" style="34"/>
  </cols>
  <sheetData>
    <row r="1" spans="1:22" s="6" customFormat="1" ht="39.75" customHeight="1" x14ac:dyDescent="0.2">
      <c r="A1" s="276" t="s">
        <v>3348</v>
      </c>
      <c r="B1" s="276"/>
      <c r="C1" s="276"/>
      <c r="D1" s="276"/>
      <c r="E1" s="276"/>
      <c r="F1" s="276"/>
      <c r="G1" s="276"/>
      <c r="H1" s="276"/>
      <c r="I1" s="276"/>
      <c r="J1" s="276"/>
      <c r="K1" s="276"/>
      <c r="L1" s="276"/>
      <c r="M1" s="276"/>
      <c r="N1" s="276"/>
      <c r="O1" s="276"/>
      <c r="P1" s="276"/>
      <c r="Q1" s="276"/>
      <c r="R1" s="276"/>
      <c r="S1" s="276"/>
      <c r="T1" s="276"/>
      <c r="U1" s="276"/>
      <c r="V1" s="276"/>
    </row>
    <row r="2" spans="1:22" s="6" customFormat="1" ht="39.75" customHeight="1" x14ac:dyDescent="0.2">
      <c r="A2" s="139"/>
      <c r="B2" s="140"/>
      <c r="C2" s="139"/>
      <c r="D2" s="139"/>
      <c r="E2" s="139"/>
      <c r="F2" s="139"/>
      <c r="G2" s="139"/>
      <c r="H2" s="139"/>
      <c r="I2" s="139"/>
      <c r="J2" s="139"/>
      <c r="K2" s="139"/>
      <c r="L2" s="139"/>
      <c r="M2" s="139"/>
      <c r="N2" s="139"/>
      <c r="O2" s="139"/>
      <c r="P2" s="139"/>
      <c r="Q2" s="139"/>
      <c r="R2" s="31"/>
      <c r="S2" s="31"/>
      <c r="T2" s="139"/>
      <c r="U2" s="139"/>
      <c r="V2" s="139"/>
    </row>
    <row r="3" spans="1:22" s="6" customFormat="1" ht="39.75" customHeight="1" x14ac:dyDescent="0.2">
      <c r="A3" s="1"/>
      <c r="B3" s="18"/>
      <c r="C3" s="1"/>
      <c r="D3" s="1"/>
      <c r="E3" s="1"/>
      <c r="F3" s="1"/>
      <c r="G3" s="1"/>
      <c r="H3" s="1"/>
      <c r="I3" s="1"/>
      <c r="J3" s="1"/>
      <c r="K3" s="1"/>
      <c r="L3" s="1"/>
      <c r="M3" s="1"/>
      <c r="N3" s="1"/>
      <c r="O3" s="1"/>
      <c r="P3" s="1"/>
      <c r="Q3" s="1"/>
      <c r="R3" s="1"/>
      <c r="S3" s="1"/>
      <c r="T3" s="1"/>
      <c r="U3" s="1"/>
      <c r="V3" s="1"/>
    </row>
    <row r="4" spans="1:22" s="6" customFormat="1" ht="39.75" customHeight="1" x14ac:dyDescent="0.2">
      <c r="A4" s="277" t="s">
        <v>0</v>
      </c>
      <c r="B4" s="279" t="s">
        <v>1</v>
      </c>
      <c r="C4" s="277" t="s">
        <v>2</v>
      </c>
      <c r="D4" s="277" t="s">
        <v>361</v>
      </c>
      <c r="E4" s="277" t="s">
        <v>3</v>
      </c>
      <c r="F4" s="277" t="s">
        <v>4</v>
      </c>
      <c r="G4" s="277" t="s">
        <v>5</v>
      </c>
      <c r="H4" s="277" t="s">
        <v>6</v>
      </c>
      <c r="I4" s="277"/>
      <c r="J4" s="277" t="s">
        <v>7</v>
      </c>
      <c r="K4" s="277"/>
      <c r="L4" s="277" t="s">
        <v>8</v>
      </c>
      <c r="M4" s="277"/>
      <c r="N4" s="277" t="s">
        <v>183</v>
      </c>
      <c r="O4" s="277"/>
      <c r="P4" s="277">
        <v>2027</v>
      </c>
      <c r="Q4" s="277"/>
      <c r="R4" s="277" t="s">
        <v>2959</v>
      </c>
      <c r="S4" s="277"/>
      <c r="T4" s="277" t="s">
        <v>9</v>
      </c>
      <c r="U4" s="277" t="s">
        <v>10</v>
      </c>
      <c r="V4" s="277" t="s">
        <v>11</v>
      </c>
    </row>
    <row r="5" spans="1:22" s="6" customFormat="1" ht="60" customHeight="1" x14ac:dyDescent="0.2">
      <c r="A5" s="278"/>
      <c r="B5" s="279"/>
      <c r="C5" s="278"/>
      <c r="D5" s="278"/>
      <c r="E5" s="278"/>
      <c r="F5" s="277"/>
      <c r="G5" s="278"/>
      <c r="H5" s="62" t="s">
        <v>12</v>
      </c>
      <c r="I5" s="62" t="s">
        <v>13</v>
      </c>
      <c r="J5" s="62" t="s">
        <v>12</v>
      </c>
      <c r="K5" s="62" t="s">
        <v>13</v>
      </c>
      <c r="L5" s="62" t="s">
        <v>12</v>
      </c>
      <c r="M5" s="62" t="s">
        <v>13</v>
      </c>
      <c r="N5" s="62" t="s">
        <v>12</v>
      </c>
      <c r="O5" s="62" t="s">
        <v>13</v>
      </c>
      <c r="P5" s="62" t="s">
        <v>12</v>
      </c>
      <c r="Q5" s="62" t="s">
        <v>13</v>
      </c>
      <c r="R5" s="62" t="s">
        <v>12</v>
      </c>
      <c r="S5" s="62" t="s">
        <v>13</v>
      </c>
      <c r="T5" s="277"/>
      <c r="U5" s="277"/>
      <c r="V5" s="277"/>
    </row>
    <row r="6" spans="1:22" s="6" customFormat="1" ht="39.75" customHeight="1" thickBot="1" x14ac:dyDescent="0.25">
      <c r="A6" s="62">
        <v>1</v>
      </c>
      <c r="B6" s="18">
        <v>2</v>
      </c>
      <c r="C6" s="62">
        <v>3</v>
      </c>
      <c r="D6" s="62">
        <v>4</v>
      </c>
      <c r="E6" s="62">
        <v>5</v>
      </c>
      <c r="F6" s="62">
        <v>6</v>
      </c>
      <c r="G6" s="62">
        <v>7</v>
      </c>
      <c r="H6" s="62">
        <v>8</v>
      </c>
      <c r="I6" s="62">
        <v>9</v>
      </c>
      <c r="J6" s="62">
        <v>10</v>
      </c>
      <c r="K6" s="62">
        <v>11</v>
      </c>
      <c r="L6" s="62">
        <v>12</v>
      </c>
      <c r="M6" s="62">
        <v>13</v>
      </c>
      <c r="N6" s="62">
        <v>14</v>
      </c>
      <c r="O6" s="62">
        <v>15</v>
      </c>
      <c r="P6" s="62">
        <v>16</v>
      </c>
      <c r="Q6" s="62">
        <v>17</v>
      </c>
      <c r="R6" s="142">
        <v>18</v>
      </c>
      <c r="S6" s="62">
        <v>19</v>
      </c>
      <c r="T6" s="62">
        <v>22</v>
      </c>
      <c r="U6" s="62">
        <v>23</v>
      </c>
      <c r="V6" s="62">
        <v>24</v>
      </c>
    </row>
    <row r="7" spans="1:22" s="6" customFormat="1" ht="39.75" customHeight="1" thickBot="1" x14ac:dyDescent="0.25">
      <c r="A7" s="62"/>
      <c r="B7" s="277" t="s">
        <v>14</v>
      </c>
      <c r="C7" s="277"/>
      <c r="D7" s="277"/>
      <c r="E7" s="277"/>
      <c r="F7" s="277"/>
      <c r="G7" s="277"/>
      <c r="H7" s="62"/>
      <c r="I7" s="62"/>
      <c r="J7" s="62"/>
      <c r="K7" s="62"/>
      <c r="L7" s="62"/>
      <c r="M7" s="62"/>
      <c r="N7" s="62"/>
      <c r="O7" s="62"/>
      <c r="P7" s="1"/>
      <c r="Q7" s="33"/>
      <c r="R7" s="10">
        <f>SUM(R8:R3712)</f>
        <v>181315609717.30893</v>
      </c>
      <c r="S7" s="10">
        <f>SUM(S8:S887)</f>
        <v>40690848.916000009</v>
      </c>
      <c r="T7" s="62"/>
      <c r="U7" s="62"/>
      <c r="V7" s="62"/>
    </row>
    <row r="8" spans="1:22" s="6" customFormat="1" ht="39.75" customHeight="1" x14ac:dyDescent="0.2">
      <c r="A8" s="1">
        <v>1</v>
      </c>
      <c r="B8" s="19" t="s">
        <v>467</v>
      </c>
      <c r="C8" s="1" t="s">
        <v>468</v>
      </c>
      <c r="D8" s="1" t="s">
        <v>469</v>
      </c>
      <c r="E8" s="1" t="s">
        <v>16</v>
      </c>
      <c r="F8" s="5" t="s">
        <v>470</v>
      </c>
      <c r="G8" s="1" t="s">
        <v>17</v>
      </c>
      <c r="H8" s="1">
        <v>855732864</v>
      </c>
      <c r="I8" s="1">
        <v>306600</v>
      </c>
      <c r="J8" s="1">
        <v>889962178.56000006</v>
      </c>
      <c r="K8" s="1">
        <v>306600</v>
      </c>
      <c r="L8" s="1">
        <v>921110854.8096</v>
      </c>
      <c r="M8" s="1">
        <v>306600</v>
      </c>
      <c r="N8" s="1">
        <v>953349734.72793591</v>
      </c>
      <c r="O8" s="1">
        <v>306600</v>
      </c>
      <c r="P8" s="1">
        <v>986716975.44341362</v>
      </c>
      <c r="Q8" s="1">
        <v>306600</v>
      </c>
      <c r="R8" s="9">
        <f>H8+J8+L8+N8+P8</f>
        <v>4606872607.5409489</v>
      </c>
      <c r="S8" s="1">
        <f t="shared" ref="S8:S71" si="0">I8+K8+M8+O8+Q8</f>
        <v>1533000</v>
      </c>
      <c r="T8" s="1" t="s">
        <v>332</v>
      </c>
      <c r="U8" s="1" t="s">
        <v>21</v>
      </c>
      <c r="V8" s="1" t="s">
        <v>471</v>
      </c>
    </row>
    <row r="9" spans="1:22" s="6" customFormat="1" ht="39.75" customHeight="1" x14ac:dyDescent="0.2">
      <c r="A9" s="1">
        <v>2</v>
      </c>
      <c r="B9" s="19" t="s">
        <v>472</v>
      </c>
      <c r="C9" s="1" t="s">
        <v>473</v>
      </c>
      <c r="D9" s="1" t="s">
        <v>474</v>
      </c>
      <c r="E9" s="1" t="s">
        <v>475</v>
      </c>
      <c r="F9" s="5" t="s">
        <v>476</v>
      </c>
      <c r="G9" s="1" t="s">
        <v>27</v>
      </c>
      <c r="H9" s="1">
        <v>181233210</v>
      </c>
      <c r="I9" s="1">
        <v>19000</v>
      </c>
      <c r="J9" s="1">
        <v>188482538.40000001</v>
      </c>
      <c r="K9" s="1">
        <v>19000</v>
      </c>
      <c r="L9" s="1">
        <v>195079427.24399999</v>
      </c>
      <c r="M9" s="1">
        <v>19000</v>
      </c>
      <c r="N9" s="1">
        <v>201907207.19753999</v>
      </c>
      <c r="O9" s="1">
        <v>19000</v>
      </c>
      <c r="P9" s="1">
        <v>208973959.44945386</v>
      </c>
      <c r="Q9" s="1">
        <v>19000</v>
      </c>
      <c r="R9" s="9">
        <f t="shared" ref="R9:S72" si="1">H9+J9+L9+N9+P9</f>
        <v>975676342.29099369</v>
      </c>
      <c r="S9" s="1">
        <f t="shared" si="0"/>
        <v>95000</v>
      </c>
      <c r="T9" s="1" t="s">
        <v>333</v>
      </c>
      <c r="U9" s="1" t="s">
        <v>24</v>
      </c>
      <c r="V9" s="1" t="s">
        <v>477</v>
      </c>
    </row>
    <row r="10" spans="1:22" s="6" customFormat="1" ht="39.75" customHeight="1" x14ac:dyDescent="0.2">
      <c r="A10" s="1">
        <v>3</v>
      </c>
      <c r="B10" s="19" t="s">
        <v>478</v>
      </c>
      <c r="C10" s="1" t="s">
        <v>479</v>
      </c>
      <c r="D10" s="1" t="s">
        <v>480</v>
      </c>
      <c r="E10" s="1" t="s">
        <v>16</v>
      </c>
      <c r="F10" s="5" t="s">
        <v>481</v>
      </c>
      <c r="G10" s="1" t="s">
        <v>17</v>
      </c>
      <c r="H10" s="1">
        <v>181233210</v>
      </c>
      <c r="I10" s="1">
        <v>19000</v>
      </c>
      <c r="J10" s="1">
        <v>188482538.40000001</v>
      </c>
      <c r="K10" s="1">
        <v>19000</v>
      </c>
      <c r="L10" s="1">
        <v>195079427.24399999</v>
      </c>
      <c r="M10" s="1">
        <v>19000</v>
      </c>
      <c r="N10" s="1">
        <v>201907207.19753999</v>
      </c>
      <c r="O10" s="1">
        <v>19000</v>
      </c>
      <c r="P10" s="1">
        <v>208973959.44945386</v>
      </c>
      <c r="Q10" s="1">
        <v>19000</v>
      </c>
      <c r="R10" s="9">
        <f t="shared" si="1"/>
        <v>975676342.29099369</v>
      </c>
      <c r="S10" s="1">
        <f t="shared" si="0"/>
        <v>95000</v>
      </c>
      <c r="T10" s="1" t="s">
        <v>332</v>
      </c>
      <c r="U10" s="1" t="s">
        <v>21</v>
      </c>
      <c r="V10" s="1" t="s">
        <v>471</v>
      </c>
    </row>
    <row r="11" spans="1:22" s="6" customFormat="1" ht="39.75" customHeight="1" x14ac:dyDescent="0.2">
      <c r="A11" s="1">
        <v>4</v>
      </c>
      <c r="B11" s="19" t="s">
        <v>482</v>
      </c>
      <c r="C11" s="1" t="s">
        <v>30</v>
      </c>
      <c r="D11" s="1" t="s">
        <v>31</v>
      </c>
      <c r="E11" s="1" t="s">
        <v>16</v>
      </c>
      <c r="F11" s="5" t="s">
        <v>483</v>
      </c>
      <c r="G11" s="1" t="s">
        <v>27</v>
      </c>
      <c r="H11" s="1">
        <v>193627000.56</v>
      </c>
      <c r="I11" s="1">
        <v>392</v>
      </c>
      <c r="J11" s="1">
        <v>201372080.58240002</v>
      </c>
      <c r="K11" s="1">
        <v>392</v>
      </c>
      <c r="L11" s="1">
        <v>208420103.40278402</v>
      </c>
      <c r="M11" s="1">
        <v>392</v>
      </c>
      <c r="N11" s="1">
        <v>215714807.02188143</v>
      </c>
      <c r="O11" s="1">
        <v>392</v>
      </c>
      <c r="P11" s="1">
        <v>223264825.26764727</v>
      </c>
      <c r="Q11" s="1">
        <v>392</v>
      </c>
      <c r="R11" s="9">
        <f t="shared" si="1"/>
        <v>1042398816.8347127</v>
      </c>
      <c r="S11" s="1">
        <f t="shared" si="0"/>
        <v>1960</v>
      </c>
      <c r="T11" s="1" t="s">
        <v>332</v>
      </c>
      <c r="U11" s="1" t="s">
        <v>24</v>
      </c>
      <c r="V11" s="1" t="s">
        <v>484</v>
      </c>
    </row>
    <row r="12" spans="1:22" s="6" customFormat="1" ht="39.75" customHeight="1" x14ac:dyDescent="0.2">
      <c r="A12" s="1">
        <v>5</v>
      </c>
      <c r="B12" s="19" t="s">
        <v>485</v>
      </c>
      <c r="C12" s="1" t="s">
        <v>486</v>
      </c>
      <c r="D12" s="1" t="s">
        <v>487</v>
      </c>
      <c r="E12" s="1" t="s">
        <v>16</v>
      </c>
      <c r="F12" s="5" t="s">
        <v>488</v>
      </c>
      <c r="G12" s="1" t="s">
        <v>17</v>
      </c>
      <c r="H12" s="1">
        <v>66675480</v>
      </c>
      <c r="I12" s="1">
        <v>12000</v>
      </c>
      <c r="J12" s="1">
        <v>69342499.200000003</v>
      </c>
      <c r="K12" s="1">
        <v>12000</v>
      </c>
      <c r="L12" s="1">
        <v>71769486.671999991</v>
      </c>
      <c r="M12" s="1">
        <v>12000</v>
      </c>
      <c r="N12" s="1">
        <v>74281418.705519989</v>
      </c>
      <c r="O12" s="1">
        <v>12000</v>
      </c>
      <c r="P12" s="1">
        <v>76881268.360213175</v>
      </c>
      <c r="Q12" s="1">
        <v>12000</v>
      </c>
      <c r="R12" s="9">
        <f t="shared" si="1"/>
        <v>358950152.93773311</v>
      </c>
      <c r="S12" s="1">
        <f t="shared" si="0"/>
        <v>60000</v>
      </c>
      <c r="T12" s="1" t="s">
        <v>332</v>
      </c>
      <c r="U12" s="1" t="s">
        <v>21</v>
      </c>
      <c r="V12" s="1" t="s">
        <v>471</v>
      </c>
    </row>
    <row r="13" spans="1:22" s="6" customFormat="1" ht="39.75" customHeight="1" x14ac:dyDescent="0.2">
      <c r="A13" s="1">
        <v>6</v>
      </c>
      <c r="B13" s="19" t="s">
        <v>34</v>
      </c>
      <c r="C13" s="1" t="s">
        <v>245</v>
      </c>
      <c r="D13" s="1" t="s">
        <v>246</v>
      </c>
      <c r="E13" s="1" t="s">
        <v>16</v>
      </c>
      <c r="F13" s="5" t="s">
        <v>489</v>
      </c>
      <c r="G13" s="1" t="s">
        <v>27</v>
      </c>
      <c r="H13" s="1">
        <v>50958000</v>
      </c>
      <c r="I13" s="1">
        <v>342</v>
      </c>
      <c r="J13" s="1">
        <v>50958000</v>
      </c>
      <c r="K13" s="1">
        <v>342</v>
      </c>
      <c r="L13" s="1">
        <v>50958000</v>
      </c>
      <c r="M13" s="1">
        <v>342</v>
      </c>
      <c r="N13" s="1">
        <v>50958000</v>
      </c>
      <c r="O13" s="1">
        <v>342</v>
      </c>
      <c r="P13" s="1">
        <v>0</v>
      </c>
      <c r="Q13" s="1">
        <v>0</v>
      </c>
      <c r="R13" s="9">
        <f t="shared" si="1"/>
        <v>203832000</v>
      </c>
      <c r="S13" s="1">
        <f t="shared" si="0"/>
        <v>1368</v>
      </c>
      <c r="T13" s="1" t="s">
        <v>334</v>
      </c>
      <c r="U13" s="1" t="s">
        <v>23</v>
      </c>
      <c r="V13" s="1" t="s">
        <v>490</v>
      </c>
    </row>
    <row r="14" spans="1:22" s="6" customFormat="1" ht="39.75" customHeight="1" x14ac:dyDescent="0.2">
      <c r="A14" s="1">
        <v>7</v>
      </c>
      <c r="B14" s="19" t="s">
        <v>491</v>
      </c>
      <c r="C14" s="1"/>
      <c r="D14" s="1" t="s">
        <v>492</v>
      </c>
      <c r="E14" s="1" t="s">
        <v>16</v>
      </c>
      <c r="F14" s="5" t="s">
        <v>493</v>
      </c>
      <c r="G14" s="1" t="s">
        <v>29</v>
      </c>
      <c r="H14" s="1">
        <v>23560058.27999999</v>
      </c>
      <c r="I14" s="1">
        <v>1</v>
      </c>
      <c r="J14" s="1">
        <v>23560058.27999999</v>
      </c>
      <c r="K14" s="1">
        <v>1</v>
      </c>
      <c r="L14" s="1">
        <v>23560058.27999999</v>
      </c>
      <c r="M14" s="1">
        <v>1</v>
      </c>
      <c r="N14" s="2">
        <v>0</v>
      </c>
      <c r="O14" s="2">
        <v>0</v>
      </c>
      <c r="P14" s="1">
        <v>0</v>
      </c>
      <c r="Q14" s="1">
        <v>0</v>
      </c>
      <c r="R14" s="9">
        <f t="shared" si="1"/>
        <v>70680174.839999974</v>
      </c>
      <c r="S14" s="1">
        <f t="shared" si="0"/>
        <v>3</v>
      </c>
      <c r="T14" s="1" t="s">
        <v>335</v>
      </c>
      <c r="U14" s="1" t="s">
        <v>21</v>
      </c>
      <c r="V14" s="1" t="s">
        <v>494</v>
      </c>
    </row>
    <row r="15" spans="1:22" s="6" customFormat="1" ht="39.75" customHeight="1" x14ac:dyDescent="0.2">
      <c r="A15" s="1">
        <v>8</v>
      </c>
      <c r="B15" s="19" t="s">
        <v>491</v>
      </c>
      <c r="C15" s="1"/>
      <c r="D15" s="1" t="s">
        <v>495</v>
      </c>
      <c r="E15" s="1" t="s">
        <v>16</v>
      </c>
      <c r="F15" s="5" t="s">
        <v>496</v>
      </c>
      <c r="G15" s="1" t="s">
        <v>29</v>
      </c>
      <c r="H15" s="1">
        <v>40101415</v>
      </c>
      <c r="I15" s="1">
        <v>1</v>
      </c>
      <c r="J15" s="1">
        <v>0</v>
      </c>
      <c r="K15" s="1">
        <v>0</v>
      </c>
      <c r="L15" s="1">
        <v>40101415</v>
      </c>
      <c r="M15" s="1">
        <v>1</v>
      </c>
      <c r="N15" s="1">
        <v>0</v>
      </c>
      <c r="O15" s="1">
        <v>0</v>
      </c>
      <c r="P15" s="1">
        <v>0</v>
      </c>
      <c r="Q15" s="1">
        <v>0</v>
      </c>
      <c r="R15" s="9">
        <f t="shared" si="1"/>
        <v>80202830</v>
      </c>
      <c r="S15" s="1">
        <f t="shared" si="0"/>
        <v>2</v>
      </c>
      <c r="T15" s="1" t="s">
        <v>335</v>
      </c>
      <c r="U15" s="1" t="s">
        <v>21</v>
      </c>
      <c r="V15" s="1" t="s">
        <v>497</v>
      </c>
    </row>
    <row r="16" spans="1:22" s="6" customFormat="1" ht="39.75" customHeight="1" x14ac:dyDescent="0.2">
      <c r="A16" s="1">
        <v>9</v>
      </c>
      <c r="B16" s="19" t="s">
        <v>498</v>
      </c>
      <c r="C16" s="1" t="s">
        <v>499</v>
      </c>
      <c r="D16" s="1" t="s">
        <v>500</v>
      </c>
      <c r="E16" s="1" t="s">
        <v>16</v>
      </c>
      <c r="F16" s="5" t="s">
        <v>501</v>
      </c>
      <c r="G16" s="1" t="s">
        <v>17</v>
      </c>
      <c r="H16" s="1">
        <v>7790062</v>
      </c>
      <c r="I16" s="1">
        <v>700</v>
      </c>
      <c r="J16" s="1">
        <v>8101664.4800000004</v>
      </c>
      <c r="K16" s="1">
        <v>700</v>
      </c>
      <c r="L16" s="1">
        <v>8385222.7368000001</v>
      </c>
      <c r="M16" s="1">
        <v>700</v>
      </c>
      <c r="N16" s="1">
        <v>8678705.5325879995</v>
      </c>
      <c r="O16" s="1">
        <v>700</v>
      </c>
      <c r="P16" s="1">
        <v>8982460.226228578</v>
      </c>
      <c r="Q16" s="1">
        <v>700</v>
      </c>
      <c r="R16" s="9">
        <f t="shared" si="1"/>
        <v>41938114.975616582</v>
      </c>
      <c r="S16" s="1">
        <f t="shared" si="0"/>
        <v>3500</v>
      </c>
      <c r="T16" s="1" t="s">
        <v>332</v>
      </c>
      <c r="U16" s="1" t="s">
        <v>21</v>
      </c>
      <c r="V16" s="1" t="s">
        <v>471</v>
      </c>
    </row>
    <row r="17" spans="1:22" s="6" customFormat="1" ht="39.75" customHeight="1" x14ac:dyDescent="0.2">
      <c r="A17" s="1">
        <v>10</v>
      </c>
      <c r="B17" s="19" t="s">
        <v>44</v>
      </c>
      <c r="C17" s="1" t="s">
        <v>502</v>
      </c>
      <c r="D17" s="1" t="s">
        <v>503</v>
      </c>
      <c r="E17" s="1" t="s">
        <v>16</v>
      </c>
      <c r="F17" s="5" t="s">
        <v>504</v>
      </c>
      <c r="G17" s="1" t="s">
        <v>29</v>
      </c>
      <c r="H17" s="1">
        <v>15918000</v>
      </c>
      <c r="I17" s="1">
        <v>4</v>
      </c>
      <c r="J17" s="1">
        <v>15918000</v>
      </c>
      <c r="K17" s="1">
        <v>4</v>
      </c>
      <c r="L17" s="1">
        <v>15918000</v>
      </c>
      <c r="M17" s="1">
        <v>4</v>
      </c>
      <c r="N17" s="1">
        <v>0</v>
      </c>
      <c r="O17" s="1">
        <v>0</v>
      </c>
      <c r="P17" s="1">
        <v>0</v>
      </c>
      <c r="Q17" s="1">
        <v>0</v>
      </c>
      <c r="R17" s="9">
        <f t="shared" si="1"/>
        <v>47754000</v>
      </c>
      <c r="S17" s="1">
        <f t="shared" si="0"/>
        <v>12</v>
      </c>
      <c r="T17" s="1" t="s">
        <v>335</v>
      </c>
      <c r="U17" s="1" t="s">
        <v>24</v>
      </c>
      <c r="V17" s="1" t="s">
        <v>505</v>
      </c>
    </row>
    <row r="18" spans="1:22" s="6" customFormat="1" ht="39.75" customHeight="1" x14ac:dyDescent="0.2">
      <c r="A18" s="1">
        <v>11</v>
      </c>
      <c r="B18" s="19" t="s">
        <v>506</v>
      </c>
      <c r="C18" s="1" t="s">
        <v>507</v>
      </c>
      <c r="D18" s="1" t="s">
        <v>508</v>
      </c>
      <c r="E18" s="1" t="s">
        <v>16</v>
      </c>
      <c r="F18" s="5" t="s">
        <v>509</v>
      </c>
      <c r="G18" s="1" t="s">
        <v>27</v>
      </c>
      <c r="H18" s="1">
        <v>6640000</v>
      </c>
      <c r="I18" s="1">
        <v>40</v>
      </c>
      <c r="J18" s="1">
        <v>6640000</v>
      </c>
      <c r="K18" s="1">
        <v>40</v>
      </c>
      <c r="L18" s="1">
        <v>16575000</v>
      </c>
      <c r="M18" s="1">
        <v>85</v>
      </c>
      <c r="N18" s="1">
        <v>0</v>
      </c>
      <c r="O18" s="1">
        <v>0</v>
      </c>
      <c r="P18" s="1">
        <v>0</v>
      </c>
      <c r="Q18" s="1">
        <v>0</v>
      </c>
      <c r="R18" s="9">
        <f t="shared" si="1"/>
        <v>29855000</v>
      </c>
      <c r="S18" s="1">
        <f t="shared" si="0"/>
        <v>165</v>
      </c>
      <c r="T18" s="1" t="s">
        <v>335</v>
      </c>
      <c r="U18" s="1" t="s">
        <v>19</v>
      </c>
      <c r="V18" s="1" t="s">
        <v>510</v>
      </c>
    </row>
    <row r="19" spans="1:22" s="6" customFormat="1" ht="39.75" customHeight="1" x14ac:dyDescent="0.2">
      <c r="A19" s="1">
        <v>12</v>
      </c>
      <c r="B19" s="19" t="s">
        <v>491</v>
      </c>
      <c r="C19" s="1" t="s">
        <v>511</v>
      </c>
      <c r="D19" s="1" t="s">
        <v>512</v>
      </c>
      <c r="E19" s="1" t="s">
        <v>16</v>
      </c>
      <c r="F19" s="5" t="s">
        <v>513</v>
      </c>
      <c r="G19" s="1" t="s">
        <v>29</v>
      </c>
      <c r="H19" s="1">
        <v>9117410.9999999963</v>
      </c>
      <c r="I19" s="1">
        <v>1</v>
      </c>
      <c r="J19" s="1">
        <v>9117410.9999999963</v>
      </c>
      <c r="K19" s="1">
        <v>1</v>
      </c>
      <c r="L19" s="1">
        <v>9117410.9999999963</v>
      </c>
      <c r="M19" s="1">
        <v>1</v>
      </c>
      <c r="N19" s="1">
        <v>0</v>
      </c>
      <c r="O19" s="1">
        <v>0</v>
      </c>
      <c r="P19" s="1">
        <v>0</v>
      </c>
      <c r="Q19" s="1">
        <v>0</v>
      </c>
      <c r="R19" s="9">
        <f t="shared" si="1"/>
        <v>27352232.999999989</v>
      </c>
      <c r="S19" s="1">
        <f t="shared" si="0"/>
        <v>3</v>
      </c>
      <c r="T19" s="1" t="s">
        <v>335</v>
      </c>
      <c r="U19" s="1" t="s">
        <v>21</v>
      </c>
      <c r="V19" s="1" t="s">
        <v>494</v>
      </c>
    </row>
    <row r="20" spans="1:22" s="6" customFormat="1" ht="39.75" customHeight="1" x14ac:dyDescent="0.2">
      <c r="A20" s="1">
        <v>13</v>
      </c>
      <c r="B20" s="19" t="s">
        <v>195</v>
      </c>
      <c r="C20" s="1" t="s">
        <v>196</v>
      </c>
      <c r="D20" s="1" t="s">
        <v>514</v>
      </c>
      <c r="E20" s="1" t="s">
        <v>16</v>
      </c>
      <c r="F20" s="5" t="s">
        <v>515</v>
      </c>
      <c r="G20" s="1" t="s">
        <v>27</v>
      </c>
      <c r="H20" s="1">
        <v>6720000</v>
      </c>
      <c r="I20" s="1">
        <v>2</v>
      </c>
      <c r="J20" s="1">
        <v>6720000</v>
      </c>
      <c r="K20" s="1">
        <v>2</v>
      </c>
      <c r="L20" s="1">
        <v>6720000</v>
      </c>
      <c r="M20" s="1">
        <v>2</v>
      </c>
      <c r="N20" s="1">
        <v>0</v>
      </c>
      <c r="O20" s="1">
        <v>0</v>
      </c>
      <c r="P20" s="1">
        <v>0</v>
      </c>
      <c r="Q20" s="1">
        <v>0</v>
      </c>
      <c r="R20" s="9">
        <f t="shared" si="1"/>
        <v>20160000</v>
      </c>
      <c r="S20" s="1">
        <f t="shared" si="0"/>
        <v>6</v>
      </c>
      <c r="T20" s="1" t="s">
        <v>335</v>
      </c>
      <c r="U20" s="1" t="s">
        <v>19</v>
      </c>
      <c r="V20" s="1" t="s">
        <v>516</v>
      </c>
    </row>
    <row r="21" spans="1:22" s="6" customFormat="1" ht="39.75" customHeight="1" x14ac:dyDescent="0.2">
      <c r="A21" s="1">
        <v>14</v>
      </c>
      <c r="B21" s="19" t="s">
        <v>491</v>
      </c>
      <c r="C21" s="1" t="s">
        <v>511</v>
      </c>
      <c r="D21" s="1" t="s">
        <v>517</v>
      </c>
      <c r="E21" s="1" t="s">
        <v>16</v>
      </c>
      <c r="F21" s="5" t="s">
        <v>518</v>
      </c>
      <c r="G21" s="1" t="s">
        <v>29</v>
      </c>
      <c r="H21" s="1">
        <v>12816398.099999996</v>
      </c>
      <c r="I21" s="1">
        <v>1</v>
      </c>
      <c r="J21" s="1">
        <v>12816398.099999996</v>
      </c>
      <c r="K21" s="1">
        <v>1</v>
      </c>
      <c r="L21" s="1">
        <v>12816398.099999996</v>
      </c>
      <c r="M21" s="1">
        <v>1</v>
      </c>
      <c r="N21" s="1">
        <v>0</v>
      </c>
      <c r="O21" s="1">
        <v>0</v>
      </c>
      <c r="P21" s="1">
        <v>0</v>
      </c>
      <c r="Q21" s="1">
        <v>0</v>
      </c>
      <c r="R21" s="9">
        <f t="shared" si="1"/>
        <v>38449194.29999999</v>
      </c>
      <c r="S21" s="1">
        <f t="shared" si="0"/>
        <v>3</v>
      </c>
      <c r="T21" s="1" t="s">
        <v>335</v>
      </c>
      <c r="U21" s="1" t="s">
        <v>21</v>
      </c>
      <c r="V21" s="1" t="s">
        <v>494</v>
      </c>
    </row>
    <row r="22" spans="1:22" s="6" customFormat="1" ht="39.75" customHeight="1" x14ac:dyDescent="0.2">
      <c r="A22" s="1">
        <v>15</v>
      </c>
      <c r="B22" s="19" t="s">
        <v>44</v>
      </c>
      <c r="C22" s="1" t="s">
        <v>519</v>
      </c>
      <c r="D22" s="1" t="s">
        <v>520</v>
      </c>
      <c r="E22" s="1" t="s">
        <v>16</v>
      </c>
      <c r="F22" s="5" t="s">
        <v>521</v>
      </c>
      <c r="G22" s="1" t="s">
        <v>27</v>
      </c>
      <c r="H22" s="1">
        <v>14000000</v>
      </c>
      <c r="I22" s="1">
        <v>2</v>
      </c>
      <c r="J22" s="1">
        <v>0</v>
      </c>
      <c r="K22" s="1">
        <v>0</v>
      </c>
      <c r="L22" s="1">
        <v>0</v>
      </c>
      <c r="M22" s="1">
        <v>0</v>
      </c>
      <c r="N22" s="1">
        <v>0</v>
      </c>
      <c r="O22" s="1">
        <v>0</v>
      </c>
      <c r="P22" s="1">
        <v>0</v>
      </c>
      <c r="Q22" s="1">
        <v>0</v>
      </c>
      <c r="R22" s="9">
        <f t="shared" si="1"/>
        <v>14000000</v>
      </c>
      <c r="S22" s="1">
        <f t="shared" si="0"/>
        <v>2</v>
      </c>
      <c r="T22" s="1" t="s">
        <v>337</v>
      </c>
      <c r="U22" s="1" t="s">
        <v>21</v>
      </c>
      <c r="V22" s="1" t="s">
        <v>522</v>
      </c>
    </row>
    <row r="23" spans="1:22" s="6" customFormat="1" ht="39.75" customHeight="1" x14ac:dyDescent="0.2">
      <c r="A23" s="1">
        <v>16</v>
      </c>
      <c r="B23" s="19" t="s">
        <v>523</v>
      </c>
      <c r="C23" s="1" t="s">
        <v>524</v>
      </c>
      <c r="D23" s="1" t="s">
        <v>365</v>
      </c>
      <c r="E23" s="1" t="s">
        <v>16</v>
      </c>
      <c r="F23" s="5" t="s">
        <v>525</v>
      </c>
      <c r="G23" s="1" t="s">
        <v>18</v>
      </c>
      <c r="H23" s="1">
        <v>8517600</v>
      </c>
      <c r="I23" s="1">
        <v>11.25</v>
      </c>
      <c r="J23" s="1">
        <v>8858304</v>
      </c>
      <c r="K23" s="1">
        <v>11.25</v>
      </c>
      <c r="L23" s="1">
        <v>9212636.1600000001</v>
      </c>
      <c r="M23" s="1">
        <v>11.25</v>
      </c>
      <c r="N23" s="1">
        <v>9581141.6063999999</v>
      </c>
      <c r="O23" s="1">
        <v>11.25</v>
      </c>
      <c r="P23" s="1">
        <v>0</v>
      </c>
      <c r="Q23" s="1">
        <v>0</v>
      </c>
      <c r="R23" s="9">
        <f t="shared" si="1"/>
        <v>36169681.766400002</v>
      </c>
      <c r="S23" s="1">
        <f t="shared" si="0"/>
        <v>45</v>
      </c>
      <c r="T23" s="1" t="s">
        <v>333</v>
      </c>
      <c r="U23" s="1" t="s">
        <v>23</v>
      </c>
      <c r="V23" s="1" t="s">
        <v>526</v>
      </c>
    </row>
    <row r="24" spans="1:22" s="6" customFormat="1" ht="39.75" customHeight="1" x14ac:dyDescent="0.2">
      <c r="A24" s="1">
        <v>17</v>
      </c>
      <c r="B24" s="19" t="s">
        <v>527</v>
      </c>
      <c r="C24" s="1" t="s">
        <v>39</v>
      </c>
      <c r="D24" s="1" t="s">
        <v>40</v>
      </c>
      <c r="E24" s="1" t="s">
        <v>16</v>
      </c>
      <c r="F24" s="5" t="s">
        <v>528</v>
      </c>
      <c r="G24" s="1" t="s">
        <v>27</v>
      </c>
      <c r="H24" s="1">
        <v>16315238.800000001</v>
      </c>
      <c r="I24" s="1">
        <v>37</v>
      </c>
      <c r="J24" s="1">
        <v>16967848.352000002</v>
      </c>
      <c r="K24" s="1">
        <v>37</v>
      </c>
      <c r="L24" s="1">
        <v>17561723.044320002</v>
      </c>
      <c r="M24" s="1">
        <v>37</v>
      </c>
      <c r="N24" s="1">
        <v>18176383.350871202</v>
      </c>
      <c r="O24" s="1">
        <v>37</v>
      </c>
      <c r="P24" s="1">
        <v>18812556.768151693</v>
      </c>
      <c r="Q24" s="1">
        <v>37</v>
      </c>
      <c r="R24" s="9">
        <f t="shared" si="1"/>
        <v>87833750.315342903</v>
      </c>
      <c r="S24" s="1">
        <f t="shared" si="0"/>
        <v>185</v>
      </c>
      <c r="T24" s="1" t="s">
        <v>332</v>
      </c>
      <c r="U24" s="1" t="s">
        <v>305</v>
      </c>
      <c r="V24" s="1" t="s">
        <v>52</v>
      </c>
    </row>
    <row r="25" spans="1:22" s="6" customFormat="1" ht="39.75" customHeight="1" x14ac:dyDescent="0.2">
      <c r="A25" s="1">
        <v>18</v>
      </c>
      <c r="B25" s="19" t="s">
        <v>195</v>
      </c>
      <c r="C25" s="1" t="s">
        <v>196</v>
      </c>
      <c r="D25" s="1" t="s">
        <v>197</v>
      </c>
      <c r="E25" s="1" t="s">
        <v>16</v>
      </c>
      <c r="F25" s="5" t="s">
        <v>529</v>
      </c>
      <c r="G25" s="1" t="s">
        <v>29</v>
      </c>
      <c r="H25" s="1">
        <v>3850000</v>
      </c>
      <c r="I25" s="1">
        <v>1</v>
      </c>
      <c r="J25" s="1">
        <v>3850000</v>
      </c>
      <c r="K25" s="1">
        <v>1</v>
      </c>
      <c r="L25" s="1">
        <v>0</v>
      </c>
      <c r="M25" s="1">
        <v>0</v>
      </c>
      <c r="N25" s="1">
        <v>0</v>
      </c>
      <c r="O25" s="1">
        <v>0</v>
      </c>
      <c r="P25" s="1">
        <v>0</v>
      </c>
      <c r="Q25" s="1">
        <v>0</v>
      </c>
      <c r="R25" s="9">
        <f t="shared" si="1"/>
        <v>7700000</v>
      </c>
      <c r="S25" s="1">
        <f t="shared" si="0"/>
        <v>2</v>
      </c>
      <c r="T25" s="1" t="s">
        <v>335</v>
      </c>
      <c r="U25" s="1" t="s">
        <v>19</v>
      </c>
      <c r="V25" s="1" t="s">
        <v>516</v>
      </c>
    </row>
    <row r="26" spans="1:22" s="6" customFormat="1" ht="39.75" customHeight="1" x14ac:dyDescent="0.2">
      <c r="A26" s="1">
        <v>19</v>
      </c>
      <c r="B26" s="19" t="s">
        <v>530</v>
      </c>
      <c r="C26" s="1" t="s">
        <v>531</v>
      </c>
      <c r="D26" s="1" t="s">
        <v>532</v>
      </c>
      <c r="E26" s="1" t="s">
        <v>16</v>
      </c>
      <c r="F26" s="5" t="s">
        <v>533</v>
      </c>
      <c r="G26" s="1" t="s">
        <v>29</v>
      </c>
      <c r="H26" s="1">
        <v>16161600</v>
      </c>
      <c r="I26" s="1">
        <v>2</v>
      </c>
      <c r="J26" s="1">
        <v>16808064</v>
      </c>
      <c r="K26" s="1">
        <v>2</v>
      </c>
      <c r="L26" s="1">
        <v>17396346.239999998</v>
      </c>
      <c r="M26" s="1">
        <v>2</v>
      </c>
      <c r="N26" s="1">
        <v>18005218.358399998</v>
      </c>
      <c r="O26" s="1">
        <v>2</v>
      </c>
      <c r="P26" s="1">
        <v>18635401.000943996</v>
      </c>
      <c r="Q26" s="1">
        <v>2</v>
      </c>
      <c r="R26" s="9">
        <f t="shared" si="1"/>
        <v>87006629.599343985</v>
      </c>
      <c r="S26" s="1">
        <f t="shared" si="0"/>
        <v>10</v>
      </c>
      <c r="T26" s="1" t="s">
        <v>332</v>
      </c>
      <c r="U26" s="1" t="s">
        <v>19</v>
      </c>
      <c r="V26" s="1" t="s">
        <v>534</v>
      </c>
    </row>
    <row r="27" spans="1:22" s="6" customFormat="1" ht="39.75" customHeight="1" x14ac:dyDescent="0.2">
      <c r="A27" s="1">
        <v>20</v>
      </c>
      <c r="B27" s="19" t="s">
        <v>195</v>
      </c>
      <c r="C27" s="1" t="s">
        <v>196</v>
      </c>
      <c r="D27" s="1" t="s">
        <v>535</v>
      </c>
      <c r="E27" s="1" t="s">
        <v>16</v>
      </c>
      <c r="F27" s="5" t="s">
        <v>536</v>
      </c>
      <c r="G27" s="1" t="s">
        <v>27</v>
      </c>
      <c r="H27" s="1">
        <v>7200000</v>
      </c>
      <c r="I27" s="1">
        <v>2</v>
      </c>
      <c r="J27" s="1">
        <v>7200000</v>
      </c>
      <c r="K27" s="1">
        <v>2</v>
      </c>
      <c r="L27" s="1">
        <v>7200000</v>
      </c>
      <c r="M27" s="1">
        <v>2</v>
      </c>
      <c r="N27" s="1">
        <v>0</v>
      </c>
      <c r="O27" s="1">
        <v>0</v>
      </c>
      <c r="P27" s="1">
        <v>0</v>
      </c>
      <c r="Q27" s="1">
        <v>0</v>
      </c>
      <c r="R27" s="9">
        <f t="shared" si="1"/>
        <v>21600000</v>
      </c>
      <c r="S27" s="1">
        <f t="shared" si="0"/>
        <v>6</v>
      </c>
      <c r="T27" s="1" t="s">
        <v>335</v>
      </c>
      <c r="U27" s="1" t="s">
        <v>19</v>
      </c>
      <c r="V27" s="1" t="s">
        <v>516</v>
      </c>
    </row>
    <row r="28" spans="1:22" s="6" customFormat="1" ht="39.75" customHeight="1" x14ac:dyDescent="0.2">
      <c r="A28" s="1">
        <v>21</v>
      </c>
      <c r="B28" s="19" t="s">
        <v>195</v>
      </c>
      <c r="C28" s="1" t="s">
        <v>196</v>
      </c>
      <c r="D28" s="1" t="s">
        <v>537</v>
      </c>
      <c r="E28" s="1" t="s">
        <v>16</v>
      </c>
      <c r="F28" s="5" t="s">
        <v>538</v>
      </c>
      <c r="G28" s="1" t="s">
        <v>27</v>
      </c>
      <c r="H28" s="1">
        <v>7700000</v>
      </c>
      <c r="I28" s="1">
        <v>2</v>
      </c>
      <c r="J28" s="1">
        <v>7700000</v>
      </c>
      <c r="K28" s="1">
        <v>2</v>
      </c>
      <c r="L28" s="1">
        <v>7700000</v>
      </c>
      <c r="M28" s="1">
        <v>2</v>
      </c>
      <c r="N28" s="1">
        <v>0</v>
      </c>
      <c r="O28" s="1">
        <v>0</v>
      </c>
      <c r="P28" s="1">
        <v>0</v>
      </c>
      <c r="Q28" s="1">
        <v>0</v>
      </c>
      <c r="R28" s="9">
        <f t="shared" si="1"/>
        <v>23100000</v>
      </c>
      <c r="S28" s="1">
        <f t="shared" si="0"/>
        <v>6</v>
      </c>
      <c r="T28" s="1" t="s">
        <v>335</v>
      </c>
      <c r="U28" s="1" t="s">
        <v>19</v>
      </c>
      <c r="V28" s="1" t="s">
        <v>516</v>
      </c>
    </row>
    <row r="29" spans="1:22" s="6" customFormat="1" ht="39.75" customHeight="1" x14ac:dyDescent="0.2">
      <c r="A29" s="1">
        <v>22</v>
      </c>
      <c r="B29" s="19" t="s">
        <v>539</v>
      </c>
      <c r="C29" s="1" t="s">
        <v>540</v>
      </c>
      <c r="D29" s="1" t="s">
        <v>541</v>
      </c>
      <c r="E29" s="1" t="s">
        <v>16</v>
      </c>
      <c r="F29" s="5" t="s">
        <v>542</v>
      </c>
      <c r="G29" s="1" t="s">
        <v>27</v>
      </c>
      <c r="H29" s="1">
        <v>105475200</v>
      </c>
      <c r="I29" s="1">
        <v>6</v>
      </c>
      <c r="J29" s="1">
        <v>54847104</v>
      </c>
      <c r="K29" s="1">
        <v>3</v>
      </c>
      <c r="L29" s="1">
        <v>56766752.640000001</v>
      </c>
      <c r="M29" s="1">
        <v>3</v>
      </c>
      <c r="N29" s="1">
        <v>58753588.9824</v>
      </c>
      <c r="O29" s="1">
        <v>3</v>
      </c>
      <c r="P29" s="1">
        <v>60809964.596783996</v>
      </c>
      <c r="Q29" s="1">
        <v>3</v>
      </c>
      <c r="R29" s="9">
        <f t="shared" si="1"/>
        <v>336652610.21918398</v>
      </c>
      <c r="S29" s="1">
        <f t="shared" si="0"/>
        <v>18</v>
      </c>
      <c r="T29" s="1" t="s">
        <v>332</v>
      </c>
      <c r="U29" s="1" t="s">
        <v>24</v>
      </c>
      <c r="V29" s="1" t="s">
        <v>25</v>
      </c>
    </row>
    <row r="30" spans="1:22" s="6" customFormat="1" ht="39.75" customHeight="1" x14ac:dyDescent="0.2">
      <c r="A30" s="1">
        <v>23</v>
      </c>
      <c r="B30" s="19" t="s">
        <v>195</v>
      </c>
      <c r="C30" s="1" t="s">
        <v>196</v>
      </c>
      <c r="D30" s="1" t="s">
        <v>543</v>
      </c>
      <c r="E30" s="1" t="s">
        <v>16</v>
      </c>
      <c r="F30" s="5" t="s">
        <v>544</v>
      </c>
      <c r="G30" s="1" t="s">
        <v>27</v>
      </c>
      <c r="H30" s="1">
        <v>7200000</v>
      </c>
      <c r="I30" s="1">
        <v>2</v>
      </c>
      <c r="J30" s="1">
        <v>7200000</v>
      </c>
      <c r="K30" s="1">
        <v>2</v>
      </c>
      <c r="L30" s="1">
        <v>7200000</v>
      </c>
      <c r="M30" s="1">
        <v>2</v>
      </c>
      <c r="N30" s="1">
        <v>0</v>
      </c>
      <c r="O30" s="1">
        <v>0</v>
      </c>
      <c r="P30" s="1">
        <v>0</v>
      </c>
      <c r="Q30" s="1">
        <v>0</v>
      </c>
      <c r="R30" s="9">
        <f t="shared" si="1"/>
        <v>21600000</v>
      </c>
      <c r="S30" s="1">
        <f t="shared" si="0"/>
        <v>6</v>
      </c>
      <c r="T30" s="1" t="s">
        <v>335</v>
      </c>
      <c r="U30" s="1" t="s">
        <v>19</v>
      </c>
      <c r="V30" s="1" t="s">
        <v>516</v>
      </c>
    </row>
    <row r="31" spans="1:22" s="6" customFormat="1" ht="39.75" customHeight="1" x14ac:dyDescent="0.2">
      <c r="A31" s="1">
        <v>24</v>
      </c>
      <c r="B31" s="19" t="s">
        <v>545</v>
      </c>
      <c r="C31" s="1" t="s">
        <v>546</v>
      </c>
      <c r="D31" s="1" t="s">
        <v>547</v>
      </c>
      <c r="E31" s="1" t="s">
        <v>16</v>
      </c>
      <c r="F31" s="5" t="s">
        <v>548</v>
      </c>
      <c r="G31" s="1" t="s">
        <v>27</v>
      </c>
      <c r="H31" s="1">
        <v>3030238.08</v>
      </c>
      <c r="I31" s="1">
        <v>4</v>
      </c>
      <c r="J31" s="1">
        <v>3151447.6032000002</v>
      </c>
      <c r="K31" s="1">
        <v>4</v>
      </c>
      <c r="L31" s="1">
        <v>3261748.2693119999</v>
      </c>
      <c r="M31" s="1">
        <v>4</v>
      </c>
      <c r="N31" s="1">
        <v>3375909.4587379196</v>
      </c>
      <c r="O31" s="1">
        <v>4</v>
      </c>
      <c r="P31" s="1">
        <v>3494066.2897937465</v>
      </c>
      <c r="Q31" s="1">
        <v>4</v>
      </c>
      <c r="R31" s="9">
        <f t="shared" si="1"/>
        <v>16313409.701043665</v>
      </c>
      <c r="S31" s="1">
        <f t="shared" si="0"/>
        <v>20</v>
      </c>
      <c r="T31" s="1" t="s">
        <v>332</v>
      </c>
      <c r="U31" s="1" t="s">
        <v>305</v>
      </c>
      <c r="V31" s="1" t="s">
        <v>52</v>
      </c>
    </row>
    <row r="32" spans="1:22" s="6" customFormat="1" ht="39.75" customHeight="1" x14ac:dyDescent="0.2">
      <c r="A32" s="1">
        <v>25</v>
      </c>
      <c r="B32" s="19" t="s">
        <v>34</v>
      </c>
      <c r="C32" s="1" t="s">
        <v>549</v>
      </c>
      <c r="D32" s="1" t="s">
        <v>550</v>
      </c>
      <c r="E32" s="1" t="s">
        <v>16</v>
      </c>
      <c r="F32" s="5" t="s">
        <v>551</v>
      </c>
      <c r="G32" s="1" t="s">
        <v>27</v>
      </c>
      <c r="H32" s="1">
        <v>6842880</v>
      </c>
      <c r="I32" s="1">
        <v>108</v>
      </c>
      <c r="J32" s="1">
        <v>6842880</v>
      </c>
      <c r="K32" s="1">
        <v>108</v>
      </c>
      <c r="L32" s="1">
        <v>6842880</v>
      </c>
      <c r="M32" s="1">
        <v>108</v>
      </c>
      <c r="N32" s="1">
        <v>6842880</v>
      </c>
      <c r="O32" s="1">
        <v>108</v>
      </c>
      <c r="P32" s="1">
        <v>0</v>
      </c>
      <c r="Q32" s="1">
        <v>0</v>
      </c>
      <c r="R32" s="9">
        <f t="shared" si="1"/>
        <v>27371520</v>
      </c>
      <c r="S32" s="1">
        <f t="shared" si="0"/>
        <v>432</v>
      </c>
      <c r="T32" s="1" t="s">
        <v>334</v>
      </c>
      <c r="U32" s="1" t="s">
        <v>23</v>
      </c>
      <c r="V32" s="1" t="s">
        <v>490</v>
      </c>
    </row>
    <row r="33" spans="1:22" s="6" customFormat="1" ht="39.75" customHeight="1" x14ac:dyDescent="0.2">
      <c r="A33" s="1">
        <v>26</v>
      </c>
      <c r="B33" s="19" t="s">
        <v>552</v>
      </c>
      <c r="C33" s="1" t="s">
        <v>553</v>
      </c>
      <c r="D33" s="1" t="s">
        <v>554</v>
      </c>
      <c r="E33" s="1" t="s">
        <v>16</v>
      </c>
      <c r="F33" s="5" t="s">
        <v>555</v>
      </c>
      <c r="G33" s="1" t="s">
        <v>17</v>
      </c>
      <c r="H33" s="1">
        <v>8268750</v>
      </c>
      <c r="I33" s="1">
        <v>7500</v>
      </c>
      <c r="J33" s="1">
        <v>8599500</v>
      </c>
      <c r="K33" s="1">
        <v>7500</v>
      </c>
      <c r="L33" s="1">
        <v>8900482.5</v>
      </c>
      <c r="M33" s="1">
        <v>7500</v>
      </c>
      <c r="N33" s="1">
        <v>9211999.3874999993</v>
      </c>
      <c r="O33" s="1">
        <v>7500</v>
      </c>
      <c r="P33" s="1">
        <v>9534419.3660624977</v>
      </c>
      <c r="Q33" s="1">
        <v>7500</v>
      </c>
      <c r="R33" s="9">
        <f t="shared" si="1"/>
        <v>44515151.253562503</v>
      </c>
      <c r="S33" s="1">
        <f t="shared" si="0"/>
        <v>37500</v>
      </c>
      <c r="T33" s="1" t="s">
        <v>332</v>
      </c>
      <c r="U33" s="1" t="s">
        <v>305</v>
      </c>
      <c r="V33" s="1" t="s">
        <v>556</v>
      </c>
    </row>
    <row r="34" spans="1:22" s="6" customFormat="1" ht="39.75" customHeight="1" x14ac:dyDescent="0.2">
      <c r="A34" s="1">
        <v>27</v>
      </c>
      <c r="B34" s="19" t="s">
        <v>523</v>
      </c>
      <c r="C34" s="1" t="s">
        <v>524</v>
      </c>
      <c r="D34" s="1" t="s">
        <v>365</v>
      </c>
      <c r="E34" s="1" t="s">
        <v>16</v>
      </c>
      <c r="F34" s="5" t="s">
        <v>557</v>
      </c>
      <c r="G34" s="1" t="s">
        <v>18</v>
      </c>
      <c r="H34" s="1">
        <v>4542720</v>
      </c>
      <c r="I34" s="1">
        <v>6</v>
      </c>
      <c r="J34" s="1">
        <v>4724428.7999999998</v>
      </c>
      <c r="K34" s="1">
        <v>6</v>
      </c>
      <c r="L34" s="1">
        <v>4913405.9519999996</v>
      </c>
      <c r="M34" s="1">
        <v>6</v>
      </c>
      <c r="N34" s="1">
        <v>0</v>
      </c>
      <c r="O34" s="1">
        <v>0</v>
      </c>
      <c r="P34" s="1">
        <v>0</v>
      </c>
      <c r="Q34" s="1">
        <v>0</v>
      </c>
      <c r="R34" s="9">
        <f t="shared" si="1"/>
        <v>14180554.752</v>
      </c>
      <c r="S34" s="1">
        <f t="shared" si="0"/>
        <v>18</v>
      </c>
      <c r="T34" s="1" t="s">
        <v>333</v>
      </c>
      <c r="U34" s="1" t="s">
        <v>23</v>
      </c>
      <c r="V34" s="1" t="s">
        <v>526</v>
      </c>
    </row>
    <row r="35" spans="1:22" s="6" customFormat="1" ht="39.75" customHeight="1" x14ac:dyDescent="0.2">
      <c r="A35" s="1">
        <v>28</v>
      </c>
      <c r="B35" s="19" t="s">
        <v>34</v>
      </c>
      <c r="C35" s="1" t="s">
        <v>30</v>
      </c>
      <c r="D35" s="1" t="s">
        <v>31</v>
      </c>
      <c r="E35" s="1" t="s">
        <v>16</v>
      </c>
      <c r="F35" s="5" t="s">
        <v>558</v>
      </c>
      <c r="G35" s="1" t="s">
        <v>27</v>
      </c>
      <c r="H35" s="1">
        <f>I35*460000</f>
        <v>13800000</v>
      </c>
      <c r="I35" s="1">
        <v>30</v>
      </c>
      <c r="J35" s="1">
        <f>K35*460000</f>
        <v>13800000</v>
      </c>
      <c r="K35" s="1">
        <v>30</v>
      </c>
      <c r="L35" s="1">
        <f>M35*460000</f>
        <v>13800000</v>
      </c>
      <c r="M35" s="1">
        <v>30</v>
      </c>
      <c r="N35" s="1">
        <f>O35*460000</f>
        <v>13800000</v>
      </c>
      <c r="O35" s="1">
        <v>30</v>
      </c>
      <c r="P35" s="1">
        <v>0</v>
      </c>
      <c r="Q35" s="1">
        <v>0</v>
      </c>
      <c r="R35" s="9">
        <f t="shared" si="1"/>
        <v>55200000</v>
      </c>
      <c r="S35" s="1">
        <f t="shared" si="0"/>
        <v>120</v>
      </c>
      <c r="T35" s="1" t="s">
        <v>334</v>
      </c>
      <c r="U35" s="1" t="s">
        <v>24</v>
      </c>
      <c r="V35" s="1" t="s">
        <v>559</v>
      </c>
    </row>
    <row r="36" spans="1:22" s="6" customFormat="1" ht="39.75" customHeight="1" x14ac:dyDescent="0.2">
      <c r="A36" s="1">
        <v>29</v>
      </c>
      <c r="B36" s="19" t="s">
        <v>560</v>
      </c>
      <c r="C36" s="1" t="s">
        <v>561</v>
      </c>
      <c r="D36" s="1" t="s">
        <v>562</v>
      </c>
      <c r="E36" s="1" t="s">
        <v>16</v>
      </c>
      <c r="F36" s="5" t="s">
        <v>563</v>
      </c>
      <c r="G36" s="1" t="s">
        <v>17</v>
      </c>
      <c r="H36" s="1">
        <v>4625587.2</v>
      </c>
      <c r="I36" s="1">
        <v>984</v>
      </c>
      <c r="J36" s="1">
        <v>4810610.6880000001</v>
      </c>
      <c r="K36" s="1">
        <v>984</v>
      </c>
      <c r="L36" s="1">
        <v>5003035.1155200005</v>
      </c>
      <c r="M36" s="1">
        <v>984</v>
      </c>
      <c r="N36" s="1">
        <v>0</v>
      </c>
      <c r="O36" s="1">
        <v>0</v>
      </c>
      <c r="P36" s="1">
        <v>0</v>
      </c>
      <c r="Q36" s="1">
        <v>0</v>
      </c>
      <c r="R36" s="9">
        <f t="shared" si="1"/>
        <v>14439233.003520001</v>
      </c>
      <c r="S36" s="1">
        <f t="shared" si="0"/>
        <v>2952</v>
      </c>
      <c r="T36" s="1" t="s">
        <v>333</v>
      </c>
      <c r="U36" s="1" t="s">
        <v>24</v>
      </c>
      <c r="V36" s="1" t="s">
        <v>564</v>
      </c>
    </row>
    <row r="37" spans="1:22" s="6" customFormat="1" ht="39.75" customHeight="1" x14ac:dyDescent="0.2">
      <c r="A37" s="1">
        <v>30</v>
      </c>
      <c r="B37" s="19" t="s">
        <v>34</v>
      </c>
      <c r="C37" s="1" t="s">
        <v>39</v>
      </c>
      <c r="D37" s="1" t="s">
        <v>565</v>
      </c>
      <c r="E37" s="1" t="s">
        <v>16</v>
      </c>
      <c r="F37" s="5" t="s">
        <v>566</v>
      </c>
      <c r="G37" s="1" t="s">
        <v>27</v>
      </c>
      <c r="H37" s="1">
        <v>5543884.7999999998</v>
      </c>
      <c r="I37" s="1">
        <v>80</v>
      </c>
      <c r="J37" s="1">
        <v>5543884.7999999998</v>
      </c>
      <c r="K37" s="1">
        <v>80</v>
      </c>
      <c r="L37" s="1">
        <v>0</v>
      </c>
      <c r="M37" s="1">
        <v>0</v>
      </c>
      <c r="N37" s="1">
        <v>0</v>
      </c>
      <c r="O37" s="1">
        <v>0</v>
      </c>
      <c r="P37" s="1">
        <v>0</v>
      </c>
      <c r="Q37" s="1">
        <v>0</v>
      </c>
      <c r="R37" s="9">
        <f t="shared" si="1"/>
        <v>11087769.6</v>
      </c>
      <c r="S37" s="1">
        <f t="shared" si="0"/>
        <v>160</v>
      </c>
      <c r="T37" s="1" t="s">
        <v>333</v>
      </c>
      <c r="U37" s="1" t="s">
        <v>24</v>
      </c>
      <c r="V37" s="1" t="s">
        <v>52</v>
      </c>
    </row>
    <row r="38" spans="1:22" s="6" customFormat="1" ht="39.75" customHeight="1" x14ac:dyDescent="0.2">
      <c r="A38" s="1">
        <v>31</v>
      </c>
      <c r="B38" s="19" t="s">
        <v>567</v>
      </c>
      <c r="C38" s="1" t="s">
        <v>568</v>
      </c>
      <c r="D38" s="1" t="s">
        <v>569</v>
      </c>
      <c r="E38" s="1" t="s">
        <v>16</v>
      </c>
      <c r="F38" s="5" t="s">
        <v>570</v>
      </c>
      <c r="G38" s="1" t="s">
        <v>29</v>
      </c>
      <c r="H38" s="1">
        <v>7864260.4800000004</v>
      </c>
      <c r="I38" s="1">
        <v>6</v>
      </c>
      <c r="J38" s="1">
        <v>9541969.3824000005</v>
      </c>
      <c r="K38" s="1">
        <v>7</v>
      </c>
      <c r="L38" s="1">
        <v>9875938.3107840009</v>
      </c>
      <c r="M38" s="1">
        <v>7</v>
      </c>
      <c r="N38" s="1">
        <v>10221596.151661439</v>
      </c>
      <c r="O38" s="1">
        <v>7</v>
      </c>
      <c r="P38" s="1">
        <v>10579352.016969588</v>
      </c>
      <c r="Q38" s="1">
        <v>7</v>
      </c>
      <c r="R38" s="9">
        <f t="shared" si="1"/>
        <v>48083116.341815025</v>
      </c>
      <c r="S38" s="1">
        <f t="shared" si="0"/>
        <v>34</v>
      </c>
      <c r="T38" s="1" t="s">
        <v>332</v>
      </c>
      <c r="U38" s="1" t="s">
        <v>24</v>
      </c>
      <c r="V38" s="1" t="s">
        <v>571</v>
      </c>
    </row>
    <row r="39" spans="1:22" s="6" customFormat="1" ht="39.75" customHeight="1" x14ac:dyDescent="0.2">
      <c r="A39" s="1">
        <v>32</v>
      </c>
      <c r="B39" s="19" t="s">
        <v>572</v>
      </c>
      <c r="C39" s="1" t="s">
        <v>573</v>
      </c>
      <c r="D39" s="1" t="s">
        <v>574</v>
      </c>
      <c r="E39" s="1" t="s">
        <v>16</v>
      </c>
      <c r="F39" s="5" t="s">
        <v>575</v>
      </c>
      <c r="G39" s="1" t="s">
        <v>274</v>
      </c>
      <c r="H39" s="1">
        <v>8800000</v>
      </c>
      <c r="I39" s="1">
        <v>11</v>
      </c>
      <c r="J39" s="1">
        <v>10816000</v>
      </c>
      <c r="K39" s="1">
        <v>13</v>
      </c>
      <c r="L39" s="1">
        <v>11194559.999999998</v>
      </c>
      <c r="M39" s="1">
        <v>13</v>
      </c>
      <c r="N39" s="1">
        <v>11586369.599999998</v>
      </c>
      <c r="O39" s="1">
        <v>13</v>
      </c>
      <c r="P39" s="1">
        <v>11991892.535999997</v>
      </c>
      <c r="Q39" s="1">
        <v>13</v>
      </c>
      <c r="R39" s="9">
        <f t="shared" si="1"/>
        <v>54388822.135999992</v>
      </c>
      <c r="S39" s="1">
        <f t="shared" si="0"/>
        <v>63</v>
      </c>
      <c r="T39" s="1" t="s">
        <v>332</v>
      </c>
      <c r="U39" s="1" t="s">
        <v>24</v>
      </c>
      <c r="V39" s="1" t="s">
        <v>571</v>
      </c>
    </row>
    <row r="40" spans="1:22" s="6" customFormat="1" ht="39.75" customHeight="1" x14ac:dyDescent="0.2">
      <c r="A40" s="1">
        <v>33</v>
      </c>
      <c r="B40" s="19" t="s">
        <v>576</v>
      </c>
      <c r="C40" s="1" t="s">
        <v>577</v>
      </c>
      <c r="D40" s="1" t="s">
        <v>578</v>
      </c>
      <c r="E40" s="1" t="s">
        <v>16</v>
      </c>
      <c r="F40" s="5" t="s">
        <v>579</v>
      </c>
      <c r="G40" s="1" t="s">
        <v>27</v>
      </c>
      <c r="H40" s="1">
        <v>2709856.05</v>
      </c>
      <c r="I40" s="1">
        <v>5</v>
      </c>
      <c r="J40" s="1">
        <v>2818250.2919999999</v>
      </c>
      <c r="K40" s="1">
        <v>5</v>
      </c>
      <c r="L40" s="1">
        <v>2916889.05222</v>
      </c>
      <c r="M40" s="1">
        <v>5</v>
      </c>
      <c r="N40" s="1">
        <v>3018980.1690476993</v>
      </c>
      <c r="O40" s="1">
        <v>5</v>
      </c>
      <c r="P40" s="1">
        <v>3124644.4749643682</v>
      </c>
      <c r="Q40" s="1">
        <v>5</v>
      </c>
      <c r="R40" s="9">
        <f t="shared" si="1"/>
        <v>14588620.038232069</v>
      </c>
      <c r="S40" s="1">
        <f t="shared" si="0"/>
        <v>25</v>
      </c>
      <c r="T40" s="1" t="s">
        <v>332</v>
      </c>
      <c r="U40" s="1" t="s">
        <v>237</v>
      </c>
      <c r="V40" s="1" t="s">
        <v>580</v>
      </c>
    </row>
    <row r="41" spans="1:22" s="6" customFormat="1" ht="39.75" customHeight="1" x14ac:dyDescent="0.2">
      <c r="A41" s="1">
        <v>34</v>
      </c>
      <c r="B41" s="19" t="s">
        <v>238</v>
      </c>
      <c r="C41" s="1" t="s">
        <v>581</v>
      </c>
      <c r="D41" s="1" t="s">
        <v>582</v>
      </c>
      <c r="E41" s="1" t="s">
        <v>16</v>
      </c>
      <c r="F41" s="5" t="s">
        <v>583</v>
      </c>
      <c r="G41" s="1" t="s">
        <v>27</v>
      </c>
      <c r="H41" s="1">
        <v>2210000</v>
      </c>
      <c r="I41" s="1">
        <v>599</v>
      </c>
      <c r="J41" s="1">
        <v>0</v>
      </c>
      <c r="K41" s="1">
        <v>0</v>
      </c>
      <c r="L41" s="1">
        <v>0</v>
      </c>
      <c r="M41" s="1">
        <v>0</v>
      </c>
      <c r="N41" s="1">
        <v>0</v>
      </c>
      <c r="O41" s="1">
        <v>0</v>
      </c>
      <c r="P41" s="1">
        <v>0</v>
      </c>
      <c r="Q41" s="1">
        <v>0</v>
      </c>
      <c r="R41" s="9">
        <f t="shared" si="1"/>
        <v>2210000</v>
      </c>
      <c r="S41" s="1">
        <f t="shared" si="0"/>
        <v>599</v>
      </c>
      <c r="T41" s="1" t="s">
        <v>337</v>
      </c>
      <c r="U41" s="1" t="s">
        <v>23</v>
      </c>
      <c r="V41" s="1" t="s">
        <v>584</v>
      </c>
    </row>
    <row r="42" spans="1:22" s="6" customFormat="1" ht="39.75" customHeight="1" x14ac:dyDescent="0.2">
      <c r="A42" s="1">
        <v>35</v>
      </c>
      <c r="B42" s="19" t="s">
        <v>585</v>
      </c>
      <c r="C42" s="1" t="s">
        <v>586</v>
      </c>
      <c r="D42" s="1" t="s">
        <v>587</v>
      </c>
      <c r="E42" s="1" t="s">
        <v>16</v>
      </c>
      <c r="F42" s="5" t="s">
        <v>588</v>
      </c>
      <c r="G42" s="1" t="s">
        <v>27</v>
      </c>
      <c r="H42" s="1">
        <v>7130857.1200000001</v>
      </c>
      <c r="I42" s="1">
        <v>16</v>
      </c>
      <c r="J42" s="1">
        <v>7416091.4048000006</v>
      </c>
      <c r="K42" s="1">
        <v>16</v>
      </c>
      <c r="L42" s="1">
        <v>7675654.603968</v>
      </c>
      <c r="M42" s="1">
        <v>16</v>
      </c>
      <c r="N42" s="1">
        <v>7944302.5151068792</v>
      </c>
      <c r="O42" s="1">
        <v>16</v>
      </c>
      <c r="P42" s="1">
        <v>8222353.1031356193</v>
      </c>
      <c r="Q42" s="1">
        <v>16</v>
      </c>
      <c r="R42" s="9">
        <f t="shared" si="1"/>
        <v>38389258.747010499</v>
      </c>
      <c r="S42" s="1">
        <f t="shared" si="0"/>
        <v>80</v>
      </c>
      <c r="T42" s="1" t="s">
        <v>332</v>
      </c>
      <c r="U42" s="1" t="s">
        <v>305</v>
      </c>
      <c r="V42" s="1" t="s">
        <v>52</v>
      </c>
    </row>
    <row r="43" spans="1:22" s="6" customFormat="1" ht="39.75" customHeight="1" x14ac:dyDescent="0.2">
      <c r="A43" s="1">
        <v>36</v>
      </c>
      <c r="B43" s="19" t="s">
        <v>61</v>
      </c>
      <c r="C43" s="1" t="s">
        <v>589</v>
      </c>
      <c r="D43" s="1" t="s">
        <v>62</v>
      </c>
      <c r="E43" s="1" t="s">
        <v>16</v>
      </c>
      <c r="F43" s="5" t="s">
        <v>590</v>
      </c>
      <c r="G43" s="1" t="s">
        <v>20</v>
      </c>
      <c r="H43" s="1">
        <v>4857750</v>
      </c>
      <c r="I43" s="1">
        <v>13</v>
      </c>
      <c r="J43" s="1">
        <v>13761500</v>
      </c>
      <c r="K43" s="1">
        <v>10</v>
      </c>
      <c r="L43" s="1">
        <v>0</v>
      </c>
      <c r="M43" s="1">
        <v>0</v>
      </c>
      <c r="N43" s="1">
        <v>0</v>
      </c>
      <c r="O43" s="1">
        <v>0</v>
      </c>
      <c r="P43" s="1">
        <v>0</v>
      </c>
      <c r="Q43" s="1">
        <v>0</v>
      </c>
      <c r="R43" s="9">
        <f t="shared" si="1"/>
        <v>18619250</v>
      </c>
      <c r="S43" s="1">
        <f t="shared" si="0"/>
        <v>23</v>
      </c>
      <c r="T43" s="1" t="s">
        <v>338</v>
      </c>
      <c r="U43" s="1" t="s">
        <v>23</v>
      </c>
      <c r="V43" s="1" t="s">
        <v>54</v>
      </c>
    </row>
    <row r="44" spans="1:22" s="6" customFormat="1" ht="39.75" customHeight="1" x14ac:dyDescent="0.2">
      <c r="A44" s="1">
        <v>37</v>
      </c>
      <c r="B44" s="19" t="s">
        <v>34</v>
      </c>
      <c r="C44" s="1" t="s">
        <v>39</v>
      </c>
      <c r="D44" s="1" t="s">
        <v>40</v>
      </c>
      <c r="E44" s="1" t="s">
        <v>16</v>
      </c>
      <c r="F44" s="5" t="s">
        <v>591</v>
      </c>
      <c r="G44" s="1" t="s">
        <v>27</v>
      </c>
      <c r="H44" s="1">
        <v>4680000</v>
      </c>
      <c r="I44" s="1">
        <v>24</v>
      </c>
      <c r="J44" s="1">
        <v>4680000</v>
      </c>
      <c r="K44" s="1">
        <v>24</v>
      </c>
      <c r="L44" s="1">
        <v>4680000</v>
      </c>
      <c r="M44" s="1">
        <v>24</v>
      </c>
      <c r="N44" s="1">
        <v>4680000</v>
      </c>
      <c r="O44" s="1">
        <v>24</v>
      </c>
      <c r="P44" s="1">
        <v>0</v>
      </c>
      <c r="Q44" s="1">
        <v>0</v>
      </c>
      <c r="R44" s="9">
        <f t="shared" si="1"/>
        <v>18720000</v>
      </c>
      <c r="S44" s="1">
        <f t="shared" si="0"/>
        <v>96</v>
      </c>
      <c r="T44" s="1" t="s">
        <v>334</v>
      </c>
      <c r="U44" s="1" t="s">
        <v>23</v>
      </c>
      <c r="V44" s="1" t="s">
        <v>490</v>
      </c>
    </row>
    <row r="45" spans="1:22" s="6" customFormat="1" ht="39.75" customHeight="1" x14ac:dyDescent="0.2">
      <c r="A45" s="1">
        <v>38</v>
      </c>
      <c r="B45" s="19" t="s">
        <v>592</v>
      </c>
      <c r="C45" s="1" t="s">
        <v>593</v>
      </c>
      <c r="D45" s="1" t="s">
        <v>594</v>
      </c>
      <c r="E45" s="1" t="s">
        <v>16</v>
      </c>
      <c r="F45" s="5" t="s">
        <v>595</v>
      </c>
      <c r="G45" s="1" t="s">
        <v>27</v>
      </c>
      <c r="H45" s="1">
        <v>6034810</v>
      </c>
      <c r="I45" s="1">
        <v>5</v>
      </c>
      <c r="J45" s="1">
        <v>6276202.4000000004</v>
      </c>
      <c r="K45" s="1">
        <v>5</v>
      </c>
      <c r="L45" s="1">
        <v>6495869.4840000002</v>
      </c>
      <c r="M45" s="1">
        <v>5</v>
      </c>
      <c r="N45" s="1">
        <v>6723224.9159399997</v>
      </c>
      <c r="O45" s="1">
        <v>5</v>
      </c>
      <c r="P45" s="1">
        <v>6958537.7879978996</v>
      </c>
      <c r="Q45" s="1">
        <v>5</v>
      </c>
      <c r="R45" s="9">
        <f t="shared" si="1"/>
        <v>32488644.587937899</v>
      </c>
      <c r="S45" s="1">
        <f t="shared" si="0"/>
        <v>25</v>
      </c>
      <c r="T45" s="1" t="s">
        <v>332</v>
      </c>
      <c r="U45" s="1" t="s">
        <v>24</v>
      </c>
      <c r="V45" s="1" t="s">
        <v>596</v>
      </c>
    </row>
    <row r="46" spans="1:22" s="6" customFormat="1" ht="39.75" customHeight="1" x14ac:dyDescent="0.2">
      <c r="A46" s="1">
        <v>39</v>
      </c>
      <c r="B46" s="19" t="s">
        <v>211</v>
      </c>
      <c r="C46" s="1" t="s">
        <v>597</v>
      </c>
      <c r="D46" s="1" t="s">
        <v>598</v>
      </c>
      <c r="E46" s="1" t="s">
        <v>16</v>
      </c>
      <c r="F46" s="5" t="s">
        <v>599</v>
      </c>
      <c r="G46" s="1" t="s">
        <v>29</v>
      </c>
      <c r="H46" s="1">
        <v>4030104</v>
      </c>
      <c r="I46" s="1">
        <v>1</v>
      </c>
      <c r="J46" s="1">
        <v>4030104</v>
      </c>
      <c r="K46" s="1">
        <v>1</v>
      </c>
      <c r="L46" s="1">
        <v>4030104</v>
      </c>
      <c r="M46" s="1">
        <v>1</v>
      </c>
      <c r="N46" s="1">
        <v>0</v>
      </c>
      <c r="O46" s="1">
        <v>0</v>
      </c>
      <c r="P46" s="1">
        <v>0</v>
      </c>
      <c r="Q46" s="1">
        <v>0</v>
      </c>
      <c r="R46" s="9">
        <f t="shared" si="1"/>
        <v>12090312</v>
      </c>
      <c r="S46" s="1">
        <f t="shared" si="0"/>
        <v>3</v>
      </c>
      <c r="T46" s="1" t="s">
        <v>335</v>
      </c>
      <c r="U46" s="1" t="s">
        <v>24</v>
      </c>
      <c r="V46" s="1" t="s">
        <v>600</v>
      </c>
    </row>
    <row r="47" spans="1:22" s="6" customFormat="1" ht="39.75" customHeight="1" x14ac:dyDescent="0.2">
      <c r="A47" s="1">
        <v>40</v>
      </c>
      <c r="B47" s="19" t="s">
        <v>601</v>
      </c>
      <c r="C47" s="1" t="s">
        <v>602</v>
      </c>
      <c r="D47" s="1" t="s">
        <v>603</v>
      </c>
      <c r="E47" s="1" t="s">
        <v>16</v>
      </c>
      <c r="F47" s="5" t="s">
        <v>604</v>
      </c>
      <c r="G47" s="1" t="s">
        <v>27</v>
      </c>
      <c r="H47" s="1">
        <v>5289833.7300000004</v>
      </c>
      <c r="I47" s="1">
        <v>17</v>
      </c>
      <c r="J47" s="1">
        <v>5501427.0792000005</v>
      </c>
      <c r="K47" s="1">
        <v>17</v>
      </c>
      <c r="L47" s="1">
        <v>5693977.0269720005</v>
      </c>
      <c r="M47" s="1">
        <v>17</v>
      </c>
      <c r="N47" s="1">
        <v>5893266.2229160201</v>
      </c>
      <c r="O47" s="1">
        <v>17</v>
      </c>
      <c r="P47" s="1">
        <v>6099530.5407180805</v>
      </c>
      <c r="Q47" s="1">
        <v>17</v>
      </c>
      <c r="R47" s="9">
        <f t="shared" si="1"/>
        <v>28478034.5998061</v>
      </c>
      <c r="S47" s="1">
        <f t="shared" si="0"/>
        <v>85</v>
      </c>
      <c r="T47" s="1" t="s">
        <v>332</v>
      </c>
      <c r="U47" s="1" t="s">
        <v>305</v>
      </c>
      <c r="V47" s="1" t="s">
        <v>52</v>
      </c>
    </row>
    <row r="48" spans="1:22" s="6" customFormat="1" ht="39.75" customHeight="1" x14ac:dyDescent="0.2">
      <c r="A48" s="1">
        <v>41</v>
      </c>
      <c r="B48" s="19" t="s">
        <v>605</v>
      </c>
      <c r="C48" s="1" t="s">
        <v>606</v>
      </c>
      <c r="D48" s="1" t="s">
        <v>607</v>
      </c>
      <c r="E48" s="1" t="s">
        <v>16</v>
      </c>
      <c r="F48" s="5" t="s">
        <v>608</v>
      </c>
      <c r="G48" s="1" t="s">
        <v>27</v>
      </c>
      <c r="H48" s="1">
        <v>9383991</v>
      </c>
      <c r="I48" s="1">
        <v>14</v>
      </c>
      <c r="J48" s="1">
        <v>0</v>
      </c>
      <c r="K48" s="1">
        <v>0</v>
      </c>
      <c r="L48" s="1">
        <v>0</v>
      </c>
      <c r="M48" s="1">
        <v>0</v>
      </c>
      <c r="N48" s="1">
        <v>0</v>
      </c>
      <c r="O48" s="1">
        <v>0</v>
      </c>
      <c r="P48" s="1">
        <v>0</v>
      </c>
      <c r="Q48" s="1">
        <v>0</v>
      </c>
      <c r="R48" s="9">
        <f t="shared" si="1"/>
        <v>9383991</v>
      </c>
      <c r="S48" s="1">
        <f t="shared" si="0"/>
        <v>14</v>
      </c>
      <c r="T48" s="1" t="s">
        <v>337</v>
      </c>
      <c r="U48" s="1" t="s">
        <v>22</v>
      </c>
      <c r="V48" s="1" t="s">
        <v>609</v>
      </c>
    </row>
    <row r="49" spans="1:22" s="6" customFormat="1" ht="39.75" customHeight="1" x14ac:dyDescent="0.2">
      <c r="A49" s="1">
        <v>42</v>
      </c>
      <c r="B49" s="19" t="s">
        <v>610</v>
      </c>
      <c r="C49" s="1" t="s">
        <v>611</v>
      </c>
      <c r="D49" s="1" t="s">
        <v>612</v>
      </c>
      <c r="E49" s="1" t="s">
        <v>16</v>
      </c>
      <c r="F49" s="5" t="s">
        <v>613</v>
      </c>
      <c r="G49" s="1" t="s">
        <v>29</v>
      </c>
      <c r="H49" s="1">
        <v>2750000</v>
      </c>
      <c r="I49" s="1">
        <v>1</v>
      </c>
      <c r="J49" s="1">
        <v>2750000</v>
      </c>
      <c r="K49" s="1">
        <v>1</v>
      </c>
      <c r="L49" s="1">
        <v>2750000</v>
      </c>
      <c r="M49" s="1">
        <v>1</v>
      </c>
      <c r="N49" s="1">
        <v>0</v>
      </c>
      <c r="O49" s="1">
        <v>0</v>
      </c>
      <c r="P49" s="1">
        <v>0</v>
      </c>
      <c r="Q49" s="1">
        <v>0</v>
      </c>
      <c r="R49" s="9">
        <f t="shared" si="1"/>
        <v>8250000</v>
      </c>
      <c r="S49" s="1">
        <f t="shared" si="0"/>
        <v>3</v>
      </c>
      <c r="T49" s="1" t="s">
        <v>335</v>
      </c>
      <c r="U49" s="1" t="s">
        <v>51</v>
      </c>
      <c r="V49" s="1" t="s">
        <v>614</v>
      </c>
    </row>
    <row r="50" spans="1:22" s="6" customFormat="1" ht="39.75" customHeight="1" x14ac:dyDescent="0.2">
      <c r="A50" s="1">
        <v>43</v>
      </c>
      <c r="B50" s="19" t="s">
        <v>615</v>
      </c>
      <c r="C50" s="1" t="s">
        <v>616</v>
      </c>
      <c r="D50" s="1" t="s">
        <v>617</v>
      </c>
      <c r="E50" s="1" t="s">
        <v>16</v>
      </c>
      <c r="F50" s="5" t="s">
        <v>618</v>
      </c>
      <c r="G50" s="1" t="s">
        <v>27</v>
      </c>
      <c r="H50" s="1">
        <v>1884000</v>
      </c>
      <c r="I50" s="1">
        <v>3</v>
      </c>
      <c r="J50" s="1">
        <v>1884000</v>
      </c>
      <c r="K50" s="1">
        <v>3</v>
      </c>
      <c r="L50" s="1">
        <v>1884000</v>
      </c>
      <c r="M50" s="1">
        <v>3</v>
      </c>
      <c r="N50" s="1">
        <v>0</v>
      </c>
      <c r="O50" s="1">
        <v>0</v>
      </c>
      <c r="P50" s="1">
        <v>0</v>
      </c>
      <c r="Q50" s="1">
        <v>0</v>
      </c>
      <c r="R50" s="9">
        <f t="shared" si="1"/>
        <v>5652000</v>
      </c>
      <c r="S50" s="1">
        <f t="shared" si="0"/>
        <v>9</v>
      </c>
      <c r="T50" s="1" t="s">
        <v>335</v>
      </c>
      <c r="U50" s="1" t="s">
        <v>21</v>
      </c>
      <c r="V50" s="1" t="s">
        <v>619</v>
      </c>
    </row>
    <row r="51" spans="1:22" s="6" customFormat="1" ht="39.75" customHeight="1" x14ac:dyDescent="0.2">
      <c r="A51" s="1">
        <v>44</v>
      </c>
      <c r="B51" s="19" t="s">
        <v>620</v>
      </c>
      <c r="C51" s="1" t="s">
        <v>217</v>
      </c>
      <c r="D51" s="1" t="s">
        <v>621</v>
      </c>
      <c r="E51" s="1" t="s">
        <v>16</v>
      </c>
      <c r="F51" s="5" t="s">
        <v>622</v>
      </c>
      <c r="G51" s="1" t="s">
        <v>29</v>
      </c>
      <c r="H51" s="1">
        <v>3520000</v>
      </c>
      <c r="I51" s="1">
        <v>16</v>
      </c>
      <c r="J51" s="1">
        <v>3520000</v>
      </c>
      <c r="K51" s="1">
        <v>16</v>
      </c>
      <c r="L51" s="1">
        <v>0</v>
      </c>
      <c r="M51" s="1">
        <v>0</v>
      </c>
      <c r="N51" s="1">
        <v>0</v>
      </c>
      <c r="O51" s="1">
        <v>0</v>
      </c>
      <c r="P51" s="1">
        <v>0</v>
      </c>
      <c r="Q51" s="1">
        <v>0</v>
      </c>
      <c r="R51" s="9">
        <f t="shared" si="1"/>
        <v>7040000</v>
      </c>
      <c r="S51" s="1">
        <f t="shared" si="0"/>
        <v>32</v>
      </c>
      <c r="T51" s="1" t="s">
        <v>335</v>
      </c>
      <c r="U51" s="1" t="s">
        <v>24</v>
      </c>
      <c r="V51" s="1" t="s">
        <v>623</v>
      </c>
    </row>
    <row r="52" spans="1:22" s="6" customFormat="1" ht="39.75" customHeight="1" x14ac:dyDescent="0.2">
      <c r="A52" s="1">
        <v>45</v>
      </c>
      <c r="B52" s="19" t="s">
        <v>624</v>
      </c>
      <c r="C52" s="1" t="s">
        <v>625</v>
      </c>
      <c r="D52" s="1" t="s">
        <v>318</v>
      </c>
      <c r="E52" s="1" t="s">
        <v>16</v>
      </c>
      <c r="F52" s="5" t="s">
        <v>626</v>
      </c>
      <c r="G52" s="1" t="s">
        <v>20</v>
      </c>
      <c r="H52" s="1">
        <v>2772000</v>
      </c>
      <c r="I52" s="1">
        <v>20</v>
      </c>
      <c r="J52" s="1">
        <v>3049200.0000000005</v>
      </c>
      <c r="K52" s="1">
        <v>20</v>
      </c>
      <c r="L52" s="1">
        <v>3354120.0000000009</v>
      </c>
      <c r="M52" s="1">
        <v>20</v>
      </c>
      <c r="N52" s="1">
        <v>0</v>
      </c>
      <c r="O52" s="1">
        <v>0</v>
      </c>
      <c r="P52" s="1">
        <v>0</v>
      </c>
      <c r="Q52" s="1">
        <v>0</v>
      </c>
      <c r="R52" s="9">
        <f t="shared" si="1"/>
        <v>9175320</v>
      </c>
      <c r="S52" s="1">
        <f t="shared" si="0"/>
        <v>60</v>
      </c>
      <c r="T52" s="1" t="s">
        <v>339</v>
      </c>
      <c r="U52" s="1" t="s">
        <v>24</v>
      </c>
      <c r="V52" s="1" t="s">
        <v>627</v>
      </c>
    </row>
    <row r="53" spans="1:22" s="6" customFormat="1" ht="39.75" customHeight="1" x14ac:dyDescent="0.2">
      <c r="A53" s="1">
        <v>46</v>
      </c>
      <c r="B53" s="19" t="s">
        <v>44</v>
      </c>
      <c r="C53" s="1" t="s">
        <v>502</v>
      </c>
      <c r="D53" s="1" t="s">
        <v>628</v>
      </c>
      <c r="E53" s="1" t="s">
        <v>16</v>
      </c>
      <c r="F53" s="5" t="s">
        <v>629</v>
      </c>
      <c r="G53" s="1" t="s">
        <v>29</v>
      </c>
      <c r="H53" s="1">
        <v>2244984</v>
      </c>
      <c r="I53" s="1">
        <v>1</v>
      </c>
      <c r="J53" s="1">
        <v>2244984</v>
      </c>
      <c r="K53" s="1">
        <v>1</v>
      </c>
      <c r="L53" s="1">
        <v>2244984</v>
      </c>
      <c r="M53" s="1">
        <v>1</v>
      </c>
      <c r="N53" s="1">
        <v>0</v>
      </c>
      <c r="O53" s="1">
        <v>0</v>
      </c>
      <c r="P53" s="1">
        <v>0</v>
      </c>
      <c r="Q53" s="1">
        <v>0</v>
      </c>
      <c r="R53" s="9">
        <f t="shared" si="1"/>
        <v>6734952</v>
      </c>
      <c r="S53" s="1">
        <f t="shared" si="0"/>
        <v>3</v>
      </c>
      <c r="T53" s="1" t="s">
        <v>335</v>
      </c>
      <c r="U53" s="1" t="s">
        <v>19</v>
      </c>
      <c r="V53" s="1" t="s">
        <v>630</v>
      </c>
    </row>
    <row r="54" spans="1:22" s="6" customFormat="1" ht="39.75" customHeight="1" x14ac:dyDescent="0.2">
      <c r="A54" s="1">
        <v>47</v>
      </c>
      <c r="B54" s="19" t="s">
        <v>631</v>
      </c>
      <c r="C54" s="1" t="s">
        <v>632</v>
      </c>
      <c r="D54" s="1" t="s">
        <v>633</v>
      </c>
      <c r="E54" s="1" t="s">
        <v>16</v>
      </c>
      <c r="F54" s="5" t="s">
        <v>634</v>
      </c>
      <c r="G54" s="1" t="s">
        <v>27</v>
      </c>
      <c r="H54" s="1">
        <v>5459301.6500000004</v>
      </c>
      <c r="I54" s="1">
        <v>5</v>
      </c>
      <c r="J54" s="1">
        <v>5677673.7160000009</v>
      </c>
      <c r="K54" s="1">
        <v>5</v>
      </c>
      <c r="L54" s="1">
        <v>5876392.2960600005</v>
      </c>
      <c r="M54" s="1">
        <v>5</v>
      </c>
      <c r="N54" s="1">
        <v>6082066.0264221001</v>
      </c>
      <c r="O54" s="1">
        <v>5</v>
      </c>
      <c r="P54" s="1">
        <v>6294938.3373468732</v>
      </c>
      <c r="Q54" s="1">
        <v>5</v>
      </c>
      <c r="R54" s="9">
        <f t="shared" si="1"/>
        <v>29390372.025828972</v>
      </c>
      <c r="S54" s="1">
        <f t="shared" si="0"/>
        <v>25</v>
      </c>
      <c r="T54" s="1" t="s">
        <v>332</v>
      </c>
      <c r="U54" s="1" t="s">
        <v>24</v>
      </c>
      <c r="V54" s="1" t="s">
        <v>635</v>
      </c>
    </row>
    <row r="55" spans="1:22" s="6" customFormat="1" ht="39.75" customHeight="1" x14ac:dyDescent="0.2">
      <c r="A55" s="1">
        <v>48</v>
      </c>
      <c r="B55" s="19" t="s">
        <v>636</v>
      </c>
      <c r="C55" s="1" t="s">
        <v>637</v>
      </c>
      <c r="D55" s="1" t="s">
        <v>636</v>
      </c>
      <c r="E55" s="1" t="s">
        <v>16</v>
      </c>
      <c r="F55" s="5" t="s">
        <v>638</v>
      </c>
      <c r="G55" s="1" t="s">
        <v>27</v>
      </c>
      <c r="H55" s="1">
        <v>1315377</v>
      </c>
      <c r="I55" s="1">
        <v>3</v>
      </c>
      <c r="J55" s="1">
        <v>1315377</v>
      </c>
      <c r="K55" s="1">
        <v>3</v>
      </c>
      <c r="L55" s="1">
        <v>1315377</v>
      </c>
      <c r="M55" s="1">
        <v>3</v>
      </c>
      <c r="N55" s="1">
        <v>0</v>
      </c>
      <c r="O55" s="1">
        <v>0</v>
      </c>
      <c r="P55" s="1">
        <v>0</v>
      </c>
      <c r="Q55" s="1">
        <v>0</v>
      </c>
      <c r="R55" s="9">
        <f t="shared" si="1"/>
        <v>3946131</v>
      </c>
      <c r="S55" s="1">
        <f t="shared" si="0"/>
        <v>9</v>
      </c>
      <c r="T55" s="1" t="s">
        <v>335</v>
      </c>
      <c r="U55" s="1" t="s">
        <v>19</v>
      </c>
      <c r="V55" s="1" t="s">
        <v>639</v>
      </c>
    </row>
    <row r="56" spans="1:22" s="6" customFormat="1" ht="39.75" customHeight="1" x14ac:dyDescent="0.2">
      <c r="A56" s="1">
        <v>49</v>
      </c>
      <c r="B56" s="19" t="s">
        <v>640</v>
      </c>
      <c r="C56" s="1" t="s">
        <v>641</v>
      </c>
      <c r="D56" s="1" t="s">
        <v>642</v>
      </c>
      <c r="E56" s="1" t="s">
        <v>16</v>
      </c>
      <c r="F56" s="5" t="s">
        <v>643</v>
      </c>
      <c r="G56" s="1" t="s">
        <v>27</v>
      </c>
      <c r="H56" s="1">
        <v>4067340</v>
      </c>
      <c r="I56" s="1">
        <v>5</v>
      </c>
      <c r="J56" s="1">
        <v>4230033.6000000006</v>
      </c>
      <c r="K56" s="1">
        <v>5</v>
      </c>
      <c r="L56" s="1">
        <v>4378084.7760000005</v>
      </c>
      <c r="M56" s="1">
        <v>5</v>
      </c>
      <c r="N56" s="1">
        <v>4531317.7431600001</v>
      </c>
      <c r="O56" s="1">
        <v>5</v>
      </c>
      <c r="P56" s="1">
        <v>4689913.8641705997</v>
      </c>
      <c r="Q56" s="1">
        <v>5</v>
      </c>
      <c r="R56" s="9">
        <f t="shared" si="1"/>
        <v>21896689.983330604</v>
      </c>
      <c r="S56" s="1">
        <f t="shared" si="0"/>
        <v>25</v>
      </c>
      <c r="T56" s="1" t="s">
        <v>332</v>
      </c>
      <c r="U56" s="1" t="s">
        <v>24</v>
      </c>
      <c r="V56" s="1" t="s">
        <v>644</v>
      </c>
    </row>
    <row r="57" spans="1:22" s="6" customFormat="1" ht="39.75" customHeight="1" x14ac:dyDescent="0.2">
      <c r="A57" s="1">
        <v>50</v>
      </c>
      <c r="B57" s="19" t="s">
        <v>645</v>
      </c>
      <c r="C57" s="1" t="s">
        <v>646</v>
      </c>
      <c r="D57" s="1" t="s">
        <v>647</v>
      </c>
      <c r="E57" s="1" t="s">
        <v>16</v>
      </c>
      <c r="F57" s="5" t="s">
        <v>648</v>
      </c>
      <c r="G57" s="1" t="s">
        <v>27</v>
      </c>
      <c r="H57" s="1">
        <v>1155000</v>
      </c>
      <c r="I57" s="1">
        <v>3</v>
      </c>
      <c r="J57" s="1">
        <v>4404400</v>
      </c>
      <c r="K57" s="1">
        <v>11</v>
      </c>
      <c r="L57" s="1">
        <v>4558553.9999999991</v>
      </c>
      <c r="M57" s="1">
        <v>11</v>
      </c>
      <c r="N57" s="1">
        <v>4718103.3899999997</v>
      </c>
      <c r="O57" s="1">
        <v>11</v>
      </c>
      <c r="P57" s="1">
        <v>4883237.0086499993</v>
      </c>
      <c r="Q57" s="1">
        <v>11</v>
      </c>
      <c r="R57" s="9">
        <f t="shared" si="1"/>
        <v>19719294.398649998</v>
      </c>
      <c r="S57" s="1">
        <f t="shared" si="0"/>
        <v>47</v>
      </c>
      <c r="T57" s="1" t="s">
        <v>332</v>
      </c>
      <c r="U57" s="1" t="s">
        <v>23</v>
      </c>
      <c r="V57" s="1" t="s">
        <v>649</v>
      </c>
    </row>
    <row r="58" spans="1:22" s="6" customFormat="1" ht="39.75" customHeight="1" x14ac:dyDescent="0.2">
      <c r="A58" s="1">
        <v>51</v>
      </c>
      <c r="B58" s="19" t="s">
        <v>650</v>
      </c>
      <c r="C58" s="1"/>
      <c r="D58" s="1" t="s">
        <v>651</v>
      </c>
      <c r="E58" s="1" t="s">
        <v>16</v>
      </c>
      <c r="F58" s="5" t="s">
        <v>652</v>
      </c>
      <c r="G58" s="1" t="s">
        <v>274</v>
      </c>
      <c r="H58" s="1">
        <v>2403270</v>
      </c>
      <c r="I58" s="1">
        <v>3</v>
      </c>
      <c r="J58" s="1">
        <v>2403270</v>
      </c>
      <c r="K58" s="1">
        <v>3</v>
      </c>
      <c r="L58" s="1">
        <v>2403270</v>
      </c>
      <c r="M58" s="1">
        <v>3</v>
      </c>
      <c r="N58" s="1">
        <v>0</v>
      </c>
      <c r="O58" s="1">
        <v>0</v>
      </c>
      <c r="P58" s="1">
        <v>0</v>
      </c>
      <c r="Q58" s="1">
        <v>0</v>
      </c>
      <c r="R58" s="9">
        <f t="shared" si="1"/>
        <v>7209810</v>
      </c>
      <c r="S58" s="1">
        <f t="shared" si="0"/>
        <v>9</v>
      </c>
      <c r="T58" s="1" t="s">
        <v>335</v>
      </c>
      <c r="U58" s="1" t="s">
        <v>19</v>
      </c>
      <c r="V58" s="1" t="s">
        <v>653</v>
      </c>
    </row>
    <row r="59" spans="1:22" s="6" customFormat="1" ht="39.75" customHeight="1" x14ac:dyDescent="0.2">
      <c r="A59" s="1">
        <v>52</v>
      </c>
      <c r="B59" s="19" t="s">
        <v>654</v>
      </c>
      <c r="C59" s="1" t="s">
        <v>655</v>
      </c>
      <c r="D59" s="1" t="s">
        <v>656</v>
      </c>
      <c r="E59" s="1" t="s">
        <v>16</v>
      </c>
      <c r="F59" s="5" t="s">
        <v>657</v>
      </c>
      <c r="G59" s="1" t="s">
        <v>27</v>
      </c>
      <c r="H59" s="1">
        <v>6420622</v>
      </c>
      <c r="I59" s="1">
        <v>26</v>
      </c>
      <c r="J59" s="1">
        <v>6677446.8799999999</v>
      </c>
      <c r="K59" s="1">
        <v>26</v>
      </c>
      <c r="L59" s="1">
        <v>6911157.5207999991</v>
      </c>
      <c r="M59" s="1">
        <v>26</v>
      </c>
      <c r="N59" s="1">
        <v>7153048.0340279983</v>
      </c>
      <c r="O59" s="1">
        <v>26</v>
      </c>
      <c r="P59" s="1">
        <v>7403404.715218978</v>
      </c>
      <c r="Q59" s="1">
        <v>26</v>
      </c>
      <c r="R59" s="9">
        <f t="shared" si="1"/>
        <v>34565679.150046974</v>
      </c>
      <c r="S59" s="1">
        <f t="shared" si="0"/>
        <v>130</v>
      </c>
      <c r="T59" s="1" t="s">
        <v>332</v>
      </c>
      <c r="U59" s="1" t="s">
        <v>24</v>
      </c>
      <c r="V59" s="1" t="s">
        <v>658</v>
      </c>
    </row>
    <row r="60" spans="1:22" s="6" customFormat="1" ht="39.75" customHeight="1" x14ac:dyDescent="0.2">
      <c r="A60" s="1">
        <v>53</v>
      </c>
      <c r="B60" s="19" t="s">
        <v>659</v>
      </c>
      <c r="C60" s="1" t="s">
        <v>660</v>
      </c>
      <c r="D60" s="1" t="s">
        <v>661</v>
      </c>
      <c r="E60" s="1" t="s">
        <v>16</v>
      </c>
      <c r="F60" s="5" t="s">
        <v>662</v>
      </c>
      <c r="G60" s="1" t="s">
        <v>27</v>
      </c>
      <c r="H60" s="1">
        <v>0</v>
      </c>
      <c r="I60" s="1">
        <v>0</v>
      </c>
      <c r="J60" s="1">
        <v>2768139.4</v>
      </c>
      <c r="K60" s="1">
        <v>2</v>
      </c>
      <c r="L60" s="1">
        <v>2865024.2789999996</v>
      </c>
      <c r="M60" s="1">
        <v>2</v>
      </c>
      <c r="N60" s="1">
        <v>2965300.1287649996</v>
      </c>
      <c r="O60" s="1">
        <v>2</v>
      </c>
      <c r="P60" s="1">
        <v>3069085.6332717743</v>
      </c>
      <c r="Q60" s="1">
        <v>2</v>
      </c>
      <c r="R60" s="9">
        <f t="shared" si="1"/>
        <v>11667549.441036774</v>
      </c>
      <c r="S60" s="1">
        <f t="shared" si="0"/>
        <v>8</v>
      </c>
      <c r="T60" s="1" t="s">
        <v>332</v>
      </c>
      <c r="U60" s="1" t="s">
        <v>24</v>
      </c>
      <c r="V60" s="1" t="s">
        <v>663</v>
      </c>
    </row>
    <row r="61" spans="1:22" s="6" customFormat="1" ht="39.75" customHeight="1" x14ac:dyDescent="0.2">
      <c r="A61" s="1">
        <v>54</v>
      </c>
      <c r="B61" s="19" t="s">
        <v>664</v>
      </c>
      <c r="C61" s="1" t="s">
        <v>67</v>
      </c>
      <c r="D61" s="1" t="s">
        <v>665</v>
      </c>
      <c r="E61" s="1" t="s">
        <v>666</v>
      </c>
      <c r="F61" s="5" t="s">
        <v>667</v>
      </c>
      <c r="G61" s="1" t="s">
        <v>27</v>
      </c>
      <c r="H61" s="1">
        <v>7941050</v>
      </c>
      <c r="I61" s="1">
        <v>65</v>
      </c>
      <c r="J61" s="1">
        <v>7941050</v>
      </c>
      <c r="K61" s="1">
        <v>65</v>
      </c>
      <c r="L61" s="1">
        <v>7818880</v>
      </c>
      <c r="M61" s="1">
        <v>64</v>
      </c>
      <c r="N61" s="1">
        <v>5864160</v>
      </c>
      <c r="O61" s="1">
        <v>48</v>
      </c>
      <c r="P61" s="1">
        <v>0</v>
      </c>
      <c r="Q61" s="1">
        <v>0</v>
      </c>
      <c r="R61" s="9">
        <f t="shared" si="1"/>
        <v>29565140</v>
      </c>
      <c r="S61" s="1">
        <f t="shared" si="0"/>
        <v>242</v>
      </c>
      <c r="T61" s="1" t="s">
        <v>333</v>
      </c>
      <c r="U61" s="1" t="s">
        <v>24</v>
      </c>
      <c r="V61" s="1" t="s">
        <v>668</v>
      </c>
    </row>
    <row r="62" spans="1:22" s="6" customFormat="1" ht="39.75" customHeight="1" x14ac:dyDescent="0.2">
      <c r="A62" s="1">
        <v>55</v>
      </c>
      <c r="B62" s="19" t="s">
        <v>672</v>
      </c>
      <c r="C62" s="1" t="s">
        <v>673</v>
      </c>
      <c r="D62" s="1" t="s">
        <v>674</v>
      </c>
      <c r="E62" s="1" t="s">
        <v>16</v>
      </c>
      <c r="F62" s="5" t="s">
        <v>675</v>
      </c>
      <c r="G62" s="1" t="s">
        <v>29</v>
      </c>
      <c r="H62" s="1">
        <v>13677038.300000001</v>
      </c>
      <c r="I62" s="1">
        <v>10</v>
      </c>
      <c r="J62" s="1">
        <v>14224119.832000002</v>
      </c>
      <c r="K62" s="1">
        <v>10</v>
      </c>
      <c r="L62" s="1">
        <v>14721964.02612</v>
      </c>
      <c r="M62" s="1">
        <v>10</v>
      </c>
      <c r="N62" s="1">
        <v>15237232.767034199</v>
      </c>
      <c r="O62" s="1">
        <v>10</v>
      </c>
      <c r="P62" s="1">
        <v>15770535.913880395</v>
      </c>
      <c r="Q62" s="1">
        <v>10</v>
      </c>
      <c r="R62" s="9">
        <f t="shared" si="1"/>
        <v>73630890.839034602</v>
      </c>
      <c r="S62" s="1">
        <f t="shared" si="0"/>
        <v>50</v>
      </c>
      <c r="T62" s="1" t="s">
        <v>332</v>
      </c>
      <c r="U62" s="1" t="s">
        <v>24</v>
      </c>
      <c r="V62" s="1" t="s">
        <v>571</v>
      </c>
    </row>
    <row r="63" spans="1:22" s="6" customFormat="1" ht="39.75" customHeight="1" x14ac:dyDescent="0.2">
      <c r="A63" s="1">
        <v>56</v>
      </c>
      <c r="B63" s="19" t="s">
        <v>676</v>
      </c>
      <c r="C63" s="1" t="s">
        <v>677</v>
      </c>
      <c r="D63" s="1" t="s">
        <v>678</v>
      </c>
      <c r="E63" s="1" t="s">
        <v>16</v>
      </c>
      <c r="F63" s="5" t="s">
        <v>679</v>
      </c>
      <c r="G63" s="1" t="s">
        <v>27</v>
      </c>
      <c r="H63" s="1">
        <v>2919104.54</v>
      </c>
      <c r="I63" s="1">
        <v>22</v>
      </c>
      <c r="J63" s="1">
        <v>3035868.7216000003</v>
      </c>
      <c r="K63" s="1">
        <v>22</v>
      </c>
      <c r="L63" s="1">
        <v>3142124.1268560002</v>
      </c>
      <c r="M63" s="1">
        <v>22</v>
      </c>
      <c r="N63" s="1">
        <v>3252098.4712959598</v>
      </c>
      <c r="O63" s="1">
        <v>22</v>
      </c>
      <c r="P63" s="1">
        <v>3365921.9177913181</v>
      </c>
      <c r="Q63" s="1">
        <v>22</v>
      </c>
      <c r="R63" s="9">
        <f t="shared" si="1"/>
        <v>15715117.77754328</v>
      </c>
      <c r="S63" s="1">
        <f t="shared" si="0"/>
        <v>110</v>
      </c>
      <c r="T63" s="1" t="s">
        <v>332</v>
      </c>
      <c r="U63" s="1" t="s">
        <v>24</v>
      </c>
      <c r="V63" s="1" t="s">
        <v>680</v>
      </c>
    </row>
    <row r="64" spans="1:22" s="6" customFormat="1" ht="39.75" customHeight="1" x14ac:dyDescent="0.2">
      <c r="A64" s="1">
        <v>57</v>
      </c>
      <c r="B64" s="19" t="s">
        <v>681</v>
      </c>
      <c r="C64" s="1" t="s">
        <v>682</v>
      </c>
      <c r="D64" s="1" t="s">
        <v>683</v>
      </c>
      <c r="E64" s="1" t="s">
        <v>16</v>
      </c>
      <c r="F64" s="5" t="s">
        <v>679</v>
      </c>
      <c r="G64" s="1" t="s">
        <v>27</v>
      </c>
      <c r="H64" s="1">
        <v>2761508.3000000003</v>
      </c>
      <c r="I64" s="1">
        <v>10</v>
      </c>
      <c r="J64" s="1">
        <v>2871968.6320000002</v>
      </c>
      <c r="K64" s="1">
        <v>10</v>
      </c>
      <c r="L64" s="1">
        <v>2972487.53412</v>
      </c>
      <c r="M64" s="1">
        <v>10</v>
      </c>
      <c r="N64" s="1">
        <v>3076524.5978141995</v>
      </c>
      <c r="O64" s="1">
        <v>10</v>
      </c>
      <c r="P64" s="1">
        <v>3184202.9587376961</v>
      </c>
      <c r="Q64" s="1">
        <v>10</v>
      </c>
      <c r="R64" s="9">
        <f t="shared" si="1"/>
        <v>14866692.022671895</v>
      </c>
      <c r="S64" s="1">
        <f t="shared" si="0"/>
        <v>50</v>
      </c>
      <c r="T64" s="1" t="s">
        <v>332</v>
      </c>
      <c r="U64" s="1" t="s">
        <v>24</v>
      </c>
      <c r="V64" s="1" t="s">
        <v>571</v>
      </c>
    </row>
    <row r="65" spans="1:22" s="6" customFormat="1" ht="39.75" customHeight="1" x14ac:dyDescent="0.2">
      <c r="A65" s="1">
        <v>58</v>
      </c>
      <c r="B65" s="19" t="s">
        <v>684</v>
      </c>
      <c r="C65" s="1" t="s">
        <v>685</v>
      </c>
      <c r="D65" s="1" t="s">
        <v>686</v>
      </c>
      <c r="E65" s="1" t="s">
        <v>16</v>
      </c>
      <c r="F65" s="5" t="s">
        <v>687</v>
      </c>
      <c r="G65" s="1" t="s">
        <v>274</v>
      </c>
      <c r="H65" s="1">
        <v>2623819.6</v>
      </c>
      <c r="I65" s="1">
        <v>10</v>
      </c>
      <c r="J65" s="1">
        <v>2728772.3840000001</v>
      </c>
      <c r="K65" s="1">
        <v>10</v>
      </c>
      <c r="L65" s="1">
        <v>2824279.41744</v>
      </c>
      <c r="M65" s="1">
        <v>10</v>
      </c>
      <c r="N65" s="1">
        <v>2923129.1970503996</v>
      </c>
      <c r="O65" s="1">
        <v>10</v>
      </c>
      <c r="P65" s="1">
        <v>3025438.7189471633</v>
      </c>
      <c r="Q65" s="1">
        <v>10</v>
      </c>
      <c r="R65" s="9">
        <f t="shared" si="1"/>
        <v>14125439.317437563</v>
      </c>
      <c r="S65" s="1">
        <f t="shared" si="0"/>
        <v>50</v>
      </c>
      <c r="T65" s="1" t="s">
        <v>332</v>
      </c>
      <c r="U65" s="1" t="s">
        <v>19</v>
      </c>
      <c r="V65" s="1" t="s">
        <v>688</v>
      </c>
    </row>
    <row r="66" spans="1:22" s="6" customFormat="1" ht="39.75" customHeight="1" x14ac:dyDescent="0.2">
      <c r="A66" s="1">
        <v>59</v>
      </c>
      <c r="B66" s="19" t="s">
        <v>689</v>
      </c>
      <c r="C66" s="1" t="s">
        <v>685</v>
      </c>
      <c r="D66" s="1" t="s">
        <v>686</v>
      </c>
      <c r="E66" s="1" t="s">
        <v>16</v>
      </c>
      <c r="F66" s="5" t="s">
        <v>690</v>
      </c>
      <c r="G66" s="1" t="s">
        <v>274</v>
      </c>
      <c r="H66" s="1">
        <v>2623819.6</v>
      </c>
      <c r="I66" s="1">
        <v>10</v>
      </c>
      <c r="J66" s="1">
        <v>2728772.3840000001</v>
      </c>
      <c r="K66" s="1">
        <v>10</v>
      </c>
      <c r="L66" s="1">
        <v>2824279.41744</v>
      </c>
      <c r="M66" s="1">
        <v>10</v>
      </c>
      <c r="N66" s="1">
        <v>2923129.1970503996</v>
      </c>
      <c r="O66" s="1">
        <v>10</v>
      </c>
      <c r="P66" s="1">
        <v>3025438.7189471633</v>
      </c>
      <c r="Q66" s="1">
        <v>10</v>
      </c>
      <c r="R66" s="9">
        <f t="shared" si="1"/>
        <v>14125439.317437563</v>
      </c>
      <c r="S66" s="1">
        <f t="shared" si="0"/>
        <v>50</v>
      </c>
      <c r="T66" s="1" t="s">
        <v>332</v>
      </c>
      <c r="U66" s="1" t="s">
        <v>19</v>
      </c>
      <c r="V66" s="1" t="s">
        <v>688</v>
      </c>
    </row>
    <row r="67" spans="1:22" s="6" customFormat="1" ht="39.75" customHeight="1" x14ac:dyDescent="0.2">
      <c r="A67" s="1">
        <v>60</v>
      </c>
      <c r="B67" s="19" t="s">
        <v>45</v>
      </c>
      <c r="C67" s="1" t="s">
        <v>691</v>
      </c>
      <c r="D67" s="1" t="s">
        <v>692</v>
      </c>
      <c r="E67" s="1" t="s">
        <v>16</v>
      </c>
      <c r="F67" s="5" t="s">
        <v>693</v>
      </c>
      <c r="G67" s="1" t="s">
        <v>27</v>
      </c>
      <c r="H67" s="1">
        <v>1828000</v>
      </c>
      <c r="I67" s="1">
        <v>4000</v>
      </c>
      <c r="J67" s="1">
        <v>1919400</v>
      </c>
      <c r="K67" s="1">
        <v>4000</v>
      </c>
      <c r="L67" s="1">
        <v>2015370</v>
      </c>
      <c r="M67" s="1">
        <v>4000</v>
      </c>
      <c r="N67" s="1">
        <v>2116138.5</v>
      </c>
      <c r="O67" s="1">
        <v>4000</v>
      </c>
      <c r="P67" s="1">
        <v>0</v>
      </c>
      <c r="Q67" s="1">
        <v>0</v>
      </c>
      <c r="R67" s="9">
        <f t="shared" si="1"/>
        <v>7878908.5</v>
      </c>
      <c r="S67" s="1">
        <f t="shared" si="0"/>
        <v>16000</v>
      </c>
      <c r="T67" s="1" t="s">
        <v>341</v>
      </c>
      <c r="U67" s="1" t="s">
        <v>19</v>
      </c>
      <c r="V67" s="1" t="s">
        <v>25</v>
      </c>
    </row>
    <row r="68" spans="1:22" s="6" customFormat="1" ht="39.75" customHeight="1" x14ac:dyDescent="0.2">
      <c r="A68" s="1">
        <v>61</v>
      </c>
      <c r="B68" s="19" t="s">
        <v>238</v>
      </c>
      <c r="C68" s="1" t="s">
        <v>695</v>
      </c>
      <c r="D68" s="1" t="s">
        <v>696</v>
      </c>
      <c r="E68" s="1" t="s">
        <v>16</v>
      </c>
      <c r="F68" s="5" t="s">
        <v>697</v>
      </c>
      <c r="G68" s="1" t="s">
        <v>27</v>
      </c>
      <c r="H68" s="1">
        <v>1122000</v>
      </c>
      <c r="I68" s="1">
        <v>11</v>
      </c>
      <c r="J68" s="1">
        <v>0</v>
      </c>
      <c r="K68" s="1">
        <v>0</v>
      </c>
      <c r="L68" s="1">
        <v>0</v>
      </c>
      <c r="M68" s="1">
        <v>0</v>
      </c>
      <c r="N68" s="1">
        <v>0</v>
      </c>
      <c r="O68" s="1">
        <v>0</v>
      </c>
      <c r="P68" s="1">
        <v>0</v>
      </c>
      <c r="Q68" s="1">
        <v>0</v>
      </c>
      <c r="R68" s="9">
        <f t="shared" si="1"/>
        <v>1122000</v>
      </c>
      <c r="S68" s="1">
        <f t="shared" si="0"/>
        <v>11</v>
      </c>
      <c r="T68" s="1" t="s">
        <v>337</v>
      </c>
      <c r="U68" s="1" t="s">
        <v>23</v>
      </c>
      <c r="V68" s="1" t="s">
        <v>584</v>
      </c>
    </row>
    <row r="69" spans="1:22" s="6" customFormat="1" ht="39.75" customHeight="1" x14ac:dyDescent="0.2">
      <c r="A69" s="1">
        <v>62</v>
      </c>
      <c r="B69" s="19" t="s">
        <v>698</v>
      </c>
      <c r="C69" s="1" t="s">
        <v>67</v>
      </c>
      <c r="D69" s="1" t="s">
        <v>665</v>
      </c>
      <c r="E69" s="1" t="s">
        <v>699</v>
      </c>
      <c r="F69" s="5" t="s">
        <v>700</v>
      </c>
      <c r="G69" s="1" t="s">
        <v>27</v>
      </c>
      <c r="H69" s="1">
        <v>4810000</v>
      </c>
      <c r="I69" s="1">
        <v>65</v>
      </c>
      <c r="J69" s="1">
        <v>4810000</v>
      </c>
      <c r="K69" s="1">
        <v>65</v>
      </c>
      <c r="L69" s="1">
        <v>4736000</v>
      </c>
      <c r="M69" s="1">
        <v>64</v>
      </c>
      <c r="N69" s="1">
        <v>3552000</v>
      </c>
      <c r="O69" s="1">
        <v>48</v>
      </c>
      <c r="P69" s="1">
        <v>0</v>
      </c>
      <c r="Q69" s="1">
        <v>0</v>
      </c>
      <c r="R69" s="9">
        <f t="shared" si="1"/>
        <v>17908000</v>
      </c>
      <c r="S69" s="1">
        <f t="shared" si="0"/>
        <v>242</v>
      </c>
      <c r="T69" s="1" t="s">
        <v>333</v>
      </c>
      <c r="U69" s="1" t="s">
        <v>24</v>
      </c>
      <c r="V69" s="1" t="s">
        <v>668</v>
      </c>
    </row>
    <row r="70" spans="1:22" s="6" customFormat="1" ht="39.75" customHeight="1" x14ac:dyDescent="0.2">
      <c r="A70" s="1">
        <v>63</v>
      </c>
      <c r="B70" s="19" t="s">
        <v>701</v>
      </c>
      <c r="C70" s="1" t="s">
        <v>702</v>
      </c>
      <c r="D70" s="1" t="s">
        <v>703</v>
      </c>
      <c r="E70" s="1" t="s">
        <v>16</v>
      </c>
      <c r="F70" s="5" t="s">
        <v>704</v>
      </c>
      <c r="G70" s="1" t="s">
        <v>27</v>
      </c>
      <c r="H70" s="1">
        <v>2071491.3199999998</v>
      </c>
      <c r="I70" s="1">
        <v>46</v>
      </c>
      <c r="J70" s="1">
        <v>2154350.9728000001</v>
      </c>
      <c r="K70" s="1">
        <v>46</v>
      </c>
      <c r="L70" s="1">
        <v>2229753.256848</v>
      </c>
      <c r="M70" s="1">
        <v>46</v>
      </c>
      <c r="N70" s="1">
        <v>2307794.6208376801</v>
      </c>
      <c r="O70" s="1">
        <v>46</v>
      </c>
      <c r="P70" s="1">
        <v>2388567.4325669985</v>
      </c>
      <c r="Q70" s="1">
        <v>46</v>
      </c>
      <c r="R70" s="9">
        <f t="shared" si="1"/>
        <v>11151957.603052678</v>
      </c>
      <c r="S70" s="1">
        <f t="shared" si="0"/>
        <v>230</v>
      </c>
      <c r="T70" s="1" t="s">
        <v>332</v>
      </c>
      <c r="U70" s="1" t="s">
        <v>440</v>
      </c>
      <c r="V70" s="1" t="s">
        <v>705</v>
      </c>
    </row>
    <row r="71" spans="1:22" s="6" customFormat="1" ht="39.75" customHeight="1" x14ac:dyDescent="0.2">
      <c r="A71" s="1">
        <v>64</v>
      </c>
      <c r="B71" s="19" t="s">
        <v>238</v>
      </c>
      <c r="C71" s="1" t="s">
        <v>581</v>
      </c>
      <c r="D71" s="1" t="s">
        <v>582</v>
      </c>
      <c r="E71" s="1" t="s">
        <v>16</v>
      </c>
      <c r="F71" s="5" t="s">
        <v>706</v>
      </c>
      <c r="G71" s="1" t="s">
        <v>27</v>
      </c>
      <c r="H71" s="1">
        <v>9383991</v>
      </c>
      <c r="I71" s="1">
        <v>14</v>
      </c>
      <c r="J71" s="1">
        <v>0</v>
      </c>
      <c r="K71" s="1">
        <v>0</v>
      </c>
      <c r="L71" s="1">
        <v>0</v>
      </c>
      <c r="M71" s="1">
        <v>0</v>
      </c>
      <c r="N71" s="1">
        <v>0</v>
      </c>
      <c r="O71" s="1">
        <v>0</v>
      </c>
      <c r="P71" s="1">
        <v>0</v>
      </c>
      <c r="Q71" s="1">
        <v>0</v>
      </c>
      <c r="R71" s="9">
        <f t="shared" si="1"/>
        <v>9383991</v>
      </c>
      <c r="S71" s="1">
        <f t="shared" si="0"/>
        <v>14</v>
      </c>
      <c r="T71" s="1" t="s">
        <v>337</v>
      </c>
      <c r="U71" s="1" t="s">
        <v>440</v>
      </c>
      <c r="V71" s="1" t="s">
        <v>584</v>
      </c>
    </row>
    <row r="72" spans="1:22" s="6" customFormat="1" ht="39.75" customHeight="1" x14ac:dyDescent="0.2">
      <c r="A72" s="1">
        <v>65</v>
      </c>
      <c r="B72" s="19" t="s">
        <v>707</v>
      </c>
      <c r="C72" s="1" t="s">
        <v>708</v>
      </c>
      <c r="D72" s="1" t="s">
        <v>709</v>
      </c>
      <c r="E72" s="1" t="s">
        <v>16</v>
      </c>
      <c r="F72" s="5" t="s">
        <v>710</v>
      </c>
      <c r="G72" s="1" t="s">
        <v>27</v>
      </c>
      <c r="H72" s="1">
        <v>4387110</v>
      </c>
      <c r="I72" s="1">
        <v>4</v>
      </c>
      <c r="J72" s="1">
        <v>4562594.4000000004</v>
      </c>
      <c r="K72" s="1">
        <v>4</v>
      </c>
      <c r="L72" s="1">
        <v>4722285.2039999999</v>
      </c>
      <c r="M72" s="1">
        <v>4</v>
      </c>
      <c r="N72" s="1">
        <v>4887565.1861399999</v>
      </c>
      <c r="O72" s="1">
        <v>4</v>
      </c>
      <c r="P72" s="1">
        <v>5058629.9676548997</v>
      </c>
      <c r="Q72" s="1">
        <v>4</v>
      </c>
      <c r="R72" s="9">
        <f t="shared" si="1"/>
        <v>23618184.757794898</v>
      </c>
      <c r="S72" s="1">
        <f t="shared" si="1"/>
        <v>20</v>
      </c>
      <c r="T72" s="1" t="s">
        <v>332</v>
      </c>
      <c r="U72" s="1" t="s">
        <v>24</v>
      </c>
      <c r="V72" s="1" t="s">
        <v>711</v>
      </c>
    </row>
    <row r="73" spans="1:22" s="6" customFormat="1" ht="39.75" customHeight="1" x14ac:dyDescent="0.2">
      <c r="A73" s="1">
        <v>66</v>
      </c>
      <c r="B73" s="19" t="s">
        <v>712</v>
      </c>
      <c r="C73" s="1" t="s">
        <v>713</v>
      </c>
      <c r="D73" s="1" t="s">
        <v>714</v>
      </c>
      <c r="E73" s="1" t="s">
        <v>16</v>
      </c>
      <c r="F73" s="5" t="s">
        <v>715</v>
      </c>
      <c r="G73" s="1" t="s">
        <v>27</v>
      </c>
      <c r="H73" s="1">
        <v>5015567.84</v>
      </c>
      <c r="I73" s="1">
        <v>4</v>
      </c>
      <c r="J73" s="1">
        <v>9128333.4688000008</v>
      </c>
      <c r="K73" s="1">
        <v>7</v>
      </c>
      <c r="L73" s="1">
        <v>9447825.1402080003</v>
      </c>
      <c r="M73" s="1">
        <v>7</v>
      </c>
      <c r="N73" s="1">
        <v>9778499.0201152787</v>
      </c>
      <c r="O73" s="1">
        <v>7</v>
      </c>
      <c r="P73" s="1">
        <v>10120746.485819312</v>
      </c>
      <c r="Q73" s="1">
        <v>7</v>
      </c>
      <c r="R73" s="9">
        <f t="shared" ref="R73:S136" si="2">H73+J73+L73+N73+P73</f>
        <v>43490971.954942591</v>
      </c>
      <c r="S73" s="1">
        <f t="shared" si="2"/>
        <v>32</v>
      </c>
      <c r="T73" s="1" t="s">
        <v>332</v>
      </c>
      <c r="U73" s="1" t="s">
        <v>24</v>
      </c>
      <c r="V73" s="1" t="s">
        <v>580</v>
      </c>
    </row>
    <row r="74" spans="1:22" s="6" customFormat="1" ht="39.75" customHeight="1" x14ac:dyDescent="0.2">
      <c r="A74" s="1">
        <v>67</v>
      </c>
      <c r="B74" s="19" t="s">
        <v>34</v>
      </c>
      <c r="C74" s="1" t="s">
        <v>549</v>
      </c>
      <c r="D74" s="1" t="s">
        <v>550</v>
      </c>
      <c r="E74" s="1" t="s">
        <v>16</v>
      </c>
      <c r="F74" s="5" t="s">
        <v>716</v>
      </c>
      <c r="G74" s="1" t="s">
        <v>27</v>
      </c>
      <c r="H74" s="1">
        <v>5238000</v>
      </c>
      <c r="I74" s="1">
        <v>54</v>
      </c>
      <c r="J74" s="1">
        <v>0</v>
      </c>
      <c r="K74" s="1">
        <v>0</v>
      </c>
      <c r="L74" s="1">
        <v>5238000</v>
      </c>
      <c r="M74" s="1">
        <v>54</v>
      </c>
      <c r="N74" s="1">
        <v>0</v>
      </c>
      <c r="O74" s="1">
        <v>0</v>
      </c>
      <c r="P74" s="1">
        <v>0</v>
      </c>
      <c r="Q74" s="1">
        <v>0</v>
      </c>
      <c r="R74" s="9">
        <f t="shared" si="2"/>
        <v>10476000</v>
      </c>
      <c r="S74" s="1">
        <f t="shared" si="2"/>
        <v>108</v>
      </c>
      <c r="T74" s="1" t="s">
        <v>334</v>
      </c>
      <c r="U74" s="1" t="s">
        <v>23</v>
      </c>
      <c r="V74" s="1" t="s">
        <v>490</v>
      </c>
    </row>
    <row r="75" spans="1:22" s="6" customFormat="1" ht="39.75" customHeight="1" x14ac:dyDescent="0.2">
      <c r="A75" s="1">
        <v>68</v>
      </c>
      <c r="B75" s="19" t="s">
        <v>717</v>
      </c>
      <c r="C75" s="1" t="s">
        <v>67</v>
      </c>
      <c r="D75" s="1" t="s">
        <v>665</v>
      </c>
      <c r="E75" s="1" t="s">
        <v>718</v>
      </c>
      <c r="F75" s="5" t="s">
        <v>719</v>
      </c>
      <c r="G75" s="1" t="s">
        <v>27</v>
      </c>
      <c r="H75" s="1">
        <v>1953700</v>
      </c>
      <c r="I75" s="1">
        <v>14</v>
      </c>
      <c r="J75" s="1">
        <v>1953700</v>
      </c>
      <c r="K75" s="1">
        <v>14</v>
      </c>
      <c r="L75" s="1">
        <v>1535050</v>
      </c>
      <c r="M75" s="1">
        <v>11</v>
      </c>
      <c r="N75" s="1">
        <v>1535050</v>
      </c>
      <c r="O75" s="1">
        <v>11</v>
      </c>
      <c r="P75" s="1">
        <v>0</v>
      </c>
      <c r="Q75" s="1">
        <v>0</v>
      </c>
      <c r="R75" s="9">
        <f t="shared" si="2"/>
        <v>6977500</v>
      </c>
      <c r="S75" s="1">
        <f t="shared" si="2"/>
        <v>50</v>
      </c>
      <c r="T75" s="1" t="s">
        <v>333</v>
      </c>
      <c r="U75" s="1" t="s">
        <v>24</v>
      </c>
      <c r="V75" s="1" t="s">
        <v>668</v>
      </c>
    </row>
    <row r="76" spans="1:22" s="6" customFormat="1" ht="39.75" customHeight="1" x14ac:dyDescent="0.2">
      <c r="A76" s="1">
        <v>69</v>
      </c>
      <c r="B76" s="19" t="s">
        <v>720</v>
      </c>
      <c r="C76" s="1" t="s">
        <v>67</v>
      </c>
      <c r="D76" s="1" t="s">
        <v>665</v>
      </c>
      <c r="E76" s="1" t="s">
        <v>666</v>
      </c>
      <c r="F76" s="5" t="s">
        <v>721</v>
      </c>
      <c r="G76" s="1" t="s">
        <v>27</v>
      </c>
      <c r="H76" s="1">
        <v>4642460</v>
      </c>
      <c r="I76" s="1">
        <v>38</v>
      </c>
      <c r="J76" s="1">
        <v>4642460</v>
      </c>
      <c r="K76" s="1">
        <v>38</v>
      </c>
      <c r="L76" s="1">
        <v>4642460</v>
      </c>
      <c r="M76" s="1">
        <v>38</v>
      </c>
      <c r="N76" s="1">
        <v>4642460</v>
      </c>
      <c r="O76" s="1">
        <v>38</v>
      </c>
      <c r="P76" s="1">
        <v>0</v>
      </c>
      <c r="Q76" s="1">
        <v>0</v>
      </c>
      <c r="R76" s="9">
        <f t="shared" si="2"/>
        <v>18569840</v>
      </c>
      <c r="S76" s="1">
        <f t="shared" si="2"/>
        <v>152</v>
      </c>
      <c r="T76" s="1" t="s">
        <v>333</v>
      </c>
      <c r="U76" s="1" t="s">
        <v>24</v>
      </c>
      <c r="V76" s="1" t="s">
        <v>668</v>
      </c>
    </row>
    <row r="77" spans="1:22" s="6" customFormat="1" ht="39.75" customHeight="1" x14ac:dyDescent="0.2">
      <c r="A77" s="1">
        <v>70</v>
      </c>
      <c r="B77" s="19" t="s">
        <v>722</v>
      </c>
      <c r="C77" s="1" t="s">
        <v>217</v>
      </c>
      <c r="D77" s="1" t="s">
        <v>621</v>
      </c>
      <c r="E77" s="1" t="s">
        <v>16</v>
      </c>
      <c r="F77" s="5" t="s">
        <v>723</v>
      </c>
      <c r="G77" s="1" t="s">
        <v>29</v>
      </c>
      <c r="H77" s="1">
        <v>98972</v>
      </c>
      <c r="I77" s="1">
        <v>4</v>
      </c>
      <c r="J77" s="1">
        <v>98972</v>
      </c>
      <c r="K77" s="1">
        <v>4</v>
      </c>
      <c r="L77" s="2">
        <v>98972</v>
      </c>
      <c r="M77" s="2">
        <v>4</v>
      </c>
      <c r="N77" s="2">
        <v>98972</v>
      </c>
      <c r="O77" s="2">
        <v>4</v>
      </c>
      <c r="P77" s="1">
        <v>0</v>
      </c>
      <c r="Q77" s="1">
        <v>0</v>
      </c>
      <c r="R77" s="9">
        <f t="shared" si="2"/>
        <v>395888</v>
      </c>
      <c r="S77" s="1">
        <f t="shared" si="2"/>
        <v>16</v>
      </c>
      <c r="T77" s="1" t="s">
        <v>343</v>
      </c>
      <c r="U77" s="1" t="s">
        <v>24</v>
      </c>
      <c r="V77" s="1" t="s">
        <v>724</v>
      </c>
    </row>
    <row r="78" spans="1:22" s="6" customFormat="1" ht="39.75" customHeight="1" x14ac:dyDescent="0.2">
      <c r="A78" s="1">
        <v>71</v>
      </c>
      <c r="B78" s="19" t="s">
        <v>726</v>
      </c>
      <c r="C78" s="1" t="s">
        <v>727</v>
      </c>
      <c r="D78" s="1" t="s">
        <v>728</v>
      </c>
      <c r="E78" s="1" t="s">
        <v>16</v>
      </c>
      <c r="F78" s="5" t="s">
        <v>729</v>
      </c>
      <c r="G78" s="1" t="s">
        <v>27</v>
      </c>
      <c r="H78" s="1">
        <v>213609.38</v>
      </c>
      <c r="I78" s="1">
        <v>1</v>
      </c>
      <c r="J78" s="1">
        <v>222153.75520000001</v>
      </c>
      <c r="K78" s="1">
        <v>1</v>
      </c>
      <c r="L78" s="1">
        <v>229929.13663200001</v>
      </c>
      <c r="M78" s="1">
        <v>1</v>
      </c>
      <c r="N78" s="1">
        <v>237976.65641411999</v>
      </c>
      <c r="O78" s="1">
        <v>1</v>
      </c>
      <c r="P78" s="1">
        <v>246305.83938861417</v>
      </c>
      <c r="Q78" s="1">
        <v>1</v>
      </c>
      <c r="R78" s="9">
        <f t="shared" si="2"/>
        <v>1149974.767634734</v>
      </c>
      <c r="S78" s="1">
        <f t="shared" si="2"/>
        <v>5</v>
      </c>
      <c r="T78" s="1" t="s">
        <v>332</v>
      </c>
      <c r="U78" s="1" t="s">
        <v>305</v>
      </c>
      <c r="V78" s="1" t="s">
        <v>730</v>
      </c>
    </row>
    <row r="79" spans="1:22" s="6" customFormat="1" ht="39.75" customHeight="1" x14ac:dyDescent="0.2">
      <c r="A79" s="1">
        <v>72</v>
      </c>
      <c r="B79" s="19" t="s">
        <v>731</v>
      </c>
      <c r="C79" s="1" t="s">
        <v>67</v>
      </c>
      <c r="D79" s="1" t="s">
        <v>665</v>
      </c>
      <c r="E79" s="1" t="s">
        <v>699</v>
      </c>
      <c r="F79" s="5" t="s">
        <v>732</v>
      </c>
      <c r="G79" s="1" t="s">
        <v>27</v>
      </c>
      <c r="H79" s="1">
        <v>2812000</v>
      </c>
      <c r="I79" s="1">
        <v>38</v>
      </c>
      <c r="J79" s="1">
        <v>2812000</v>
      </c>
      <c r="K79" s="1">
        <v>38</v>
      </c>
      <c r="L79" s="1">
        <v>2812000</v>
      </c>
      <c r="M79" s="2">
        <v>38</v>
      </c>
      <c r="N79" s="1">
        <v>2812000</v>
      </c>
      <c r="O79" s="2">
        <v>38</v>
      </c>
      <c r="P79" s="1">
        <v>0</v>
      </c>
      <c r="Q79" s="1">
        <v>0</v>
      </c>
      <c r="R79" s="9">
        <f t="shared" si="2"/>
        <v>11248000</v>
      </c>
      <c r="S79" s="1">
        <f t="shared" si="2"/>
        <v>152</v>
      </c>
      <c r="T79" s="1" t="s">
        <v>333</v>
      </c>
      <c r="U79" s="1" t="s">
        <v>305</v>
      </c>
      <c r="V79" s="1" t="s">
        <v>668</v>
      </c>
    </row>
    <row r="80" spans="1:22" s="6" customFormat="1" ht="39.75" customHeight="1" x14ac:dyDescent="0.2">
      <c r="A80" s="1">
        <v>73</v>
      </c>
      <c r="B80" s="19" t="s">
        <v>69</v>
      </c>
      <c r="C80" s="1" t="s">
        <v>733</v>
      </c>
      <c r="D80" s="1" t="s">
        <v>734</v>
      </c>
      <c r="E80" s="1" t="s">
        <v>16</v>
      </c>
      <c r="F80" s="5" t="s">
        <v>735</v>
      </c>
      <c r="G80" s="1" t="s">
        <v>20</v>
      </c>
      <c r="H80" s="1">
        <v>1650000</v>
      </c>
      <c r="I80" s="1">
        <v>660</v>
      </c>
      <c r="J80" s="1">
        <v>0</v>
      </c>
      <c r="K80" s="1">
        <v>0</v>
      </c>
      <c r="L80" s="1">
        <v>1650000</v>
      </c>
      <c r="M80" s="1">
        <v>660</v>
      </c>
      <c r="N80" s="1">
        <v>0</v>
      </c>
      <c r="O80" s="1">
        <v>0</v>
      </c>
      <c r="P80" s="1">
        <v>0</v>
      </c>
      <c r="Q80" s="1">
        <v>0</v>
      </c>
      <c r="R80" s="9">
        <f t="shared" si="2"/>
        <v>3300000</v>
      </c>
      <c r="S80" s="1">
        <f t="shared" si="2"/>
        <v>1320</v>
      </c>
      <c r="T80" s="1" t="s">
        <v>344</v>
      </c>
      <c r="U80" s="1" t="s">
        <v>24</v>
      </c>
      <c r="V80" s="1" t="s">
        <v>736</v>
      </c>
    </row>
    <row r="81" spans="1:22" s="6" customFormat="1" ht="39.75" customHeight="1" x14ac:dyDescent="0.2">
      <c r="A81" s="1">
        <v>74</v>
      </c>
      <c r="B81" s="19" t="s">
        <v>737</v>
      </c>
      <c r="C81" s="1" t="s">
        <v>738</v>
      </c>
      <c r="D81" s="1" t="s">
        <v>739</v>
      </c>
      <c r="E81" s="1" t="s">
        <v>16</v>
      </c>
      <c r="F81" s="5" t="s">
        <v>740</v>
      </c>
      <c r="G81" s="1" t="s">
        <v>27</v>
      </c>
      <c r="H81" s="1">
        <v>1700041.92</v>
      </c>
      <c r="I81" s="1">
        <v>4</v>
      </c>
      <c r="J81" s="1">
        <v>1768043.5967999999</v>
      </c>
      <c r="K81" s="1">
        <v>4</v>
      </c>
      <c r="L81" s="1">
        <v>1829925.1226879999</v>
      </c>
      <c r="M81" s="1">
        <v>4</v>
      </c>
      <c r="N81" s="1">
        <v>1893972.5019820798</v>
      </c>
      <c r="O81" s="1">
        <v>4</v>
      </c>
      <c r="P81" s="1">
        <v>1960261.5395514525</v>
      </c>
      <c r="Q81" s="1">
        <v>4</v>
      </c>
      <c r="R81" s="9">
        <f t="shared" si="2"/>
        <v>9152244.681021532</v>
      </c>
      <c r="S81" s="1">
        <f t="shared" si="2"/>
        <v>20</v>
      </c>
      <c r="T81" s="1" t="s">
        <v>332</v>
      </c>
      <c r="U81" s="1" t="s">
        <v>24</v>
      </c>
      <c r="V81" s="1" t="s">
        <v>741</v>
      </c>
    </row>
    <row r="82" spans="1:22" s="6" customFormat="1" ht="39.75" customHeight="1" x14ac:dyDescent="0.2">
      <c r="A82" s="1">
        <v>75</v>
      </c>
      <c r="B82" s="19" t="s">
        <v>742</v>
      </c>
      <c r="C82" s="1" t="s">
        <v>245</v>
      </c>
      <c r="D82" s="1" t="s">
        <v>246</v>
      </c>
      <c r="E82" s="1" t="s">
        <v>16</v>
      </c>
      <c r="F82" s="5" t="s">
        <v>740</v>
      </c>
      <c r="G82" s="1" t="s">
        <v>27</v>
      </c>
      <c r="H82" s="1">
        <v>2020535.7000000002</v>
      </c>
      <c r="I82" s="1">
        <v>6</v>
      </c>
      <c r="J82" s="1">
        <v>2101357.1280000005</v>
      </c>
      <c r="K82" s="1">
        <v>6</v>
      </c>
      <c r="L82" s="1">
        <v>2174904.6274800003</v>
      </c>
      <c r="M82" s="1">
        <v>6</v>
      </c>
      <c r="N82" s="1">
        <v>2251026.2894418002</v>
      </c>
      <c r="O82" s="1">
        <v>6</v>
      </c>
      <c r="P82" s="1">
        <v>2329812.2095722631</v>
      </c>
      <c r="Q82" s="1">
        <v>6</v>
      </c>
      <c r="R82" s="9">
        <f t="shared" si="2"/>
        <v>10877635.954494065</v>
      </c>
      <c r="S82" s="1">
        <f t="shared" si="2"/>
        <v>30</v>
      </c>
      <c r="T82" s="1" t="s">
        <v>332</v>
      </c>
      <c r="U82" s="1" t="s">
        <v>305</v>
      </c>
      <c r="V82" s="1" t="s">
        <v>725</v>
      </c>
    </row>
    <row r="83" spans="1:22" s="6" customFormat="1" ht="39.75" customHeight="1" x14ac:dyDescent="0.2">
      <c r="A83" s="1">
        <v>76</v>
      </c>
      <c r="B83" s="19" t="s">
        <v>605</v>
      </c>
      <c r="C83" s="1" t="s">
        <v>606</v>
      </c>
      <c r="D83" s="1" t="s">
        <v>607</v>
      </c>
      <c r="E83" s="1" t="s">
        <v>16</v>
      </c>
      <c r="F83" s="5" t="s">
        <v>743</v>
      </c>
      <c r="G83" s="1" t="s">
        <v>27</v>
      </c>
      <c r="H83" s="1">
        <v>14000000</v>
      </c>
      <c r="I83" s="1">
        <v>2</v>
      </c>
      <c r="J83" s="1">
        <v>0</v>
      </c>
      <c r="K83" s="1">
        <v>0</v>
      </c>
      <c r="L83" s="1">
        <v>0</v>
      </c>
      <c r="M83" s="1">
        <v>0</v>
      </c>
      <c r="N83" s="1">
        <v>0</v>
      </c>
      <c r="O83" s="1">
        <v>0</v>
      </c>
      <c r="P83" s="1">
        <v>0</v>
      </c>
      <c r="Q83" s="1">
        <v>0</v>
      </c>
      <c r="R83" s="9">
        <f t="shared" si="2"/>
        <v>14000000</v>
      </c>
      <c r="S83" s="1">
        <f t="shared" si="2"/>
        <v>2</v>
      </c>
      <c r="T83" s="1" t="s">
        <v>337</v>
      </c>
      <c r="U83" s="1" t="s">
        <v>744</v>
      </c>
      <c r="V83" s="1" t="s">
        <v>745</v>
      </c>
    </row>
    <row r="84" spans="1:22" s="6" customFormat="1" ht="39.75" customHeight="1" x14ac:dyDescent="0.2">
      <c r="A84" s="1">
        <v>77</v>
      </c>
      <c r="B84" s="19" t="s">
        <v>746</v>
      </c>
      <c r="C84" s="1" t="s">
        <v>685</v>
      </c>
      <c r="D84" s="1" t="s">
        <v>686</v>
      </c>
      <c r="E84" s="1" t="s">
        <v>16</v>
      </c>
      <c r="F84" s="5" t="s">
        <v>747</v>
      </c>
      <c r="G84" s="1" t="s">
        <v>274</v>
      </c>
      <c r="H84" s="1">
        <v>1609955.2</v>
      </c>
      <c r="I84" s="1">
        <v>10</v>
      </c>
      <c r="J84" s="1">
        <v>1674353.4080000001</v>
      </c>
      <c r="K84" s="1">
        <v>10</v>
      </c>
      <c r="L84" s="1">
        <v>1732955.77728</v>
      </c>
      <c r="M84" s="1">
        <v>10</v>
      </c>
      <c r="N84" s="1">
        <v>1793609.2294848</v>
      </c>
      <c r="O84" s="1">
        <v>10</v>
      </c>
      <c r="P84" s="1">
        <v>1856385.552516768</v>
      </c>
      <c r="Q84" s="1">
        <v>10</v>
      </c>
      <c r="R84" s="9">
        <f t="shared" si="2"/>
        <v>8667259.1672815681</v>
      </c>
      <c r="S84" s="1">
        <f t="shared" si="2"/>
        <v>50</v>
      </c>
      <c r="T84" s="1" t="s">
        <v>332</v>
      </c>
      <c r="U84" s="1" t="s">
        <v>19</v>
      </c>
      <c r="V84" s="1" t="s">
        <v>688</v>
      </c>
    </row>
    <row r="85" spans="1:22" s="6" customFormat="1" ht="39.75" customHeight="1" x14ac:dyDescent="0.2">
      <c r="A85" s="1">
        <v>78</v>
      </c>
      <c r="B85" s="19" t="s">
        <v>372</v>
      </c>
      <c r="C85" s="1" t="s">
        <v>77</v>
      </c>
      <c r="D85" s="1" t="s">
        <v>748</v>
      </c>
      <c r="E85" s="1" t="s">
        <v>16</v>
      </c>
      <c r="F85" s="5" t="s">
        <v>749</v>
      </c>
      <c r="G85" s="1" t="s">
        <v>27</v>
      </c>
      <c r="H85" s="1">
        <v>1073870.3800000001</v>
      </c>
      <c r="I85" s="1">
        <v>11</v>
      </c>
      <c r="J85" s="1">
        <v>1116825.1952000002</v>
      </c>
      <c r="K85" s="1">
        <v>11</v>
      </c>
      <c r="L85" s="1">
        <v>1155914.0770320001</v>
      </c>
      <c r="M85" s="1">
        <v>11</v>
      </c>
      <c r="N85" s="1">
        <v>1196371.06972812</v>
      </c>
      <c r="O85" s="1">
        <v>11</v>
      </c>
      <c r="P85" s="1">
        <v>1238244.0571686041</v>
      </c>
      <c r="Q85" s="1">
        <v>11</v>
      </c>
      <c r="R85" s="9">
        <f t="shared" si="2"/>
        <v>5781224.7791287247</v>
      </c>
      <c r="S85" s="1">
        <f t="shared" si="2"/>
        <v>55</v>
      </c>
      <c r="T85" s="1" t="s">
        <v>332</v>
      </c>
      <c r="U85" s="1" t="s">
        <v>24</v>
      </c>
      <c r="V85" s="1" t="s">
        <v>750</v>
      </c>
    </row>
    <row r="86" spans="1:22" s="6" customFormat="1" ht="39.75" customHeight="1" x14ac:dyDescent="0.2">
      <c r="A86" s="1">
        <v>79</v>
      </c>
      <c r="B86" s="19" t="s">
        <v>44</v>
      </c>
      <c r="C86" s="1" t="s">
        <v>519</v>
      </c>
      <c r="D86" s="1" t="s">
        <v>520</v>
      </c>
      <c r="E86" s="1" t="s">
        <v>16</v>
      </c>
      <c r="F86" s="5" t="s">
        <v>751</v>
      </c>
      <c r="G86" s="1" t="s">
        <v>29</v>
      </c>
      <c r="H86" s="1">
        <v>8708000</v>
      </c>
      <c r="I86" s="1">
        <v>5</v>
      </c>
      <c r="J86" s="1">
        <v>0</v>
      </c>
      <c r="K86" s="1">
        <v>0</v>
      </c>
      <c r="L86" s="1">
        <v>0</v>
      </c>
      <c r="M86" s="1">
        <v>0</v>
      </c>
      <c r="N86" s="1">
        <v>0</v>
      </c>
      <c r="O86" s="1">
        <v>0</v>
      </c>
      <c r="P86" s="1">
        <v>0</v>
      </c>
      <c r="Q86" s="1">
        <v>0</v>
      </c>
      <c r="R86" s="9">
        <f t="shared" si="2"/>
        <v>8708000</v>
      </c>
      <c r="S86" s="1">
        <f t="shared" si="2"/>
        <v>5</v>
      </c>
      <c r="T86" s="1" t="s">
        <v>337</v>
      </c>
      <c r="U86" s="1" t="s">
        <v>22</v>
      </c>
      <c r="V86" s="1" t="s">
        <v>609</v>
      </c>
    </row>
    <row r="87" spans="1:22" s="6" customFormat="1" ht="39.75" customHeight="1" x14ac:dyDescent="0.2">
      <c r="A87" s="1">
        <v>80</v>
      </c>
      <c r="B87" s="19" t="s">
        <v>752</v>
      </c>
      <c r="C87" s="1" t="s">
        <v>738</v>
      </c>
      <c r="D87" s="1" t="s">
        <v>739</v>
      </c>
      <c r="E87" s="1" t="s">
        <v>16</v>
      </c>
      <c r="F87" s="5" t="s">
        <v>753</v>
      </c>
      <c r="G87" s="1" t="s">
        <v>27</v>
      </c>
      <c r="H87" s="1">
        <v>914102.66</v>
      </c>
      <c r="I87" s="1">
        <v>2</v>
      </c>
      <c r="J87" s="1">
        <v>950666.76640000008</v>
      </c>
      <c r="K87" s="1">
        <v>2</v>
      </c>
      <c r="L87" s="1">
        <v>983940.10322399996</v>
      </c>
      <c r="M87" s="1">
        <v>2</v>
      </c>
      <c r="N87" s="1">
        <v>1018378.0068368398</v>
      </c>
      <c r="O87" s="1">
        <v>2</v>
      </c>
      <c r="P87" s="1">
        <v>1054021.2370761291</v>
      </c>
      <c r="Q87" s="1">
        <v>2</v>
      </c>
      <c r="R87" s="9">
        <f t="shared" si="2"/>
        <v>4921108.773536969</v>
      </c>
      <c r="S87" s="1">
        <f t="shared" si="2"/>
        <v>10</v>
      </c>
      <c r="T87" s="1" t="s">
        <v>332</v>
      </c>
      <c r="U87" s="1" t="s">
        <v>24</v>
      </c>
      <c r="V87" s="1" t="s">
        <v>741</v>
      </c>
    </row>
    <row r="88" spans="1:22" s="6" customFormat="1" ht="39.75" customHeight="1" x14ac:dyDescent="0.2">
      <c r="A88" s="1">
        <v>81</v>
      </c>
      <c r="B88" s="19" t="s">
        <v>754</v>
      </c>
      <c r="C88" s="1" t="s">
        <v>55</v>
      </c>
      <c r="D88" s="1" t="s">
        <v>56</v>
      </c>
      <c r="E88" s="1" t="s">
        <v>16</v>
      </c>
      <c r="F88" s="5" t="s">
        <v>755</v>
      </c>
      <c r="G88" s="1" t="s">
        <v>27</v>
      </c>
      <c r="H88" s="1">
        <v>1078440</v>
      </c>
      <c r="I88" s="1">
        <v>3</v>
      </c>
      <c r="J88" s="2">
        <v>5607888</v>
      </c>
      <c r="K88" s="2">
        <v>15</v>
      </c>
      <c r="L88" s="1">
        <v>5832203.5199999996</v>
      </c>
      <c r="M88" s="2">
        <v>15</v>
      </c>
      <c r="N88" s="2">
        <v>6065492.1600000001</v>
      </c>
      <c r="O88" s="2">
        <v>15</v>
      </c>
      <c r="P88" s="2">
        <v>6308111.7999999998</v>
      </c>
      <c r="Q88" s="2">
        <v>15</v>
      </c>
      <c r="R88" s="9">
        <f t="shared" si="2"/>
        <v>24892135.48</v>
      </c>
      <c r="S88" s="1">
        <f t="shared" si="2"/>
        <v>63</v>
      </c>
      <c r="T88" s="1" t="s">
        <v>336</v>
      </c>
      <c r="U88" s="1" t="s">
        <v>78</v>
      </c>
      <c r="V88" s="1" t="s">
        <v>756</v>
      </c>
    </row>
    <row r="89" spans="1:22" s="6" customFormat="1" ht="39.75" customHeight="1" x14ac:dyDescent="0.2">
      <c r="A89" s="1">
        <v>82</v>
      </c>
      <c r="B89" s="19" t="s">
        <v>701</v>
      </c>
      <c r="C89" s="1" t="s">
        <v>702</v>
      </c>
      <c r="D89" s="1" t="s">
        <v>703</v>
      </c>
      <c r="E89" s="1" t="s">
        <v>16</v>
      </c>
      <c r="F89" s="5" t="s">
        <v>757</v>
      </c>
      <c r="G89" s="1" t="s">
        <v>27</v>
      </c>
      <c r="H89" s="1">
        <v>1811349.9000000001</v>
      </c>
      <c r="I89" s="1">
        <v>30</v>
      </c>
      <c r="J89" s="1">
        <v>1811349.9000000001</v>
      </c>
      <c r="K89" s="1">
        <v>30</v>
      </c>
      <c r="L89" s="2">
        <v>1811349.9000000001</v>
      </c>
      <c r="M89" s="2">
        <v>30</v>
      </c>
      <c r="N89" s="2">
        <v>1811349.9000000001</v>
      </c>
      <c r="O89" s="2">
        <v>30</v>
      </c>
      <c r="P89" s="1">
        <v>0</v>
      </c>
      <c r="Q89" s="1">
        <v>0</v>
      </c>
      <c r="R89" s="9">
        <f t="shared" si="2"/>
        <v>7245399.6000000006</v>
      </c>
      <c r="S89" s="1">
        <f t="shared" si="2"/>
        <v>120</v>
      </c>
      <c r="T89" s="1" t="s">
        <v>343</v>
      </c>
      <c r="U89" s="1" t="s">
        <v>78</v>
      </c>
      <c r="V89" s="1" t="s">
        <v>758</v>
      </c>
    </row>
    <row r="90" spans="1:22" s="6" customFormat="1" ht="39.75" customHeight="1" x14ac:dyDescent="0.2">
      <c r="A90" s="1">
        <v>83</v>
      </c>
      <c r="B90" s="19" t="s">
        <v>759</v>
      </c>
      <c r="C90" s="1" t="s">
        <v>760</v>
      </c>
      <c r="D90" s="1" t="s">
        <v>761</v>
      </c>
      <c r="E90" s="1" t="s">
        <v>16</v>
      </c>
      <c r="F90" s="5" t="s">
        <v>762</v>
      </c>
      <c r="G90" s="1" t="s">
        <v>27</v>
      </c>
      <c r="H90" s="1">
        <v>842825.25</v>
      </c>
      <c r="I90" s="1">
        <v>3</v>
      </c>
      <c r="J90" s="1">
        <v>876538.26</v>
      </c>
      <c r="K90" s="1">
        <v>3</v>
      </c>
      <c r="L90" s="1">
        <v>907217.09909999999</v>
      </c>
      <c r="M90" s="1">
        <v>3</v>
      </c>
      <c r="N90" s="1">
        <v>938969.69756849995</v>
      </c>
      <c r="O90" s="1">
        <v>3</v>
      </c>
      <c r="P90" s="1">
        <v>971833.63698339742</v>
      </c>
      <c r="Q90" s="1">
        <v>3</v>
      </c>
      <c r="R90" s="9">
        <f t="shared" si="2"/>
        <v>4537383.9436518978</v>
      </c>
      <c r="S90" s="1">
        <f t="shared" si="2"/>
        <v>15</v>
      </c>
      <c r="T90" s="1" t="s">
        <v>332</v>
      </c>
      <c r="U90" s="1" t="s">
        <v>24</v>
      </c>
      <c r="V90" s="1" t="s">
        <v>203</v>
      </c>
    </row>
    <row r="91" spans="1:22" s="6" customFormat="1" ht="39.75" customHeight="1" x14ac:dyDescent="0.2">
      <c r="A91" s="1">
        <v>84</v>
      </c>
      <c r="B91" s="19" t="s">
        <v>764</v>
      </c>
      <c r="C91" s="1" t="s">
        <v>67</v>
      </c>
      <c r="D91" s="1" t="s">
        <v>665</v>
      </c>
      <c r="E91" s="1" t="s">
        <v>765</v>
      </c>
      <c r="F91" s="5" t="s">
        <v>766</v>
      </c>
      <c r="G91" s="1" t="s">
        <v>27</v>
      </c>
      <c r="H91" s="1">
        <v>1072500</v>
      </c>
      <c r="I91" s="1">
        <v>13</v>
      </c>
      <c r="J91" s="1">
        <v>990000</v>
      </c>
      <c r="K91" s="1">
        <v>12</v>
      </c>
      <c r="L91" s="1">
        <v>990000</v>
      </c>
      <c r="M91" s="1">
        <v>12</v>
      </c>
      <c r="N91" s="1">
        <v>990000</v>
      </c>
      <c r="O91" s="1">
        <v>12</v>
      </c>
      <c r="P91" s="1">
        <v>0</v>
      </c>
      <c r="Q91" s="1">
        <v>0</v>
      </c>
      <c r="R91" s="9">
        <f t="shared" si="2"/>
        <v>4042500</v>
      </c>
      <c r="S91" s="1">
        <f t="shared" si="2"/>
        <v>49</v>
      </c>
      <c r="T91" s="1" t="s">
        <v>333</v>
      </c>
      <c r="U91" s="1" t="s">
        <v>24</v>
      </c>
      <c r="V91" s="1" t="s">
        <v>668</v>
      </c>
    </row>
    <row r="92" spans="1:22" s="6" customFormat="1" ht="39.75" customHeight="1" x14ac:dyDescent="0.2">
      <c r="A92" s="1">
        <v>85</v>
      </c>
      <c r="B92" s="19" t="s">
        <v>767</v>
      </c>
      <c r="C92" s="1" t="s">
        <v>768</v>
      </c>
      <c r="D92" s="1" t="s">
        <v>769</v>
      </c>
      <c r="E92" s="1" t="s">
        <v>16</v>
      </c>
      <c r="F92" s="5" t="s">
        <v>770</v>
      </c>
      <c r="G92" s="1" t="s">
        <v>27</v>
      </c>
      <c r="H92" s="1">
        <v>1087547.3700000001</v>
      </c>
      <c r="I92" s="1">
        <v>7</v>
      </c>
      <c r="J92" s="1">
        <v>1131049.2648000002</v>
      </c>
      <c r="K92" s="1">
        <v>7</v>
      </c>
      <c r="L92" s="1">
        <v>1170635.9890680001</v>
      </c>
      <c r="M92" s="1">
        <v>7</v>
      </c>
      <c r="N92" s="1">
        <v>1211608.24868538</v>
      </c>
      <c r="O92" s="1">
        <v>7</v>
      </c>
      <c r="P92" s="1">
        <v>1254014.5373893683</v>
      </c>
      <c r="Q92" s="1">
        <v>7</v>
      </c>
      <c r="R92" s="9">
        <f t="shared" si="2"/>
        <v>5854855.409942748</v>
      </c>
      <c r="S92" s="1">
        <f t="shared" si="2"/>
        <v>35</v>
      </c>
      <c r="T92" s="1" t="s">
        <v>332</v>
      </c>
      <c r="U92" s="1" t="s">
        <v>23</v>
      </c>
      <c r="V92" s="1" t="s">
        <v>771</v>
      </c>
    </row>
    <row r="93" spans="1:22" s="6" customFormat="1" ht="39.75" customHeight="1" x14ac:dyDescent="0.2">
      <c r="A93" s="1">
        <v>86</v>
      </c>
      <c r="B93" s="19" t="s">
        <v>773</v>
      </c>
      <c r="C93" s="1" t="s">
        <v>768</v>
      </c>
      <c r="D93" s="1" t="s">
        <v>769</v>
      </c>
      <c r="E93" s="1" t="s">
        <v>16</v>
      </c>
      <c r="F93" s="5" t="s">
        <v>774</v>
      </c>
      <c r="G93" s="1" t="s">
        <v>29</v>
      </c>
      <c r="H93" s="1">
        <v>3570750</v>
      </c>
      <c r="I93" s="1">
        <v>12</v>
      </c>
      <c r="J93" s="1">
        <v>3713580</v>
      </c>
      <c r="K93" s="1">
        <v>12</v>
      </c>
      <c r="L93" s="1">
        <v>1281185.1000000001</v>
      </c>
      <c r="M93" s="1">
        <v>4</v>
      </c>
      <c r="N93" s="1">
        <v>3978079.7355000004</v>
      </c>
      <c r="O93" s="1">
        <v>12</v>
      </c>
      <c r="P93" s="1">
        <v>4117312.5262424997</v>
      </c>
      <c r="Q93" s="1">
        <v>12</v>
      </c>
      <c r="R93" s="9">
        <f t="shared" si="2"/>
        <v>16660907.3617425</v>
      </c>
      <c r="S93" s="1">
        <f t="shared" si="2"/>
        <v>52</v>
      </c>
      <c r="T93" s="1" t="s">
        <v>332</v>
      </c>
      <c r="U93" s="1" t="s">
        <v>24</v>
      </c>
      <c r="V93" s="1" t="s">
        <v>775</v>
      </c>
    </row>
    <row r="94" spans="1:22" s="6" customFormat="1" ht="39.75" customHeight="1" x14ac:dyDescent="0.2">
      <c r="A94" s="1">
        <v>87</v>
      </c>
      <c r="B94" s="19" t="s">
        <v>776</v>
      </c>
      <c r="C94" s="1" t="s">
        <v>777</v>
      </c>
      <c r="D94" s="1" t="s">
        <v>778</v>
      </c>
      <c r="E94" s="1" t="s">
        <v>16</v>
      </c>
      <c r="F94" s="5" t="s">
        <v>779</v>
      </c>
      <c r="G94" s="1" t="s">
        <v>27</v>
      </c>
      <c r="H94" s="1">
        <v>784406.26</v>
      </c>
      <c r="I94" s="1">
        <v>38</v>
      </c>
      <c r="J94" s="1">
        <v>815782.51040000003</v>
      </c>
      <c r="K94" s="1">
        <v>38</v>
      </c>
      <c r="L94" s="1">
        <v>844334.89826399996</v>
      </c>
      <c r="M94" s="1">
        <v>38</v>
      </c>
      <c r="N94" s="1">
        <v>873886.61970323988</v>
      </c>
      <c r="O94" s="1">
        <v>38</v>
      </c>
      <c r="P94" s="1">
        <v>904472.65139285324</v>
      </c>
      <c r="Q94" s="1">
        <v>38</v>
      </c>
      <c r="R94" s="9">
        <f t="shared" si="2"/>
        <v>4222882.9397600926</v>
      </c>
      <c r="S94" s="1">
        <f t="shared" si="2"/>
        <v>190</v>
      </c>
      <c r="T94" s="1" t="s">
        <v>332</v>
      </c>
      <c r="U94" s="1" t="s">
        <v>780</v>
      </c>
      <c r="V94" s="1" t="s">
        <v>781</v>
      </c>
    </row>
    <row r="95" spans="1:22" s="6" customFormat="1" ht="39.75" customHeight="1" x14ac:dyDescent="0.2">
      <c r="A95" s="1">
        <v>88</v>
      </c>
      <c r="B95" s="19" t="s">
        <v>782</v>
      </c>
      <c r="C95" s="1" t="s">
        <v>783</v>
      </c>
      <c r="D95" s="1" t="s">
        <v>436</v>
      </c>
      <c r="E95" s="1" t="s">
        <v>16</v>
      </c>
      <c r="F95" s="5" t="s">
        <v>784</v>
      </c>
      <c r="G95" s="1" t="s">
        <v>27</v>
      </c>
      <c r="H95" s="1">
        <v>992559.71</v>
      </c>
      <c r="I95" s="1">
        <v>23</v>
      </c>
      <c r="J95" s="1">
        <v>1032262.0984</v>
      </c>
      <c r="K95" s="1">
        <v>23</v>
      </c>
      <c r="L95" s="1">
        <v>1068391.2718439999</v>
      </c>
      <c r="M95" s="1">
        <v>23</v>
      </c>
      <c r="N95" s="1">
        <v>1105784.9663585399</v>
      </c>
      <c r="O95" s="1">
        <v>23</v>
      </c>
      <c r="P95" s="1">
        <v>1144487.4401810886</v>
      </c>
      <c r="Q95" s="1">
        <v>23</v>
      </c>
      <c r="R95" s="9">
        <f t="shared" si="2"/>
        <v>5343485.4867836284</v>
      </c>
      <c r="S95" s="1">
        <f t="shared" si="2"/>
        <v>115</v>
      </c>
      <c r="T95" s="1" t="s">
        <v>332</v>
      </c>
      <c r="U95" s="1" t="s">
        <v>24</v>
      </c>
      <c r="V95" s="1" t="s">
        <v>680</v>
      </c>
    </row>
    <row r="96" spans="1:22" s="6" customFormat="1" ht="39.75" customHeight="1" x14ac:dyDescent="0.2">
      <c r="A96" s="1">
        <v>89</v>
      </c>
      <c r="B96" s="19" t="s">
        <v>786</v>
      </c>
      <c r="C96" s="1" t="s">
        <v>79</v>
      </c>
      <c r="D96" s="1" t="s">
        <v>633</v>
      </c>
      <c r="E96" s="1" t="s">
        <v>16</v>
      </c>
      <c r="F96" s="5" t="s">
        <v>787</v>
      </c>
      <c r="G96" s="1" t="s">
        <v>27</v>
      </c>
      <c r="H96" s="1">
        <v>1840767.12</v>
      </c>
      <c r="I96" s="1">
        <v>1</v>
      </c>
      <c r="J96" s="1">
        <v>1914397.8048000003</v>
      </c>
      <c r="K96" s="1">
        <v>1</v>
      </c>
      <c r="L96" s="1">
        <v>1981401.7279680001</v>
      </c>
      <c r="M96" s="1">
        <v>1</v>
      </c>
      <c r="N96" s="1">
        <v>2050750.7884468799</v>
      </c>
      <c r="O96" s="1">
        <v>1</v>
      </c>
      <c r="P96" s="1">
        <v>2122527.0660425206</v>
      </c>
      <c r="Q96" s="1">
        <v>1</v>
      </c>
      <c r="R96" s="9">
        <f t="shared" si="2"/>
        <v>9909844.5072574001</v>
      </c>
      <c r="S96" s="1">
        <f t="shared" si="2"/>
        <v>5</v>
      </c>
      <c r="T96" s="1" t="s">
        <v>332</v>
      </c>
      <c r="U96" s="1" t="s">
        <v>24</v>
      </c>
      <c r="V96" s="1" t="s">
        <v>788</v>
      </c>
    </row>
    <row r="97" spans="1:22" s="6" customFormat="1" ht="39.75" customHeight="1" x14ac:dyDescent="0.2">
      <c r="A97" s="1">
        <v>90</v>
      </c>
      <c r="B97" s="19" t="s">
        <v>34</v>
      </c>
      <c r="C97" s="1" t="s">
        <v>549</v>
      </c>
      <c r="D97" s="1" t="s">
        <v>550</v>
      </c>
      <c r="E97" s="1" t="s">
        <v>16</v>
      </c>
      <c r="F97" s="5" t="s">
        <v>789</v>
      </c>
      <c r="G97" s="1" t="s">
        <v>27</v>
      </c>
      <c r="H97" s="1">
        <v>0</v>
      </c>
      <c r="I97" s="1">
        <v>0</v>
      </c>
      <c r="J97" s="1">
        <v>1179000</v>
      </c>
      <c r="K97" s="1">
        <v>30</v>
      </c>
      <c r="L97" s="1">
        <v>1179000</v>
      </c>
      <c r="M97" s="1">
        <v>30</v>
      </c>
      <c r="N97" s="1">
        <v>1179000</v>
      </c>
      <c r="O97" s="1">
        <v>30</v>
      </c>
      <c r="P97" s="1">
        <v>0</v>
      </c>
      <c r="Q97" s="1">
        <v>0</v>
      </c>
      <c r="R97" s="9">
        <f t="shared" si="2"/>
        <v>3537000</v>
      </c>
      <c r="S97" s="1">
        <f t="shared" si="2"/>
        <v>90</v>
      </c>
      <c r="T97" s="1" t="s">
        <v>334</v>
      </c>
      <c r="U97" s="1" t="s">
        <v>23</v>
      </c>
      <c r="V97" s="1" t="s">
        <v>490</v>
      </c>
    </row>
    <row r="98" spans="1:22" s="6" customFormat="1" ht="39.75" customHeight="1" x14ac:dyDescent="0.2">
      <c r="A98" s="1">
        <v>91</v>
      </c>
      <c r="B98" s="19" t="s">
        <v>790</v>
      </c>
      <c r="C98" s="1" t="s">
        <v>791</v>
      </c>
      <c r="D98" s="1" t="s">
        <v>438</v>
      </c>
      <c r="E98" s="1" t="s">
        <v>16</v>
      </c>
      <c r="F98" s="5" t="s">
        <v>792</v>
      </c>
      <c r="G98" s="1" t="s">
        <v>27</v>
      </c>
      <c r="H98" s="1">
        <v>695625.20000000007</v>
      </c>
      <c r="I98" s="1">
        <v>40</v>
      </c>
      <c r="J98" s="1">
        <v>723450.2080000001</v>
      </c>
      <c r="K98" s="1">
        <v>40</v>
      </c>
      <c r="L98" s="1">
        <v>748770.96528</v>
      </c>
      <c r="M98" s="1">
        <v>40</v>
      </c>
      <c r="N98" s="1">
        <v>774977.94906479993</v>
      </c>
      <c r="O98" s="1">
        <v>40</v>
      </c>
      <c r="P98" s="1">
        <v>802102.17728206783</v>
      </c>
      <c r="Q98" s="1">
        <v>40</v>
      </c>
      <c r="R98" s="9">
        <f t="shared" si="2"/>
        <v>3744926.4996268684</v>
      </c>
      <c r="S98" s="1">
        <f t="shared" si="2"/>
        <v>200</v>
      </c>
      <c r="T98" s="1" t="s">
        <v>332</v>
      </c>
      <c r="U98" s="1" t="s">
        <v>23</v>
      </c>
      <c r="V98" s="1" t="s">
        <v>793</v>
      </c>
    </row>
    <row r="99" spans="1:22" s="6" customFormat="1" ht="39.75" customHeight="1" x14ac:dyDescent="0.2">
      <c r="A99" s="1">
        <v>92</v>
      </c>
      <c r="B99" s="19" t="s">
        <v>794</v>
      </c>
      <c r="C99" s="1" t="s">
        <v>795</v>
      </c>
      <c r="D99" s="1" t="s">
        <v>796</v>
      </c>
      <c r="E99" s="1" t="s">
        <v>16</v>
      </c>
      <c r="F99" s="5" t="s">
        <v>797</v>
      </c>
      <c r="G99" s="1" t="s">
        <v>27</v>
      </c>
      <c r="H99" s="1">
        <v>224122.5</v>
      </c>
      <c r="I99" s="1">
        <v>25</v>
      </c>
      <c r="J99" s="1">
        <v>233087.4</v>
      </c>
      <c r="K99" s="1">
        <v>25</v>
      </c>
      <c r="L99" s="1">
        <v>241245.45899999997</v>
      </c>
      <c r="M99" s="1">
        <v>25</v>
      </c>
      <c r="N99" s="1">
        <v>249689.05006499996</v>
      </c>
      <c r="O99" s="1">
        <v>25</v>
      </c>
      <c r="P99" s="1">
        <v>258428.16681727493</v>
      </c>
      <c r="Q99" s="1">
        <v>25</v>
      </c>
      <c r="R99" s="9">
        <f t="shared" si="2"/>
        <v>1206572.5758822749</v>
      </c>
      <c r="S99" s="1">
        <f t="shared" si="2"/>
        <v>125</v>
      </c>
      <c r="T99" s="1" t="s">
        <v>332</v>
      </c>
      <c r="U99" s="1" t="s">
        <v>19</v>
      </c>
      <c r="V99" s="1" t="s">
        <v>207</v>
      </c>
    </row>
    <row r="100" spans="1:22" s="6" customFormat="1" ht="39.75" customHeight="1" x14ac:dyDescent="0.2">
      <c r="A100" s="1">
        <v>93</v>
      </c>
      <c r="B100" s="19" t="s">
        <v>238</v>
      </c>
      <c r="C100" s="1" t="s">
        <v>581</v>
      </c>
      <c r="D100" s="1" t="s">
        <v>582</v>
      </c>
      <c r="E100" s="1" t="s">
        <v>16</v>
      </c>
      <c r="F100" s="5" t="s">
        <v>798</v>
      </c>
      <c r="G100" s="1" t="s">
        <v>27</v>
      </c>
      <c r="H100" s="1">
        <v>21756000</v>
      </c>
      <c r="I100" s="1">
        <v>2590</v>
      </c>
      <c r="J100" s="1">
        <v>0</v>
      </c>
      <c r="K100" s="1">
        <v>0</v>
      </c>
      <c r="L100" s="1">
        <v>0</v>
      </c>
      <c r="M100" s="1">
        <v>0</v>
      </c>
      <c r="N100" s="1">
        <v>0</v>
      </c>
      <c r="O100" s="1">
        <v>0</v>
      </c>
      <c r="P100" s="1">
        <v>0</v>
      </c>
      <c r="Q100" s="1">
        <v>0</v>
      </c>
      <c r="R100" s="9">
        <f t="shared" si="2"/>
        <v>21756000</v>
      </c>
      <c r="S100" s="1">
        <f t="shared" si="2"/>
        <v>2590</v>
      </c>
      <c r="T100" s="1" t="s">
        <v>337</v>
      </c>
      <c r="U100" s="1" t="s">
        <v>23</v>
      </c>
      <c r="V100" s="1" t="s">
        <v>584</v>
      </c>
    </row>
    <row r="101" spans="1:22" s="6" customFormat="1" ht="39.75" customHeight="1" x14ac:dyDescent="0.2">
      <c r="A101" s="1">
        <v>94</v>
      </c>
      <c r="B101" s="19" t="s">
        <v>799</v>
      </c>
      <c r="C101" s="1" t="s">
        <v>199</v>
      </c>
      <c r="D101" s="1" t="s">
        <v>200</v>
      </c>
      <c r="E101" s="1" t="s">
        <v>16</v>
      </c>
      <c r="F101" s="5" t="s">
        <v>800</v>
      </c>
      <c r="G101" s="1" t="s">
        <v>29</v>
      </c>
      <c r="H101" s="1">
        <v>4924222.1999999993</v>
      </c>
      <c r="I101" s="1">
        <v>6</v>
      </c>
      <c r="J101" s="1">
        <v>5121191.0879999995</v>
      </c>
      <c r="K101" s="1">
        <v>6</v>
      </c>
      <c r="L101" s="1">
        <v>5300432.7760799993</v>
      </c>
      <c r="M101" s="1">
        <v>6</v>
      </c>
      <c r="N101" s="1">
        <v>5485947.923242799</v>
      </c>
      <c r="O101" s="1">
        <v>6</v>
      </c>
      <c r="P101" s="1">
        <v>5677956.1005562963</v>
      </c>
      <c r="Q101" s="1">
        <v>6</v>
      </c>
      <c r="R101" s="9">
        <f t="shared" si="2"/>
        <v>26509750.087879092</v>
      </c>
      <c r="S101" s="1">
        <f t="shared" si="2"/>
        <v>30</v>
      </c>
      <c r="T101" s="1" t="s">
        <v>332</v>
      </c>
      <c r="U101" s="1" t="s">
        <v>305</v>
      </c>
      <c r="V101" s="1" t="s">
        <v>801</v>
      </c>
    </row>
    <row r="102" spans="1:22" s="6" customFormat="1" ht="39.75" customHeight="1" x14ac:dyDescent="0.2">
      <c r="A102" s="1">
        <v>95</v>
      </c>
      <c r="B102" s="19" t="s">
        <v>802</v>
      </c>
      <c r="C102" s="1" t="s">
        <v>783</v>
      </c>
      <c r="D102" s="1" t="s">
        <v>436</v>
      </c>
      <c r="E102" s="1" t="s">
        <v>16</v>
      </c>
      <c r="F102" s="5" t="s">
        <v>803</v>
      </c>
      <c r="G102" s="1" t="s">
        <v>27</v>
      </c>
      <c r="H102" s="1">
        <v>992559.71</v>
      </c>
      <c r="I102" s="1">
        <v>23</v>
      </c>
      <c r="J102" s="1">
        <v>1032262.0984</v>
      </c>
      <c r="K102" s="1">
        <v>23</v>
      </c>
      <c r="L102" s="1">
        <v>1068391.2718439999</v>
      </c>
      <c r="M102" s="1">
        <v>23</v>
      </c>
      <c r="N102" s="1">
        <v>1105784.9663585399</v>
      </c>
      <c r="O102" s="1">
        <v>23</v>
      </c>
      <c r="P102" s="1">
        <v>1144487.4401810886</v>
      </c>
      <c r="Q102" s="1">
        <v>23</v>
      </c>
      <c r="R102" s="9">
        <f t="shared" si="2"/>
        <v>5343485.4867836284</v>
      </c>
      <c r="S102" s="1">
        <f t="shared" si="2"/>
        <v>115</v>
      </c>
      <c r="T102" s="1" t="s">
        <v>332</v>
      </c>
      <c r="U102" s="1" t="s">
        <v>305</v>
      </c>
      <c r="V102" s="1" t="s">
        <v>804</v>
      </c>
    </row>
    <row r="103" spans="1:22" s="6" customFormat="1" ht="39.75" customHeight="1" x14ac:dyDescent="0.2">
      <c r="A103" s="1">
        <v>96</v>
      </c>
      <c r="B103" s="19" t="s">
        <v>805</v>
      </c>
      <c r="C103" s="1" t="s">
        <v>214</v>
      </c>
      <c r="D103" s="1" t="s">
        <v>215</v>
      </c>
      <c r="E103" s="1" t="s">
        <v>16</v>
      </c>
      <c r="F103" s="5" t="s">
        <v>806</v>
      </c>
      <c r="G103" s="1" t="s">
        <v>17</v>
      </c>
      <c r="H103" s="1">
        <v>833927.44</v>
      </c>
      <c r="I103" s="1">
        <v>212</v>
      </c>
      <c r="J103" s="1">
        <v>867284.53759999992</v>
      </c>
      <c r="K103" s="1">
        <v>212</v>
      </c>
      <c r="L103" s="1">
        <v>897639.49641599983</v>
      </c>
      <c r="M103" s="1">
        <v>212</v>
      </c>
      <c r="N103" s="1">
        <v>929056.87879055971</v>
      </c>
      <c r="O103" s="1">
        <v>212</v>
      </c>
      <c r="P103" s="1">
        <v>961573.86954822927</v>
      </c>
      <c r="Q103" s="1">
        <v>212</v>
      </c>
      <c r="R103" s="9">
        <f t="shared" si="2"/>
        <v>4489482.2223547883</v>
      </c>
      <c r="S103" s="1">
        <f t="shared" si="2"/>
        <v>1060</v>
      </c>
      <c r="T103" s="1" t="s">
        <v>332</v>
      </c>
      <c r="U103" s="1" t="s">
        <v>305</v>
      </c>
      <c r="V103" s="1" t="s">
        <v>208</v>
      </c>
    </row>
    <row r="104" spans="1:22" s="6" customFormat="1" ht="39.75" customHeight="1" x14ac:dyDescent="0.2">
      <c r="A104" s="1">
        <v>97</v>
      </c>
      <c r="B104" s="19" t="s">
        <v>46</v>
      </c>
      <c r="C104" s="1" t="s">
        <v>810</v>
      </c>
      <c r="D104" s="1" t="s">
        <v>811</v>
      </c>
      <c r="E104" s="1" t="s">
        <v>16</v>
      </c>
      <c r="F104" s="5" t="s">
        <v>812</v>
      </c>
      <c r="G104" s="1" t="s">
        <v>27</v>
      </c>
      <c r="H104" s="1">
        <v>740000</v>
      </c>
      <c r="I104" s="1">
        <v>1</v>
      </c>
      <c r="J104" s="1">
        <v>740000</v>
      </c>
      <c r="K104" s="1">
        <v>1</v>
      </c>
      <c r="L104" s="1">
        <v>0</v>
      </c>
      <c r="M104" s="1">
        <v>0</v>
      </c>
      <c r="N104" s="1">
        <v>0</v>
      </c>
      <c r="O104" s="1">
        <v>0</v>
      </c>
      <c r="P104" s="1">
        <v>0</v>
      </c>
      <c r="Q104" s="1">
        <v>0</v>
      </c>
      <c r="R104" s="9">
        <f t="shared" si="2"/>
        <v>1480000</v>
      </c>
      <c r="S104" s="1">
        <f t="shared" si="2"/>
        <v>2</v>
      </c>
      <c r="T104" s="1" t="s">
        <v>335</v>
      </c>
      <c r="U104" s="1" t="s">
        <v>78</v>
      </c>
      <c r="V104" s="1" t="s">
        <v>813</v>
      </c>
    </row>
    <row r="105" spans="1:22" s="6" customFormat="1" ht="39.75" customHeight="1" x14ac:dyDescent="0.2">
      <c r="A105" s="1">
        <v>98</v>
      </c>
      <c r="B105" s="19" t="s">
        <v>68</v>
      </c>
      <c r="C105" s="1" t="s">
        <v>669</v>
      </c>
      <c r="D105" s="1" t="s">
        <v>670</v>
      </c>
      <c r="E105" s="1" t="s">
        <v>16</v>
      </c>
      <c r="F105" s="5" t="s">
        <v>814</v>
      </c>
      <c r="G105" s="1" t="s">
        <v>27</v>
      </c>
      <c r="H105" s="1">
        <v>745954.04832000006</v>
      </c>
      <c r="I105" s="1">
        <v>15</v>
      </c>
      <c r="J105" s="1">
        <v>775792.21025280014</v>
      </c>
      <c r="K105" s="1">
        <v>15</v>
      </c>
      <c r="L105" s="1">
        <v>0</v>
      </c>
      <c r="M105" s="1">
        <v>0</v>
      </c>
      <c r="N105" s="1">
        <v>0</v>
      </c>
      <c r="O105" s="1">
        <v>0</v>
      </c>
      <c r="P105" s="1">
        <v>0</v>
      </c>
      <c r="Q105" s="1">
        <v>0</v>
      </c>
      <c r="R105" s="9">
        <f t="shared" si="2"/>
        <v>1521746.2585728001</v>
      </c>
      <c r="S105" s="1">
        <f t="shared" si="2"/>
        <v>30</v>
      </c>
      <c r="T105" s="1" t="s">
        <v>340</v>
      </c>
      <c r="U105" s="1" t="s">
        <v>24</v>
      </c>
      <c r="V105" s="1" t="s">
        <v>671</v>
      </c>
    </row>
    <row r="106" spans="1:22" s="6" customFormat="1" ht="39.75" customHeight="1" x14ac:dyDescent="0.2">
      <c r="A106" s="1">
        <v>99</v>
      </c>
      <c r="B106" s="19" t="s">
        <v>815</v>
      </c>
      <c r="C106" s="1" t="s">
        <v>816</v>
      </c>
      <c r="D106" s="1" t="s">
        <v>817</v>
      </c>
      <c r="E106" s="1" t="s">
        <v>16</v>
      </c>
      <c r="F106" s="5" t="s">
        <v>818</v>
      </c>
      <c r="G106" s="1" t="s">
        <v>27</v>
      </c>
      <c r="H106" s="1">
        <v>89523</v>
      </c>
      <c r="I106" s="1">
        <v>10</v>
      </c>
      <c r="J106" s="1">
        <v>93103.92</v>
      </c>
      <c r="K106" s="1">
        <v>10</v>
      </c>
      <c r="L106" s="1">
        <v>96362.557199999996</v>
      </c>
      <c r="M106" s="1">
        <v>10</v>
      </c>
      <c r="N106" s="1">
        <v>99735.246701999989</v>
      </c>
      <c r="O106" s="1">
        <v>10</v>
      </c>
      <c r="P106" s="1">
        <v>103225.98033656998</v>
      </c>
      <c r="Q106" s="1">
        <v>10</v>
      </c>
      <c r="R106" s="9">
        <f t="shared" si="2"/>
        <v>481950.70423856995</v>
      </c>
      <c r="S106" s="1">
        <f t="shared" si="2"/>
        <v>50</v>
      </c>
      <c r="T106" s="1" t="s">
        <v>332</v>
      </c>
      <c r="U106" s="1" t="s">
        <v>780</v>
      </c>
      <c r="V106" s="1" t="s">
        <v>781</v>
      </c>
    </row>
    <row r="107" spans="1:22" s="6" customFormat="1" ht="39.75" customHeight="1" x14ac:dyDescent="0.2">
      <c r="A107" s="1">
        <v>100</v>
      </c>
      <c r="B107" s="19" t="s">
        <v>68</v>
      </c>
      <c r="C107" s="1" t="s">
        <v>669</v>
      </c>
      <c r="D107" s="1" t="s">
        <v>670</v>
      </c>
      <c r="E107" s="1" t="s">
        <v>16</v>
      </c>
      <c r="F107" s="5" t="s">
        <v>819</v>
      </c>
      <c r="G107" s="1" t="s">
        <v>27</v>
      </c>
      <c r="H107" s="1">
        <v>693647.38560000004</v>
      </c>
      <c r="I107" s="1">
        <v>15</v>
      </c>
      <c r="J107" s="1">
        <v>721393.28102400003</v>
      </c>
      <c r="K107" s="1">
        <v>15</v>
      </c>
      <c r="L107" s="1">
        <v>0</v>
      </c>
      <c r="M107" s="1">
        <v>0</v>
      </c>
      <c r="N107" s="1">
        <v>0</v>
      </c>
      <c r="O107" s="1">
        <v>0</v>
      </c>
      <c r="P107" s="1">
        <v>0</v>
      </c>
      <c r="Q107" s="1">
        <v>0</v>
      </c>
      <c r="R107" s="9">
        <f t="shared" si="2"/>
        <v>1415040.6666240001</v>
      </c>
      <c r="S107" s="1">
        <f t="shared" si="2"/>
        <v>30</v>
      </c>
      <c r="T107" s="1" t="s">
        <v>340</v>
      </c>
      <c r="U107" s="1" t="s">
        <v>24</v>
      </c>
      <c r="V107" s="1" t="s">
        <v>671</v>
      </c>
    </row>
    <row r="108" spans="1:22" s="6" customFormat="1" ht="39.75" customHeight="1" x14ac:dyDescent="0.2">
      <c r="A108" s="1">
        <v>101</v>
      </c>
      <c r="B108" s="19" t="s">
        <v>447</v>
      </c>
      <c r="C108" s="4" t="s">
        <v>807</v>
      </c>
      <c r="D108" s="4" t="s">
        <v>808</v>
      </c>
      <c r="E108" s="1" t="s">
        <v>16</v>
      </c>
      <c r="F108" s="5" t="s">
        <v>820</v>
      </c>
      <c r="G108" s="1" t="s">
        <v>27</v>
      </c>
      <c r="H108" s="1">
        <v>1102400</v>
      </c>
      <c r="I108" s="1">
        <v>4</v>
      </c>
      <c r="J108" s="1">
        <v>1146496</v>
      </c>
      <c r="K108" s="1">
        <v>4</v>
      </c>
      <c r="L108" s="1">
        <v>1186623.3600000001</v>
      </c>
      <c r="M108" s="1">
        <v>4</v>
      </c>
      <c r="N108" s="1">
        <v>1228155.1776000001</v>
      </c>
      <c r="O108" s="1">
        <v>4</v>
      </c>
      <c r="P108" s="1">
        <v>317785.15220399998</v>
      </c>
      <c r="Q108" s="1">
        <v>1</v>
      </c>
      <c r="R108" s="9">
        <f t="shared" si="2"/>
        <v>4981459.6898040008</v>
      </c>
      <c r="S108" s="1">
        <f t="shared" si="2"/>
        <v>17</v>
      </c>
      <c r="T108" s="1" t="s">
        <v>332</v>
      </c>
      <c r="U108" s="1" t="s">
        <v>237</v>
      </c>
      <c r="V108" s="1" t="s">
        <v>809</v>
      </c>
    </row>
    <row r="109" spans="1:22" s="6" customFormat="1" ht="39.75" customHeight="1" x14ac:dyDescent="0.2">
      <c r="A109" s="1">
        <v>102</v>
      </c>
      <c r="B109" s="19" t="s">
        <v>68</v>
      </c>
      <c r="C109" s="1" t="s">
        <v>669</v>
      </c>
      <c r="D109" s="1" t="s">
        <v>670</v>
      </c>
      <c r="E109" s="1" t="s">
        <v>16</v>
      </c>
      <c r="F109" s="5" t="s">
        <v>821</v>
      </c>
      <c r="G109" s="1" t="s">
        <v>27</v>
      </c>
      <c r="H109" s="1">
        <v>355731.85856000002</v>
      </c>
      <c r="I109" s="1">
        <v>10</v>
      </c>
      <c r="J109" s="1">
        <v>369961.13290240004</v>
      </c>
      <c r="K109" s="1">
        <v>10</v>
      </c>
      <c r="L109" s="1">
        <v>0</v>
      </c>
      <c r="M109" s="1">
        <v>0</v>
      </c>
      <c r="N109" s="1">
        <v>0</v>
      </c>
      <c r="O109" s="1">
        <v>0</v>
      </c>
      <c r="P109" s="1">
        <v>0</v>
      </c>
      <c r="Q109" s="1">
        <v>0</v>
      </c>
      <c r="R109" s="9">
        <f t="shared" si="2"/>
        <v>725692.99146240007</v>
      </c>
      <c r="S109" s="1">
        <f t="shared" si="2"/>
        <v>20</v>
      </c>
      <c r="T109" s="1" t="s">
        <v>340</v>
      </c>
      <c r="U109" s="1" t="s">
        <v>24</v>
      </c>
      <c r="V109" s="1" t="s">
        <v>671</v>
      </c>
    </row>
    <row r="110" spans="1:22" s="6" customFormat="1" ht="39.75" customHeight="1" x14ac:dyDescent="0.2">
      <c r="A110" s="1">
        <v>103</v>
      </c>
      <c r="B110" s="19" t="s">
        <v>822</v>
      </c>
      <c r="C110" s="1" t="s">
        <v>823</v>
      </c>
      <c r="D110" s="1" t="s">
        <v>824</v>
      </c>
      <c r="E110" s="1" t="s">
        <v>825</v>
      </c>
      <c r="F110" s="5" t="s">
        <v>826</v>
      </c>
      <c r="G110" s="1" t="s">
        <v>282</v>
      </c>
      <c r="H110" s="1">
        <v>5625000</v>
      </c>
      <c r="I110" s="1">
        <v>45</v>
      </c>
      <c r="J110" s="1">
        <v>0</v>
      </c>
      <c r="K110" s="1">
        <v>0</v>
      </c>
      <c r="L110" s="1">
        <v>0</v>
      </c>
      <c r="M110" s="1">
        <v>0</v>
      </c>
      <c r="N110" s="1">
        <v>0</v>
      </c>
      <c r="O110" s="1">
        <v>0</v>
      </c>
      <c r="P110" s="1">
        <v>0</v>
      </c>
      <c r="Q110" s="1">
        <v>0</v>
      </c>
      <c r="R110" s="9">
        <f t="shared" si="2"/>
        <v>5625000</v>
      </c>
      <c r="S110" s="1">
        <f t="shared" si="2"/>
        <v>45</v>
      </c>
      <c r="T110" s="1" t="s">
        <v>337</v>
      </c>
      <c r="U110" s="1" t="s">
        <v>24</v>
      </c>
      <c r="V110" s="1" t="s">
        <v>827</v>
      </c>
    </row>
    <row r="111" spans="1:22" s="6" customFormat="1" ht="39.75" customHeight="1" x14ac:dyDescent="0.2">
      <c r="A111" s="1">
        <v>104</v>
      </c>
      <c r="B111" s="19" t="s">
        <v>449</v>
      </c>
      <c r="C111" s="1" t="s">
        <v>232</v>
      </c>
      <c r="D111" s="1" t="s">
        <v>828</v>
      </c>
      <c r="E111" s="1" t="s">
        <v>829</v>
      </c>
      <c r="F111" s="5" t="s">
        <v>830</v>
      </c>
      <c r="G111" s="1" t="s">
        <v>27</v>
      </c>
      <c r="H111" s="1">
        <v>4215435</v>
      </c>
      <c r="I111" s="1">
        <v>4437.3</v>
      </c>
      <c r="J111" s="1">
        <v>0</v>
      </c>
      <c r="K111" s="1">
        <v>0</v>
      </c>
      <c r="L111" s="1">
        <v>0</v>
      </c>
      <c r="M111" s="1">
        <v>0</v>
      </c>
      <c r="N111" s="1">
        <v>0</v>
      </c>
      <c r="O111" s="1">
        <v>0</v>
      </c>
      <c r="P111" s="1">
        <v>0</v>
      </c>
      <c r="Q111" s="1">
        <v>0</v>
      </c>
      <c r="R111" s="9">
        <f t="shared" si="2"/>
        <v>4215435</v>
      </c>
      <c r="S111" s="1">
        <f t="shared" si="2"/>
        <v>4437.3</v>
      </c>
      <c r="T111" s="1" t="s">
        <v>337</v>
      </c>
      <c r="U111" s="1" t="s">
        <v>24</v>
      </c>
      <c r="V111" s="1" t="s">
        <v>831</v>
      </c>
    </row>
    <row r="112" spans="1:22" s="6" customFormat="1" ht="39.75" customHeight="1" x14ac:dyDescent="0.2">
      <c r="A112" s="1">
        <v>105</v>
      </c>
      <c r="B112" s="19" t="s">
        <v>416</v>
      </c>
      <c r="C112" s="1" t="s">
        <v>417</v>
      </c>
      <c r="D112" s="1" t="s">
        <v>418</v>
      </c>
      <c r="E112" s="1" t="s">
        <v>832</v>
      </c>
      <c r="F112" s="5" t="s">
        <v>833</v>
      </c>
      <c r="G112" s="1" t="s">
        <v>17</v>
      </c>
      <c r="H112" s="1">
        <v>5348200</v>
      </c>
      <c r="I112" s="1">
        <v>972.4</v>
      </c>
      <c r="J112" s="1">
        <v>0</v>
      </c>
      <c r="K112" s="1">
        <v>0</v>
      </c>
      <c r="L112" s="1">
        <v>0</v>
      </c>
      <c r="M112" s="1">
        <v>0</v>
      </c>
      <c r="N112" s="1">
        <v>0</v>
      </c>
      <c r="O112" s="1">
        <v>0</v>
      </c>
      <c r="P112" s="1">
        <v>0</v>
      </c>
      <c r="Q112" s="1">
        <v>0</v>
      </c>
      <c r="R112" s="9">
        <f t="shared" si="2"/>
        <v>5348200</v>
      </c>
      <c r="S112" s="1">
        <f t="shared" si="2"/>
        <v>972.4</v>
      </c>
      <c r="T112" s="1" t="s">
        <v>337</v>
      </c>
      <c r="U112" s="1" t="s">
        <v>24</v>
      </c>
      <c r="V112" s="1" t="s">
        <v>834</v>
      </c>
    </row>
    <row r="113" spans="1:22" s="6" customFormat="1" ht="39.75" customHeight="1" x14ac:dyDescent="0.2">
      <c r="A113" s="1">
        <v>106</v>
      </c>
      <c r="B113" s="19" t="s">
        <v>835</v>
      </c>
      <c r="C113" s="1" t="s">
        <v>836</v>
      </c>
      <c r="D113" s="1" t="s">
        <v>209</v>
      </c>
      <c r="E113" s="1" t="s">
        <v>837</v>
      </c>
      <c r="F113" s="5" t="s">
        <v>838</v>
      </c>
      <c r="G113" s="1" t="s">
        <v>282</v>
      </c>
      <c r="H113" s="1">
        <v>1372000</v>
      </c>
      <c r="I113" s="1">
        <v>14</v>
      </c>
      <c r="J113" s="1">
        <v>0</v>
      </c>
      <c r="K113" s="1">
        <v>0</v>
      </c>
      <c r="L113" s="1">
        <v>0</v>
      </c>
      <c r="M113" s="1">
        <v>0</v>
      </c>
      <c r="N113" s="1">
        <v>0</v>
      </c>
      <c r="O113" s="1">
        <v>0</v>
      </c>
      <c r="P113" s="1">
        <v>0</v>
      </c>
      <c r="Q113" s="1">
        <v>0</v>
      </c>
      <c r="R113" s="9">
        <f t="shared" si="2"/>
        <v>1372000</v>
      </c>
      <c r="S113" s="1">
        <f t="shared" si="2"/>
        <v>14</v>
      </c>
      <c r="T113" s="1" t="s">
        <v>337</v>
      </c>
      <c r="U113" s="1" t="s">
        <v>24</v>
      </c>
      <c r="V113" s="1" t="s">
        <v>839</v>
      </c>
    </row>
    <row r="114" spans="1:22" s="6" customFormat="1" ht="39.75" customHeight="1" x14ac:dyDescent="0.2">
      <c r="A114" s="1">
        <v>107</v>
      </c>
      <c r="B114" s="19" t="s">
        <v>281</v>
      </c>
      <c r="C114" s="1" t="s">
        <v>840</v>
      </c>
      <c r="D114" s="1" t="s">
        <v>841</v>
      </c>
      <c r="E114" s="1" t="s">
        <v>842</v>
      </c>
      <c r="F114" s="5" t="s">
        <v>843</v>
      </c>
      <c r="G114" s="1" t="s">
        <v>27</v>
      </c>
      <c r="H114" s="1">
        <v>2065000</v>
      </c>
      <c r="I114" s="1">
        <v>413</v>
      </c>
      <c r="J114" s="1">
        <v>0</v>
      </c>
      <c r="K114" s="1">
        <v>0</v>
      </c>
      <c r="L114" s="1">
        <v>0</v>
      </c>
      <c r="M114" s="1">
        <v>0</v>
      </c>
      <c r="N114" s="1">
        <v>0</v>
      </c>
      <c r="O114" s="1">
        <v>0</v>
      </c>
      <c r="P114" s="1">
        <v>0</v>
      </c>
      <c r="Q114" s="1">
        <v>0</v>
      </c>
      <c r="R114" s="9">
        <f t="shared" si="2"/>
        <v>2065000</v>
      </c>
      <c r="S114" s="1">
        <f t="shared" si="2"/>
        <v>413</v>
      </c>
      <c r="T114" s="1" t="s">
        <v>337</v>
      </c>
      <c r="U114" s="1" t="s">
        <v>23</v>
      </c>
      <c r="V114" s="1" t="s">
        <v>844</v>
      </c>
    </row>
    <row r="115" spans="1:22" s="6" customFormat="1" ht="39.75" customHeight="1" x14ac:dyDescent="0.2">
      <c r="A115" s="1">
        <v>108</v>
      </c>
      <c r="B115" s="19" t="s">
        <v>845</v>
      </c>
      <c r="C115" s="1" t="s">
        <v>846</v>
      </c>
      <c r="D115" s="1" t="s">
        <v>847</v>
      </c>
      <c r="E115" s="1" t="s">
        <v>848</v>
      </c>
      <c r="F115" s="5" t="s">
        <v>849</v>
      </c>
      <c r="G115" s="1" t="s">
        <v>27</v>
      </c>
      <c r="H115" s="1">
        <v>10000000</v>
      </c>
      <c r="I115" s="1">
        <v>10</v>
      </c>
      <c r="J115" s="1">
        <v>0</v>
      </c>
      <c r="K115" s="1">
        <v>0</v>
      </c>
      <c r="L115" s="1">
        <v>0</v>
      </c>
      <c r="M115" s="1">
        <v>0</v>
      </c>
      <c r="N115" s="1">
        <v>0</v>
      </c>
      <c r="O115" s="1">
        <v>0</v>
      </c>
      <c r="P115" s="1">
        <v>0</v>
      </c>
      <c r="Q115" s="1">
        <v>0</v>
      </c>
      <c r="R115" s="9">
        <f t="shared" si="2"/>
        <v>10000000</v>
      </c>
      <c r="S115" s="1">
        <f t="shared" si="2"/>
        <v>10</v>
      </c>
      <c r="T115" s="1" t="s">
        <v>337</v>
      </c>
      <c r="U115" s="1" t="s">
        <v>22</v>
      </c>
      <c r="V115" s="1" t="s">
        <v>850</v>
      </c>
    </row>
    <row r="116" spans="1:22" s="6" customFormat="1" ht="39.75" customHeight="1" x14ac:dyDescent="0.2">
      <c r="A116" s="1">
        <v>109</v>
      </c>
      <c r="B116" s="19" t="s">
        <v>851</v>
      </c>
      <c r="C116" s="1" t="s">
        <v>852</v>
      </c>
      <c r="D116" s="1" t="s">
        <v>853</v>
      </c>
      <c r="E116" s="1" t="s">
        <v>854</v>
      </c>
      <c r="F116" s="5" t="s">
        <v>855</v>
      </c>
      <c r="G116" s="1" t="s">
        <v>27</v>
      </c>
      <c r="H116" s="1">
        <v>530720</v>
      </c>
      <c r="I116" s="1">
        <v>1240</v>
      </c>
      <c r="J116" s="1">
        <v>0</v>
      </c>
      <c r="K116" s="1">
        <v>0</v>
      </c>
      <c r="L116" s="1">
        <v>0</v>
      </c>
      <c r="M116" s="1">
        <v>0</v>
      </c>
      <c r="N116" s="1">
        <v>0</v>
      </c>
      <c r="O116" s="1">
        <v>0</v>
      </c>
      <c r="P116" s="1">
        <v>0</v>
      </c>
      <c r="Q116" s="1">
        <v>0</v>
      </c>
      <c r="R116" s="9">
        <f t="shared" si="2"/>
        <v>530720</v>
      </c>
      <c r="S116" s="1">
        <f t="shared" si="2"/>
        <v>1240</v>
      </c>
      <c r="T116" s="1" t="s">
        <v>337</v>
      </c>
      <c r="U116" s="1" t="s">
        <v>856</v>
      </c>
      <c r="V116" s="1" t="s">
        <v>857</v>
      </c>
    </row>
    <row r="117" spans="1:22" s="6" customFormat="1" ht="39.75" customHeight="1" x14ac:dyDescent="0.2">
      <c r="A117" s="1">
        <v>110</v>
      </c>
      <c r="B117" s="19" t="s">
        <v>858</v>
      </c>
      <c r="C117" s="1" t="s">
        <v>859</v>
      </c>
      <c r="D117" s="1" t="s">
        <v>860</v>
      </c>
      <c r="E117" s="1" t="s">
        <v>861</v>
      </c>
      <c r="F117" s="5" t="s">
        <v>862</v>
      </c>
      <c r="G117" s="1" t="s">
        <v>27</v>
      </c>
      <c r="H117" s="1">
        <v>600000</v>
      </c>
      <c r="I117" s="1">
        <v>2</v>
      </c>
      <c r="J117" s="1">
        <v>0</v>
      </c>
      <c r="K117" s="1">
        <v>0</v>
      </c>
      <c r="L117" s="1">
        <v>0</v>
      </c>
      <c r="M117" s="1">
        <v>0</v>
      </c>
      <c r="N117" s="1">
        <v>0</v>
      </c>
      <c r="O117" s="1">
        <v>0</v>
      </c>
      <c r="P117" s="1">
        <v>0</v>
      </c>
      <c r="Q117" s="1">
        <v>0</v>
      </c>
      <c r="R117" s="9">
        <f t="shared" si="2"/>
        <v>600000</v>
      </c>
      <c r="S117" s="1">
        <f t="shared" si="2"/>
        <v>2</v>
      </c>
      <c r="T117" s="1" t="s">
        <v>337</v>
      </c>
      <c r="U117" s="1" t="s">
        <v>863</v>
      </c>
      <c r="V117" s="1" t="s">
        <v>864</v>
      </c>
    </row>
    <row r="118" spans="1:22" s="6" customFormat="1" ht="39.75" customHeight="1" x14ac:dyDescent="0.2">
      <c r="A118" s="1">
        <v>111</v>
      </c>
      <c r="B118" s="19" t="s">
        <v>281</v>
      </c>
      <c r="C118" s="1" t="s">
        <v>840</v>
      </c>
      <c r="D118" s="1" t="s">
        <v>841</v>
      </c>
      <c r="E118" s="1" t="s">
        <v>866</v>
      </c>
      <c r="F118" s="5" t="s">
        <v>867</v>
      </c>
      <c r="G118" s="1" t="s">
        <v>27</v>
      </c>
      <c r="H118" s="1">
        <v>1950000</v>
      </c>
      <c r="I118" s="1">
        <v>4</v>
      </c>
      <c r="J118" s="1">
        <v>0</v>
      </c>
      <c r="K118" s="1">
        <v>0</v>
      </c>
      <c r="L118" s="1">
        <v>0</v>
      </c>
      <c r="M118" s="1">
        <v>0</v>
      </c>
      <c r="N118" s="1">
        <v>0</v>
      </c>
      <c r="O118" s="1">
        <v>0</v>
      </c>
      <c r="P118" s="1">
        <v>0</v>
      </c>
      <c r="Q118" s="1">
        <v>0</v>
      </c>
      <c r="R118" s="9">
        <f t="shared" si="2"/>
        <v>1950000</v>
      </c>
      <c r="S118" s="1">
        <f t="shared" si="2"/>
        <v>4</v>
      </c>
      <c r="T118" s="1" t="s">
        <v>337</v>
      </c>
      <c r="U118" s="1" t="s">
        <v>24</v>
      </c>
      <c r="V118" s="1" t="s">
        <v>868</v>
      </c>
    </row>
    <row r="119" spans="1:22" s="6" customFormat="1" ht="39.75" customHeight="1" x14ac:dyDescent="0.2">
      <c r="A119" s="1">
        <v>112</v>
      </c>
      <c r="B119" s="19" t="s">
        <v>121</v>
      </c>
      <c r="C119" s="1" t="s">
        <v>202</v>
      </c>
      <c r="D119" s="1" t="s">
        <v>869</v>
      </c>
      <c r="E119" s="1" t="s">
        <v>870</v>
      </c>
      <c r="F119" s="5" t="s">
        <v>871</v>
      </c>
      <c r="G119" s="1" t="s">
        <v>27</v>
      </c>
      <c r="H119" s="1">
        <v>1509000</v>
      </c>
      <c r="I119" s="1">
        <v>123</v>
      </c>
      <c r="J119" s="1">
        <v>0</v>
      </c>
      <c r="K119" s="1">
        <v>0</v>
      </c>
      <c r="L119" s="1">
        <v>0</v>
      </c>
      <c r="M119" s="1">
        <v>0</v>
      </c>
      <c r="N119" s="1">
        <v>0</v>
      </c>
      <c r="O119" s="1">
        <v>0</v>
      </c>
      <c r="P119" s="1">
        <v>0</v>
      </c>
      <c r="Q119" s="1">
        <v>0</v>
      </c>
      <c r="R119" s="9">
        <f t="shared" si="2"/>
        <v>1509000</v>
      </c>
      <c r="S119" s="1">
        <f t="shared" si="2"/>
        <v>123</v>
      </c>
      <c r="T119" s="1" t="s">
        <v>337</v>
      </c>
      <c r="U119" s="1" t="s">
        <v>19</v>
      </c>
      <c r="V119" s="1" t="s">
        <v>872</v>
      </c>
    </row>
    <row r="120" spans="1:22" s="6" customFormat="1" ht="39.75" customHeight="1" x14ac:dyDescent="0.2">
      <c r="A120" s="1">
        <v>113</v>
      </c>
      <c r="B120" s="19" t="s">
        <v>877</v>
      </c>
      <c r="C120" s="1" t="s">
        <v>878</v>
      </c>
      <c r="D120" s="1" t="s">
        <v>879</v>
      </c>
      <c r="E120" s="1" t="s">
        <v>880</v>
      </c>
      <c r="F120" s="5" t="s">
        <v>881</v>
      </c>
      <c r="G120" s="1" t="s">
        <v>27</v>
      </c>
      <c r="H120" s="1">
        <v>310000</v>
      </c>
      <c r="I120" s="1">
        <v>2</v>
      </c>
      <c r="J120" s="1">
        <v>0</v>
      </c>
      <c r="K120" s="1">
        <v>0</v>
      </c>
      <c r="L120" s="1">
        <v>0</v>
      </c>
      <c r="M120" s="1">
        <v>0</v>
      </c>
      <c r="N120" s="1">
        <v>0</v>
      </c>
      <c r="O120" s="1">
        <v>0</v>
      </c>
      <c r="P120" s="1">
        <v>0</v>
      </c>
      <c r="Q120" s="1">
        <v>0</v>
      </c>
      <c r="R120" s="9">
        <f t="shared" si="2"/>
        <v>310000</v>
      </c>
      <c r="S120" s="1">
        <f t="shared" si="2"/>
        <v>2</v>
      </c>
      <c r="T120" s="1" t="s">
        <v>337</v>
      </c>
      <c r="U120" s="1" t="s">
        <v>19</v>
      </c>
      <c r="V120" s="1" t="s">
        <v>882</v>
      </c>
    </row>
    <row r="121" spans="1:22" s="6" customFormat="1" ht="39.75" customHeight="1" x14ac:dyDescent="0.2">
      <c r="A121" s="1">
        <v>114</v>
      </c>
      <c r="B121" s="19" t="s">
        <v>883</v>
      </c>
      <c r="C121" s="1" t="s">
        <v>884</v>
      </c>
      <c r="D121" s="1" t="s">
        <v>885</v>
      </c>
      <c r="E121" s="1" t="s">
        <v>886</v>
      </c>
      <c r="F121" s="5" t="s">
        <v>887</v>
      </c>
      <c r="G121" s="1" t="s">
        <v>888</v>
      </c>
      <c r="H121" s="1">
        <v>1895000</v>
      </c>
      <c r="I121" s="1">
        <v>27</v>
      </c>
      <c r="J121" s="1">
        <v>0</v>
      </c>
      <c r="K121" s="1">
        <v>0</v>
      </c>
      <c r="L121" s="1">
        <v>0</v>
      </c>
      <c r="M121" s="1">
        <v>0</v>
      </c>
      <c r="N121" s="1">
        <v>0</v>
      </c>
      <c r="O121" s="1">
        <v>0</v>
      </c>
      <c r="P121" s="1">
        <v>0</v>
      </c>
      <c r="Q121" s="1">
        <v>0</v>
      </c>
      <c r="R121" s="9">
        <f t="shared" si="2"/>
        <v>1895000</v>
      </c>
      <c r="S121" s="1">
        <f t="shared" si="2"/>
        <v>27</v>
      </c>
      <c r="T121" s="1" t="s">
        <v>337</v>
      </c>
      <c r="U121" s="1" t="s">
        <v>24</v>
      </c>
      <c r="V121" s="1" t="s">
        <v>600</v>
      </c>
    </row>
    <row r="122" spans="1:22" s="6" customFormat="1" ht="39.75" customHeight="1" x14ac:dyDescent="0.2">
      <c r="A122" s="1">
        <v>115</v>
      </c>
      <c r="B122" s="19" t="s">
        <v>275</v>
      </c>
      <c r="C122" s="1" t="s">
        <v>889</v>
      </c>
      <c r="D122" s="1" t="s">
        <v>890</v>
      </c>
      <c r="E122" s="1" t="s">
        <v>891</v>
      </c>
      <c r="F122" s="5" t="s">
        <v>892</v>
      </c>
      <c r="G122" s="1" t="s">
        <v>27</v>
      </c>
      <c r="H122" s="1">
        <v>1420000</v>
      </c>
      <c r="I122" s="1">
        <v>5</v>
      </c>
      <c r="J122" s="1">
        <v>0</v>
      </c>
      <c r="K122" s="1">
        <v>0</v>
      </c>
      <c r="L122" s="1">
        <v>0</v>
      </c>
      <c r="M122" s="1">
        <v>0</v>
      </c>
      <c r="N122" s="1">
        <v>0</v>
      </c>
      <c r="O122" s="1">
        <v>0</v>
      </c>
      <c r="P122" s="1">
        <v>0</v>
      </c>
      <c r="Q122" s="1">
        <v>0</v>
      </c>
      <c r="R122" s="9">
        <f t="shared" si="2"/>
        <v>1420000</v>
      </c>
      <c r="S122" s="1">
        <f t="shared" si="2"/>
        <v>5</v>
      </c>
      <c r="T122" s="1" t="s">
        <v>337</v>
      </c>
      <c r="U122" s="1" t="s">
        <v>19</v>
      </c>
      <c r="V122" s="1" t="s">
        <v>893</v>
      </c>
    </row>
    <row r="123" spans="1:22" s="6" customFormat="1" ht="39.75" customHeight="1" x14ac:dyDescent="0.2">
      <c r="A123" s="1">
        <v>116</v>
      </c>
      <c r="B123" s="19" t="s">
        <v>894</v>
      </c>
      <c r="C123" s="1" t="s">
        <v>895</v>
      </c>
      <c r="D123" s="1" t="s">
        <v>896</v>
      </c>
      <c r="E123" s="1" t="s">
        <v>897</v>
      </c>
      <c r="F123" s="5" t="s">
        <v>898</v>
      </c>
      <c r="G123" s="1" t="s">
        <v>27</v>
      </c>
      <c r="H123" s="1">
        <v>6395534.3600000003</v>
      </c>
      <c r="I123" s="1">
        <v>62</v>
      </c>
      <c r="J123" s="1">
        <v>0</v>
      </c>
      <c r="K123" s="1">
        <v>0</v>
      </c>
      <c r="L123" s="1">
        <v>0</v>
      </c>
      <c r="M123" s="1">
        <v>0</v>
      </c>
      <c r="N123" s="1">
        <v>0</v>
      </c>
      <c r="O123" s="1">
        <v>0</v>
      </c>
      <c r="P123" s="1">
        <v>0</v>
      </c>
      <c r="Q123" s="1">
        <v>0</v>
      </c>
      <c r="R123" s="9">
        <f t="shared" si="2"/>
        <v>6395534.3600000003</v>
      </c>
      <c r="S123" s="1">
        <f t="shared" si="2"/>
        <v>62</v>
      </c>
      <c r="T123" s="1" t="s">
        <v>337</v>
      </c>
      <c r="U123" s="1" t="s">
        <v>237</v>
      </c>
      <c r="V123" s="1" t="s">
        <v>899</v>
      </c>
    </row>
    <row r="124" spans="1:22" s="6" customFormat="1" ht="39.75" customHeight="1" x14ac:dyDescent="0.2">
      <c r="A124" s="1">
        <v>117</v>
      </c>
      <c r="B124" s="19" t="s">
        <v>82</v>
      </c>
      <c r="C124" s="1" t="s">
        <v>83</v>
      </c>
      <c r="D124" s="1" t="s">
        <v>84</v>
      </c>
      <c r="E124" s="1" t="s">
        <v>900</v>
      </c>
      <c r="F124" s="5" t="s">
        <v>901</v>
      </c>
      <c r="G124" s="1" t="s">
        <v>27</v>
      </c>
      <c r="H124" s="1">
        <v>134000</v>
      </c>
      <c r="I124" s="1">
        <v>2</v>
      </c>
      <c r="J124" s="1">
        <v>0</v>
      </c>
      <c r="K124" s="1">
        <v>0</v>
      </c>
      <c r="L124" s="1">
        <v>0</v>
      </c>
      <c r="M124" s="1">
        <v>0</v>
      </c>
      <c r="N124" s="1">
        <v>0</v>
      </c>
      <c r="O124" s="1">
        <v>0</v>
      </c>
      <c r="P124" s="1">
        <v>0</v>
      </c>
      <c r="Q124" s="1">
        <v>0</v>
      </c>
      <c r="R124" s="9">
        <f t="shared" si="2"/>
        <v>134000</v>
      </c>
      <c r="S124" s="1">
        <f t="shared" si="2"/>
        <v>2</v>
      </c>
      <c r="T124" s="1" t="s">
        <v>337</v>
      </c>
      <c r="U124" s="1" t="s">
        <v>23</v>
      </c>
      <c r="V124" s="1" t="s">
        <v>902</v>
      </c>
    </row>
    <row r="125" spans="1:22" s="6" customFormat="1" ht="39.75" customHeight="1" x14ac:dyDescent="0.2">
      <c r="A125" s="1">
        <v>118</v>
      </c>
      <c r="B125" s="19" t="s">
        <v>904</v>
      </c>
      <c r="C125" s="1" t="s">
        <v>905</v>
      </c>
      <c r="D125" s="1" t="s">
        <v>906</v>
      </c>
      <c r="E125" s="1" t="s">
        <v>907</v>
      </c>
      <c r="F125" s="5" t="s">
        <v>908</v>
      </c>
      <c r="G125" s="1" t="s">
        <v>27</v>
      </c>
      <c r="H125" s="1">
        <v>348203.5</v>
      </c>
      <c r="I125" s="1">
        <v>366.53</v>
      </c>
      <c r="J125" s="1">
        <v>0</v>
      </c>
      <c r="K125" s="1">
        <v>0</v>
      </c>
      <c r="L125" s="1">
        <v>0</v>
      </c>
      <c r="M125" s="1">
        <v>0</v>
      </c>
      <c r="N125" s="1">
        <v>0</v>
      </c>
      <c r="O125" s="1">
        <v>0</v>
      </c>
      <c r="P125" s="1">
        <v>0</v>
      </c>
      <c r="Q125" s="1">
        <v>0</v>
      </c>
      <c r="R125" s="9">
        <f t="shared" si="2"/>
        <v>348203.5</v>
      </c>
      <c r="S125" s="1">
        <f t="shared" si="2"/>
        <v>366.53</v>
      </c>
      <c r="T125" s="1" t="s">
        <v>337</v>
      </c>
      <c r="U125" s="1" t="s">
        <v>24</v>
      </c>
      <c r="V125" s="1" t="s">
        <v>41</v>
      </c>
    </row>
    <row r="126" spans="1:22" s="6" customFormat="1" ht="39.75" customHeight="1" x14ac:dyDescent="0.2">
      <c r="A126" s="1">
        <v>119</v>
      </c>
      <c r="B126" s="19" t="s">
        <v>416</v>
      </c>
      <c r="C126" s="1" t="s">
        <v>420</v>
      </c>
      <c r="D126" s="1" t="s">
        <v>421</v>
      </c>
      <c r="E126" s="1" t="s">
        <v>909</v>
      </c>
      <c r="F126" s="5" t="s">
        <v>910</v>
      </c>
      <c r="G126" s="1" t="s">
        <v>17</v>
      </c>
      <c r="H126" s="1">
        <v>1343790</v>
      </c>
      <c r="I126" s="1">
        <v>105</v>
      </c>
      <c r="J126" s="1">
        <v>0</v>
      </c>
      <c r="K126" s="1">
        <v>0</v>
      </c>
      <c r="L126" s="1">
        <v>0</v>
      </c>
      <c r="M126" s="1">
        <v>0</v>
      </c>
      <c r="N126" s="1">
        <v>0</v>
      </c>
      <c r="O126" s="1">
        <v>0</v>
      </c>
      <c r="P126" s="1">
        <v>0</v>
      </c>
      <c r="Q126" s="1">
        <v>0</v>
      </c>
      <c r="R126" s="9">
        <f t="shared" si="2"/>
        <v>1343790</v>
      </c>
      <c r="S126" s="1">
        <f t="shared" si="2"/>
        <v>105</v>
      </c>
      <c r="T126" s="1" t="s">
        <v>337</v>
      </c>
      <c r="U126" s="1" t="s">
        <v>24</v>
      </c>
      <c r="V126" s="1" t="s">
        <v>911</v>
      </c>
    </row>
    <row r="127" spans="1:22" s="6" customFormat="1" ht="39.75" customHeight="1" x14ac:dyDescent="0.2">
      <c r="A127" s="1">
        <v>120</v>
      </c>
      <c r="B127" s="19" t="s">
        <v>212</v>
      </c>
      <c r="C127" s="1" t="s">
        <v>912</v>
      </c>
      <c r="D127" s="1" t="s">
        <v>913</v>
      </c>
      <c r="E127" s="1" t="s">
        <v>914</v>
      </c>
      <c r="F127" s="5" t="s">
        <v>915</v>
      </c>
      <c r="G127" s="1" t="s">
        <v>27</v>
      </c>
      <c r="H127" s="1">
        <v>3595560</v>
      </c>
      <c r="I127" s="1">
        <v>3784.8</v>
      </c>
      <c r="J127" s="1">
        <v>0</v>
      </c>
      <c r="K127" s="1">
        <v>0</v>
      </c>
      <c r="L127" s="1">
        <v>0</v>
      </c>
      <c r="M127" s="1">
        <v>0</v>
      </c>
      <c r="N127" s="1">
        <v>0</v>
      </c>
      <c r="O127" s="1">
        <v>0</v>
      </c>
      <c r="P127" s="1">
        <v>0</v>
      </c>
      <c r="Q127" s="1">
        <v>0</v>
      </c>
      <c r="R127" s="9">
        <f t="shared" si="2"/>
        <v>3595560</v>
      </c>
      <c r="S127" s="1">
        <f t="shared" si="2"/>
        <v>3784.8</v>
      </c>
      <c r="T127" s="1" t="s">
        <v>337</v>
      </c>
      <c r="U127" s="1" t="s">
        <v>23</v>
      </c>
      <c r="V127" s="1" t="s">
        <v>916</v>
      </c>
    </row>
    <row r="128" spans="1:22" s="6" customFormat="1" ht="39.75" customHeight="1" x14ac:dyDescent="0.2">
      <c r="A128" s="1">
        <v>121</v>
      </c>
      <c r="B128" s="19" t="s">
        <v>416</v>
      </c>
      <c r="C128" s="1" t="s">
        <v>422</v>
      </c>
      <c r="D128" s="1" t="s">
        <v>423</v>
      </c>
      <c r="E128" s="1" t="s">
        <v>917</v>
      </c>
      <c r="F128" s="5" t="s">
        <v>918</v>
      </c>
      <c r="G128" s="1" t="s">
        <v>17</v>
      </c>
      <c r="H128" s="1">
        <v>1100073.7799999998</v>
      </c>
      <c r="I128" s="1">
        <v>13</v>
      </c>
      <c r="J128" s="1">
        <v>0</v>
      </c>
      <c r="K128" s="1">
        <v>0</v>
      </c>
      <c r="L128" s="1">
        <v>0</v>
      </c>
      <c r="M128" s="1">
        <v>0</v>
      </c>
      <c r="N128" s="1">
        <v>0</v>
      </c>
      <c r="O128" s="1">
        <v>0</v>
      </c>
      <c r="P128" s="1">
        <v>0</v>
      </c>
      <c r="Q128" s="1">
        <v>0</v>
      </c>
      <c r="R128" s="9">
        <f t="shared" si="2"/>
        <v>1100073.7799999998</v>
      </c>
      <c r="S128" s="1">
        <f t="shared" si="2"/>
        <v>13</v>
      </c>
      <c r="T128" s="1" t="s">
        <v>337</v>
      </c>
      <c r="U128" s="1" t="s">
        <v>24</v>
      </c>
      <c r="V128" s="1" t="s">
        <v>834</v>
      </c>
    </row>
    <row r="129" spans="1:22" s="6" customFormat="1" ht="39.75" customHeight="1" x14ac:dyDescent="0.2">
      <c r="A129" s="1">
        <v>122</v>
      </c>
      <c r="B129" s="19" t="s">
        <v>247</v>
      </c>
      <c r="C129" s="1" t="s">
        <v>919</v>
      </c>
      <c r="D129" s="1" t="s">
        <v>920</v>
      </c>
      <c r="E129" s="1" t="s">
        <v>921</v>
      </c>
      <c r="F129" s="5" t="s">
        <v>922</v>
      </c>
      <c r="G129" s="1" t="s">
        <v>27</v>
      </c>
      <c r="H129" s="1">
        <v>350000</v>
      </c>
      <c r="I129" s="1">
        <v>7</v>
      </c>
      <c r="J129" s="1">
        <v>0</v>
      </c>
      <c r="K129" s="1">
        <v>0</v>
      </c>
      <c r="L129" s="1">
        <v>0</v>
      </c>
      <c r="M129" s="1">
        <v>0</v>
      </c>
      <c r="N129" s="1">
        <v>0</v>
      </c>
      <c r="O129" s="1">
        <v>0</v>
      </c>
      <c r="P129" s="1">
        <v>0</v>
      </c>
      <c r="Q129" s="1">
        <v>0</v>
      </c>
      <c r="R129" s="9">
        <f t="shared" si="2"/>
        <v>350000</v>
      </c>
      <c r="S129" s="1">
        <f t="shared" si="2"/>
        <v>7</v>
      </c>
      <c r="T129" s="1" t="s">
        <v>337</v>
      </c>
      <c r="U129" s="1" t="s">
        <v>23</v>
      </c>
      <c r="V129" s="1" t="s">
        <v>902</v>
      </c>
    </row>
    <row r="130" spans="1:22" s="6" customFormat="1" ht="39.75" customHeight="1" x14ac:dyDescent="0.2">
      <c r="A130" s="1">
        <v>123</v>
      </c>
      <c r="B130" s="19" t="s">
        <v>323</v>
      </c>
      <c r="C130" s="1" t="s">
        <v>923</v>
      </c>
      <c r="D130" s="1" t="s">
        <v>924</v>
      </c>
      <c r="E130" s="1" t="s">
        <v>925</v>
      </c>
      <c r="F130" s="5" t="s">
        <v>926</v>
      </c>
      <c r="G130" s="1" t="s">
        <v>27</v>
      </c>
      <c r="H130" s="1">
        <v>2400000</v>
      </c>
      <c r="I130" s="1">
        <v>8</v>
      </c>
      <c r="J130" s="1">
        <v>0</v>
      </c>
      <c r="K130" s="1">
        <v>0</v>
      </c>
      <c r="L130" s="1">
        <v>0</v>
      </c>
      <c r="M130" s="1">
        <v>0</v>
      </c>
      <c r="N130" s="1">
        <v>0</v>
      </c>
      <c r="O130" s="1">
        <v>0</v>
      </c>
      <c r="P130" s="1">
        <v>0</v>
      </c>
      <c r="Q130" s="1">
        <v>0</v>
      </c>
      <c r="R130" s="9">
        <f t="shared" si="2"/>
        <v>2400000</v>
      </c>
      <c r="S130" s="1">
        <f t="shared" si="2"/>
        <v>8</v>
      </c>
      <c r="T130" s="1" t="s">
        <v>337</v>
      </c>
      <c r="U130" s="1" t="s">
        <v>36</v>
      </c>
      <c r="V130" s="1" t="s">
        <v>927</v>
      </c>
    </row>
    <row r="131" spans="1:22" s="6" customFormat="1" ht="39.75" customHeight="1" x14ac:dyDescent="0.2">
      <c r="A131" s="1">
        <v>124</v>
      </c>
      <c r="B131" s="19" t="s">
        <v>63</v>
      </c>
      <c r="C131" s="1" t="s">
        <v>928</v>
      </c>
      <c r="D131" s="1" t="s">
        <v>929</v>
      </c>
      <c r="E131" s="1" t="s">
        <v>930</v>
      </c>
      <c r="F131" s="5" t="s">
        <v>931</v>
      </c>
      <c r="G131" s="1" t="s">
        <v>27</v>
      </c>
      <c r="H131" s="1">
        <v>1609062</v>
      </c>
      <c r="I131" s="1">
        <v>49</v>
      </c>
      <c r="J131" s="1">
        <v>0</v>
      </c>
      <c r="K131" s="1">
        <v>0</v>
      </c>
      <c r="L131" s="1">
        <v>0</v>
      </c>
      <c r="M131" s="1">
        <v>0</v>
      </c>
      <c r="N131" s="1">
        <v>0</v>
      </c>
      <c r="O131" s="1">
        <v>0</v>
      </c>
      <c r="P131" s="1">
        <v>0</v>
      </c>
      <c r="Q131" s="1">
        <v>0</v>
      </c>
      <c r="R131" s="9">
        <f t="shared" si="2"/>
        <v>1609062</v>
      </c>
      <c r="S131" s="1">
        <f t="shared" si="2"/>
        <v>49</v>
      </c>
      <c r="T131" s="1" t="s">
        <v>337</v>
      </c>
      <c r="U131" s="1" t="s">
        <v>22</v>
      </c>
      <c r="V131" s="1" t="s">
        <v>865</v>
      </c>
    </row>
    <row r="132" spans="1:22" s="6" customFormat="1" ht="39.75" customHeight="1" x14ac:dyDescent="0.2">
      <c r="A132" s="1">
        <v>125</v>
      </c>
      <c r="B132" s="19" t="s">
        <v>327</v>
      </c>
      <c r="C132" s="1" t="s">
        <v>932</v>
      </c>
      <c r="D132" s="1" t="s">
        <v>933</v>
      </c>
      <c r="E132" s="1" t="s">
        <v>934</v>
      </c>
      <c r="F132" s="5" t="s">
        <v>935</v>
      </c>
      <c r="G132" s="1" t="s">
        <v>454</v>
      </c>
      <c r="H132" s="1">
        <v>1329986.1000000001</v>
      </c>
      <c r="I132" s="1">
        <v>6</v>
      </c>
      <c r="J132" s="1">
        <v>0</v>
      </c>
      <c r="K132" s="1">
        <v>0</v>
      </c>
      <c r="L132" s="1">
        <v>0</v>
      </c>
      <c r="M132" s="1">
        <v>0</v>
      </c>
      <c r="N132" s="1">
        <v>0</v>
      </c>
      <c r="O132" s="1">
        <v>0</v>
      </c>
      <c r="P132" s="1">
        <v>0</v>
      </c>
      <c r="Q132" s="1">
        <v>0</v>
      </c>
      <c r="R132" s="9">
        <f t="shared" si="2"/>
        <v>1329986.1000000001</v>
      </c>
      <c r="S132" s="1">
        <f t="shared" si="2"/>
        <v>6</v>
      </c>
      <c r="T132" s="1" t="s">
        <v>337</v>
      </c>
      <c r="U132" s="1" t="s">
        <v>19</v>
      </c>
      <c r="V132" s="1" t="s">
        <v>936</v>
      </c>
    </row>
    <row r="133" spans="1:22" s="6" customFormat="1" ht="39.75" customHeight="1" x14ac:dyDescent="0.2">
      <c r="A133" s="1">
        <v>126</v>
      </c>
      <c r="B133" s="19" t="s">
        <v>754</v>
      </c>
      <c r="C133" s="1" t="s">
        <v>55</v>
      </c>
      <c r="D133" s="1" t="s">
        <v>56</v>
      </c>
      <c r="E133" s="1" t="s">
        <v>937</v>
      </c>
      <c r="F133" s="5" t="s">
        <v>938</v>
      </c>
      <c r="G133" s="1" t="s">
        <v>27</v>
      </c>
      <c r="H133" s="1">
        <v>3030400</v>
      </c>
      <c r="I133" s="1">
        <v>947</v>
      </c>
      <c r="J133" s="1">
        <v>0</v>
      </c>
      <c r="K133" s="1">
        <v>0</v>
      </c>
      <c r="L133" s="1">
        <v>0</v>
      </c>
      <c r="M133" s="1">
        <v>0</v>
      </c>
      <c r="N133" s="1">
        <v>0</v>
      </c>
      <c r="O133" s="1">
        <v>0</v>
      </c>
      <c r="P133" s="1">
        <v>0</v>
      </c>
      <c r="Q133" s="1">
        <v>0</v>
      </c>
      <c r="R133" s="9">
        <f t="shared" si="2"/>
        <v>3030400</v>
      </c>
      <c r="S133" s="1">
        <f t="shared" si="2"/>
        <v>947</v>
      </c>
      <c r="T133" s="1" t="s">
        <v>337</v>
      </c>
      <c r="U133" s="1" t="s">
        <v>23</v>
      </c>
      <c r="V133" s="1" t="s">
        <v>902</v>
      </c>
    </row>
    <row r="134" spans="1:22" s="6" customFormat="1" ht="39.75" customHeight="1" x14ac:dyDescent="0.2">
      <c r="A134" s="1">
        <v>127</v>
      </c>
      <c r="B134" s="19" t="s">
        <v>939</v>
      </c>
      <c r="C134" s="1" t="s">
        <v>940</v>
      </c>
      <c r="D134" s="1" t="s">
        <v>941</v>
      </c>
      <c r="E134" s="1" t="s">
        <v>942</v>
      </c>
      <c r="F134" s="5" t="s">
        <v>943</v>
      </c>
      <c r="G134" s="1" t="s">
        <v>27</v>
      </c>
      <c r="H134" s="1">
        <v>164450</v>
      </c>
      <c r="I134" s="1">
        <v>1</v>
      </c>
      <c r="J134" s="1">
        <v>0</v>
      </c>
      <c r="K134" s="1">
        <v>0</v>
      </c>
      <c r="L134" s="1">
        <v>0</v>
      </c>
      <c r="M134" s="1">
        <v>0</v>
      </c>
      <c r="N134" s="1">
        <v>0</v>
      </c>
      <c r="O134" s="1">
        <v>0</v>
      </c>
      <c r="P134" s="1">
        <v>0</v>
      </c>
      <c r="Q134" s="1">
        <v>0</v>
      </c>
      <c r="R134" s="9">
        <f t="shared" si="2"/>
        <v>164450</v>
      </c>
      <c r="S134" s="1">
        <f t="shared" si="2"/>
        <v>1</v>
      </c>
      <c r="T134" s="1" t="s">
        <v>337</v>
      </c>
      <c r="U134" s="1" t="s">
        <v>24</v>
      </c>
      <c r="V134" s="1" t="s">
        <v>944</v>
      </c>
    </row>
    <row r="135" spans="1:22" s="6" customFormat="1" ht="39.75" customHeight="1" x14ac:dyDescent="0.2">
      <c r="A135" s="1">
        <v>128</v>
      </c>
      <c r="B135" s="19" t="s">
        <v>945</v>
      </c>
      <c r="C135" s="1" t="s">
        <v>946</v>
      </c>
      <c r="D135" s="1" t="s">
        <v>947</v>
      </c>
      <c r="E135" s="1" t="s">
        <v>948</v>
      </c>
      <c r="F135" s="5" t="s">
        <v>949</v>
      </c>
      <c r="G135" s="1" t="s">
        <v>27</v>
      </c>
      <c r="H135" s="1">
        <v>4000000</v>
      </c>
      <c r="I135" s="1">
        <v>2</v>
      </c>
      <c r="J135" s="1">
        <v>0</v>
      </c>
      <c r="K135" s="1">
        <v>0</v>
      </c>
      <c r="L135" s="1">
        <v>0</v>
      </c>
      <c r="M135" s="1">
        <v>0</v>
      </c>
      <c r="N135" s="1">
        <v>0</v>
      </c>
      <c r="O135" s="1">
        <v>0</v>
      </c>
      <c r="P135" s="1">
        <v>0</v>
      </c>
      <c r="Q135" s="1">
        <v>0</v>
      </c>
      <c r="R135" s="9">
        <f t="shared" si="2"/>
        <v>4000000</v>
      </c>
      <c r="S135" s="1">
        <f t="shared" si="2"/>
        <v>2</v>
      </c>
      <c r="T135" s="1" t="s">
        <v>337</v>
      </c>
      <c r="U135" s="1" t="s">
        <v>24</v>
      </c>
      <c r="V135" s="1" t="s">
        <v>950</v>
      </c>
    </row>
    <row r="136" spans="1:22" s="6" customFormat="1" ht="39.75" customHeight="1" x14ac:dyDescent="0.2">
      <c r="A136" s="1">
        <v>129</v>
      </c>
      <c r="B136" s="19" t="s">
        <v>951</v>
      </c>
      <c r="C136" s="1" t="s">
        <v>952</v>
      </c>
      <c r="D136" s="1" t="s">
        <v>953</v>
      </c>
      <c r="E136" s="1" t="s">
        <v>954</v>
      </c>
      <c r="F136" s="5" t="s">
        <v>955</v>
      </c>
      <c r="G136" s="1" t="s">
        <v>27</v>
      </c>
      <c r="H136" s="1">
        <v>2677740</v>
      </c>
      <c r="I136" s="1">
        <v>20</v>
      </c>
      <c r="J136" s="1">
        <v>0</v>
      </c>
      <c r="K136" s="1">
        <v>0</v>
      </c>
      <c r="L136" s="1">
        <v>0</v>
      </c>
      <c r="M136" s="1">
        <v>0</v>
      </c>
      <c r="N136" s="1">
        <v>0</v>
      </c>
      <c r="O136" s="1">
        <v>0</v>
      </c>
      <c r="P136" s="1">
        <v>0</v>
      </c>
      <c r="Q136" s="1">
        <v>0</v>
      </c>
      <c r="R136" s="9">
        <f t="shared" si="2"/>
        <v>2677740</v>
      </c>
      <c r="S136" s="1">
        <f t="shared" si="2"/>
        <v>20</v>
      </c>
      <c r="T136" s="1" t="s">
        <v>337</v>
      </c>
      <c r="U136" s="1" t="s">
        <v>694</v>
      </c>
      <c r="V136" s="1" t="s">
        <v>956</v>
      </c>
    </row>
    <row r="137" spans="1:22" s="6" customFormat="1" ht="39.75" customHeight="1" x14ac:dyDescent="0.2">
      <c r="A137" s="1">
        <v>130</v>
      </c>
      <c r="B137" s="19" t="s">
        <v>281</v>
      </c>
      <c r="C137" s="1" t="s">
        <v>840</v>
      </c>
      <c r="D137" s="1" t="s">
        <v>841</v>
      </c>
      <c r="E137" s="1" t="s">
        <v>957</v>
      </c>
      <c r="F137" s="5" t="s">
        <v>958</v>
      </c>
      <c r="G137" s="1" t="s">
        <v>27</v>
      </c>
      <c r="H137" s="1">
        <v>1177000</v>
      </c>
      <c r="I137" s="1">
        <v>107</v>
      </c>
      <c r="J137" s="1">
        <v>0</v>
      </c>
      <c r="K137" s="1">
        <v>0</v>
      </c>
      <c r="L137" s="1">
        <v>0</v>
      </c>
      <c r="M137" s="1">
        <v>0</v>
      </c>
      <c r="N137" s="1">
        <v>0</v>
      </c>
      <c r="O137" s="1">
        <v>0</v>
      </c>
      <c r="P137" s="1">
        <v>0</v>
      </c>
      <c r="Q137" s="1">
        <v>0</v>
      </c>
      <c r="R137" s="9">
        <f t="shared" ref="R137:S200" si="3">H137+J137+L137+N137+P137</f>
        <v>1177000</v>
      </c>
      <c r="S137" s="1">
        <f t="shared" si="3"/>
        <v>107</v>
      </c>
      <c r="T137" s="1" t="s">
        <v>337</v>
      </c>
      <c r="U137" s="1" t="s">
        <v>24</v>
      </c>
      <c r="V137" s="1" t="s">
        <v>868</v>
      </c>
    </row>
    <row r="138" spans="1:22" s="6" customFormat="1" ht="39.75" customHeight="1" x14ac:dyDescent="0.2">
      <c r="A138" s="1">
        <v>131</v>
      </c>
      <c r="B138" s="19" t="s">
        <v>327</v>
      </c>
      <c r="C138" s="1" t="s">
        <v>959</v>
      </c>
      <c r="D138" s="1" t="s">
        <v>960</v>
      </c>
      <c r="E138" s="1" t="s">
        <v>961</v>
      </c>
      <c r="F138" s="5" t="s">
        <v>962</v>
      </c>
      <c r="G138" s="1" t="s">
        <v>116</v>
      </c>
      <c r="H138" s="1">
        <v>808000</v>
      </c>
      <c r="I138" s="1">
        <v>202</v>
      </c>
      <c r="J138" s="1">
        <v>0</v>
      </c>
      <c r="K138" s="1">
        <v>0</v>
      </c>
      <c r="L138" s="1">
        <v>0</v>
      </c>
      <c r="M138" s="1">
        <v>0</v>
      </c>
      <c r="N138" s="1">
        <v>0</v>
      </c>
      <c r="O138" s="1">
        <v>0</v>
      </c>
      <c r="P138" s="1">
        <v>0</v>
      </c>
      <c r="Q138" s="1">
        <v>0</v>
      </c>
      <c r="R138" s="9">
        <f t="shared" si="3"/>
        <v>808000</v>
      </c>
      <c r="S138" s="1">
        <f t="shared" si="3"/>
        <v>202</v>
      </c>
      <c r="T138" s="1" t="s">
        <v>337</v>
      </c>
      <c r="U138" s="1" t="s">
        <v>23</v>
      </c>
      <c r="V138" s="1" t="s">
        <v>963</v>
      </c>
    </row>
    <row r="139" spans="1:22" s="6" customFormat="1" ht="39.75" customHeight="1" x14ac:dyDescent="0.2">
      <c r="A139" s="1">
        <v>132</v>
      </c>
      <c r="B139" s="19" t="s">
        <v>964</v>
      </c>
      <c r="C139" s="1" t="s">
        <v>965</v>
      </c>
      <c r="D139" s="1" t="s">
        <v>966</v>
      </c>
      <c r="E139" s="1" t="s">
        <v>967</v>
      </c>
      <c r="F139" s="5" t="s">
        <v>968</v>
      </c>
      <c r="G139" s="1" t="s">
        <v>27</v>
      </c>
      <c r="H139" s="1">
        <v>975000</v>
      </c>
      <c r="I139" s="1">
        <v>65</v>
      </c>
      <c r="J139" s="1">
        <v>0</v>
      </c>
      <c r="K139" s="1">
        <v>0</v>
      </c>
      <c r="L139" s="1">
        <v>0</v>
      </c>
      <c r="M139" s="1">
        <v>0</v>
      </c>
      <c r="N139" s="1">
        <v>0</v>
      </c>
      <c r="O139" s="1">
        <v>0</v>
      </c>
      <c r="P139" s="1">
        <v>0</v>
      </c>
      <c r="Q139" s="1">
        <v>0</v>
      </c>
      <c r="R139" s="9">
        <f t="shared" si="3"/>
        <v>975000</v>
      </c>
      <c r="S139" s="1">
        <f t="shared" si="3"/>
        <v>65</v>
      </c>
      <c r="T139" s="1" t="s">
        <v>337</v>
      </c>
      <c r="U139" s="1" t="s">
        <v>23</v>
      </c>
      <c r="V139" s="1" t="s">
        <v>969</v>
      </c>
    </row>
    <row r="140" spans="1:22" s="6" customFormat="1" ht="39.75" customHeight="1" x14ac:dyDescent="0.2">
      <c r="A140" s="1">
        <v>133</v>
      </c>
      <c r="B140" s="19" t="s">
        <v>970</v>
      </c>
      <c r="C140" s="1" t="s">
        <v>971</v>
      </c>
      <c r="D140" s="1" t="s">
        <v>972</v>
      </c>
      <c r="E140" s="1" t="s">
        <v>973</v>
      </c>
      <c r="F140" s="5" t="s">
        <v>974</v>
      </c>
      <c r="G140" s="1" t="s">
        <v>27</v>
      </c>
      <c r="H140" s="1">
        <v>755316.34</v>
      </c>
      <c r="I140" s="1">
        <v>1</v>
      </c>
      <c r="J140" s="1">
        <v>0</v>
      </c>
      <c r="K140" s="1">
        <v>0</v>
      </c>
      <c r="L140" s="1">
        <v>0</v>
      </c>
      <c r="M140" s="1">
        <v>0</v>
      </c>
      <c r="N140" s="1">
        <v>0</v>
      </c>
      <c r="O140" s="1">
        <v>0</v>
      </c>
      <c r="P140" s="1">
        <v>0</v>
      </c>
      <c r="Q140" s="1">
        <v>0</v>
      </c>
      <c r="R140" s="9">
        <f t="shared" si="3"/>
        <v>755316.34</v>
      </c>
      <c r="S140" s="1">
        <f t="shared" si="3"/>
        <v>1</v>
      </c>
      <c r="T140" s="1" t="s">
        <v>337</v>
      </c>
      <c r="U140" s="1" t="s">
        <v>24</v>
      </c>
      <c r="V140" s="1" t="s">
        <v>975</v>
      </c>
    </row>
    <row r="141" spans="1:22" s="6" customFormat="1" ht="39.75" customHeight="1" x14ac:dyDescent="0.2">
      <c r="A141" s="1">
        <v>134</v>
      </c>
      <c r="B141" s="19" t="s">
        <v>701</v>
      </c>
      <c r="C141" s="1" t="s">
        <v>976</v>
      </c>
      <c r="D141" s="1" t="s">
        <v>977</v>
      </c>
      <c r="E141" s="1" t="s">
        <v>978</v>
      </c>
      <c r="F141" s="5" t="s">
        <v>979</v>
      </c>
      <c r="G141" s="1" t="s">
        <v>27</v>
      </c>
      <c r="H141" s="1">
        <v>1582320</v>
      </c>
      <c r="I141" s="1">
        <v>1665.6</v>
      </c>
      <c r="J141" s="1">
        <v>0</v>
      </c>
      <c r="K141" s="1">
        <v>0</v>
      </c>
      <c r="L141" s="1">
        <v>0</v>
      </c>
      <c r="M141" s="1">
        <v>0</v>
      </c>
      <c r="N141" s="1">
        <v>0</v>
      </c>
      <c r="O141" s="1">
        <v>0</v>
      </c>
      <c r="P141" s="1">
        <v>0</v>
      </c>
      <c r="Q141" s="1">
        <v>0</v>
      </c>
      <c r="R141" s="9">
        <f t="shared" si="3"/>
        <v>1582320</v>
      </c>
      <c r="S141" s="1">
        <f t="shared" si="3"/>
        <v>1665.6</v>
      </c>
      <c r="T141" s="1" t="s">
        <v>337</v>
      </c>
      <c r="U141" s="1" t="s">
        <v>23</v>
      </c>
      <c r="V141" s="1" t="s">
        <v>980</v>
      </c>
    </row>
    <row r="142" spans="1:22" s="6" customFormat="1" ht="39.75" customHeight="1" x14ac:dyDescent="0.2">
      <c r="A142" s="1">
        <v>135</v>
      </c>
      <c r="B142" s="19" t="s">
        <v>416</v>
      </c>
      <c r="C142" s="1" t="s">
        <v>253</v>
      </c>
      <c r="D142" s="1" t="s">
        <v>424</v>
      </c>
      <c r="E142" s="1" t="s">
        <v>981</v>
      </c>
      <c r="F142" s="5" t="s">
        <v>982</v>
      </c>
      <c r="G142" s="1" t="s">
        <v>17</v>
      </c>
      <c r="H142" s="1">
        <v>8135215</v>
      </c>
      <c r="I142" s="1">
        <v>87</v>
      </c>
      <c r="J142" s="1">
        <v>0</v>
      </c>
      <c r="K142" s="1">
        <v>0</v>
      </c>
      <c r="L142" s="1">
        <v>0</v>
      </c>
      <c r="M142" s="1">
        <v>0</v>
      </c>
      <c r="N142" s="1">
        <v>0</v>
      </c>
      <c r="O142" s="1">
        <v>0</v>
      </c>
      <c r="P142" s="1">
        <v>0</v>
      </c>
      <c r="Q142" s="1">
        <v>0</v>
      </c>
      <c r="R142" s="9">
        <f t="shared" si="3"/>
        <v>8135215</v>
      </c>
      <c r="S142" s="1">
        <f t="shared" si="3"/>
        <v>87</v>
      </c>
      <c r="T142" s="1" t="s">
        <v>337</v>
      </c>
      <c r="U142" s="1" t="s">
        <v>24</v>
      </c>
      <c r="V142" s="1" t="s">
        <v>834</v>
      </c>
    </row>
    <row r="143" spans="1:22" s="6" customFormat="1" ht="39.75" customHeight="1" x14ac:dyDescent="0.2">
      <c r="A143" s="1">
        <v>136</v>
      </c>
      <c r="B143" s="19" t="s">
        <v>983</v>
      </c>
      <c r="C143" s="1" t="s">
        <v>984</v>
      </c>
      <c r="D143" s="1" t="s">
        <v>985</v>
      </c>
      <c r="E143" s="1" t="s">
        <v>986</v>
      </c>
      <c r="F143" s="5" t="s">
        <v>987</v>
      </c>
      <c r="G143" s="1" t="s">
        <v>27</v>
      </c>
      <c r="H143" s="1">
        <v>3997200</v>
      </c>
      <c r="I143" s="1">
        <v>30</v>
      </c>
      <c r="J143" s="1">
        <v>0</v>
      </c>
      <c r="K143" s="1">
        <v>0</v>
      </c>
      <c r="L143" s="1">
        <v>0</v>
      </c>
      <c r="M143" s="1">
        <v>0</v>
      </c>
      <c r="N143" s="1">
        <v>0</v>
      </c>
      <c r="O143" s="1">
        <v>0</v>
      </c>
      <c r="P143" s="1">
        <v>0</v>
      </c>
      <c r="Q143" s="1">
        <v>0</v>
      </c>
      <c r="R143" s="9">
        <f t="shared" si="3"/>
        <v>3997200</v>
      </c>
      <c r="S143" s="1">
        <f t="shared" si="3"/>
        <v>30</v>
      </c>
      <c r="T143" s="1" t="s">
        <v>337</v>
      </c>
      <c r="U143" s="1" t="s">
        <v>24</v>
      </c>
      <c r="V143" s="1" t="s">
        <v>988</v>
      </c>
    </row>
    <row r="144" spans="1:22" s="6" customFormat="1" ht="39.75" customHeight="1" x14ac:dyDescent="0.2">
      <c r="A144" s="1">
        <v>137</v>
      </c>
      <c r="B144" s="19" t="s">
        <v>119</v>
      </c>
      <c r="C144" s="1" t="s">
        <v>783</v>
      </c>
      <c r="D144" s="1" t="s">
        <v>436</v>
      </c>
      <c r="E144" s="1" t="s">
        <v>989</v>
      </c>
      <c r="F144" s="5" t="s">
        <v>990</v>
      </c>
      <c r="G144" s="1" t="s">
        <v>27</v>
      </c>
      <c r="H144" s="1">
        <v>260000</v>
      </c>
      <c r="I144" s="1">
        <v>4</v>
      </c>
      <c r="J144" s="1">
        <v>0</v>
      </c>
      <c r="K144" s="1">
        <v>0</v>
      </c>
      <c r="L144" s="1">
        <v>0</v>
      </c>
      <c r="M144" s="1">
        <v>0</v>
      </c>
      <c r="N144" s="1">
        <v>0</v>
      </c>
      <c r="O144" s="1">
        <v>0</v>
      </c>
      <c r="P144" s="1">
        <v>0</v>
      </c>
      <c r="Q144" s="1">
        <v>0</v>
      </c>
      <c r="R144" s="9">
        <f t="shared" si="3"/>
        <v>260000</v>
      </c>
      <c r="S144" s="1">
        <f t="shared" si="3"/>
        <v>4</v>
      </c>
      <c r="T144" s="1" t="s">
        <v>337</v>
      </c>
      <c r="U144" s="1" t="s">
        <v>24</v>
      </c>
      <c r="V144" s="1" t="s">
        <v>680</v>
      </c>
    </row>
    <row r="145" spans="1:22" s="6" customFormat="1" ht="39.75" customHeight="1" x14ac:dyDescent="0.2">
      <c r="A145" s="1">
        <v>138</v>
      </c>
      <c r="B145" s="19" t="s">
        <v>123</v>
      </c>
      <c r="C145" s="1" t="s">
        <v>991</v>
      </c>
      <c r="D145" s="1" t="s">
        <v>992</v>
      </c>
      <c r="E145" s="1" t="s">
        <v>993</v>
      </c>
      <c r="F145" s="5" t="s">
        <v>994</v>
      </c>
      <c r="G145" s="1" t="s">
        <v>27</v>
      </c>
      <c r="H145" s="1">
        <v>447351</v>
      </c>
      <c r="I145" s="1">
        <v>1</v>
      </c>
      <c r="J145" s="1">
        <v>0</v>
      </c>
      <c r="K145" s="1">
        <v>0</v>
      </c>
      <c r="L145" s="1">
        <v>0</v>
      </c>
      <c r="M145" s="1">
        <v>0</v>
      </c>
      <c r="N145" s="1">
        <v>0</v>
      </c>
      <c r="O145" s="1">
        <v>0</v>
      </c>
      <c r="P145" s="1">
        <v>0</v>
      </c>
      <c r="Q145" s="1">
        <v>0</v>
      </c>
      <c r="R145" s="9">
        <f t="shared" si="3"/>
        <v>447351</v>
      </c>
      <c r="S145" s="1">
        <f t="shared" si="3"/>
        <v>1</v>
      </c>
      <c r="T145" s="1" t="s">
        <v>337</v>
      </c>
      <c r="U145" s="1" t="s">
        <v>124</v>
      </c>
      <c r="V145" s="1" t="s">
        <v>995</v>
      </c>
    </row>
    <row r="146" spans="1:22" s="6" customFormat="1" ht="39.75" customHeight="1" x14ac:dyDescent="0.2">
      <c r="A146" s="1">
        <v>139</v>
      </c>
      <c r="B146" s="19" t="s">
        <v>998</v>
      </c>
      <c r="C146" s="1" t="s">
        <v>999</v>
      </c>
      <c r="D146" s="1" t="s">
        <v>1000</v>
      </c>
      <c r="E146" s="1" t="s">
        <v>1001</v>
      </c>
      <c r="F146" s="5" t="s">
        <v>1002</v>
      </c>
      <c r="G146" s="1" t="s">
        <v>27</v>
      </c>
      <c r="H146" s="1">
        <v>500000</v>
      </c>
      <c r="I146" s="1">
        <v>2</v>
      </c>
      <c r="J146" s="1">
        <v>0</v>
      </c>
      <c r="K146" s="1">
        <v>0</v>
      </c>
      <c r="L146" s="1">
        <v>0</v>
      </c>
      <c r="M146" s="1">
        <v>0</v>
      </c>
      <c r="N146" s="1">
        <v>0</v>
      </c>
      <c r="O146" s="1">
        <v>0</v>
      </c>
      <c r="P146" s="1">
        <v>0</v>
      </c>
      <c r="Q146" s="1">
        <v>0</v>
      </c>
      <c r="R146" s="9">
        <f t="shared" si="3"/>
        <v>500000</v>
      </c>
      <c r="S146" s="1">
        <f t="shared" si="3"/>
        <v>2</v>
      </c>
      <c r="T146" s="1" t="s">
        <v>337</v>
      </c>
      <c r="U146" s="1" t="s">
        <v>24</v>
      </c>
      <c r="V146" s="1" t="s">
        <v>1003</v>
      </c>
    </row>
    <row r="147" spans="1:22" s="6" customFormat="1" ht="39.75" customHeight="1" x14ac:dyDescent="0.2">
      <c r="A147" s="1">
        <v>140</v>
      </c>
      <c r="B147" s="19" t="s">
        <v>63</v>
      </c>
      <c r="C147" s="1" t="s">
        <v>302</v>
      </c>
      <c r="D147" s="1" t="s">
        <v>303</v>
      </c>
      <c r="E147" s="1" t="s">
        <v>1004</v>
      </c>
      <c r="F147" s="5" t="s">
        <v>1005</v>
      </c>
      <c r="G147" s="1" t="s">
        <v>27</v>
      </c>
      <c r="H147" s="1">
        <v>1214100</v>
      </c>
      <c r="I147" s="1">
        <v>71</v>
      </c>
      <c r="J147" s="1">
        <v>0</v>
      </c>
      <c r="K147" s="1">
        <v>0</v>
      </c>
      <c r="L147" s="1">
        <v>0</v>
      </c>
      <c r="M147" s="1">
        <v>0</v>
      </c>
      <c r="N147" s="1">
        <v>0</v>
      </c>
      <c r="O147" s="1">
        <v>0</v>
      </c>
      <c r="P147" s="1">
        <v>0</v>
      </c>
      <c r="Q147" s="1">
        <v>0</v>
      </c>
      <c r="R147" s="9">
        <f t="shared" si="3"/>
        <v>1214100</v>
      </c>
      <c r="S147" s="1">
        <f t="shared" si="3"/>
        <v>71</v>
      </c>
      <c r="T147" s="1" t="s">
        <v>337</v>
      </c>
      <c r="U147" s="1" t="s">
        <v>19</v>
      </c>
      <c r="V147" s="1" t="s">
        <v>1006</v>
      </c>
    </row>
    <row r="148" spans="1:22" s="6" customFormat="1" ht="39.75" customHeight="1" x14ac:dyDescent="0.2">
      <c r="A148" s="1">
        <v>141</v>
      </c>
      <c r="B148" s="19" t="s">
        <v>102</v>
      </c>
      <c r="C148" s="1" t="s">
        <v>1007</v>
      </c>
      <c r="D148" s="1" t="s">
        <v>1008</v>
      </c>
      <c r="E148" s="1" t="s">
        <v>1009</v>
      </c>
      <c r="F148" s="5" t="s">
        <v>1010</v>
      </c>
      <c r="G148" s="1" t="s">
        <v>17</v>
      </c>
      <c r="H148" s="1">
        <v>170000</v>
      </c>
      <c r="I148" s="1">
        <v>2</v>
      </c>
      <c r="J148" s="1">
        <v>0</v>
      </c>
      <c r="K148" s="1">
        <v>0</v>
      </c>
      <c r="L148" s="1">
        <v>0</v>
      </c>
      <c r="M148" s="1">
        <v>0</v>
      </c>
      <c r="N148" s="1">
        <v>0</v>
      </c>
      <c r="O148" s="1">
        <v>0</v>
      </c>
      <c r="P148" s="1">
        <v>0</v>
      </c>
      <c r="Q148" s="1">
        <v>0</v>
      </c>
      <c r="R148" s="9">
        <f t="shared" si="3"/>
        <v>170000</v>
      </c>
      <c r="S148" s="1">
        <f t="shared" si="3"/>
        <v>2</v>
      </c>
      <c r="T148" s="1" t="s">
        <v>337</v>
      </c>
      <c r="U148" s="1" t="s">
        <v>43</v>
      </c>
      <c r="V148" s="1" t="s">
        <v>1011</v>
      </c>
    </row>
    <row r="149" spans="1:22" s="6" customFormat="1" ht="39.75" customHeight="1" x14ac:dyDescent="0.2">
      <c r="A149" s="1">
        <v>142</v>
      </c>
      <c r="B149" s="19" t="s">
        <v>883</v>
      </c>
      <c r="C149" s="1" t="s">
        <v>1012</v>
      </c>
      <c r="D149" s="1" t="s">
        <v>1013</v>
      </c>
      <c r="E149" s="1" t="s">
        <v>1014</v>
      </c>
      <c r="F149" s="5" t="s">
        <v>1015</v>
      </c>
      <c r="G149" s="1" t="s">
        <v>888</v>
      </c>
      <c r="H149" s="1">
        <v>208000</v>
      </c>
      <c r="I149" s="1">
        <v>1</v>
      </c>
      <c r="J149" s="1">
        <v>0</v>
      </c>
      <c r="K149" s="1">
        <v>0</v>
      </c>
      <c r="L149" s="1">
        <v>0</v>
      </c>
      <c r="M149" s="1">
        <v>0</v>
      </c>
      <c r="N149" s="1">
        <v>0</v>
      </c>
      <c r="O149" s="1">
        <v>0</v>
      </c>
      <c r="P149" s="1">
        <v>0</v>
      </c>
      <c r="Q149" s="1">
        <v>0</v>
      </c>
      <c r="R149" s="9">
        <f t="shared" si="3"/>
        <v>208000</v>
      </c>
      <c r="S149" s="1">
        <f t="shared" si="3"/>
        <v>1</v>
      </c>
      <c r="T149" s="1" t="s">
        <v>337</v>
      </c>
      <c r="U149" s="1" t="s">
        <v>24</v>
      </c>
      <c r="V149" s="1" t="s">
        <v>600</v>
      </c>
    </row>
    <row r="150" spans="1:22" s="6" customFormat="1" ht="39.75" customHeight="1" x14ac:dyDescent="0.2">
      <c r="A150" s="1">
        <v>143</v>
      </c>
      <c r="B150" s="19" t="s">
        <v>903</v>
      </c>
      <c r="C150" s="1" t="s">
        <v>1016</v>
      </c>
      <c r="D150" s="1" t="s">
        <v>1017</v>
      </c>
      <c r="E150" s="1" t="s">
        <v>1018</v>
      </c>
      <c r="F150" s="5" t="s">
        <v>1019</v>
      </c>
      <c r="G150" s="1" t="s">
        <v>27</v>
      </c>
      <c r="H150" s="1">
        <v>734876</v>
      </c>
      <c r="I150" s="1">
        <v>68</v>
      </c>
      <c r="J150" s="1">
        <v>0</v>
      </c>
      <c r="K150" s="1">
        <v>0</v>
      </c>
      <c r="L150" s="1">
        <v>0</v>
      </c>
      <c r="M150" s="1">
        <v>0</v>
      </c>
      <c r="N150" s="1">
        <v>0</v>
      </c>
      <c r="O150" s="1">
        <v>0</v>
      </c>
      <c r="P150" s="1">
        <v>0</v>
      </c>
      <c r="Q150" s="1">
        <v>0</v>
      </c>
      <c r="R150" s="9">
        <f t="shared" si="3"/>
        <v>734876</v>
      </c>
      <c r="S150" s="1">
        <f t="shared" si="3"/>
        <v>68</v>
      </c>
      <c r="T150" s="1" t="s">
        <v>337</v>
      </c>
      <c r="U150" s="1" t="s">
        <v>24</v>
      </c>
      <c r="V150" s="1" t="s">
        <v>1020</v>
      </c>
    </row>
    <row r="151" spans="1:22" s="6" customFormat="1" ht="39.75" customHeight="1" x14ac:dyDescent="0.2">
      <c r="A151" s="1">
        <v>144</v>
      </c>
      <c r="B151" s="19" t="s">
        <v>560</v>
      </c>
      <c r="C151" s="1" t="s">
        <v>561</v>
      </c>
      <c r="D151" s="1" t="s">
        <v>562</v>
      </c>
      <c r="E151" s="1" t="s">
        <v>1021</v>
      </c>
      <c r="F151" s="5" t="s">
        <v>1022</v>
      </c>
      <c r="G151" s="1" t="s">
        <v>27</v>
      </c>
      <c r="H151" s="1">
        <v>671165</v>
      </c>
      <c r="I151" s="1">
        <v>122.03</v>
      </c>
      <c r="J151" s="1">
        <v>0</v>
      </c>
      <c r="K151" s="1">
        <v>0</v>
      </c>
      <c r="L151" s="1">
        <v>0</v>
      </c>
      <c r="M151" s="1">
        <v>0</v>
      </c>
      <c r="N151" s="1">
        <v>0</v>
      </c>
      <c r="O151" s="1">
        <v>0</v>
      </c>
      <c r="P151" s="1">
        <v>0</v>
      </c>
      <c r="Q151" s="1">
        <v>0</v>
      </c>
      <c r="R151" s="9">
        <f t="shared" si="3"/>
        <v>671165</v>
      </c>
      <c r="S151" s="1">
        <f t="shared" si="3"/>
        <v>122.03</v>
      </c>
      <c r="T151" s="1" t="s">
        <v>337</v>
      </c>
      <c r="U151" s="1" t="s">
        <v>24</v>
      </c>
      <c r="V151" s="1" t="s">
        <v>1023</v>
      </c>
    </row>
    <row r="152" spans="1:22" s="6" customFormat="1" ht="39.75" customHeight="1" x14ac:dyDescent="0.2">
      <c r="A152" s="1">
        <v>145</v>
      </c>
      <c r="B152" s="19" t="s">
        <v>1024</v>
      </c>
      <c r="C152" s="1" t="s">
        <v>1025</v>
      </c>
      <c r="D152" s="1" t="s">
        <v>209</v>
      </c>
      <c r="E152" s="1" t="s">
        <v>1026</v>
      </c>
      <c r="F152" s="5" t="s">
        <v>1027</v>
      </c>
      <c r="G152" s="1" t="s">
        <v>282</v>
      </c>
      <c r="H152" s="1">
        <v>5564284</v>
      </c>
      <c r="I152" s="1">
        <v>5058.4400000000005</v>
      </c>
      <c r="J152" s="1">
        <v>0</v>
      </c>
      <c r="K152" s="1">
        <v>0</v>
      </c>
      <c r="L152" s="1">
        <v>0</v>
      </c>
      <c r="M152" s="1">
        <v>0</v>
      </c>
      <c r="N152" s="1">
        <v>0</v>
      </c>
      <c r="O152" s="1">
        <v>0</v>
      </c>
      <c r="P152" s="1">
        <v>0</v>
      </c>
      <c r="Q152" s="1">
        <v>0</v>
      </c>
      <c r="R152" s="9">
        <f t="shared" si="3"/>
        <v>5564284</v>
      </c>
      <c r="S152" s="1">
        <f t="shared" si="3"/>
        <v>5058.4400000000005</v>
      </c>
      <c r="T152" s="1" t="s">
        <v>337</v>
      </c>
      <c r="U152" s="1" t="s">
        <v>24</v>
      </c>
      <c r="V152" s="1" t="s">
        <v>839</v>
      </c>
    </row>
    <row r="153" spans="1:22" s="6" customFormat="1" ht="39.75" customHeight="1" x14ac:dyDescent="0.2">
      <c r="A153" s="1">
        <v>146</v>
      </c>
      <c r="B153" s="19" t="s">
        <v>45</v>
      </c>
      <c r="C153" s="1" t="s">
        <v>445</v>
      </c>
      <c r="D153" s="1" t="s">
        <v>446</v>
      </c>
      <c r="E153" s="1" t="s">
        <v>1028</v>
      </c>
      <c r="F153" s="5" t="s">
        <v>1029</v>
      </c>
      <c r="G153" s="1" t="s">
        <v>17</v>
      </c>
      <c r="H153" s="1">
        <v>78000</v>
      </c>
      <c r="I153" s="1">
        <v>2</v>
      </c>
      <c r="J153" s="1">
        <v>0</v>
      </c>
      <c r="K153" s="1">
        <v>0</v>
      </c>
      <c r="L153" s="1">
        <v>0</v>
      </c>
      <c r="M153" s="1">
        <v>0</v>
      </c>
      <c r="N153" s="1">
        <v>0</v>
      </c>
      <c r="O153" s="1">
        <v>0</v>
      </c>
      <c r="P153" s="1">
        <v>0</v>
      </c>
      <c r="Q153" s="1">
        <v>0</v>
      </c>
      <c r="R153" s="9">
        <f t="shared" si="3"/>
        <v>78000</v>
      </c>
      <c r="S153" s="1">
        <f t="shared" si="3"/>
        <v>2</v>
      </c>
      <c r="T153" s="1" t="s">
        <v>337</v>
      </c>
      <c r="U153" s="1" t="s">
        <v>24</v>
      </c>
      <c r="V153" s="1" t="s">
        <v>1030</v>
      </c>
    </row>
    <row r="154" spans="1:22" s="6" customFormat="1" ht="39.75" customHeight="1" x14ac:dyDescent="0.2">
      <c r="A154" s="1">
        <v>147</v>
      </c>
      <c r="B154" s="19" t="s">
        <v>1031</v>
      </c>
      <c r="C154" s="1" t="s">
        <v>1032</v>
      </c>
      <c r="D154" s="1" t="s">
        <v>1033</v>
      </c>
      <c r="E154" s="1" t="s">
        <v>1034</v>
      </c>
      <c r="F154" s="5" t="s">
        <v>1035</v>
      </c>
      <c r="G154" s="1" t="s">
        <v>27</v>
      </c>
      <c r="H154" s="1">
        <v>708464.12</v>
      </c>
      <c r="I154" s="1">
        <v>17</v>
      </c>
      <c r="J154" s="1">
        <v>0</v>
      </c>
      <c r="K154" s="1">
        <v>0</v>
      </c>
      <c r="L154" s="1">
        <v>0</v>
      </c>
      <c r="M154" s="1">
        <v>0</v>
      </c>
      <c r="N154" s="1">
        <v>0</v>
      </c>
      <c r="O154" s="1">
        <v>0</v>
      </c>
      <c r="P154" s="1">
        <v>0</v>
      </c>
      <c r="Q154" s="1">
        <v>0</v>
      </c>
      <c r="R154" s="9">
        <f t="shared" si="3"/>
        <v>708464.12</v>
      </c>
      <c r="S154" s="1">
        <f t="shared" si="3"/>
        <v>17</v>
      </c>
      <c r="T154" s="1" t="s">
        <v>337</v>
      </c>
      <c r="U154" s="1" t="s">
        <v>24</v>
      </c>
      <c r="V154" s="1" t="s">
        <v>831</v>
      </c>
    </row>
    <row r="155" spans="1:22" s="6" customFormat="1" ht="39.75" customHeight="1" x14ac:dyDescent="0.2">
      <c r="A155" s="1">
        <v>148</v>
      </c>
      <c r="B155" s="19" t="s">
        <v>1036</v>
      </c>
      <c r="C155" s="1" t="s">
        <v>1037</v>
      </c>
      <c r="D155" s="1" t="s">
        <v>1038</v>
      </c>
      <c r="E155" s="1" t="s">
        <v>1039</v>
      </c>
      <c r="F155" s="5" t="s">
        <v>1040</v>
      </c>
      <c r="G155" s="1" t="s">
        <v>27</v>
      </c>
      <c r="H155" s="1">
        <v>570000</v>
      </c>
      <c r="I155" s="1">
        <v>760</v>
      </c>
      <c r="J155" s="1">
        <v>0</v>
      </c>
      <c r="K155" s="1">
        <v>0</v>
      </c>
      <c r="L155" s="1">
        <v>0</v>
      </c>
      <c r="M155" s="1">
        <v>0</v>
      </c>
      <c r="N155" s="1">
        <v>0</v>
      </c>
      <c r="O155" s="1">
        <v>0</v>
      </c>
      <c r="P155" s="1">
        <v>0</v>
      </c>
      <c r="Q155" s="1">
        <v>0</v>
      </c>
      <c r="R155" s="9">
        <f t="shared" si="3"/>
        <v>570000</v>
      </c>
      <c r="S155" s="1">
        <f t="shared" si="3"/>
        <v>760</v>
      </c>
      <c r="T155" s="1" t="s">
        <v>337</v>
      </c>
      <c r="U155" s="1" t="s">
        <v>24</v>
      </c>
      <c r="V155" s="1" t="s">
        <v>831</v>
      </c>
    </row>
    <row r="156" spans="1:22" s="6" customFormat="1" ht="39.75" customHeight="1" x14ac:dyDescent="0.2">
      <c r="A156" s="1">
        <v>149</v>
      </c>
      <c r="B156" s="19" t="s">
        <v>1041</v>
      </c>
      <c r="C156" s="1" t="s">
        <v>1042</v>
      </c>
      <c r="D156" s="1" t="s">
        <v>1043</v>
      </c>
      <c r="E156" s="1" t="s">
        <v>1044</v>
      </c>
      <c r="F156" s="5" t="s">
        <v>1045</v>
      </c>
      <c r="G156" s="1" t="s">
        <v>27</v>
      </c>
      <c r="H156" s="1">
        <v>200000</v>
      </c>
      <c r="I156" s="1">
        <v>1</v>
      </c>
      <c r="J156" s="1">
        <v>0</v>
      </c>
      <c r="K156" s="1">
        <v>0</v>
      </c>
      <c r="L156" s="1">
        <v>0</v>
      </c>
      <c r="M156" s="1">
        <v>0</v>
      </c>
      <c r="N156" s="1">
        <v>0</v>
      </c>
      <c r="O156" s="1">
        <v>0</v>
      </c>
      <c r="P156" s="1">
        <v>0</v>
      </c>
      <c r="Q156" s="1">
        <v>0</v>
      </c>
      <c r="R156" s="9">
        <f t="shared" si="3"/>
        <v>200000</v>
      </c>
      <c r="S156" s="1">
        <f t="shared" si="3"/>
        <v>1</v>
      </c>
      <c r="T156" s="1" t="s">
        <v>337</v>
      </c>
      <c r="U156" s="1" t="s">
        <v>19</v>
      </c>
      <c r="V156" s="1" t="s">
        <v>1046</v>
      </c>
    </row>
    <row r="157" spans="1:22" s="6" customFormat="1" ht="39.75" customHeight="1" x14ac:dyDescent="0.2">
      <c r="A157" s="1">
        <v>150</v>
      </c>
      <c r="B157" s="19" t="s">
        <v>1047</v>
      </c>
      <c r="C157" s="1" t="s">
        <v>1048</v>
      </c>
      <c r="D157" s="1" t="s">
        <v>301</v>
      </c>
      <c r="E157" s="1" t="s">
        <v>1049</v>
      </c>
      <c r="F157" s="5" t="s">
        <v>1050</v>
      </c>
      <c r="G157" s="1" t="s">
        <v>27</v>
      </c>
      <c r="H157" s="1">
        <v>694080</v>
      </c>
      <c r="I157" s="1">
        <v>482</v>
      </c>
      <c r="J157" s="1">
        <v>0</v>
      </c>
      <c r="K157" s="1">
        <v>0</v>
      </c>
      <c r="L157" s="1">
        <v>0</v>
      </c>
      <c r="M157" s="1">
        <v>0</v>
      </c>
      <c r="N157" s="1">
        <v>0</v>
      </c>
      <c r="O157" s="1">
        <v>0</v>
      </c>
      <c r="P157" s="1">
        <v>0</v>
      </c>
      <c r="Q157" s="1">
        <v>0</v>
      </c>
      <c r="R157" s="9">
        <f t="shared" si="3"/>
        <v>694080</v>
      </c>
      <c r="S157" s="1">
        <f t="shared" si="3"/>
        <v>482</v>
      </c>
      <c r="T157" s="1" t="s">
        <v>337</v>
      </c>
      <c r="U157" s="1" t="s">
        <v>19</v>
      </c>
      <c r="V157" s="1" t="s">
        <v>772</v>
      </c>
    </row>
    <row r="158" spans="1:22" s="6" customFormat="1" ht="39.75" customHeight="1" x14ac:dyDescent="0.2">
      <c r="A158" s="1">
        <v>151</v>
      </c>
      <c r="B158" s="19" t="s">
        <v>86</v>
      </c>
      <c r="C158" s="1" t="s">
        <v>87</v>
      </c>
      <c r="D158" s="1" t="s">
        <v>88</v>
      </c>
      <c r="E158" s="1" t="s">
        <v>1051</v>
      </c>
      <c r="F158" s="5" t="s">
        <v>1052</v>
      </c>
      <c r="G158" s="1" t="s">
        <v>27</v>
      </c>
      <c r="H158" s="1">
        <v>297198.72000000003</v>
      </c>
      <c r="I158" s="1">
        <v>3</v>
      </c>
      <c r="J158" s="1">
        <v>0</v>
      </c>
      <c r="K158" s="1">
        <v>0</v>
      </c>
      <c r="L158" s="1">
        <v>0</v>
      </c>
      <c r="M158" s="1">
        <v>0</v>
      </c>
      <c r="N158" s="1">
        <v>0</v>
      </c>
      <c r="O158" s="1">
        <v>0</v>
      </c>
      <c r="P158" s="1">
        <v>0</v>
      </c>
      <c r="Q158" s="1">
        <v>0</v>
      </c>
      <c r="R158" s="9">
        <f t="shared" si="3"/>
        <v>297198.72000000003</v>
      </c>
      <c r="S158" s="1">
        <f t="shared" si="3"/>
        <v>3</v>
      </c>
      <c r="T158" s="1" t="s">
        <v>337</v>
      </c>
      <c r="U158" s="1" t="s">
        <v>23</v>
      </c>
      <c r="V158" s="1" t="s">
        <v>125</v>
      </c>
    </row>
    <row r="159" spans="1:22" s="6" customFormat="1" ht="39.75" customHeight="1" x14ac:dyDescent="0.2">
      <c r="A159" s="1">
        <v>152</v>
      </c>
      <c r="B159" s="19" t="s">
        <v>298</v>
      </c>
      <c r="C159" s="1" t="s">
        <v>1053</v>
      </c>
      <c r="D159" s="1" t="s">
        <v>1054</v>
      </c>
      <c r="E159" s="1" t="s">
        <v>1055</v>
      </c>
      <c r="F159" s="5" t="s">
        <v>1056</v>
      </c>
      <c r="G159" s="1" t="s">
        <v>27</v>
      </c>
      <c r="H159" s="1">
        <v>1677752.16</v>
      </c>
      <c r="I159" s="1">
        <v>14</v>
      </c>
      <c r="J159" s="1">
        <v>0</v>
      </c>
      <c r="K159" s="1">
        <v>0</v>
      </c>
      <c r="L159" s="1">
        <v>0</v>
      </c>
      <c r="M159" s="1">
        <v>0</v>
      </c>
      <c r="N159" s="1">
        <v>0</v>
      </c>
      <c r="O159" s="1">
        <v>0</v>
      </c>
      <c r="P159" s="1">
        <v>0</v>
      </c>
      <c r="Q159" s="1">
        <v>0</v>
      </c>
      <c r="R159" s="9">
        <f t="shared" si="3"/>
        <v>1677752.16</v>
      </c>
      <c r="S159" s="1">
        <f t="shared" si="3"/>
        <v>14</v>
      </c>
      <c r="T159" s="1" t="s">
        <v>337</v>
      </c>
      <c r="U159" s="1" t="s">
        <v>23</v>
      </c>
      <c r="V159" s="1" t="s">
        <v>902</v>
      </c>
    </row>
    <row r="160" spans="1:22" s="6" customFormat="1" ht="39.75" customHeight="1" x14ac:dyDescent="0.2">
      <c r="A160" s="1">
        <v>153</v>
      </c>
      <c r="B160" s="19" t="s">
        <v>50</v>
      </c>
      <c r="C160" s="1" t="s">
        <v>1059</v>
      </c>
      <c r="D160" s="1" t="s">
        <v>1060</v>
      </c>
      <c r="E160" s="1" t="s">
        <v>1061</v>
      </c>
      <c r="F160" s="5" t="s">
        <v>1062</v>
      </c>
      <c r="G160" s="1" t="s">
        <v>27</v>
      </c>
      <c r="H160" s="1">
        <v>326060</v>
      </c>
      <c r="I160" s="1">
        <v>1918</v>
      </c>
      <c r="J160" s="1">
        <v>0</v>
      </c>
      <c r="K160" s="1">
        <v>0</v>
      </c>
      <c r="L160" s="1">
        <v>0</v>
      </c>
      <c r="M160" s="1">
        <v>0</v>
      </c>
      <c r="N160" s="1">
        <v>0</v>
      </c>
      <c r="O160" s="1">
        <v>0</v>
      </c>
      <c r="P160" s="1">
        <v>0</v>
      </c>
      <c r="Q160" s="1">
        <v>0</v>
      </c>
      <c r="R160" s="9">
        <f t="shared" si="3"/>
        <v>326060</v>
      </c>
      <c r="S160" s="1">
        <f t="shared" si="3"/>
        <v>1918</v>
      </c>
      <c r="T160" s="1" t="s">
        <v>337</v>
      </c>
      <c r="U160" s="1" t="s">
        <v>24</v>
      </c>
      <c r="V160" s="1" t="s">
        <v>876</v>
      </c>
    </row>
    <row r="161" spans="1:22" s="6" customFormat="1" ht="39.75" customHeight="1" x14ac:dyDescent="0.2">
      <c r="A161" s="1">
        <v>154</v>
      </c>
      <c r="B161" s="19" t="s">
        <v>34</v>
      </c>
      <c r="C161" s="1" t="s">
        <v>1063</v>
      </c>
      <c r="D161" s="1" t="s">
        <v>1064</v>
      </c>
      <c r="E161" s="1" t="s">
        <v>1065</v>
      </c>
      <c r="F161" s="5" t="s">
        <v>1066</v>
      </c>
      <c r="G161" s="1" t="s">
        <v>27</v>
      </c>
      <c r="H161" s="1">
        <v>950160</v>
      </c>
      <c r="I161" s="1">
        <v>6</v>
      </c>
      <c r="J161" s="1">
        <v>0</v>
      </c>
      <c r="K161" s="1">
        <v>0</v>
      </c>
      <c r="L161" s="1">
        <v>0</v>
      </c>
      <c r="M161" s="1">
        <v>0</v>
      </c>
      <c r="N161" s="1">
        <v>0</v>
      </c>
      <c r="O161" s="1">
        <v>0</v>
      </c>
      <c r="P161" s="1">
        <v>0</v>
      </c>
      <c r="Q161" s="1">
        <v>0</v>
      </c>
      <c r="R161" s="9">
        <f t="shared" si="3"/>
        <v>950160</v>
      </c>
      <c r="S161" s="1">
        <f t="shared" si="3"/>
        <v>6</v>
      </c>
      <c r="T161" s="1" t="s">
        <v>337</v>
      </c>
      <c r="U161" s="1" t="s">
        <v>24</v>
      </c>
      <c r="V161" s="1" t="s">
        <v>378</v>
      </c>
    </row>
    <row r="162" spans="1:22" s="6" customFormat="1" ht="39.75" customHeight="1" x14ac:dyDescent="0.2">
      <c r="A162" s="1">
        <v>155</v>
      </c>
      <c r="B162" s="19" t="s">
        <v>1067</v>
      </c>
      <c r="C162" s="1" t="s">
        <v>1068</v>
      </c>
      <c r="D162" s="1" t="s">
        <v>1069</v>
      </c>
      <c r="E162" s="1" t="s">
        <v>1070</v>
      </c>
      <c r="F162" s="5" t="s">
        <v>1071</v>
      </c>
      <c r="G162" s="1" t="s">
        <v>27</v>
      </c>
      <c r="H162" s="1">
        <v>39154</v>
      </c>
      <c r="I162" s="1">
        <v>2</v>
      </c>
      <c r="J162" s="1">
        <v>0</v>
      </c>
      <c r="K162" s="1">
        <v>0</v>
      </c>
      <c r="L162" s="1">
        <v>0</v>
      </c>
      <c r="M162" s="1">
        <v>0</v>
      </c>
      <c r="N162" s="1">
        <v>0</v>
      </c>
      <c r="O162" s="1">
        <v>0</v>
      </c>
      <c r="P162" s="1">
        <v>0</v>
      </c>
      <c r="Q162" s="1">
        <v>0</v>
      </c>
      <c r="R162" s="9">
        <f t="shared" si="3"/>
        <v>39154</v>
      </c>
      <c r="S162" s="1">
        <f t="shared" si="3"/>
        <v>2</v>
      </c>
      <c r="T162" s="1" t="s">
        <v>337</v>
      </c>
      <c r="U162" s="1" t="s">
        <v>24</v>
      </c>
      <c r="V162" s="1" t="s">
        <v>1072</v>
      </c>
    </row>
    <row r="163" spans="1:22" s="6" customFormat="1" ht="39.75" customHeight="1" x14ac:dyDescent="0.2">
      <c r="A163" s="1">
        <v>156</v>
      </c>
      <c r="B163" s="19" t="s">
        <v>1073</v>
      </c>
      <c r="C163" s="1" t="s">
        <v>1074</v>
      </c>
      <c r="D163" s="1" t="s">
        <v>1075</v>
      </c>
      <c r="E163" s="1" t="s">
        <v>1076</v>
      </c>
      <c r="F163" s="5" t="s">
        <v>1077</v>
      </c>
      <c r="G163" s="1" t="s">
        <v>27</v>
      </c>
      <c r="H163" s="1">
        <v>990825</v>
      </c>
      <c r="I163" s="1">
        <v>120</v>
      </c>
      <c r="J163" s="1">
        <v>0</v>
      </c>
      <c r="K163" s="1">
        <v>0</v>
      </c>
      <c r="L163" s="1">
        <v>0</v>
      </c>
      <c r="M163" s="1">
        <v>0</v>
      </c>
      <c r="N163" s="1">
        <v>0</v>
      </c>
      <c r="O163" s="1">
        <v>0</v>
      </c>
      <c r="P163" s="1">
        <v>0</v>
      </c>
      <c r="Q163" s="1">
        <v>0</v>
      </c>
      <c r="R163" s="9">
        <f t="shared" si="3"/>
        <v>990825</v>
      </c>
      <c r="S163" s="1">
        <f t="shared" si="3"/>
        <v>120</v>
      </c>
      <c r="T163" s="1" t="s">
        <v>337</v>
      </c>
      <c r="U163" s="1" t="s">
        <v>460</v>
      </c>
      <c r="V163" s="1" t="s">
        <v>1078</v>
      </c>
    </row>
    <row r="164" spans="1:22" s="6" customFormat="1" ht="39.75" customHeight="1" x14ac:dyDescent="0.2">
      <c r="A164" s="1">
        <v>157</v>
      </c>
      <c r="B164" s="19" t="s">
        <v>1079</v>
      </c>
      <c r="C164" s="1" t="s">
        <v>1080</v>
      </c>
      <c r="D164" s="1" t="s">
        <v>1081</v>
      </c>
      <c r="E164" s="1" t="s">
        <v>1082</v>
      </c>
      <c r="F164" s="5" t="s">
        <v>1083</v>
      </c>
      <c r="G164" s="1" t="s">
        <v>17</v>
      </c>
      <c r="H164" s="1">
        <v>173108.88</v>
      </c>
      <c r="I164" s="1">
        <v>1</v>
      </c>
      <c r="J164" s="1">
        <v>0</v>
      </c>
      <c r="K164" s="1">
        <v>0</v>
      </c>
      <c r="L164" s="1">
        <v>0</v>
      </c>
      <c r="M164" s="1">
        <v>0</v>
      </c>
      <c r="N164" s="1">
        <v>0</v>
      </c>
      <c r="O164" s="1">
        <v>0</v>
      </c>
      <c r="P164" s="1">
        <v>0</v>
      </c>
      <c r="Q164" s="1">
        <v>0</v>
      </c>
      <c r="R164" s="9">
        <f t="shared" si="3"/>
        <v>173108.88</v>
      </c>
      <c r="S164" s="1">
        <f t="shared" si="3"/>
        <v>1</v>
      </c>
      <c r="T164" s="1" t="s">
        <v>337</v>
      </c>
      <c r="U164" s="1" t="s">
        <v>23</v>
      </c>
      <c r="V164" s="1" t="s">
        <v>916</v>
      </c>
    </row>
    <row r="165" spans="1:22" s="6" customFormat="1" ht="39.75" customHeight="1" x14ac:dyDescent="0.2">
      <c r="A165" s="1">
        <v>158</v>
      </c>
      <c r="B165" s="19" t="s">
        <v>1084</v>
      </c>
      <c r="C165" s="1" t="s">
        <v>1085</v>
      </c>
      <c r="D165" s="1" t="s">
        <v>1086</v>
      </c>
      <c r="E165" s="1" t="s">
        <v>1087</v>
      </c>
      <c r="F165" s="5" t="s">
        <v>1088</v>
      </c>
      <c r="G165" s="1" t="s">
        <v>29</v>
      </c>
      <c r="H165" s="1">
        <v>1020000</v>
      </c>
      <c r="I165" s="1">
        <v>5</v>
      </c>
      <c r="J165" s="1">
        <v>0</v>
      </c>
      <c r="K165" s="1">
        <v>0</v>
      </c>
      <c r="L165" s="1">
        <v>0</v>
      </c>
      <c r="M165" s="1">
        <v>0</v>
      </c>
      <c r="N165" s="1">
        <v>0</v>
      </c>
      <c r="O165" s="1">
        <v>0</v>
      </c>
      <c r="P165" s="1">
        <v>0</v>
      </c>
      <c r="Q165" s="1">
        <v>0</v>
      </c>
      <c r="R165" s="9">
        <f t="shared" si="3"/>
        <v>1020000</v>
      </c>
      <c r="S165" s="1">
        <f t="shared" si="3"/>
        <v>5</v>
      </c>
      <c r="T165" s="1" t="s">
        <v>337</v>
      </c>
      <c r="U165" s="1" t="s">
        <v>23</v>
      </c>
      <c r="V165" s="1" t="s">
        <v>902</v>
      </c>
    </row>
    <row r="166" spans="1:22" s="6" customFormat="1" ht="39.75" customHeight="1" x14ac:dyDescent="0.2">
      <c r="A166" s="1">
        <v>159</v>
      </c>
      <c r="B166" s="19" t="s">
        <v>264</v>
      </c>
      <c r="C166" s="1" t="s">
        <v>1089</v>
      </c>
      <c r="D166" s="1" t="s">
        <v>1090</v>
      </c>
      <c r="E166" s="1" t="s">
        <v>1091</v>
      </c>
      <c r="F166" s="5" t="s">
        <v>1092</v>
      </c>
      <c r="G166" s="1" t="s">
        <v>27</v>
      </c>
      <c r="H166" s="1">
        <v>800647.68000000005</v>
      </c>
      <c r="I166" s="1">
        <v>8</v>
      </c>
      <c r="J166" s="1">
        <v>0</v>
      </c>
      <c r="K166" s="1">
        <v>0</v>
      </c>
      <c r="L166" s="1">
        <v>0</v>
      </c>
      <c r="M166" s="1">
        <v>0</v>
      </c>
      <c r="N166" s="1">
        <v>0</v>
      </c>
      <c r="O166" s="1">
        <v>0</v>
      </c>
      <c r="P166" s="1">
        <v>0</v>
      </c>
      <c r="Q166" s="1">
        <v>0</v>
      </c>
      <c r="R166" s="9">
        <f t="shared" si="3"/>
        <v>800647.68000000005</v>
      </c>
      <c r="S166" s="1">
        <f t="shared" si="3"/>
        <v>8</v>
      </c>
      <c r="T166" s="1" t="s">
        <v>337</v>
      </c>
      <c r="U166" s="1" t="s">
        <v>19</v>
      </c>
      <c r="V166" s="1" t="s">
        <v>772</v>
      </c>
    </row>
    <row r="167" spans="1:22" s="6" customFormat="1" ht="39.75" customHeight="1" x14ac:dyDescent="0.2">
      <c r="A167" s="1">
        <v>160</v>
      </c>
      <c r="B167" s="19" t="s">
        <v>298</v>
      </c>
      <c r="C167" s="1" t="s">
        <v>1093</v>
      </c>
      <c r="D167" s="1" t="s">
        <v>1094</v>
      </c>
      <c r="E167" s="1" t="s">
        <v>1095</v>
      </c>
      <c r="F167" s="5" t="s">
        <v>1096</v>
      </c>
      <c r="G167" s="1" t="s">
        <v>27</v>
      </c>
      <c r="H167" s="1">
        <v>300000</v>
      </c>
      <c r="I167" s="1">
        <v>1</v>
      </c>
      <c r="J167" s="1">
        <v>0</v>
      </c>
      <c r="K167" s="1">
        <v>0</v>
      </c>
      <c r="L167" s="1">
        <v>0</v>
      </c>
      <c r="M167" s="1">
        <v>0</v>
      </c>
      <c r="N167" s="1">
        <v>0</v>
      </c>
      <c r="O167" s="1">
        <v>0</v>
      </c>
      <c r="P167" s="1">
        <v>0</v>
      </c>
      <c r="Q167" s="1">
        <v>0</v>
      </c>
      <c r="R167" s="9">
        <f t="shared" si="3"/>
        <v>300000</v>
      </c>
      <c r="S167" s="1">
        <f t="shared" si="3"/>
        <v>1</v>
      </c>
      <c r="T167" s="1" t="s">
        <v>337</v>
      </c>
      <c r="U167" s="1" t="s">
        <v>23</v>
      </c>
      <c r="V167" s="1" t="s">
        <v>902</v>
      </c>
    </row>
    <row r="168" spans="1:22" s="6" customFormat="1" ht="39.75" customHeight="1" x14ac:dyDescent="0.2">
      <c r="A168" s="1">
        <v>161</v>
      </c>
      <c r="B168" s="19" t="s">
        <v>1097</v>
      </c>
      <c r="C168" s="1" t="s">
        <v>1098</v>
      </c>
      <c r="D168" s="1" t="s">
        <v>1099</v>
      </c>
      <c r="E168" s="1" t="s">
        <v>1100</v>
      </c>
      <c r="F168" s="5" t="s">
        <v>1101</v>
      </c>
      <c r="G168" s="1" t="s">
        <v>219</v>
      </c>
      <c r="H168" s="1">
        <v>1369900</v>
      </c>
      <c r="I168" s="1">
        <v>1442</v>
      </c>
      <c r="J168" s="1">
        <v>0</v>
      </c>
      <c r="K168" s="1">
        <v>0</v>
      </c>
      <c r="L168" s="1">
        <v>0</v>
      </c>
      <c r="M168" s="1">
        <v>0</v>
      </c>
      <c r="N168" s="1">
        <v>0</v>
      </c>
      <c r="O168" s="1">
        <v>0</v>
      </c>
      <c r="P168" s="1">
        <v>0</v>
      </c>
      <c r="Q168" s="1">
        <v>0</v>
      </c>
      <c r="R168" s="9">
        <f t="shared" si="3"/>
        <v>1369900</v>
      </c>
      <c r="S168" s="1">
        <f t="shared" si="3"/>
        <v>1442</v>
      </c>
      <c r="T168" s="1" t="s">
        <v>337</v>
      </c>
      <c r="U168" s="1" t="s">
        <v>23</v>
      </c>
      <c r="V168" s="1" t="s">
        <v>1102</v>
      </c>
    </row>
    <row r="169" spans="1:22" s="6" customFormat="1" ht="39.75" customHeight="1" x14ac:dyDescent="0.2">
      <c r="A169" s="1">
        <v>162</v>
      </c>
      <c r="B169" s="19" t="s">
        <v>45</v>
      </c>
      <c r="C169" s="1" t="s">
        <v>1103</v>
      </c>
      <c r="D169" s="1" t="s">
        <v>1104</v>
      </c>
      <c r="E169" s="1" t="s">
        <v>1105</v>
      </c>
      <c r="F169" s="5" t="s">
        <v>1106</v>
      </c>
      <c r="G169" s="1" t="s">
        <v>27</v>
      </c>
      <c r="H169" s="1">
        <v>341164</v>
      </c>
      <c r="I169" s="1">
        <v>268</v>
      </c>
      <c r="J169" s="1">
        <v>0</v>
      </c>
      <c r="K169" s="1">
        <v>0</v>
      </c>
      <c r="L169" s="1">
        <v>0</v>
      </c>
      <c r="M169" s="1">
        <v>0</v>
      </c>
      <c r="N169" s="1">
        <v>0</v>
      </c>
      <c r="O169" s="1">
        <v>0</v>
      </c>
      <c r="P169" s="1">
        <v>0</v>
      </c>
      <c r="Q169" s="1">
        <v>0</v>
      </c>
      <c r="R169" s="9">
        <f t="shared" si="3"/>
        <v>341164</v>
      </c>
      <c r="S169" s="1">
        <f t="shared" si="3"/>
        <v>268</v>
      </c>
      <c r="T169" s="1" t="s">
        <v>337</v>
      </c>
      <c r="U169" s="1" t="s">
        <v>19</v>
      </c>
      <c r="V169" s="1" t="s">
        <v>1107</v>
      </c>
    </row>
    <row r="170" spans="1:22" s="6" customFormat="1" ht="39.75" customHeight="1" x14ac:dyDescent="0.2">
      <c r="A170" s="1">
        <v>163</v>
      </c>
      <c r="B170" s="19" t="s">
        <v>1108</v>
      </c>
      <c r="C170" s="1" t="s">
        <v>1109</v>
      </c>
      <c r="D170" s="1" t="s">
        <v>1110</v>
      </c>
      <c r="E170" s="1" t="s">
        <v>1111</v>
      </c>
      <c r="F170" s="5" t="s">
        <v>1112</v>
      </c>
      <c r="G170" s="1" t="s">
        <v>27</v>
      </c>
      <c r="H170" s="1">
        <v>1150000</v>
      </c>
      <c r="I170" s="1">
        <v>5</v>
      </c>
      <c r="J170" s="1">
        <v>0</v>
      </c>
      <c r="K170" s="1">
        <v>0</v>
      </c>
      <c r="L170" s="1">
        <v>0</v>
      </c>
      <c r="M170" s="1">
        <v>0</v>
      </c>
      <c r="N170" s="1">
        <v>0</v>
      </c>
      <c r="O170" s="1">
        <v>0</v>
      </c>
      <c r="P170" s="1">
        <v>0</v>
      </c>
      <c r="Q170" s="1">
        <v>0</v>
      </c>
      <c r="R170" s="9">
        <f t="shared" si="3"/>
        <v>1150000</v>
      </c>
      <c r="S170" s="1">
        <f t="shared" si="3"/>
        <v>5</v>
      </c>
      <c r="T170" s="1" t="s">
        <v>337</v>
      </c>
      <c r="U170" s="1" t="s">
        <v>43</v>
      </c>
      <c r="V170" s="1" t="s">
        <v>1011</v>
      </c>
    </row>
    <row r="171" spans="1:22" s="6" customFormat="1" ht="39.75" customHeight="1" x14ac:dyDescent="0.2">
      <c r="A171" s="1">
        <v>164</v>
      </c>
      <c r="B171" s="19" t="s">
        <v>506</v>
      </c>
      <c r="C171" s="1" t="s">
        <v>1113</v>
      </c>
      <c r="D171" s="1" t="s">
        <v>1114</v>
      </c>
      <c r="E171" s="1" t="s">
        <v>1115</v>
      </c>
      <c r="F171" s="5" t="s">
        <v>1116</v>
      </c>
      <c r="G171" s="1" t="s">
        <v>27</v>
      </c>
      <c r="H171" s="1">
        <v>4120000</v>
      </c>
      <c r="I171" s="1">
        <v>15</v>
      </c>
      <c r="J171" s="1">
        <v>0</v>
      </c>
      <c r="K171" s="1">
        <v>0</v>
      </c>
      <c r="L171" s="1">
        <v>0</v>
      </c>
      <c r="M171" s="1">
        <v>0</v>
      </c>
      <c r="N171" s="1">
        <v>0</v>
      </c>
      <c r="O171" s="1">
        <v>0</v>
      </c>
      <c r="P171" s="1">
        <v>0</v>
      </c>
      <c r="Q171" s="1">
        <v>0</v>
      </c>
      <c r="R171" s="9">
        <f t="shared" si="3"/>
        <v>4120000</v>
      </c>
      <c r="S171" s="1">
        <f t="shared" si="3"/>
        <v>15</v>
      </c>
      <c r="T171" s="1" t="s">
        <v>337</v>
      </c>
      <c r="U171" s="1" t="s">
        <v>19</v>
      </c>
      <c r="V171" s="1" t="s">
        <v>510</v>
      </c>
    </row>
    <row r="172" spans="1:22" s="6" customFormat="1" ht="39.75" customHeight="1" x14ac:dyDescent="0.2">
      <c r="A172" s="1">
        <v>165</v>
      </c>
      <c r="B172" s="19" t="s">
        <v>50</v>
      </c>
      <c r="C172" s="1" t="s">
        <v>1117</v>
      </c>
      <c r="D172" s="1" t="s">
        <v>1118</v>
      </c>
      <c r="E172" s="1" t="s">
        <v>1119</v>
      </c>
      <c r="F172" s="5" t="s">
        <v>1120</v>
      </c>
      <c r="G172" s="1" t="s">
        <v>27</v>
      </c>
      <c r="H172" s="1">
        <v>325000</v>
      </c>
      <c r="I172" s="1">
        <v>5</v>
      </c>
      <c r="J172" s="1">
        <v>0</v>
      </c>
      <c r="K172" s="1">
        <v>0</v>
      </c>
      <c r="L172" s="1">
        <v>0</v>
      </c>
      <c r="M172" s="1">
        <v>0</v>
      </c>
      <c r="N172" s="1">
        <v>0</v>
      </c>
      <c r="O172" s="1">
        <v>0</v>
      </c>
      <c r="P172" s="1">
        <v>0</v>
      </c>
      <c r="Q172" s="1">
        <v>0</v>
      </c>
      <c r="R172" s="9">
        <f t="shared" si="3"/>
        <v>325000</v>
      </c>
      <c r="S172" s="1">
        <f t="shared" si="3"/>
        <v>5</v>
      </c>
      <c r="T172" s="1" t="s">
        <v>337</v>
      </c>
      <c r="U172" s="1" t="s">
        <v>47</v>
      </c>
      <c r="V172" s="1" t="s">
        <v>781</v>
      </c>
    </row>
    <row r="173" spans="1:22" s="6" customFormat="1" ht="39.75" customHeight="1" x14ac:dyDescent="0.2">
      <c r="A173" s="1">
        <v>166</v>
      </c>
      <c r="B173" s="19" t="s">
        <v>63</v>
      </c>
      <c r="C173" s="1" t="s">
        <v>130</v>
      </c>
      <c r="D173" s="1" t="s">
        <v>131</v>
      </c>
      <c r="E173" s="1" t="s">
        <v>1121</v>
      </c>
      <c r="F173" s="5" t="s">
        <v>1122</v>
      </c>
      <c r="G173" s="1" t="s">
        <v>27</v>
      </c>
      <c r="H173" s="1">
        <v>1062800</v>
      </c>
      <c r="I173" s="1">
        <v>12</v>
      </c>
      <c r="J173" s="1">
        <v>0</v>
      </c>
      <c r="K173" s="1">
        <v>0</v>
      </c>
      <c r="L173" s="1">
        <v>0</v>
      </c>
      <c r="M173" s="1">
        <v>0</v>
      </c>
      <c r="N173" s="1">
        <v>0</v>
      </c>
      <c r="O173" s="1">
        <v>0</v>
      </c>
      <c r="P173" s="1">
        <v>0</v>
      </c>
      <c r="Q173" s="1">
        <v>0</v>
      </c>
      <c r="R173" s="9">
        <f t="shared" si="3"/>
        <v>1062800</v>
      </c>
      <c r="S173" s="1">
        <f t="shared" si="3"/>
        <v>12</v>
      </c>
      <c r="T173" s="1" t="s">
        <v>337</v>
      </c>
      <c r="U173" s="1" t="s">
        <v>23</v>
      </c>
      <c r="V173" s="1" t="s">
        <v>23</v>
      </c>
    </row>
    <row r="174" spans="1:22" s="6" customFormat="1" ht="39.75" customHeight="1" x14ac:dyDescent="0.2">
      <c r="A174" s="1">
        <v>167</v>
      </c>
      <c r="B174" s="19" t="s">
        <v>218</v>
      </c>
      <c r="C174" s="1" t="s">
        <v>1123</v>
      </c>
      <c r="D174" s="1" t="s">
        <v>1124</v>
      </c>
      <c r="E174" s="1" t="s">
        <v>1125</v>
      </c>
      <c r="F174" s="5" t="s">
        <v>1126</v>
      </c>
      <c r="G174" s="1" t="s">
        <v>27</v>
      </c>
      <c r="H174" s="1">
        <v>82404</v>
      </c>
      <c r="I174" s="1">
        <v>218</v>
      </c>
      <c r="J174" s="1">
        <v>0</v>
      </c>
      <c r="K174" s="1">
        <v>0</v>
      </c>
      <c r="L174" s="1">
        <v>0</v>
      </c>
      <c r="M174" s="1">
        <v>0</v>
      </c>
      <c r="N174" s="1">
        <v>0</v>
      </c>
      <c r="O174" s="1">
        <v>0</v>
      </c>
      <c r="P174" s="1">
        <v>0</v>
      </c>
      <c r="Q174" s="1">
        <v>0</v>
      </c>
      <c r="R174" s="9">
        <f t="shared" si="3"/>
        <v>82404</v>
      </c>
      <c r="S174" s="1">
        <f t="shared" si="3"/>
        <v>218</v>
      </c>
      <c r="T174" s="1" t="s">
        <v>337</v>
      </c>
      <c r="U174" s="1" t="s">
        <v>24</v>
      </c>
      <c r="V174" s="1" t="s">
        <v>1127</v>
      </c>
    </row>
    <row r="175" spans="1:22" s="6" customFormat="1" ht="39.75" customHeight="1" x14ac:dyDescent="0.2">
      <c r="A175" s="1">
        <v>168</v>
      </c>
      <c r="B175" s="19" t="s">
        <v>120</v>
      </c>
      <c r="C175" s="1" t="s">
        <v>132</v>
      </c>
      <c r="D175" s="1" t="s">
        <v>133</v>
      </c>
      <c r="E175" s="1" t="s">
        <v>134</v>
      </c>
      <c r="F175" s="5" t="s">
        <v>1128</v>
      </c>
      <c r="G175" s="1" t="s">
        <v>27</v>
      </c>
      <c r="H175" s="1">
        <v>150344.73000000001</v>
      </c>
      <c r="I175" s="1">
        <v>1</v>
      </c>
      <c r="J175" s="1">
        <v>0</v>
      </c>
      <c r="K175" s="1">
        <v>0</v>
      </c>
      <c r="L175" s="1">
        <v>0</v>
      </c>
      <c r="M175" s="1">
        <v>0</v>
      </c>
      <c r="N175" s="1">
        <v>0</v>
      </c>
      <c r="O175" s="1">
        <v>0</v>
      </c>
      <c r="P175" s="1">
        <v>0</v>
      </c>
      <c r="Q175" s="1">
        <v>0</v>
      </c>
      <c r="R175" s="9">
        <f t="shared" si="3"/>
        <v>150344.73000000001</v>
      </c>
      <c r="S175" s="1">
        <f t="shared" si="3"/>
        <v>1</v>
      </c>
      <c r="T175" s="1" t="s">
        <v>337</v>
      </c>
      <c r="U175" s="1" t="s">
        <v>23</v>
      </c>
      <c r="V175" s="1" t="s">
        <v>125</v>
      </c>
    </row>
    <row r="176" spans="1:22" s="6" customFormat="1" ht="39.75" customHeight="1" x14ac:dyDescent="0.2">
      <c r="A176" s="1">
        <v>169</v>
      </c>
      <c r="B176" s="19" t="s">
        <v>1129</v>
      </c>
      <c r="C176" s="1" t="s">
        <v>1130</v>
      </c>
      <c r="D176" s="1" t="s">
        <v>1131</v>
      </c>
      <c r="E176" s="1" t="s">
        <v>1132</v>
      </c>
      <c r="F176" s="5" t="s">
        <v>1133</v>
      </c>
      <c r="G176" s="1" t="s">
        <v>27</v>
      </c>
      <c r="H176" s="1">
        <v>2745600</v>
      </c>
      <c r="I176" s="1">
        <v>1056</v>
      </c>
      <c r="J176" s="1">
        <v>0</v>
      </c>
      <c r="K176" s="1">
        <v>0</v>
      </c>
      <c r="L176" s="1">
        <v>0</v>
      </c>
      <c r="M176" s="1">
        <v>0</v>
      </c>
      <c r="N176" s="1">
        <v>0</v>
      </c>
      <c r="O176" s="1">
        <v>0</v>
      </c>
      <c r="P176" s="1">
        <v>0</v>
      </c>
      <c r="Q176" s="1">
        <v>0</v>
      </c>
      <c r="R176" s="9">
        <f t="shared" si="3"/>
        <v>2745600</v>
      </c>
      <c r="S176" s="1">
        <f t="shared" si="3"/>
        <v>1056</v>
      </c>
      <c r="T176" s="1" t="s">
        <v>337</v>
      </c>
      <c r="U176" s="1" t="s">
        <v>23</v>
      </c>
      <c r="V176" s="1" t="s">
        <v>902</v>
      </c>
    </row>
    <row r="177" spans="1:22" s="6" customFormat="1" ht="39.75" customHeight="1" x14ac:dyDescent="0.2">
      <c r="A177" s="1">
        <v>170</v>
      </c>
      <c r="B177" s="19" t="s">
        <v>1134</v>
      </c>
      <c r="C177" s="1" t="s">
        <v>1135</v>
      </c>
      <c r="D177" s="1" t="s">
        <v>1136</v>
      </c>
      <c r="E177" s="1" t="s">
        <v>1137</v>
      </c>
      <c r="F177" s="5" t="s">
        <v>1138</v>
      </c>
      <c r="G177" s="1" t="s">
        <v>27</v>
      </c>
      <c r="H177" s="1">
        <v>655200</v>
      </c>
      <c r="I177" s="1">
        <v>9</v>
      </c>
      <c r="J177" s="1">
        <v>0</v>
      </c>
      <c r="K177" s="1">
        <v>0</v>
      </c>
      <c r="L177" s="1">
        <v>0</v>
      </c>
      <c r="M177" s="1">
        <v>0</v>
      </c>
      <c r="N177" s="1">
        <v>0</v>
      </c>
      <c r="O177" s="1">
        <v>0</v>
      </c>
      <c r="P177" s="1">
        <v>0</v>
      </c>
      <c r="Q177" s="1">
        <v>0</v>
      </c>
      <c r="R177" s="9">
        <f t="shared" si="3"/>
        <v>655200</v>
      </c>
      <c r="S177" s="1">
        <f t="shared" si="3"/>
        <v>9</v>
      </c>
      <c r="T177" s="1" t="s">
        <v>337</v>
      </c>
      <c r="U177" s="1" t="s">
        <v>23</v>
      </c>
      <c r="V177" s="1" t="s">
        <v>1139</v>
      </c>
    </row>
    <row r="178" spans="1:22" s="6" customFormat="1" ht="39.75" customHeight="1" x14ac:dyDescent="0.2">
      <c r="A178" s="1">
        <v>171</v>
      </c>
      <c r="B178" s="19" t="s">
        <v>247</v>
      </c>
      <c r="C178" s="1" t="s">
        <v>248</v>
      </c>
      <c r="D178" s="1" t="s">
        <v>249</v>
      </c>
      <c r="E178" s="1" t="s">
        <v>1140</v>
      </c>
      <c r="F178" s="5" t="s">
        <v>1141</v>
      </c>
      <c r="G178" s="1" t="s">
        <v>27</v>
      </c>
      <c r="H178" s="1">
        <v>1229760</v>
      </c>
      <c r="I178" s="1">
        <v>40</v>
      </c>
      <c r="J178" s="1">
        <v>0</v>
      </c>
      <c r="K178" s="1">
        <v>0</v>
      </c>
      <c r="L178" s="1">
        <v>0</v>
      </c>
      <c r="M178" s="1">
        <v>0</v>
      </c>
      <c r="N178" s="1">
        <v>0</v>
      </c>
      <c r="O178" s="1">
        <v>0</v>
      </c>
      <c r="P178" s="1">
        <v>0</v>
      </c>
      <c r="Q178" s="1">
        <v>0</v>
      </c>
      <c r="R178" s="9">
        <f t="shared" si="3"/>
        <v>1229760</v>
      </c>
      <c r="S178" s="1">
        <f t="shared" si="3"/>
        <v>40</v>
      </c>
      <c r="T178" s="1" t="s">
        <v>337</v>
      </c>
      <c r="U178" s="1" t="s">
        <v>23</v>
      </c>
      <c r="V178" s="1" t="s">
        <v>902</v>
      </c>
    </row>
    <row r="179" spans="1:22" s="6" customFormat="1" ht="39.75" customHeight="1" x14ac:dyDescent="0.2">
      <c r="A179" s="1">
        <v>172</v>
      </c>
      <c r="B179" s="19" t="s">
        <v>298</v>
      </c>
      <c r="C179" s="1" t="s">
        <v>1142</v>
      </c>
      <c r="D179" s="1" t="s">
        <v>1143</v>
      </c>
      <c r="E179" s="1" t="s">
        <v>1144</v>
      </c>
      <c r="F179" s="5" t="s">
        <v>1145</v>
      </c>
      <c r="G179" s="1" t="s">
        <v>27</v>
      </c>
      <c r="H179" s="1">
        <v>366860</v>
      </c>
      <c r="I179" s="1">
        <v>166</v>
      </c>
      <c r="J179" s="1">
        <v>0</v>
      </c>
      <c r="K179" s="1">
        <v>0</v>
      </c>
      <c r="L179" s="1">
        <v>0</v>
      </c>
      <c r="M179" s="1">
        <v>0</v>
      </c>
      <c r="N179" s="1">
        <v>0</v>
      </c>
      <c r="O179" s="1">
        <v>0</v>
      </c>
      <c r="P179" s="1">
        <v>0</v>
      </c>
      <c r="Q179" s="1">
        <v>0</v>
      </c>
      <c r="R179" s="9">
        <f t="shared" si="3"/>
        <v>366860</v>
      </c>
      <c r="S179" s="1">
        <f t="shared" si="3"/>
        <v>166</v>
      </c>
      <c r="T179" s="1" t="s">
        <v>337</v>
      </c>
      <c r="U179" s="1" t="s">
        <v>23</v>
      </c>
      <c r="V179" s="1" t="s">
        <v>902</v>
      </c>
    </row>
    <row r="180" spans="1:22" s="6" customFormat="1" ht="39.75" customHeight="1" x14ac:dyDescent="0.2">
      <c r="A180" s="1">
        <v>173</v>
      </c>
      <c r="B180" s="19" t="s">
        <v>45</v>
      </c>
      <c r="C180" s="1" t="s">
        <v>1103</v>
      </c>
      <c r="D180" s="1" t="s">
        <v>1104</v>
      </c>
      <c r="E180" s="1" t="s">
        <v>1146</v>
      </c>
      <c r="F180" s="5" t="s">
        <v>1147</v>
      </c>
      <c r="G180" s="1" t="s">
        <v>27</v>
      </c>
      <c r="H180" s="1">
        <v>312000</v>
      </c>
      <c r="I180" s="1">
        <v>2</v>
      </c>
      <c r="J180" s="1">
        <v>0</v>
      </c>
      <c r="K180" s="1">
        <v>0</v>
      </c>
      <c r="L180" s="1">
        <v>0</v>
      </c>
      <c r="M180" s="1">
        <v>0</v>
      </c>
      <c r="N180" s="1">
        <v>0</v>
      </c>
      <c r="O180" s="1">
        <v>0</v>
      </c>
      <c r="P180" s="1">
        <v>0</v>
      </c>
      <c r="Q180" s="1">
        <v>0</v>
      </c>
      <c r="R180" s="9">
        <f t="shared" si="3"/>
        <v>312000</v>
      </c>
      <c r="S180" s="1">
        <f t="shared" si="3"/>
        <v>2</v>
      </c>
      <c r="T180" s="1" t="s">
        <v>337</v>
      </c>
      <c r="U180" s="1" t="s">
        <v>19</v>
      </c>
      <c r="V180" s="1" t="s">
        <v>1107</v>
      </c>
    </row>
    <row r="181" spans="1:22" s="6" customFormat="1" ht="39.75" customHeight="1" x14ac:dyDescent="0.2">
      <c r="A181" s="1">
        <v>174</v>
      </c>
      <c r="B181" s="19" t="s">
        <v>1148</v>
      </c>
      <c r="C181" s="1" t="s">
        <v>1149</v>
      </c>
      <c r="D181" s="1" t="s">
        <v>1150</v>
      </c>
      <c r="E181" s="1" t="s">
        <v>1151</v>
      </c>
      <c r="F181" s="5" t="s">
        <v>1152</v>
      </c>
      <c r="G181" s="1" t="s">
        <v>27</v>
      </c>
      <c r="H181" s="1">
        <v>70705.600000000006</v>
      </c>
      <c r="I181" s="1">
        <v>1</v>
      </c>
      <c r="J181" s="1">
        <v>0</v>
      </c>
      <c r="K181" s="1">
        <v>0</v>
      </c>
      <c r="L181" s="1">
        <v>0</v>
      </c>
      <c r="M181" s="1">
        <v>0</v>
      </c>
      <c r="N181" s="1">
        <v>0</v>
      </c>
      <c r="O181" s="1">
        <v>0</v>
      </c>
      <c r="P181" s="1">
        <v>0</v>
      </c>
      <c r="Q181" s="1">
        <v>0</v>
      </c>
      <c r="R181" s="9">
        <f t="shared" si="3"/>
        <v>70705.600000000006</v>
      </c>
      <c r="S181" s="1">
        <f t="shared" si="3"/>
        <v>1</v>
      </c>
      <c r="T181" s="1" t="s">
        <v>337</v>
      </c>
      <c r="U181" s="1" t="s">
        <v>23</v>
      </c>
      <c r="V181" s="1" t="s">
        <v>1153</v>
      </c>
    </row>
    <row r="182" spans="1:22" s="6" customFormat="1" ht="39.75" customHeight="1" x14ac:dyDescent="0.2">
      <c r="A182" s="1">
        <v>175</v>
      </c>
      <c r="B182" s="19" t="s">
        <v>1154</v>
      </c>
      <c r="C182" s="1" t="s">
        <v>1155</v>
      </c>
      <c r="D182" s="1" t="s">
        <v>1156</v>
      </c>
      <c r="E182" s="1" t="s">
        <v>1157</v>
      </c>
      <c r="F182" s="5" t="s">
        <v>1158</v>
      </c>
      <c r="G182" s="1" t="s">
        <v>27</v>
      </c>
      <c r="H182" s="1">
        <v>3175250</v>
      </c>
      <c r="I182" s="1">
        <v>977</v>
      </c>
      <c r="J182" s="1">
        <v>0</v>
      </c>
      <c r="K182" s="1">
        <v>0</v>
      </c>
      <c r="L182" s="1">
        <v>0</v>
      </c>
      <c r="M182" s="1">
        <v>0</v>
      </c>
      <c r="N182" s="1">
        <v>0</v>
      </c>
      <c r="O182" s="1">
        <v>0</v>
      </c>
      <c r="P182" s="1">
        <v>0</v>
      </c>
      <c r="Q182" s="1">
        <v>0</v>
      </c>
      <c r="R182" s="9">
        <f t="shared" si="3"/>
        <v>3175250</v>
      </c>
      <c r="S182" s="1">
        <f t="shared" si="3"/>
        <v>977</v>
      </c>
      <c r="T182" s="1" t="s">
        <v>337</v>
      </c>
      <c r="U182" s="1" t="s">
        <v>23</v>
      </c>
      <c r="V182" s="1" t="s">
        <v>1159</v>
      </c>
    </row>
    <row r="183" spans="1:22" s="6" customFormat="1" ht="39.75" customHeight="1" x14ac:dyDescent="0.2">
      <c r="A183" s="1">
        <v>176</v>
      </c>
      <c r="B183" s="19" t="s">
        <v>135</v>
      </c>
      <c r="C183" s="1" t="s">
        <v>136</v>
      </c>
      <c r="D183" s="1" t="s">
        <v>137</v>
      </c>
      <c r="E183" s="1" t="s">
        <v>1160</v>
      </c>
      <c r="F183" s="5" t="s">
        <v>1161</v>
      </c>
      <c r="G183" s="1" t="s">
        <v>27</v>
      </c>
      <c r="H183" s="1">
        <v>554367</v>
      </c>
      <c r="I183" s="1">
        <v>157</v>
      </c>
      <c r="J183" s="1">
        <v>0</v>
      </c>
      <c r="K183" s="1">
        <v>0</v>
      </c>
      <c r="L183" s="1">
        <v>0</v>
      </c>
      <c r="M183" s="1">
        <v>0</v>
      </c>
      <c r="N183" s="1">
        <v>0</v>
      </c>
      <c r="O183" s="1">
        <v>0</v>
      </c>
      <c r="P183" s="1">
        <v>0</v>
      </c>
      <c r="Q183" s="1">
        <v>0</v>
      </c>
      <c r="R183" s="9">
        <f t="shared" si="3"/>
        <v>554367</v>
      </c>
      <c r="S183" s="1">
        <f t="shared" si="3"/>
        <v>157</v>
      </c>
      <c r="T183" s="1" t="s">
        <v>337</v>
      </c>
      <c r="U183" s="1" t="s">
        <v>23</v>
      </c>
      <c r="V183" s="1" t="s">
        <v>1162</v>
      </c>
    </row>
    <row r="184" spans="1:22" s="6" customFormat="1" ht="39.75" customHeight="1" x14ac:dyDescent="0.2">
      <c r="A184" s="1">
        <v>177</v>
      </c>
      <c r="B184" s="19" t="s">
        <v>327</v>
      </c>
      <c r="C184" s="1" t="s">
        <v>1163</v>
      </c>
      <c r="D184" s="1" t="s">
        <v>1164</v>
      </c>
      <c r="E184" s="1" t="s">
        <v>1165</v>
      </c>
      <c r="F184" s="5" t="s">
        <v>1166</v>
      </c>
      <c r="G184" s="1" t="s">
        <v>219</v>
      </c>
      <c r="H184" s="1">
        <v>1198900</v>
      </c>
      <c r="I184" s="1">
        <v>1262</v>
      </c>
      <c r="J184" s="1">
        <v>0</v>
      </c>
      <c r="K184" s="1">
        <v>0</v>
      </c>
      <c r="L184" s="1">
        <v>0</v>
      </c>
      <c r="M184" s="1">
        <v>0</v>
      </c>
      <c r="N184" s="1">
        <v>0</v>
      </c>
      <c r="O184" s="1">
        <v>0</v>
      </c>
      <c r="P184" s="1">
        <v>0</v>
      </c>
      <c r="Q184" s="1">
        <v>0</v>
      </c>
      <c r="R184" s="9">
        <f t="shared" si="3"/>
        <v>1198900</v>
      </c>
      <c r="S184" s="1">
        <f t="shared" si="3"/>
        <v>1262</v>
      </c>
      <c r="T184" s="1" t="s">
        <v>337</v>
      </c>
      <c r="U184" s="1" t="s">
        <v>19</v>
      </c>
      <c r="V184" s="1" t="s">
        <v>1167</v>
      </c>
    </row>
    <row r="185" spans="1:22" s="6" customFormat="1" ht="39.75" customHeight="1" x14ac:dyDescent="0.2">
      <c r="A185" s="1">
        <v>178</v>
      </c>
      <c r="B185" s="19" t="s">
        <v>416</v>
      </c>
      <c r="C185" s="1" t="s">
        <v>1168</v>
      </c>
      <c r="D185" s="1" t="s">
        <v>1169</v>
      </c>
      <c r="E185" s="1" t="s">
        <v>1170</v>
      </c>
      <c r="F185" s="5" t="s">
        <v>1171</v>
      </c>
      <c r="G185" s="1" t="s">
        <v>17</v>
      </c>
      <c r="H185" s="1">
        <v>214972.79999999999</v>
      </c>
      <c r="I185" s="1">
        <v>4</v>
      </c>
      <c r="J185" s="1">
        <v>0</v>
      </c>
      <c r="K185" s="1">
        <v>0</v>
      </c>
      <c r="L185" s="1">
        <v>0</v>
      </c>
      <c r="M185" s="1">
        <v>0</v>
      </c>
      <c r="N185" s="1">
        <v>0</v>
      </c>
      <c r="O185" s="1">
        <v>0</v>
      </c>
      <c r="P185" s="1">
        <v>0</v>
      </c>
      <c r="Q185" s="1">
        <v>0</v>
      </c>
      <c r="R185" s="9">
        <f t="shared" si="3"/>
        <v>214972.79999999999</v>
      </c>
      <c r="S185" s="1">
        <f t="shared" si="3"/>
        <v>4</v>
      </c>
      <c r="T185" s="1" t="s">
        <v>337</v>
      </c>
      <c r="U185" s="1" t="s">
        <v>24</v>
      </c>
      <c r="V185" s="1" t="s">
        <v>834</v>
      </c>
    </row>
    <row r="186" spans="1:22" s="6" customFormat="1" ht="39.75" customHeight="1" x14ac:dyDescent="0.2">
      <c r="A186" s="1">
        <v>179</v>
      </c>
      <c r="B186" s="19" t="s">
        <v>298</v>
      </c>
      <c r="C186" s="1" t="s">
        <v>1172</v>
      </c>
      <c r="D186" s="1" t="s">
        <v>1173</v>
      </c>
      <c r="E186" s="1" t="s">
        <v>1174</v>
      </c>
      <c r="F186" s="5" t="s">
        <v>1175</v>
      </c>
      <c r="G186" s="1" t="s">
        <v>27</v>
      </c>
      <c r="H186" s="1">
        <v>385000</v>
      </c>
      <c r="I186" s="1">
        <v>10</v>
      </c>
      <c r="J186" s="1">
        <v>0</v>
      </c>
      <c r="K186" s="1">
        <v>0</v>
      </c>
      <c r="L186" s="1">
        <v>0</v>
      </c>
      <c r="M186" s="1">
        <v>0</v>
      </c>
      <c r="N186" s="1">
        <v>0</v>
      </c>
      <c r="O186" s="1">
        <v>0</v>
      </c>
      <c r="P186" s="1">
        <v>0</v>
      </c>
      <c r="Q186" s="1">
        <v>0</v>
      </c>
      <c r="R186" s="9">
        <f t="shared" si="3"/>
        <v>385000</v>
      </c>
      <c r="S186" s="1">
        <f t="shared" si="3"/>
        <v>10</v>
      </c>
      <c r="T186" s="1" t="s">
        <v>337</v>
      </c>
      <c r="U186" s="1" t="s">
        <v>23</v>
      </c>
      <c r="V186" s="1" t="s">
        <v>902</v>
      </c>
    </row>
    <row r="187" spans="1:22" s="6" customFormat="1" ht="39.75" customHeight="1" x14ac:dyDescent="0.2">
      <c r="A187" s="1">
        <v>180</v>
      </c>
      <c r="B187" s="19" t="s">
        <v>138</v>
      </c>
      <c r="C187" s="1" t="s">
        <v>1176</v>
      </c>
      <c r="D187" s="1" t="s">
        <v>1177</v>
      </c>
      <c r="E187" s="1" t="s">
        <v>1178</v>
      </c>
      <c r="F187" s="5" t="s">
        <v>1179</v>
      </c>
      <c r="G187" s="1" t="s">
        <v>27</v>
      </c>
      <c r="H187" s="1">
        <v>187250</v>
      </c>
      <c r="I187" s="1">
        <v>35</v>
      </c>
      <c r="J187" s="1">
        <v>0</v>
      </c>
      <c r="K187" s="1">
        <v>0</v>
      </c>
      <c r="L187" s="1">
        <v>0</v>
      </c>
      <c r="M187" s="1">
        <v>0</v>
      </c>
      <c r="N187" s="1">
        <v>0</v>
      </c>
      <c r="O187" s="1">
        <v>0</v>
      </c>
      <c r="P187" s="1">
        <v>0</v>
      </c>
      <c r="Q187" s="1">
        <v>0</v>
      </c>
      <c r="R187" s="9">
        <f t="shared" si="3"/>
        <v>187250</v>
      </c>
      <c r="S187" s="1">
        <f t="shared" si="3"/>
        <v>35</v>
      </c>
      <c r="T187" s="1" t="s">
        <v>337</v>
      </c>
      <c r="U187" s="1" t="s">
        <v>23</v>
      </c>
      <c r="V187" s="1" t="s">
        <v>1180</v>
      </c>
    </row>
    <row r="188" spans="1:22" s="6" customFormat="1" ht="39.75" customHeight="1" x14ac:dyDescent="0.2">
      <c r="A188" s="1">
        <v>181</v>
      </c>
      <c r="B188" s="19" t="s">
        <v>139</v>
      </c>
      <c r="C188" s="1" t="s">
        <v>140</v>
      </c>
      <c r="D188" s="1" t="s">
        <v>141</v>
      </c>
      <c r="E188" s="1" t="s">
        <v>142</v>
      </c>
      <c r="F188" s="5" t="s">
        <v>1181</v>
      </c>
      <c r="G188" s="1" t="s">
        <v>27</v>
      </c>
      <c r="H188" s="1">
        <v>647400</v>
      </c>
      <c r="I188" s="1">
        <v>830</v>
      </c>
      <c r="J188" s="1">
        <v>0</v>
      </c>
      <c r="K188" s="1">
        <v>0</v>
      </c>
      <c r="L188" s="1">
        <v>0</v>
      </c>
      <c r="M188" s="1">
        <v>0</v>
      </c>
      <c r="N188" s="1">
        <v>0</v>
      </c>
      <c r="O188" s="1">
        <v>0</v>
      </c>
      <c r="P188" s="1">
        <v>0</v>
      </c>
      <c r="Q188" s="1">
        <v>0</v>
      </c>
      <c r="R188" s="9">
        <f t="shared" si="3"/>
        <v>647400</v>
      </c>
      <c r="S188" s="1">
        <f t="shared" si="3"/>
        <v>830</v>
      </c>
      <c r="T188" s="1" t="s">
        <v>337</v>
      </c>
      <c r="U188" s="1" t="s">
        <v>24</v>
      </c>
      <c r="V188" s="1" t="s">
        <v>143</v>
      </c>
    </row>
    <row r="189" spans="1:22" s="6" customFormat="1" ht="39.75" customHeight="1" x14ac:dyDescent="0.2">
      <c r="A189" s="1">
        <v>182</v>
      </c>
      <c r="B189" s="19" t="s">
        <v>45</v>
      </c>
      <c r="C189" s="1" t="s">
        <v>1103</v>
      </c>
      <c r="D189" s="1" t="s">
        <v>1104</v>
      </c>
      <c r="E189" s="1" t="s">
        <v>1182</v>
      </c>
      <c r="F189" s="5" t="s">
        <v>1183</v>
      </c>
      <c r="G189" s="1" t="s">
        <v>27</v>
      </c>
      <c r="H189" s="1">
        <v>62407</v>
      </c>
      <c r="I189" s="1">
        <v>17</v>
      </c>
      <c r="J189" s="1">
        <v>0</v>
      </c>
      <c r="K189" s="1">
        <v>0</v>
      </c>
      <c r="L189" s="1">
        <v>0</v>
      </c>
      <c r="M189" s="1">
        <v>0</v>
      </c>
      <c r="N189" s="1">
        <v>0</v>
      </c>
      <c r="O189" s="1">
        <v>0</v>
      </c>
      <c r="P189" s="1">
        <v>0</v>
      </c>
      <c r="Q189" s="1">
        <v>0</v>
      </c>
      <c r="R189" s="9">
        <f t="shared" si="3"/>
        <v>62407</v>
      </c>
      <c r="S189" s="1">
        <f t="shared" si="3"/>
        <v>17</v>
      </c>
      <c r="T189" s="1" t="s">
        <v>337</v>
      </c>
      <c r="U189" s="1" t="s">
        <v>19</v>
      </c>
      <c r="V189" s="1" t="s">
        <v>1107</v>
      </c>
    </row>
    <row r="190" spans="1:22" s="6" customFormat="1" ht="39.75" customHeight="1" x14ac:dyDescent="0.2">
      <c r="A190" s="1">
        <v>183</v>
      </c>
      <c r="B190" s="19" t="s">
        <v>225</v>
      </c>
      <c r="C190" s="1" t="s">
        <v>230</v>
      </c>
      <c r="D190" s="1" t="s">
        <v>1184</v>
      </c>
      <c r="E190" s="1" t="s">
        <v>1185</v>
      </c>
      <c r="F190" s="5" t="s">
        <v>1186</v>
      </c>
      <c r="G190" s="1" t="s">
        <v>17</v>
      </c>
      <c r="H190" s="1">
        <v>110000</v>
      </c>
      <c r="I190" s="1">
        <v>2</v>
      </c>
      <c r="J190" s="1">
        <v>0</v>
      </c>
      <c r="K190" s="1">
        <v>0</v>
      </c>
      <c r="L190" s="1">
        <v>0</v>
      </c>
      <c r="M190" s="1">
        <v>0</v>
      </c>
      <c r="N190" s="1">
        <v>0</v>
      </c>
      <c r="O190" s="1">
        <v>0</v>
      </c>
      <c r="P190" s="1">
        <v>0</v>
      </c>
      <c r="Q190" s="1">
        <v>0</v>
      </c>
      <c r="R190" s="9">
        <f t="shared" si="3"/>
        <v>110000</v>
      </c>
      <c r="S190" s="1">
        <f t="shared" si="3"/>
        <v>2</v>
      </c>
      <c r="T190" s="1" t="s">
        <v>337</v>
      </c>
      <c r="U190" s="1" t="s">
        <v>23</v>
      </c>
      <c r="V190" s="1" t="s">
        <v>1187</v>
      </c>
    </row>
    <row r="191" spans="1:22" s="6" customFormat="1" ht="39.75" customHeight="1" x14ac:dyDescent="0.2">
      <c r="A191" s="1">
        <v>184</v>
      </c>
      <c r="B191" s="19" t="s">
        <v>1188</v>
      </c>
      <c r="C191" s="1" t="s">
        <v>1189</v>
      </c>
      <c r="D191" s="1" t="s">
        <v>1190</v>
      </c>
      <c r="E191" s="1" t="s">
        <v>1191</v>
      </c>
      <c r="F191" s="5" t="s">
        <v>1192</v>
      </c>
      <c r="G191" s="1" t="s">
        <v>27</v>
      </c>
      <c r="H191" s="1">
        <v>240350</v>
      </c>
      <c r="I191" s="1">
        <v>437</v>
      </c>
      <c r="J191" s="1">
        <v>0</v>
      </c>
      <c r="K191" s="1">
        <v>0</v>
      </c>
      <c r="L191" s="1">
        <v>0</v>
      </c>
      <c r="M191" s="1">
        <v>0</v>
      </c>
      <c r="N191" s="1">
        <v>0</v>
      </c>
      <c r="O191" s="1">
        <v>0</v>
      </c>
      <c r="P191" s="1">
        <v>0</v>
      </c>
      <c r="Q191" s="1">
        <v>0</v>
      </c>
      <c r="R191" s="9">
        <f t="shared" si="3"/>
        <v>240350</v>
      </c>
      <c r="S191" s="1">
        <f t="shared" si="3"/>
        <v>437</v>
      </c>
      <c r="T191" s="1" t="s">
        <v>337</v>
      </c>
      <c r="U191" s="1" t="s">
        <v>22</v>
      </c>
      <c r="V191" s="1" t="s">
        <v>1193</v>
      </c>
    </row>
    <row r="192" spans="1:22" s="6" customFormat="1" ht="39.75" customHeight="1" x14ac:dyDescent="0.2">
      <c r="A192" s="1">
        <v>185</v>
      </c>
      <c r="B192" s="19" t="s">
        <v>1108</v>
      </c>
      <c r="C192" s="1" t="s">
        <v>1109</v>
      </c>
      <c r="D192" s="1" t="s">
        <v>1110</v>
      </c>
      <c r="E192" s="1" t="s">
        <v>1194</v>
      </c>
      <c r="F192" s="5" t="s">
        <v>1195</v>
      </c>
      <c r="G192" s="1" t="s">
        <v>27</v>
      </c>
      <c r="H192" s="1">
        <v>3276530</v>
      </c>
      <c r="I192" s="1">
        <v>547</v>
      </c>
      <c r="J192" s="1">
        <v>0</v>
      </c>
      <c r="K192" s="1">
        <v>0</v>
      </c>
      <c r="L192" s="1">
        <v>0</v>
      </c>
      <c r="M192" s="1">
        <v>0</v>
      </c>
      <c r="N192" s="1">
        <v>0</v>
      </c>
      <c r="O192" s="1">
        <v>0</v>
      </c>
      <c r="P192" s="1">
        <v>0</v>
      </c>
      <c r="Q192" s="1">
        <v>0</v>
      </c>
      <c r="R192" s="9">
        <f t="shared" si="3"/>
        <v>3276530</v>
      </c>
      <c r="S192" s="1">
        <f t="shared" si="3"/>
        <v>547</v>
      </c>
      <c r="T192" s="1" t="s">
        <v>337</v>
      </c>
      <c r="U192" s="1" t="s">
        <v>43</v>
      </c>
      <c r="V192" s="1" t="s">
        <v>1011</v>
      </c>
    </row>
    <row r="193" spans="1:22" s="6" customFormat="1" ht="39.75" customHeight="1" x14ac:dyDescent="0.2">
      <c r="A193" s="1">
        <v>186</v>
      </c>
      <c r="B193" s="19" t="s">
        <v>1196</v>
      </c>
      <c r="C193" s="1" t="s">
        <v>1197</v>
      </c>
      <c r="D193" s="1" t="s">
        <v>1198</v>
      </c>
      <c r="E193" s="1" t="s">
        <v>1199</v>
      </c>
      <c r="F193" s="5" t="s">
        <v>1200</v>
      </c>
      <c r="G193" s="1" t="s">
        <v>27</v>
      </c>
      <c r="H193" s="1">
        <v>133245</v>
      </c>
      <c r="I193" s="1">
        <v>42.3</v>
      </c>
      <c r="J193" s="1">
        <v>0</v>
      </c>
      <c r="K193" s="1">
        <v>0</v>
      </c>
      <c r="L193" s="1">
        <v>0</v>
      </c>
      <c r="M193" s="1">
        <v>0</v>
      </c>
      <c r="N193" s="1">
        <v>0</v>
      </c>
      <c r="O193" s="1">
        <v>0</v>
      </c>
      <c r="P193" s="1">
        <v>0</v>
      </c>
      <c r="Q193" s="1">
        <v>0</v>
      </c>
      <c r="R193" s="9">
        <f t="shared" si="3"/>
        <v>133245</v>
      </c>
      <c r="S193" s="1">
        <f t="shared" si="3"/>
        <v>42.3</v>
      </c>
      <c r="T193" s="1" t="s">
        <v>337</v>
      </c>
      <c r="U193" s="1" t="s">
        <v>33</v>
      </c>
      <c r="V193" s="1" t="s">
        <v>1201</v>
      </c>
    </row>
    <row r="194" spans="1:22" s="6" customFormat="1" ht="39.75" customHeight="1" x14ac:dyDescent="0.2">
      <c r="A194" s="1">
        <v>187</v>
      </c>
      <c r="B194" s="19" t="s">
        <v>1108</v>
      </c>
      <c r="C194" s="1" t="s">
        <v>1109</v>
      </c>
      <c r="D194" s="1" t="s">
        <v>1110</v>
      </c>
      <c r="E194" s="1" t="s">
        <v>1205</v>
      </c>
      <c r="F194" s="5" t="s">
        <v>1206</v>
      </c>
      <c r="G194" s="1" t="s">
        <v>27</v>
      </c>
      <c r="H194" s="1">
        <v>202000</v>
      </c>
      <c r="I194" s="1">
        <v>202</v>
      </c>
      <c r="J194" s="1">
        <v>0</v>
      </c>
      <c r="K194" s="1">
        <v>0</v>
      </c>
      <c r="L194" s="1">
        <v>0</v>
      </c>
      <c r="M194" s="1">
        <v>0</v>
      </c>
      <c r="N194" s="1">
        <v>0</v>
      </c>
      <c r="O194" s="1">
        <v>0</v>
      </c>
      <c r="P194" s="1">
        <v>0</v>
      </c>
      <c r="Q194" s="1">
        <v>0</v>
      </c>
      <c r="R194" s="9">
        <f t="shared" si="3"/>
        <v>202000</v>
      </c>
      <c r="S194" s="1">
        <f t="shared" si="3"/>
        <v>202</v>
      </c>
      <c r="T194" s="1" t="s">
        <v>337</v>
      </c>
      <c r="U194" s="1" t="s">
        <v>43</v>
      </c>
      <c r="V194" s="1" t="s">
        <v>1011</v>
      </c>
    </row>
    <row r="195" spans="1:22" s="6" customFormat="1" ht="39.75" customHeight="1" x14ac:dyDescent="0.2">
      <c r="A195" s="1">
        <v>188</v>
      </c>
      <c r="B195" s="19" t="s">
        <v>327</v>
      </c>
      <c r="C195" s="1" t="s">
        <v>932</v>
      </c>
      <c r="D195" s="1" t="s">
        <v>933</v>
      </c>
      <c r="E195" s="1" t="s">
        <v>1207</v>
      </c>
      <c r="F195" s="5" t="s">
        <v>1208</v>
      </c>
      <c r="G195" s="1" t="s">
        <v>454</v>
      </c>
      <c r="H195" s="1">
        <v>247950</v>
      </c>
      <c r="I195" s="1">
        <v>2755</v>
      </c>
      <c r="J195" s="1">
        <v>0</v>
      </c>
      <c r="K195" s="1">
        <v>0</v>
      </c>
      <c r="L195" s="1">
        <v>0</v>
      </c>
      <c r="M195" s="1">
        <v>0</v>
      </c>
      <c r="N195" s="1">
        <v>0</v>
      </c>
      <c r="O195" s="1">
        <v>0</v>
      </c>
      <c r="P195" s="1">
        <v>0</v>
      </c>
      <c r="Q195" s="1">
        <v>0</v>
      </c>
      <c r="R195" s="9">
        <f t="shared" si="3"/>
        <v>247950</v>
      </c>
      <c r="S195" s="1">
        <f t="shared" si="3"/>
        <v>2755</v>
      </c>
      <c r="T195" s="1" t="s">
        <v>337</v>
      </c>
      <c r="U195" s="1" t="s">
        <v>24</v>
      </c>
      <c r="V195" s="1" t="s">
        <v>1209</v>
      </c>
    </row>
    <row r="196" spans="1:22" s="6" customFormat="1" ht="39.75" customHeight="1" x14ac:dyDescent="0.2">
      <c r="A196" s="1">
        <v>189</v>
      </c>
      <c r="B196" s="19" t="s">
        <v>126</v>
      </c>
      <c r="C196" s="1" t="s">
        <v>127</v>
      </c>
      <c r="D196" s="1" t="s">
        <v>128</v>
      </c>
      <c r="E196" s="1" t="s">
        <v>145</v>
      </c>
      <c r="F196" s="5" t="s">
        <v>1210</v>
      </c>
      <c r="G196" s="1" t="s">
        <v>116</v>
      </c>
      <c r="H196" s="1">
        <v>102583.03999999999</v>
      </c>
      <c r="I196" s="1">
        <v>2</v>
      </c>
      <c r="J196" s="1">
        <v>0</v>
      </c>
      <c r="K196" s="1">
        <v>0</v>
      </c>
      <c r="L196" s="1">
        <v>0</v>
      </c>
      <c r="M196" s="1">
        <v>0</v>
      </c>
      <c r="N196" s="1">
        <v>0</v>
      </c>
      <c r="O196" s="1">
        <v>0</v>
      </c>
      <c r="P196" s="1">
        <v>0</v>
      </c>
      <c r="Q196" s="1">
        <v>0</v>
      </c>
      <c r="R196" s="9">
        <f t="shared" si="3"/>
        <v>102583.03999999999</v>
      </c>
      <c r="S196" s="1">
        <f t="shared" si="3"/>
        <v>2</v>
      </c>
      <c r="T196" s="1" t="s">
        <v>337</v>
      </c>
      <c r="U196" s="1" t="s">
        <v>66</v>
      </c>
      <c r="V196" s="1" t="s">
        <v>129</v>
      </c>
    </row>
    <row r="197" spans="1:22" s="6" customFormat="1" ht="39.75" customHeight="1" x14ac:dyDescent="0.2">
      <c r="A197" s="1">
        <v>190</v>
      </c>
      <c r="B197" s="19" t="s">
        <v>330</v>
      </c>
      <c r="C197" s="1" t="s">
        <v>1211</v>
      </c>
      <c r="D197" s="1" t="s">
        <v>137</v>
      </c>
      <c r="E197" s="1" t="s">
        <v>1212</v>
      </c>
      <c r="F197" s="5" t="s">
        <v>1213</v>
      </c>
      <c r="G197" s="1" t="s">
        <v>27</v>
      </c>
      <c r="H197" s="1">
        <v>317520</v>
      </c>
      <c r="I197" s="1">
        <v>3</v>
      </c>
      <c r="J197" s="1">
        <v>0</v>
      </c>
      <c r="K197" s="1">
        <v>0</v>
      </c>
      <c r="L197" s="1">
        <v>0</v>
      </c>
      <c r="M197" s="1">
        <v>0</v>
      </c>
      <c r="N197" s="1">
        <v>0</v>
      </c>
      <c r="O197" s="1">
        <v>0</v>
      </c>
      <c r="P197" s="1">
        <v>0</v>
      </c>
      <c r="Q197" s="1">
        <v>0</v>
      </c>
      <c r="R197" s="9">
        <f t="shared" si="3"/>
        <v>317520</v>
      </c>
      <c r="S197" s="1">
        <f t="shared" si="3"/>
        <v>3</v>
      </c>
      <c r="T197" s="1" t="s">
        <v>337</v>
      </c>
      <c r="U197" s="1" t="s">
        <v>23</v>
      </c>
      <c r="V197" s="1" t="s">
        <v>902</v>
      </c>
    </row>
    <row r="198" spans="1:22" s="6" customFormat="1" ht="39.75" customHeight="1" x14ac:dyDescent="0.2">
      <c r="A198" s="1">
        <v>191</v>
      </c>
      <c r="B198" s="19" t="s">
        <v>298</v>
      </c>
      <c r="C198" s="1" t="s">
        <v>1057</v>
      </c>
      <c r="D198" s="1" t="s">
        <v>1058</v>
      </c>
      <c r="E198" s="1" t="s">
        <v>1214</v>
      </c>
      <c r="F198" s="5" t="s">
        <v>1215</v>
      </c>
      <c r="G198" s="1" t="s">
        <v>27</v>
      </c>
      <c r="H198" s="1">
        <v>177842.56</v>
      </c>
      <c r="I198" s="1">
        <v>1</v>
      </c>
      <c r="J198" s="1">
        <v>0</v>
      </c>
      <c r="K198" s="1">
        <v>0</v>
      </c>
      <c r="L198" s="1">
        <v>0</v>
      </c>
      <c r="M198" s="1">
        <v>0</v>
      </c>
      <c r="N198" s="1">
        <v>0</v>
      </c>
      <c r="O198" s="1">
        <v>0</v>
      </c>
      <c r="P198" s="1">
        <v>0</v>
      </c>
      <c r="Q198" s="1">
        <v>0</v>
      </c>
      <c r="R198" s="9">
        <f t="shared" si="3"/>
        <v>177842.56</v>
      </c>
      <c r="S198" s="1">
        <f t="shared" si="3"/>
        <v>1</v>
      </c>
      <c r="T198" s="1" t="s">
        <v>337</v>
      </c>
      <c r="U198" s="1" t="s">
        <v>23</v>
      </c>
      <c r="V198" s="1" t="s">
        <v>902</v>
      </c>
    </row>
    <row r="199" spans="1:22" s="6" customFormat="1" ht="39.75" customHeight="1" x14ac:dyDescent="0.2">
      <c r="A199" s="1">
        <v>192</v>
      </c>
      <c r="B199" s="19" t="s">
        <v>135</v>
      </c>
      <c r="C199" s="1" t="s">
        <v>136</v>
      </c>
      <c r="D199" s="1" t="s">
        <v>137</v>
      </c>
      <c r="E199" s="1" t="s">
        <v>1216</v>
      </c>
      <c r="F199" s="5" t="s">
        <v>1217</v>
      </c>
      <c r="G199" s="1" t="s">
        <v>27</v>
      </c>
      <c r="H199" s="1">
        <v>120214.5</v>
      </c>
      <c r="I199" s="1">
        <v>2</v>
      </c>
      <c r="J199" s="1">
        <v>0</v>
      </c>
      <c r="K199" s="1">
        <v>0</v>
      </c>
      <c r="L199" s="1">
        <v>0</v>
      </c>
      <c r="M199" s="1">
        <v>0</v>
      </c>
      <c r="N199" s="1">
        <v>0</v>
      </c>
      <c r="O199" s="1">
        <v>0</v>
      </c>
      <c r="P199" s="1">
        <v>0</v>
      </c>
      <c r="Q199" s="1">
        <v>0</v>
      </c>
      <c r="R199" s="9">
        <f t="shared" si="3"/>
        <v>120214.5</v>
      </c>
      <c r="S199" s="1">
        <f t="shared" si="3"/>
        <v>2</v>
      </c>
      <c r="T199" s="1" t="s">
        <v>337</v>
      </c>
      <c r="U199" s="1" t="s">
        <v>23</v>
      </c>
      <c r="V199" s="1" t="s">
        <v>1162</v>
      </c>
    </row>
    <row r="200" spans="1:22" s="6" customFormat="1" ht="39.75" customHeight="1" x14ac:dyDescent="0.2">
      <c r="A200" s="1">
        <v>193</v>
      </c>
      <c r="B200" s="19" t="s">
        <v>238</v>
      </c>
      <c r="C200" s="1" t="s">
        <v>581</v>
      </c>
      <c r="D200" s="1" t="s">
        <v>582</v>
      </c>
      <c r="E200" s="1" t="s">
        <v>1218</v>
      </c>
      <c r="F200" s="5" t="s">
        <v>1219</v>
      </c>
      <c r="G200" s="1" t="s">
        <v>27</v>
      </c>
      <c r="H200" s="1">
        <v>481660</v>
      </c>
      <c r="I200" s="1">
        <v>8</v>
      </c>
      <c r="J200" s="1">
        <v>0</v>
      </c>
      <c r="K200" s="1">
        <v>0</v>
      </c>
      <c r="L200" s="1">
        <v>0</v>
      </c>
      <c r="M200" s="1">
        <v>0</v>
      </c>
      <c r="N200" s="1">
        <v>0</v>
      </c>
      <c r="O200" s="1">
        <v>0</v>
      </c>
      <c r="P200" s="1">
        <v>0</v>
      </c>
      <c r="Q200" s="1">
        <v>0</v>
      </c>
      <c r="R200" s="9">
        <f t="shared" si="3"/>
        <v>481660</v>
      </c>
      <c r="S200" s="1">
        <f t="shared" si="3"/>
        <v>8</v>
      </c>
      <c r="T200" s="1" t="s">
        <v>337</v>
      </c>
      <c r="U200" s="1" t="s">
        <v>23</v>
      </c>
      <c r="V200" s="1" t="s">
        <v>1220</v>
      </c>
    </row>
    <row r="201" spans="1:22" s="6" customFormat="1" ht="39.75" customHeight="1" x14ac:dyDescent="0.2">
      <c r="A201" s="1">
        <v>194</v>
      </c>
      <c r="B201" s="19" t="s">
        <v>50</v>
      </c>
      <c r="C201" s="1" t="s">
        <v>1059</v>
      </c>
      <c r="D201" s="1" t="s">
        <v>1060</v>
      </c>
      <c r="E201" s="1" t="s">
        <v>1221</v>
      </c>
      <c r="F201" s="5" t="s">
        <v>1222</v>
      </c>
      <c r="G201" s="1" t="s">
        <v>27</v>
      </c>
      <c r="H201" s="1">
        <v>74750</v>
      </c>
      <c r="I201" s="1">
        <v>1</v>
      </c>
      <c r="J201" s="1">
        <v>0</v>
      </c>
      <c r="K201" s="1">
        <v>0</v>
      </c>
      <c r="L201" s="1">
        <v>0</v>
      </c>
      <c r="M201" s="1">
        <v>0</v>
      </c>
      <c r="N201" s="1">
        <v>0</v>
      </c>
      <c r="O201" s="1">
        <v>0</v>
      </c>
      <c r="P201" s="1">
        <v>0</v>
      </c>
      <c r="Q201" s="1">
        <v>0</v>
      </c>
      <c r="R201" s="9">
        <f t="shared" ref="R201:S264" si="4">H201+J201+L201+N201+P201</f>
        <v>74750</v>
      </c>
      <c r="S201" s="1">
        <f t="shared" si="4"/>
        <v>1</v>
      </c>
      <c r="T201" s="1" t="s">
        <v>337</v>
      </c>
      <c r="U201" s="1" t="s">
        <v>24</v>
      </c>
      <c r="V201" s="1" t="s">
        <v>876</v>
      </c>
    </row>
    <row r="202" spans="1:22" s="6" customFormat="1" ht="39.75" customHeight="1" x14ac:dyDescent="0.2">
      <c r="A202" s="1">
        <v>195</v>
      </c>
      <c r="B202" s="19" t="s">
        <v>1223</v>
      </c>
      <c r="C202" s="1" t="s">
        <v>1224</v>
      </c>
      <c r="D202" s="1" t="s">
        <v>1225</v>
      </c>
      <c r="E202" s="1" t="s">
        <v>1226</v>
      </c>
      <c r="F202" s="5" t="s">
        <v>1227</v>
      </c>
      <c r="G202" s="1" t="s">
        <v>27</v>
      </c>
      <c r="H202" s="1">
        <v>64713.599999999999</v>
      </c>
      <c r="I202" s="1">
        <v>1</v>
      </c>
      <c r="J202" s="1">
        <v>0</v>
      </c>
      <c r="K202" s="1">
        <v>0</v>
      </c>
      <c r="L202" s="1">
        <v>0</v>
      </c>
      <c r="M202" s="1">
        <v>0</v>
      </c>
      <c r="N202" s="1">
        <v>0</v>
      </c>
      <c r="O202" s="1">
        <v>0</v>
      </c>
      <c r="P202" s="1">
        <v>0</v>
      </c>
      <c r="Q202" s="1">
        <v>0</v>
      </c>
      <c r="R202" s="9">
        <f t="shared" si="4"/>
        <v>64713.599999999999</v>
      </c>
      <c r="S202" s="1">
        <f t="shared" si="4"/>
        <v>1</v>
      </c>
      <c r="T202" s="1" t="s">
        <v>337</v>
      </c>
      <c r="U202" s="1" t="s">
        <v>23</v>
      </c>
      <c r="V202" s="1" t="s">
        <v>1228</v>
      </c>
    </row>
    <row r="203" spans="1:22" s="6" customFormat="1" ht="39.75" customHeight="1" x14ac:dyDescent="0.2">
      <c r="A203" s="1">
        <v>196</v>
      </c>
      <c r="B203" s="19" t="s">
        <v>330</v>
      </c>
      <c r="C203" s="1" t="s">
        <v>1211</v>
      </c>
      <c r="D203" s="1" t="s">
        <v>137</v>
      </c>
      <c r="E203" s="1" t="s">
        <v>1229</v>
      </c>
      <c r="F203" s="5" t="s">
        <v>1230</v>
      </c>
      <c r="G203" s="1" t="s">
        <v>27</v>
      </c>
      <c r="H203" s="1">
        <v>62969.5</v>
      </c>
      <c r="I203" s="1">
        <v>2</v>
      </c>
      <c r="J203" s="1">
        <v>0</v>
      </c>
      <c r="K203" s="1">
        <v>0</v>
      </c>
      <c r="L203" s="1">
        <v>0</v>
      </c>
      <c r="M203" s="1">
        <v>0</v>
      </c>
      <c r="N203" s="1">
        <v>0</v>
      </c>
      <c r="O203" s="1">
        <v>0</v>
      </c>
      <c r="P203" s="1">
        <v>0</v>
      </c>
      <c r="Q203" s="1">
        <v>0</v>
      </c>
      <c r="R203" s="9">
        <f t="shared" si="4"/>
        <v>62969.5</v>
      </c>
      <c r="S203" s="1">
        <f t="shared" si="4"/>
        <v>2</v>
      </c>
      <c r="T203" s="1" t="s">
        <v>337</v>
      </c>
      <c r="U203" s="1" t="s">
        <v>23</v>
      </c>
      <c r="V203" s="1" t="s">
        <v>902</v>
      </c>
    </row>
    <row r="204" spans="1:22" s="6" customFormat="1" ht="39.75" customHeight="1" x14ac:dyDescent="0.2">
      <c r="A204" s="1">
        <v>197</v>
      </c>
      <c r="B204" s="19" t="s">
        <v>1231</v>
      </c>
      <c r="C204" s="1" t="s">
        <v>1232</v>
      </c>
      <c r="D204" s="1" t="s">
        <v>1233</v>
      </c>
      <c r="E204" s="1" t="s">
        <v>1234</v>
      </c>
      <c r="F204" s="5" t="s">
        <v>1235</v>
      </c>
      <c r="G204" s="1" t="s">
        <v>27</v>
      </c>
      <c r="H204" s="1">
        <v>150998.39999999999</v>
      </c>
      <c r="I204" s="1">
        <v>1</v>
      </c>
      <c r="J204" s="1">
        <v>0</v>
      </c>
      <c r="K204" s="1">
        <v>0</v>
      </c>
      <c r="L204" s="1">
        <v>0</v>
      </c>
      <c r="M204" s="1">
        <v>0</v>
      </c>
      <c r="N204" s="1">
        <v>0</v>
      </c>
      <c r="O204" s="1">
        <v>0</v>
      </c>
      <c r="P204" s="1">
        <v>0</v>
      </c>
      <c r="Q204" s="1">
        <v>0</v>
      </c>
      <c r="R204" s="9">
        <f t="shared" si="4"/>
        <v>150998.39999999999</v>
      </c>
      <c r="S204" s="1">
        <f t="shared" si="4"/>
        <v>1</v>
      </c>
      <c r="T204" s="1" t="s">
        <v>337</v>
      </c>
      <c r="U204" s="1" t="s">
        <v>23</v>
      </c>
      <c r="V204" s="1" t="s">
        <v>980</v>
      </c>
    </row>
    <row r="205" spans="1:22" s="6" customFormat="1" ht="39.75" customHeight="1" x14ac:dyDescent="0.2">
      <c r="A205" s="1">
        <v>198</v>
      </c>
      <c r="B205" s="19" t="s">
        <v>63</v>
      </c>
      <c r="C205" s="1" t="s">
        <v>1236</v>
      </c>
      <c r="D205" s="1" t="s">
        <v>1237</v>
      </c>
      <c r="E205" s="1" t="s">
        <v>1238</v>
      </c>
      <c r="F205" s="5" t="s">
        <v>1239</v>
      </c>
      <c r="G205" s="1" t="s">
        <v>27</v>
      </c>
      <c r="H205" s="1">
        <v>117480</v>
      </c>
      <c r="I205" s="1">
        <v>330</v>
      </c>
      <c r="J205" s="1">
        <v>0</v>
      </c>
      <c r="K205" s="1">
        <v>0</v>
      </c>
      <c r="L205" s="1">
        <v>0</v>
      </c>
      <c r="M205" s="1">
        <v>0</v>
      </c>
      <c r="N205" s="1">
        <v>0</v>
      </c>
      <c r="O205" s="1">
        <v>0</v>
      </c>
      <c r="P205" s="1">
        <v>0</v>
      </c>
      <c r="Q205" s="1">
        <v>0</v>
      </c>
      <c r="R205" s="9">
        <f t="shared" si="4"/>
        <v>117480</v>
      </c>
      <c r="S205" s="1">
        <f t="shared" si="4"/>
        <v>330</v>
      </c>
      <c r="T205" s="1" t="s">
        <v>337</v>
      </c>
      <c r="U205" s="1" t="s">
        <v>23</v>
      </c>
      <c r="V205" s="1" t="s">
        <v>902</v>
      </c>
    </row>
    <row r="206" spans="1:22" s="6" customFormat="1" ht="39.75" customHeight="1" x14ac:dyDescent="0.2">
      <c r="A206" s="1">
        <v>199</v>
      </c>
      <c r="B206" s="19" t="s">
        <v>1202</v>
      </c>
      <c r="C206" s="1" t="s">
        <v>1203</v>
      </c>
      <c r="D206" s="1" t="s">
        <v>1204</v>
      </c>
      <c r="E206" s="1" t="s">
        <v>1240</v>
      </c>
      <c r="F206" s="5" t="s">
        <v>1241</v>
      </c>
      <c r="G206" s="1" t="s">
        <v>27</v>
      </c>
      <c r="H206" s="1">
        <v>140000</v>
      </c>
      <c r="I206" s="1">
        <v>350</v>
      </c>
      <c r="J206" s="1">
        <v>0</v>
      </c>
      <c r="K206" s="1">
        <v>0</v>
      </c>
      <c r="L206" s="1">
        <v>0</v>
      </c>
      <c r="M206" s="1">
        <v>0</v>
      </c>
      <c r="N206" s="1">
        <v>0</v>
      </c>
      <c r="O206" s="1">
        <v>0</v>
      </c>
      <c r="P206" s="1">
        <v>0</v>
      </c>
      <c r="Q206" s="1">
        <v>0</v>
      </c>
      <c r="R206" s="9">
        <f t="shared" si="4"/>
        <v>140000</v>
      </c>
      <c r="S206" s="1">
        <f t="shared" si="4"/>
        <v>350</v>
      </c>
      <c r="T206" s="1" t="s">
        <v>337</v>
      </c>
      <c r="U206" s="1" t="s">
        <v>23</v>
      </c>
      <c r="V206" s="1" t="s">
        <v>1242</v>
      </c>
    </row>
    <row r="207" spans="1:22" s="6" customFormat="1" ht="39.75" customHeight="1" x14ac:dyDescent="0.2">
      <c r="A207" s="1">
        <v>200</v>
      </c>
      <c r="B207" s="19" t="s">
        <v>1031</v>
      </c>
      <c r="C207" s="1" t="s">
        <v>1032</v>
      </c>
      <c r="D207" s="1" t="s">
        <v>1033</v>
      </c>
      <c r="E207" s="1" t="s">
        <v>1243</v>
      </c>
      <c r="F207" s="5" t="s">
        <v>1244</v>
      </c>
      <c r="G207" s="1" t="s">
        <v>27</v>
      </c>
      <c r="H207" s="1">
        <v>200304</v>
      </c>
      <c r="I207" s="1">
        <v>6</v>
      </c>
      <c r="J207" s="1">
        <v>0</v>
      </c>
      <c r="K207" s="1">
        <v>0</v>
      </c>
      <c r="L207" s="1">
        <v>0</v>
      </c>
      <c r="M207" s="1">
        <v>0</v>
      </c>
      <c r="N207" s="1">
        <v>0</v>
      </c>
      <c r="O207" s="1">
        <v>0</v>
      </c>
      <c r="P207" s="1">
        <v>0</v>
      </c>
      <c r="Q207" s="1">
        <v>0</v>
      </c>
      <c r="R207" s="9">
        <f t="shared" si="4"/>
        <v>200304</v>
      </c>
      <c r="S207" s="1">
        <f t="shared" si="4"/>
        <v>6</v>
      </c>
      <c r="T207" s="1" t="s">
        <v>337</v>
      </c>
      <c r="U207" s="1" t="s">
        <v>24</v>
      </c>
      <c r="V207" s="1" t="s">
        <v>831</v>
      </c>
    </row>
    <row r="208" spans="1:22" s="6" customFormat="1" ht="39.75" customHeight="1" x14ac:dyDescent="0.2">
      <c r="A208" s="1">
        <v>201</v>
      </c>
      <c r="B208" s="19" t="s">
        <v>1245</v>
      </c>
      <c r="C208" s="1" t="s">
        <v>1246</v>
      </c>
      <c r="D208" s="1" t="s">
        <v>1247</v>
      </c>
      <c r="E208" s="1" t="s">
        <v>1248</v>
      </c>
      <c r="F208" s="5" t="s">
        <v>1249</v>
      </c>
      <c r="G208" s="1" t="s">
        <v>27</v>
      </c>
      <c r="H208" s="1">
        <v>22864400</v>
      </c>
      <c r="I208" s="1">
        <v>1</v>
      </c>
      <c r="J208" s="1">
        <v>0</v>
      </c>
      <c r="K208" s="1">
        <v>0</v>
      </c>
      <c r="L208" s="1">
        <v>0</v>
      </c>
      <c r="M208" s="1">
        <v>0</v>
      </c>
      <c r="N208" s="1">
        <v>0</v>
      </c>
      <c r="O208" s="1">
        <v>0</v>
      </c>
      <c r="P208" s="1">
        <v>0</v>
      </c>
      <c r="Q208" s="1">
        <v>0</v>
      </c>
      <c r="R208" s="9">
        <f t="shared" si="4"/>
        <v>22864400</v>
      </c>
      <c r="S208" s="1">
        <f t="shared" si="4"/>
        <v>1</v>
      </c>
      <c r="T208" s="1" t="s">
        <v>337</v>
      </c>
      <c r="U208" s="1" t="s">
        <v>24</v>
      </c>
      <c r="V208" s="1" t="s">
        <v>831</v>
      </c>
    </row>
    <row r="209" spans="1:22" s="6" customFormat="1" ht="39.75" customHeight="1" x14ac:dyDescent="0.2">
      <c r="A209" s="1">
        <v>202</v>
      </c>
      <c r="B209" s="19" t="s">
        <v>457</v>
      </c>
      <c r="C209" s="1" t="s">
        <v>220</v>
      </c>
      <c r="D209" s="1" t="s">
        <v>458</v>
      </c>
      <c r="E209" s="1" t="s">
        <v>1251</v>
      </c>
      <c r="F209" s="5" t="s">
        <v>1252</v>
      </c>
      <c r="G209" s="1" t="s">
        <v>72</v>
      </c>
      <c r="H209" s="1">
        <v>10544955</v>
      </c>
      <c r="I209" s="1">
        <v>500</v>
      </c>
      <c r="J209" s="1">
        <v>2108991</v>
      </c>
      <c r="K209" s="1">
        <v>100</v>
      </c>
      <c r="L209" s="2">
        <v>2108991</v>
      </c>
      <c r="M209" s="1">
        <v>100</v>
      </c>
      <c r="N209" s="2">
        <v>2108991</v>
      </c>
      <c r="O209" s="1">
        <v>100</v>
      </c>
      <c r="P209" s="1">
        <v>0</v>
      </c>
      <c r="Q209" s="1">
        <v>0</v>
      </c>
      <c r="R209" s="9">
        <f t="shared" si="4"/>
        <v>16871928</v>
      </c>
      <c r="S209" s="1">
        <f t="shared" si="4"/>
        <v>800</v>
      </c>
      <c r="T209" s="1" t="s">
        <v>343</v>
      </c>
      <c r="U209" s="1" t="s">
        <v>25</v>
      </c>
      <c r="V209" s="1" t="s">
        <v>25</v>
      </c>
    </row>
    <row r="210" spans="1:22" s="6" customFormat="1" ht="39.75" customHeight="1" x14ac:dyDescent="0.2">
      <c r="A210" s="1">
        <v>203</v>
      </c>
      <c r="B210" s="19" t="s">
        <v>410</v>
      </c>
      <c r="C210" s="1" t="s">
        <v>1253</v>
      </c>
      <c r="D210" s="1" t="s">
        <v>1254</v>
      </c>
      <c r="E210" s="1" t="s">
        <v>1255</v>
      </c>
      <c r="F210" s="5" t="s">
        <v>1256</v>
      </c>
      <c r="G210" s="1" t="s">
        <v>27</v>
      </c>
      <c r="H210" s="1">
        <v>1163887.5</v>
      </c>
      <c r="I210" s="1">
        <v>30</v>
      </c>
      <c r="J210" s="1">
        <v>775925</v>
      </c>
      <c r="K210" s="1">
        <v>20</v>
      </c>
      <c r="L210" s="2">
        <v>775925</v>
      </c>
      <c r="M210" s="1">
        <v>20</v>
      </c>
      <c r="N210" s="2">
        <v>775925</v>
      </c>
      <c r="O210" s="1">
        <v>20</v>
      </c>
      <c r="P210" s="1">
        <v>0</v>
      </c>
      <c r="Q210" s="1">
        <v>0</v>
      </c>
      <c r="R210" s="9">
        <f t="shared" si="4"/>
        <v>3491662.5</v>
      </c>
      <c r="S210" s="1">
        <f t="shared" si="4"/>
        <v>90</v>
      </c>
      <c r="T210" s="1" t="s">
        <v>343</v>
      </c>
      <c r="U210" s="1" t="s">
        <v>19</v>
      </c>
      <c r="V210" s="1" t="s">
        <v>1257</v>
      </c>
    </row>
    <row r="211" spans="1:22" s="6" customFormat="1" ht="39.75" customHeight="1" x14ac:dyDescent="0.2">
      <c r="A211" s="1">
        <v>204</v>
      </c>
      <c r="B211" s="19" t="s">
        <v>1258</v>
      </c>
      <c r="C211" s="1" t="s">
        <v>1259</v>
      </c>
      <c r="D211" s="1" t="s">
        <v>1260</v>
      </c>
      <c r="E211" s="1" t="s">
        <v>1261</v>
      </c>
      <c r="F211" s="5" t="s">
        <v>1262</v>
      </c>
      <c r="G211" s="1" t="s">
        <v>27</v>
      </c>
      <c r="H211" s="1">
        <v>1583100</v>
      </c>
      <c r="I211" s="1">
        <v>2</v>
      </c>
      <c r="J211" s="1">
        <v>1583100</v>
      </c>
      <c r="K211" s="1">
        <v>2</v>
      </c>
      <c r="L211" s="2">
        <v>1583100</v>
      </c>
      <c r="M211" s="1">
        <v>2</v>
      </c>
      <c r="N211" s="1">
        <v>0</v>
      </c>
      <c r="O211" s="1">
        <v>0</v>
      </c>
      <c r="P211" s="1">
        <v>0</v>
      </c>
      <c r="Q211" s="1">
        <v>0</v>
      </c>
      <c r="R211" s="9">
        <f t="shared" si="4"/>
        <v>4749300</v>
      </c>
      <c r="S211" s="1">
        <f t="shared" si="4"/>
        <v>6</v>
      </c>
      <c r="T211" s="1" t="s">
        <v>343</v>
      </c>
      <c r="U211" s="1" t="s">
        <v>25</v>
      </c>
      <c r="V211" s="1" t="s">
        <v>25</v>
      </c>
    </row>
    <row r="212" spans="1:22" s="6" customFormat="1" ht="39.75" customHeight="1" x14ac:dyDescent="0.2">
      <c r="A212" s="1">
        <v>205</v>
      </c>
      <c r="B212" s="19" t="s">
        <v>1263</v>
      </c>
      <c r="C212" s="1" t="s">
        <v>1264</v>
      </c>
      <c r="D212" s="1" t="s">
        <v>1265</v>
      </c>
      <c r="E212" s="1" t="s">
        <v>1266</v>
      </c>
      <c r="F212" s="5" t="s">
        <v>1267</v>
      </c>
      <c r="G212" s="1" t="s">
        <v>27</v>
      </c>
      <c r="H212" s="1">
        <v>1317925</v>
      </c>
      <c r="I212" s="1">
        <v>700</v>
      </c>
      <c r="J212" s="1">
        <v>1317925</v>
      </c>
      <c r="K212" s="1">
        <v>700</v>
      </c>
      <c r="L212" s="2">
        <v>1317925</v>
      </c>
      <c r="M212" s="1">
        <v>700</v>
      </c>
      <c r="N212" s="1">
        <v>0</v>
      </c>
      <c r="O212" s="1">
        <v>0</v>
      </c>
      <c r="P212" s="1">
        <v>0</v>
      </c>
      <c r="Q212" s="1">
        <v>0</v>
      </c>
      <c r="R212" s="9">
        <f t="shared" si="4"/>
        <v>3953775</v>
      </c>
      <c r="S212" s="1">
        <f t="shared" si="4"/>
        <v>2100</v>
      </c>
      <c r="T212" s="1" t="s">
        <v>343</v>
      </c>
      <c r="U212" s="1" t="s">
        <v>24</v>
      </c>
      <c r="V212" s="1" t="s">
        <v>1268</v>
      </c>
    </row>
    <row r="213" spans="1:22" s="6" customFormat="1" ht="39.75" customHeight="1" x14ac:dyDescent="0.2">
      <c r="A213" s="1">
        <v>206</v>
      </c>
      <c r="B213" s="19" t="s">
        <v>1269</v>
      </c>
      <c r="C213" s="1" t="s">
        <v>1270</v>
      </c>
      <c r="D213" s="1" t="s">
        <v>1271</v>
      </c>
      <c r="E213" s="1" t="s">
        <v>1272</v>
      </c>
      <c r="F213" s="5" t="s">
        <v>1273</v>
      </c>
      <c r="G213" s="1" t="s">
        <v>27</v>
      </c>
      <c r="H213" s="1">
        <v>1408000</v>
      </c>
      <c r="I213" s="1">
        <v>40</v>
      </c>
      <c r="J213" s="1">
        <v>1408000</v>
      </c>
      <c r="K213" s="1">
        <v>40</v>
      </c>
      <c r="L213" s="2">
        <v>1408000</v>
      </c>
      <c r="M213" s="1">
        <v>40</v>
      </c>
      <c r="N213" s="2">
        <v>1408000</v>
      </c>
      <c r="O213" s="1">
        <v>40</v>
      </c>
      <c r="P213" s="1">
        <v>0</v>
      </c>
      <c r="Q213" s="1">
        <v>0</v>
      </c>
      <c r="R213" s="9">
        <f t="shared" si="4"/>
        <v>5632000</v>
      </c>
      <c r="S213" s="1">
        <f t="shared" si="4"/>
        <v>160</v>
      </c>
      <c r="T213" s="1" t="s">
        <v>343</v>
      </c>
      <c r="U213" s="1" t="s">
        <v>25</v>
      </c>
      <c r="V213" s="1" t="s">
        <v>25</v>
      </c>
    </row>
    <row r="214" spans="1:22" s="6" customFormat="1" ht="39.75" customHeight="1" x14ac:dyDescent="0.2">
      <c r="A214" s="1">
        <v>207</v>
      </c>
      <c r="B214" s="19" t="s">
        <v>1274</v>
      </c>
      <c r="C214" s="1" t="s">
        <v>1275</v>
      </c>
      <c r="D214" s="1" t="s">
        <v>1276</v>
      </c>
      <c r="E214" s="1" t="s">
        <v>1277</v>
      </c>
      <c r="F214" s="5" t="s">
        <v>1278</v>
      </c>
      <c r="G214" s="1" t="s">
        <v>29</v>
      </c>
      <c r="H214" s="1">
        <v>5394308.4799999995</v>
      </c>
      <c r="I214" s="1">
        <v>16</v>
      </c>
      <c r="J214" s="1">
        <v>5394308.4799999995</v>
      </c>
      <c r="K214" s="1">
        <v>16</v>
      </c>
      <c r="L214" s="2">
        <v>5394308.4799999995</v>
      </c>
      <c r="M214" s="1">
        <v>16</v>
      </c>
      <c r="N214" s="1">
        <v>5394308.4800000004</v>
      </c>
      <c r="O214" s="1">
        <v>16</v>
      </c>
      <c r="P214" s="1">
        <v>0</v>
      </c>
      <c r="Q214" s="1">
        <v>0</v>
      </c>
      <c r="R214" s="9">
        <f t="shared" si="4"/>
        <v>21577233.919999998</v>
      </c>
      <c r="S214" s="1">
        <f t="shared" si="4"/>
        <v>64</v>
      </c>
      <c r="T214" s="1" t="s">
        <v>343</v>
      </c>
      <c r="U214" s="1" t="s">
        <v>25</v>
      </c>
      <c r="V214" s="1" t="s">
        <v>25</v>
      </c>
    </row>
    <row r="215" spans="1:22" s="6" customFormat="1" ht="39.75" customHeight="1" x14ac:dyDescent="0.2">
      <c r="A215" s="1">
        <v>208</v>
      </c>
      <c r="B215" s="19" t="s">
        <v>371</v>
      </c>
      <c r="C215" s="1" t="s">
        <v>1279</v>
      </c>
      <c r="D215" s="1" t="s">
        <v>1280</v>
      </c>
      <c r="E215" s="1" t="s">
        <v>1281</v>
      </c>
      <c r="F215" s="5" t="s">
        <v>1282</v>
      </c>
      <c r="G215" s="1" t="s">
        <v>27</v>
      </c>
      <c r="H215" s="1">
        <v>1003183.28</v>
      </c>
      <c r="I215" s="1">
        <v>2</v>
      </c>
      <c r="J215" s="1">
        <v>1003183.28</v>
      </c>
      <c r="K215" s="1">
        <v>1</v>
      </c>
      <c r="L215" s="1">
        <v>1003183.28</v>
      </c>
      <c r="M215" s="1">
        <v>1</v>
      </c>
      <c r="N215" s="1">
        <v>1003183.28</v>
      </c>
      <c r="O215" s="1">
        <v>1</v>
      </c>
      <c r="P215" s="1">
        <v>0</v>
      </c>
      <c r="Q215" s="1">
        <v>0</v>
      </c>
      <c r="R215" s="9">
        <f t="shared" si="4"/>
        <v>4012733.12</v>
      </c>
      <c r="S215" s="1">
        <f t="shared" si="4"/>
        <v>5</v>
      </c>
      <c r="T215" s="1" t="s">
        <v>343</v>
      </c>
      <c r="U215" s="1" t="s">
        <v>25</v>
      </c>
      <c r="V215" s="1" t="s">
        <v>25</v>
      </c>
    </row>
    <row r="216" spans="1:22" s="6" customFormat="1" ht="39.75" customHeight="1" x14ac:dyDescent="0.2">
      <c r="A216" s="1">
        <v>209</v>
      </c>
      <c r="B216" s="19" t="s">
        <v>1283</v>
      </c>
      <c r="C216" s="1" t="s">
        <v>1284</v>
      </c>
      <c r="D216" s="1" t="s">
        <v>1285</v>
      </c>
      <c r="E216" s="1" t="s">
        <v>1286</v>
      </c>
      <c r="F216" s="5" t="s">
        <v>1287</v>
      </c>
      <c r="G216" s="1" t="s">
        <v>27</v>
      </c>
      <c r="H216" s="1">
        <v>2572000</v>
      </c>
      <c r="I216" s="1">
        <v>4</v>
      </c>
      <c r="J216" s="1">
        <v>2572000</v>
      </c>
      <c r="K216" s="1">
        <v>4</v>
      </c>
      <c r="L216" s="2">
        <v>2572000</v>
      </c>
      <c r="M216" s="1">
        <v>4</v>
      </c>
      <c r="N216" s="2">
        <v>2572000</v>
      </c>
      <c r="O216" s="1">
        <v>4</v>
      </c>
      <c r="P216" s="1">
        <v>0</v>
      </c>
      <c r="Q216" s="1">
        <v>0</v>
      </c>
      <c r="R216" s="9">
        <f t="shared" si="4"/>
        <v>10288000</v>
      </c>
      <c r="S216" s="1">
        <f t="shared" si="4"/>
        <v>16</v>
      </c>
      <c r="T216" s="1" t="s">
        <v>343</v>
      </c>
      <c r="U216" s="1" t="s">
        <v>25</v>
      </c>
      <c r="V216" s="1" t="s">
        <v>25</v>
      </c>
    </row>
    <row r="217" spans="1:22" s="6" customFormat="1" ht="39.75" customHeight="1" x14ac:dyDescent="0.2">
      <c r="A217" s="1">
        <v>210</v>
      </c>
      <c r="B217" s="19" t="s">
        <v>364</v>
      </c>
      <c r="C217" s="1" t="s">
        <v>428</v>
      </c>
      <c r="D217" s="1" t="s">
        <v>429</v>
      </c>
      <c r="E217" s="1" t="s">
        <v>1288</v>
      </c>
      <c r="F217" s="5" t="s">
        <v>1289</v>
      </c>
      <c r="G217" s="1" t="s">
        <v>72</v>
      </c>
      <c r="H217" s="1">
        <v>4590751.7200000007</v>
      </c>
      <c r="I217" s="1">
        <v>356</v>
      </c>
      <c r="J217" s="1">
        <v>4590751.7200000007</v>
      </c>
      <c r="K217" s="1">
        <v>356</v>
      </c>
      <c r="L217" s="2">
        <v>4590751.7200000007</v>
      </c>
      <c r="M217" s="1">
        <v>356</v>
      </c>
      <c r="N217" s="1">
        <v>4590751.7200000007</v>
      </c>
      <c r="O217" s="1">
        <v>356</v>
      </c>
      <c r="P217" s="1">
        <v>0</v>
      </c>
      <c r="Q217" s="1">
        <v>0</v>
      </c>
      <c r="R217" s="9">
        <f t="shared" si="4"/>
        <v>18363006.880000003</v>
      </c>
      <c r="S217" s="1">
        <f t="shared" si="4"/>
        <v>1424</v>
      </c>
      <c r="T217" s="1" t="s">
        <v>343</v>
      </c>
      <c r="U217" s="1" t="s">
        <v>25</v>
      </c>
      <c r="V217" s="1" t="s">
        <v>25</v>
      </c>
    </row>
    <row r="218" spans="1:22" s="6" customFormat="1" ht="39.75" customHeight="1" x14ac:dyDescent="0.2">
      <c r="A218" s="1">
        <v>211</v>
      </c>
      <c r="B218" s="19" t="s">
        <v>1290</v>
      </c>
      <c r="C218" s="1" t="s">
        <v>1291</v>
      </c>
      <c r="D218" s="1" t="s">
        <v>1292</v>
      </c>
      <c r="E218" s="1" t="s">
        <v>1293</v>
      </c>
      <c r="F218" s="5" t="s">
        <v>1294</v>
      </c>
      <c r="G218" s="1" t="s">
        <v>27</v>
      </c>
      <c r="H218" s="1">
        <v>5266423.5</v>
      </c>
      <c r="I218" s="1">
        <v>65</v>
      </c>
      <c r="J218" s="1">
        <v>5266423.5</v>
      </c>
      <c r="K218" s="1">
        <v>65</v>
      </c>
      <c r="L218" s="2">
        <v>5266423.5</v>
      </c>
      <c r="M218" s="1">
        <v>65</v>
      </c>
      <c r="N218" s="1">
        <v>0</v>
      </c>
      <c r="O218" s="1">
        <v>0</v>
      </c>
      <c r="P218" s="1">
        <v>0</v>
      </c>
      <c r="Q218" s="1">
        <v>0</v>
      </c>
      <c r="R218" s="9">
        <f t="shared" si="4"/>
        <v>15799270.5</v>
      </c>
      <c r="S218" s="1">
        <f t="shared" si="4"/>
        <v>195</v>
      </c>
      <c r="T218" s="1" t="s">
        <v>343</v>
      </c>
      <c r="U218" s="1" t="s">
        <v>25</v>
      </c>
      <c r="V218" s="1" t="s">
        <v>25</v>
      </c>
    </row>
    <row r="219" spans="1:22" s="6" customFormat="1" ht="39.75" customHeight="1" x14ac:dyDescent="0.2">
      <c r="A219" s="1">
        <v>212</v>
      </c>
      <c r="B219" s="19" t="s">
        <v>295</v>
      </c>
      <c r="C219" s="1" t="s">
        <v>1295</v>
      </c>
      <c r="D219" s="1" t="s">
        <v>1296</v>
      </c>
      <c r="E219" s="1" t="s">
        <v>1297</v>
      </c>
      <c r="F219" s="5" t="s">
        <v>1298</v>
      </c>
      <c r="G219" s="1" t="s">
        <v>219</v>
      </c>
      <c r="H219" s="1">
        <v>2910600</v>
      </c>
      <c r="I219" s="1">
        <v>800</v>
      </c>
      <c r="J219" s="1">
        <v>2910600</v>
      </c>
      <c r="K219" s="1">
        <v>800</v>
      </c>
      <c r="L219" s="2">
        <v>2910600</v>
      </c>
      <c r="M219" s="1">
        <v>800</v>
      </c>
      <c r="N219" s="1">
        <v>0</v>
      </c>
      <c r="O219" s="1">
        <v>0</v>
      </c>
      <c r="P219" s="1">
        <v>0</v>
      </c>
      <c r="Q219" s="1">
        <v>0</v>
      </c>
      <c r="R219" s="9">
        <f t="shared" si="4"/>
        <v>8731800</v>
      </c>
      <c r="S219" s="1">
        <f t="shared" si="4"/>
        <v>2400</v>
      </c>
      <c r="T219" s="1" t="s">
        <v>343</v>
      </c>
      <c r="U219" s="1" t="s">
        <v>25</v>
      </c>
      <c r="V219" s="1" t="s">
        <v>25</v>
      </c>
    </row>
    <row r="220" spans="1:22" s="6" customFormat="1" ht="39.75" customHeight="1" x14ac:dyDescent="0.2">
      <c r="A220" s="1">
        <v>213</v>
      </c>
      <c r="B220" s="19" t="s">
        <v>275</v>
      </c>
      <c r="C220" s="1" t="s">
        <v>1299</v>
      </c>
      <c r="D220" s="1" t="s">
        <v>1300</v>
      </c>
      <c r="E220" s="1" t="s">
        <v>1301</v>
      </c>
      <c r="F220" s="5" t="s">
        <v>1302</v>
      </c>
      <c r="G220" s="1" t="s">
        <v>27</v>
      </c>
      <c r="H220" s="1">
        <v>708216.09</v>
      </c>
      <c r="I220" s="1">
        <v>3</v>
      </c>
      <c r="J220" s="1">
        <v>708216.09</v>
      </c>
      <c r="K220" s="1">
        <v>3</v>
      </c>
      <c r="L220" s="2">
        <v>708216.09</v>
      </c>
      <c r="M220" s="1">
        <v>3</v>
      </c>
      <c r="N220" s="2">
        <v>708216.09</v>
      </c>
      <c r="O220" s="1">
        <v>3</v>
      </c>
      <c r="P220" s="1">
        <v>0</v>
      </c>
      <c r="Q220" s="1">
        <v>0</v>
      </c>
      <c r="R220" s="9">
        <f t="shared" si="4"/>
        <v>2832864.36</v>
      </c>
      <c r="S220" s="1">
        <f t="shared" si="4"/>
        <v>12</v>
      </c>
      <c r="T220" s="1" t="s">
        <v>343</v>
      </c>
      <c r="U220" s="1" t="s">
        <v>25</v>
      </c>
      <c r="V220" s="1" t="s">
        <v>25</v>
      </c>
    </row>
    <row r="221" spans="1:22" s="6" customFormat="1" ht="39.75" customHeight="1" x14ac:dyDescent="0.2">
      <c r="A221" s="1">
        <v>214</v>
      </c>
      <c r="B221" s="19" t="s">
        <v>1303</v>
      </c>
      <c r="C221" s="1" t="s">
        <v>1304</v>
      </c>
      <c r="D221" s="1" t="s">
        <v>1305</v>
      </c>
      <c r="E221" s="1" t="s">
        <v>1306</v>
      </c>
      <c r="F221" s="5" t="s">
        <v>1307</v>
      </c>
      <c r="G221" s="1" t="s">
        <v>27</v>
      </c>
      <c r="H221" s="1">
        <v>1684000</v>
      </c>
      <c r="I221" s="1">
        <v>2</v>
      </c>
      <c r="J221" s="1">
        <v>842000</v>
      </c>
      <c r="K221" s="1">
        <v>1</v>
      </c>
      <c r="L221" s="1">
        <v>842000</v>
      </c>
      <c r="M221" s="1">
        <v>1</v>
      </c>
      <c r="N221" s="1">
        <v>842000</v>
      </c>
      <c r="O221" s="1">
        <v>1</v>
      </c>
      <c r="P221" s="1">
        <v>0</v>
      </c>
      <c r="Q221" s="1">
        <v>0</v>
      </c>
      <c r="R221" s="9">
        <f t="shared" si="4"/>
        <v>4210000</v>
      </c>
      <c r="S221" s="1">
        <f t="shared" si="4"/>
        <v>5</v>
      </c>
      <c r="T221" s="1" t="s">
        <v>343</v>
      </c>
      <c r="U221" s="1" t="s">
        <v>25</v>
      </c>
      <c r="V221" s="1" t="s">
        <v>25</v>
      </c>
    </row>
    <row r="222" spans="1:22" s="6" customFormat="1" ht="39.75" customHeight="1" x14ac:dyDescent="0.2">
      <c r="A222" s="1">
        <v>215</v>
      </c>
      <c r="B222" s="19" t="s">
        <v>146</v>
      </c>
      <c r="C222" s="1" t="s">
        <v>1308</v>
      </c>
      <c r="D222" s="1" t="s">
        <v>1309</v>
      </c>
      <c r="E222" s="1" t="s">
        <v>1310</v>
      </c>
      <c r="F222" s="5" t="s">
        <v>1311</v>
      </c>
      <c r="G222" s="1" t="s">
        <v>27</v>
      </c>
      <c r="H222" s="1">
        <v>303750</v>
      </c>
      <c r="I222" s="1">
        <v>50</v>
      </c>
      <c r="J222" s="1">
        <v>303750</v>
      </c>
      <c r="K222" s="1">
        <v>50</v>
      </c>
      <c r="L222" s="2">
        <v>303750</v>
      </c>
      <c r="M222" s="1">
        <v>50</v>
      </c>
      <c r="N222" s="1">
        <v>0</v>
      </c>
      <c r="O222" s="1">
        <v>0</v>
      </c>
      <c r="P222" s="1">
        <v>0</v>
      </c>
      <c r="Q222" s="1">
        <v>0</v>
      </c>
      <c r="R222" s="9">
        <f t="shared" si="4"/>
        <v>911250</v>
      </c>
      <c r="S222" s="1">
        <f t="shared" si="4"/>
        <v>150</v>
      </c>
      <c r="T222" s="1" t="s">
        <v>343</v>
      </c>
      <c r="U222" s="1" t="s">
        <v>25</v>
      </c>
      <c r="V222" s="1" t="s">
        <v>25</v>
      </c>
    </row>
    <row r="223" spans="1:22" s="6" customFormat="1" ht="39.75" customHeight="1" x14ac:dyDescent="0.2">
      <c r="A223" s="1">
        <v>216</v>
      </c>
      <c r="B223" s="19" t="s">
        <v>1312</v>
      </c>
      <c r="C223" s="1" t="s">
        <v>1313</v>
      </c>
      <c r="D223" s="1" t="s">
        <v>1314</v>
      </c>
      <c r="E223" s="1" t="s">
        <v>1315</v>
      </c>
      <c r="F223" s="5" t="s">
        <v>1316</v>
      </c>
      <c r="G223" s="1" t="s">
        <v>27</v>
      </c>
      <c r="H223" s="1">
        <v>1005680</v>
      </c>
      <c r="I223" s="1">
        <v>104</v>
      </c>
      <c r="J223" s="1">
        <v>1005680</v>
      </c>
      <c r="K223" s="1">
        <v>104</v>
      </c>
      <c r="L223" s="2">
        <v>1005680</v>
      </c>
      <c r="M223" s="1">
        <v>104</v>
      </c>
      <c r="N223" s="2">
        <v>1005680</v>
      </c>
      <c r="O223" s="1">
        <v>104</v>
      </c>
      <c r="P223" s="1">
        <v>0</v>
      </c>
      <c r="Q223" s="1">
        <v>0</v>
      </c>
      <c r="R223" s="9">
        <f t="shared" si="4"/>
        <v>4022720</v>
      </c>
      <c r="S223" s="1">
        <f t="shared" si="4"/>
        <v>416</v>
      </c>
      <c r="T223" s="1" t="s">
        <v>343</v>
      </c>
      <c r="U223" s="1" t="s">
        <v>25</v>
      </c>
      <c r="V223" s="1" t="s">
        <v>25</v>
      </c>
    </row>
    <row r="224" spans="1:22" s="6" customFormat="1" ht="39.75" customHeight="1" x14ac:dyDescent="0.2">
      <c r="A224" s="1">
        <v>217</v>
      </c>
      <c r="B224" s="19" t="s">
        <v>873</v>
      </c>
      <c r="C224" s="1" t="s">
        <v>874</v>
      </c>
      <c r="D224" s="1" t="s">
        <v>875</v>
      </c>
      <c r="E224" s="1" t="s">
        <v>1317</v>
      </c>
      <c r="F224" s="5" t="s">
        <v>1318</v>
      </c>
      <c r="G224" s="1" t="s">
        <v>27</v>
      </c>
      <c r="H224" s="1">
        <v>1886520</v>
      </c>
      <c r="I224" s="1">
        <v>80</v>
      </c>
      <c r="J224" s="1">
        <v>1886520</v>
      </c>
      <c r="K224" s="1">
        <v>80</v>
      </c>
      <c r="L224" s="2">
        <v>1886520</v>
      </c>
      <c r="M224" s="1">
        <v>80</v>
      </c>
      <c r="N224" s="2">
        <v>1886520</v>
      </c>
      <c r="O224" s="1">
        <v>80</v>
      </c>
      <c r="P224" s="1">
        <v>0</v>
      </c>
      <c r="Q224" s="1">
        <v>0</v>
      </c>
      <c r="R224" s="9">
        <f t="shared" si="4"/>
        <v>7546080</v>
      </c>
      <c r="S224" s="1">
        <f t="shared" si="4"/>
        <v>320</v>
      </c>
      <c r="T224" s="1" t="s">
        <v>343</v>
      </c>
      <c r="U224" s="1" t="s">
        <v>25</v>
      </c>
      <c r="V224" s="1" t="s">
        <v>25</v>
      </c>
    </row>
    <row r="225" spans="1:22" s="6" customFormat="1" ht="39.75" customHeight="1" x14ac:dyDescent="0.2">
      <c r="A225" s="1">
        <v>218</v>
      </c>
      <c r="B225" s="19" t="s">
        <v>295</v>
      </c>
      <c r="C225" s="1" t="s">
        <v>1295</v>
      </c>
      <c r="D225" s="1" t="s">
        <v>1296</v>
      </c>
      <c r="E225" s="1" t="s">
        <v>1297</v>
      </c>
      <c r="F225" s="5" t="s">
        <v>1319</v>
      </c>
      <c r="G225" s="1" t="s">
        <v>219</v>
      </c>
      <c r="H225" s="1">
        <v>592200</v>
      </c>
      <c r="I225" s="1">
        <v>300</v>
      </c>
      <c r="J225" s="1">
        <v>592200</v>
      </c>
      <c r="K225" s="1">
        <v>300</v>
      </c>
      <c r="L225" s="2">
        <v>592200</v>
      </c>
      <c r="M225" s="1">
        <v>300</v>
      </c>
      <c r="N225" s="1">
        <v>0</v>
      </c>
      <c r="O225" s="1">
        <v>0</v>
      </c>
      <c r="P225" s="1">
        <v>0</v>
      </c>
      <c r="Q225" s="1">
        <v>0</v>
      </c>
      <c r="R225" s="9">
        <f t="shared" si="4"/>
        <v>1776600</v>
      </c>
      <c r="S225" s="1">
        <f t="shared" si="4"/>
        <v>900</v>
      </c>
      <c r="T225" s="1" t="s">
        <v>343</v>
      </c>
      <c r="U225" s="1" t="s">
        <v>25</v>
      </c>
      <c r="V225" s="1" t="s">
        <v>25</v>
      </c>
    </row>
    <row r="226" spans="1:22" s="6" customFormat="1" ht="39.75" customHeight="1" x14ac:dyDescent="0.2">
      <c r="A226" s="1">
        <v>219</v>
      </c>
      <c r="B226" s="19" t="s">
        <v>636</v>
      </c>
      <c r="C226" s="1" t="s">
        <v>637</v>
      </c>
      <c r="D226" s="1" t="s">
        <v>1320</v>
      </c>
      <c r="E226" s="1" t="s">
        <v>1321</v>
      </c>
      <c r="F226" s="5" t="s">
        <v>1322</v>
      </c>
      <c r="G226" s="1" t="s">
        <v>27</v>
      </c>
      <c r="H226" s="1">
        <v>0</v>
      </c>
      <c r="I226" s="1">
        <v>0</v>
      </c>
      <c r="J226" s="1">
        <v>1234149.18</v>
      </c>
      <c r="K226" s="1">
        <v>2</v>
      </c>
      <c r="L226" s="1">
        <v>1234149.18</v>
      </c>
      <c r="M226" s="1">
        <v>2</v>
      </c>
      <c r="N226" s="1">
        <v>1234149.18</v>
      </c>
      <c r="O226" s="1">
        <v>2</v>
      </c>
      <c r="P226" s="1">
        <v>0</v>
      </c>
      <c r="Q226" s="1">
        <v>0</v>
      </c>
      <c r="R226" s="9">
        <f t="shared" si="4"/>
        <v>3702447.54</v>
      </c>
      <c r="S226" s="1">
        <f t="shared" si="4"/>
        <v>6</v>
      </c>
      <c r="T226" s="1" t="s">
        <v>343</v>
      </c>
      <c r="U226" s="1" t="s">
        <v>25</v>
      </c>
      <c r="V226" s="1" t="s">
        <v>25</v>
      </c>
    </row>
    <row r="227" spans="1:22" s="6" customFormat="1" ht="39.75" customHeight="1" x14ac:dyDescent="0.2">
      <c r="A227" s="1">
        <v>220</v>
      </c>
      <c r="B227" s="19" t="s">
        <v>1323</v>
      </c>
      <c r="C227" s="1" t="s">
        <v>1324</v>
      </c>
      <c r="D227" s="1" t="s">
        <v>1250</v>
      </c>
      <c r="E227" s="1" t="s">
        <v>1325</v>
      </c>
      <c r="F227" s="5" t="s">
        <v>1326</v>
      </c>
      <c r="G227" s="1" t="s">
        <v>27</v>
      </c>
      <c r="H227" s="1">
        <v>1258883.58</v>
      </c>
      <c r="I227" s="1">
        <v>2</v>
      </c>
      <c r="J227" s="1">
        <v>1258883.58</v>
      </c>
      <c r="K227" s="1">
        <v>2</v>
      </c>
      <c r="L227" s="2">
        <v>1258883.58</v>
      </c>
      <c r="M227" s="1">
        <v>2</v>
      </c>
      <c r="N227" s="2">
        <v>1258883.58</v>
      </c>
      <c r="O227" s="1">
        <v>2</v>
      </c>
      <c r="P227" s="1">
        <v>0</v>
      </c>
      <c r="Q227" s="1">
        <v>0</v>
      </c>
      <c r="R227" s="9">
        <f t="shared" si="4"/>
        <v>5035534.32</v>
      </c>
      <c r="S227" s="1">
        <f t="shared" si="4"/>
        <v>8</v>
      </c>
      <c r="T227" s="1" t="s">
        <v>343</v>
      </c>
      <c r="U227" s="1" t="s">
        <v>25</v>
      </c>
      <c r="V227" s="1" t="s">
        <v>25</v>
      </c>
    </row>
    <row r="228" spans="1:22" s="6" customFormat="1" ht="39.75" customHeight="1" x14ac:dyDescent="0.2">
      <c r="A228" s="1">
        <v>221</v>
      </c>
      <c r="B228" s="19" t="s">
        <v>1327</v>
      </c>
      <c r="C228" s="1" t="s">
        <v>1328</v>
      </c>
      <c r="D228" s="1" t="s">
        <v>1329</v>
      </c>
      <c r="E228" s="1" t="s">
        <v>1330</v>
      </c>
      <c r="F228" s="5" t="s">
        <v>1331</v>
      </c>
      <c r="G228" s="1" t="s">
        <v>27</v>
      </c>
      <c r="H228" s="1">
        <v>538440</v>
      </c>
      <c r="I228" s="1">
        <v>42</v>
      </c>
      <c r="J228" s="1">
        <v>538440</v>
      </c>
      <c r="K228" s="1">
        <v>42</v>
      </c>
      <c r="L228" s="2">
        <v>538440</v>
      </c>
      <c r="M228" s="1">
        <v>42</v>
      </c>
      <c r="N228" s="2">
        <v>538440</v>
      </c>
      <c r="O228" s="1">
        <v>42</v>
      </c>
      <c r="P228" s="1">
        <v>0</v>
      </c>
      <c r="Q228" s="1">
        <v>0</v>
      </c>
      <c r="R228" s="9">
        <f t="shared" si="4"/>
        <v>2153760</v>
      </c>
      <c r="S228" s="1">
        <f t="shared" si="4"/>
        <v>168</v>
      </c>
      <c r="T228" s="1" t="s">
        <v>343</v>
      </c>
      <c r="U228" s="1" t="s">
        <v>25</v>
      </c>
      <c r="V228" s="1" t="s">
        <v>25</v>
      </c>
    </row>
    <row r="229" spans="1:22" s="6" customFormat="1" ht="39.75" customHeight="1" x14ac:dyDescent="0.2">
      <c r="A229" s="1">
        <v>222</v>
      </c>
      <c r="B229" s="19" t="s">
        <v>80</v>
      </c>
      <c r="C229" s="1" t="s">
        <v>1332</v>
      </c>
      <c r="D229" s="1" t="s">
        <v>1333</v>
      </c>
      <c r="E229" s="1" t="s">
        <v>1334</v>
      </c>
      <c r="F229" s="5" t="s">
        <v>1335</v>
      </c>
      <c r="G229" s="1" t="s">
        <v>27</v>
      </c>
      <c r="H229" s="1">
        <v>1169100</v>
      </c>
      <c r="I229" s="1">
        <v>2</v>
      </c>
      <c r="J229" s="1">
        <v>1169100</v>
      </c>
      <c r="K229" s="1">
        <v>2</v>
      </c>
      <c r="L229" s="1">
        <v>1169100</v>
      </c>
      <c r="M229" s="1">
        <v>2</v>
      </c>
      <c r="N229" s="1">
        <v>1169100</v>
      </c>
      <c r="O229" s="1">
        <v>2</v>
      </c>
      <c r="P229" s="1">
        <v>0</v>
      </c>
      <c r="Q229" s="1">
        <v>0</v>
      </c>
      <c r="R229" s="9">
        <f t="shared" si="4"/>
        <v>4676400</v>
      </c>
      <c r="S229" s="1">
        <f t="shared" si="4"/>
        <v>8</v>
      </c>
      <c r="T229" s="1" t="s">
        <v>343</v>
      </c>
      <c r="U229" s="1" t="s">
        <v>25</v>
      </c>
      <c r="V229" s="1" t="s">
        <v>25</v>
      </c>
    </row>
    <row r="230" spans="1:22" s="6" customFormat="1" ht="39.75" customHeight="1" x14ac:dyDescent="0.2">
      <c r="A230" s="1">
        <v>223</v>
      </c>
      <c r="B230" s="19" t="s">
        <v>201</v>
      </c>
      <c r="C230" s="1" t="s">
        <v>1336</v>
      </c>
      <c r="D230" s="1" t="s">
        <v>1337</v>
      </c>
      <c r="E230" s="1" t="s">
        <v>1338</v>
      </c>
      <c r="F230" s="5" t="s">
        <v>1339</v>
      </c>
      <c r="G230" s="1" t="s">
        <v>27</v>
      </c>
      <c r="H230" s="1">
        <v>3558961.8600000003</v>
      </c>
      <c r="I230" s="1">
        <v>3</v>
      </c>
      <c r="J230" s="1">
        <v>3558961.8600000003</v>
      </c>
      <c r="K230" s="1">
        <v>3</v>
      </c>
      <c r="L230" s="2">
        <v>3558961.8600000003</v>
      </c>
      <c r="M230" s="1">
        <v>3</v>
      </c>
      <c r="N230" s="2">
        <v>3558961.8600000003</v>
      </c>
      <c r="O230" s="1">
        <v>3</v>
      </c>
      <c r="P230" s="1">
        <v>0</v>
      </c>
      <c r="Q230" s="1">
        <v>0</v>
      </c>
      <c r="R230" s="9">
        <f t="shared" si="4"/>
        <v>14235847.440000001</v>
      </c>
      <c r="S230" s="1">
        <f t="shared" si="4"/>
        <v>12</v>
      </c>
      <c r="T230" s="1" t="s">
        <v>343</v>
      </c>
      <c r="U230" s="1" t="s">
        <v>25</v>
      </c>
      <c r="V230" s="1" t="s">
        <v>25</v>
      </c>
    </row>
    <row r="231" spans="1:22" s="6" customFormat="1" ht="39.75" customHeight="1" x14ac:dyDescent="0.2">
      <c r="A231" s="1">
        <v>224</v>
      </c>
      <c r="B231" s="19" t="s">
        <v>1340</v>
      </c>
      <c r="C231" s="1" t="s">
        <v>1341</v>
      </c>
      <c r="D231" s="1" t="s">
        <v>1342</v>
      </c>
      <c r="E231" s="1" t="s">
        <v>1343</v>
      </c>
      <c r="F231" s="5" t="s">
        <v>1344</v>
      </c>
      <c r="G231" s="1" t="s">
        <v>27</v>
      </c>
      <c r="H231" s="1">
        <v>525120</v>
      </c>
      <c r="I231" s="1">
        <v>60</v>
      </c>
      <c r="J231" s="1">
        <v>525120</v>
      </c>
      <c r="K231" s="1">
        <v>60</v>
      </c>
      <c r="L231" s="2">
        <v>525120</v>
      </c>
      <c r="M231" s="1">
        <v>60</v>
      </c>
      <c r="N231" s="1">
        <v>0</v>
      </c>
      <c r="O231" s="1">
        <v>0</v>
      </c>
      <c r="P231" s="1">
        <v>0</v>
      </c>
      <c r="Q231" s="1">
        <v>0</v>
      </c>
      <c r="R231" s="9">
        <f t="shared" si="4"/>
        <v>1575360</v>
      </c>
      <c r="S231" s="1">
        <f t="shared" si="4"/>
        <v>180</v>
      </c>
      <c r="T231" s="1" t="s">
        <v>343</v>
      </c>
      <c r="U231" s="1" t="s">
        <v>23</v>
      </c>
      <c r="V231" s="1" t="s">
        <v>1345</v>
      </c>
    </row>
    <row r="232" spans="1:22" s="6" customFormat="1" ht="39.75" customHeight="1" x14ac:dyDescent="0.2">
      <c r="A232" s="1">
        <v>225</v>
      </c>
      <c r="B232" s="19" t="s">
        <v>1346</v>
      </c>
      <c r="C232" s="1" t="s">
        <v>1347</v>
      </c>
      <c r="D232" s="1" t="s">
        <v>1348</v>
      </c>
      <c r="E232" s="1" t="s">
        <v>1349</v>
      </c>
      <c r="F232" s="5" t="s">
        <v>1350</v>
      </c>
      <c r="G232" s="1" t="s">
        <v>27</v>
      </c>
      <c r="H232" s="1">
        <v>1068320</v>
      </c>
      <c r="I232" s="1">
        <v>250</v>
      </c>
      <c r="J232" s="1">
        <v>1068320</v>
      </c>
      <c r="K232" s="1">
        <v>250</v>
      </c>
      <c r="L232" s="2">
        <v>1068320</v>
      </c>
      <c r="M232" s="1">
        <v>250</v>
      </c>
      <c r="N232" s="1">
        <v>0</v>
      </c>
      <c r="O232" s="1">
        <v>0</v>
      </c>
      <c r="P232" s="1">
        <v>0</v>
      </c>
      <c r="Q232" s="1">
        <v>0</v>
      </c>
      <c r="R232" s="9">
        <f t="shared" si="4"/>
        <v>3204960</v>
      </c>
      <c r="S232" s="1">
        <f t="shared" si="4"/>
        <v>750</v>
      </c>
      <c r="T232" s="1" t="s">
        <v>343</v>
      </c>
      <c r="U232" s="1" t="s">
        <v>25</v>
      </c>
      <c r="V232" s="1" t="s">
        <v>25</v>
      </c>
    </row>
    <row r="233" spans="1:22" s="6" customFormat="1" ht="39.75" customHeight="1" x14ac:dyDescent="0.2">
      <c r="A233" s="1">
        <v>226</v>
      </c>
      <c r="B233" s="19" t="s">
        <v>1351</v>
      </c>
      <c r="C233" s="1" t="s">
        <v>1352</v>
      </c>
      <c r="D233" s="1" t="s">
        <v>1353</v>
      </c>
      <c r="E233" s="1" t="s">
        <v>1354</v>
      </c>
      <c r="F233" s="5" t="s">
        <v>1355</v>
      </c>
      <c r="G233" s="1" t="s">
        <v>27</v>
      </c>
      <c r="H233" s="1">
        <v>1813821.3900000001</v>
      </c>
      <c r="I233" s="1">
        <v>3</v>
      </c>
      <c r="J233" s="1">
        <v>1813821.3900000001</v>
      </c>
      <c r="K233" s="1">
        <v>3</v>
      </c>
      <c r="L233" s="2">
        <v>1813821.3900000001</v>
      </c>
      <c r="M233" s="1">
        <v>3</v>
      </c>
      <c r="N233" s="2">
        <v>1813821.3900000001</v>
      </c>
      <c r="O233" s="1">
        <v>3</v>
      </c>
      <c r="P233" s="1">
        <v>0</v>
      </c>
      <c r="Q233" s="1">
        <v>0</v>
      </c>
      <c r="R233" s="9">
        <f t="shared" si="4"/>
        <v>7255285.5600000005</v>
      </c>
      <c r="S233" s="1">
        <f t="shared" si="4"/>
        <v>12</v>
      </c>
      <c r="T233" s="1" t="s">
        <v>343</v>
      </c>
      <c r="U233" s="1" t="s">
        <v>25</v>
      </c>
      <c r="V233" s="1" t="s">
        <v>25</v>
      </c>
    </row>
    <row r="234" spans="1:22" s="6" customFormat="1" ht="39.75" customHeight="1" x14ac:dyDescent="0.2">
      <c r="A234" s="1">
        <v>227</v>
      </c>
      <c r="B234" s="19" t="s">
        <v>1356</v>
      </c>
      <c r="C234" s="1" t="s">
        <v>1357</v>
      </c>
      <c r="D234" s="1" t="s">
        <v>1358</v>
      </c>
      <c r="E234" s="1" t="s">
        <v>1359</v>
      </c>
      <c r="F234" s="5" t="s">
        <v>1360</v>
      </c>
      <c r="G234" s="1" t="s">
        <v>27</v>
      </c>
      <c r="H234" s="1">
        <v>540243</v>
      </c>
      <c r="I234" s="1">
        <v>68</v>
      </c>
      <c r="J234" s="1">
        <v>540243</v>
      </c>
      <c r="K234" s="1">
        <v>68</v>
      </c>
      <c r="L234" s="2">
        <v>540243</v>
      </c>
      <c r="M234" s="1">
        <v>68</v>
      </c>
      <c r="N234" s="1">
        <v>0</v>
      </c>
      <c r="O234" s="1">
        <v>0</v>
      </c>
      <c r="P234" s="1">
        <v>0</v>
      </c>
      <c r="Q234" s="1">
        <v>0</v>
      </c>
      <c r="R234" s="9">
        <f t="shared" si="4"/>
        <v>1620729</v>
      </c>
      <c r="S234" s="1">
        <f t="shared" si="4"/>
        <v>204</v>
      </c>
      <c r="T234" s="1" t="s">
        <v>343</v>
      </c>
      <c r="U234" s="1" t="s">
        <v>25</v>
      </c>
      <c r="V234" s="1" t="s">
        <v>25</v>
      </c>
    </row>
    <row r="235" spans="1:22" s="6" customFormat="1" ht="39.75" customHeight="1" x14ac:dyDescent="0.2">
      <c r="A235" s="1">
        <v>228</v>
      </c>
      <c r="B235" s="19" t="s">
        <v>189</v>
      </c>
      <c r="C235" s="1" t="s">
        <v>1361</v>
      </c>
      <c r="D235" s="1" t="s">
        <v>1362</v>
      </c>
      <c r="E235" s="1" t="s">
        <v>1363</v>
      </c>
      <c r="F235" s="5" t="s">
        <v>1364</v>
      </c>
      <c r="G235" s="1" t="s">
        <v>454</v>
      </c>
      <c r="H235" s="1">
        <v>236000</v>
      </c>
      <c r="I235" s="1">
        <v>1000</v>
      </c>
      <c r="J235" s="1">
        <v>236000</v>
      </c>
      <c r="K235" s="1">
        <v>1000</v>
      </c>
      <c r="L235" s="2">
        <v>236000</v>
      </c>
      <c r="M235" s="1">
        <v>1000</v>
      </c>
      <c r="N235" s="1">
        <v>0</v>
      </c>
      <c r="O235" s="1">
        <v>0</v>
      </c>
      <c r="P235" s="1">
        <v>0</v>
      </c>
      <c r="Q235" s="1">
        <v>0</v>
      </c>
      <c r="R235" s="9">
        <f t="shared" si="4"/>
        <v>708000</v>
      </c>
      <c r="S235" s="1">
        <f t="shared" si="4"/>
        <v>3000</v>
      </c>
      <c r="T235" s="1" t="s">
        <v>343</v>
      </c>
      <c r="U235" s="1" t="s">
        <v>24</v>
      </c>
      <c r="V235" s="1" t="e">
        <v>#N/A</v>
      </c>
    </row>
    <row r="236" spans="1:22" s="6" customFormat="1" ht="39.75" customHeight="1" x14ac:dyDescent="0.2">
      <c r="A236" s="1">
        <v>229</v>
      </c>
      <c r="B236" s="19" t="s">
        <v>1365</v>
      </c>
      <c r="C236" s="1" t="s">
        <v>1366</v>
      </c>
      <c r="D236" s="1" t="s">
        <v>1367</v>
      </c>
      <c r="E236" s="1" t="s">
        <v>1368</v>
      </c>
      <c r="F236" s="5" t="s">
        <v>1369</v>
      </c>
      <c r="G236" s="1" t="s">
        <v>27</v>
      </c>
      <c r="H236" s="1">
        <v>524700</v>
      </c>
      <c r="I236" s="1">
        <v>3</v>
      </c>
      <c r="J236" s="1">
        <v>524700</v>
      </c>
      <c r="K236" s="1">
        <v>3</v>
      </c>
      <c r="L236" s="2">
        <v>524700</v>
      </c>
      <c r="M236" s="1">
        <v>3</v>
      </c>
      <c r="N236" s="1">
        <v>0</v>
      </c>
      <c r="O236" s="1">
        <v>0</v>
      </c>
      <c r="P236" s="1">
        <v>0</v>
      </c>
      <c r="Q236" s="1">
        <v>0</v>
      </c>
      <c r="R236" s="9">
        <f t="shared" si="4"/>
        <v>1574100</v>
      </c>
      <c r="S236" s="1">
        <f t="shared" si="4"/>
        <v>9</v>
      </c>
      <c r="T236" s="1" t="s">
        <v>343</v>
      </c>
      <c r="U236" s="1" t="s">
        <v>23</v>
      </c>
      <c r="V236" s="1" t="s">
        <v>1370</v>
      </c>
    </row>
    <row r="237" spans="1:22" s="6" customFormat="1" ht="39.75" customHeight="1" x14ac:dyDescent="0.2">
      <c r="A237" s="1">
        <v>230</v>
      </c>
      <c r="B237" s="19" t="s">
        <v>1371</v>
      </c>
      <c r="C237" s="1" t="s">
        <v>1372</v>
      </c>
      <c r="D237" s="1" t="s">
        <v>1373</v>
      </c>
      <c r="E237" s="1" t="s">
        <v>1374</v>
      </c>
      <c r="F237" s="5" t="s">
        <v>1375</v>
      </c>
      <c r="G237" s="1" t="s">
        <v>27</v>
      </c>
      <c r="H237" s="1">
        <v>687500</v>
      </c>
      <c r="I237" s="1">
        <v>50</v>
      </c>
      <c r="J237" s="1">
        <v>687500</v>
      </c>
      <c r="K237" s="1">
        <v>50</v>
      </c>
      <c r="L237" s="2">
        <v>687500</v>
      </c>
      <c r="M237" s="1">
        <v>50</v>
      </c>
      <c r="N237" s="2">
        <v>687500</v>
      </c>
      <c r="O237" s="1">
        <v>50</v>
      </c>
      <c r="P237" s="1">
        <v>0</v>
      </c>
      <c r="Q237" s="1">
        <v>0</v>
      </c>
      <c r="R237" s="9">
        <f t="shared" si="4"/>
        <v>2750000</v>
      </c>
      <c r="S237" s="1">
        <f t="shared" si="4"/>
        <v>200</v>
      </c>
      <c r="T237" s="1" t="s">
        <v>343</v>
      </c>
      <c r="U237" s="1" t="s">
        <v>25</v>
      </c>
      <c r="V237" s="1" t="s">
        <v>25</v>
      </c>
    </row>
    <row r="238" spans="1:22" s="6" customFormat="1" ht="39.75" customHeight="1" x14ac:dyDescent="0.2">
      <c r="A238" s="1">
        <v>231</v>
      </c>
      <c r="B238" s="19" t="s">
        <v>48</v>
      </c>
      <c r="C238" s="1" t="s">
        <v>49</v>
      </c>
      <c r="D238" s="1" t="s">
        <v>53</v>
      </c>
      <c r="E238" s="1" t="s">
        <v>1376</v>
      </c>
      <c r="F238" s="5" t="s">
        <v>1377</v>
      </c>
      <c r="G238" s="1" t="s">
        <v>27</v>
      </c>
      <c r="H238" s="1">
        <v>6489588</v>
      </c>
      <c r="I238" s="1">
        <v>70</v>
      </c>
      <c r="J238" s="1">
        <v>7880213.9999999991</v>
      </c>
      <c r="K238" s="1">
        <v>85</v>
      </c>
      <c r="L238" s="1">
        <v>7880213.9999999991</v>
      </c>
      <c r="M238" s="1">
        <v>85</v>
      </c>
      <c r="N238" s="1">
        <v>7880213.9999999991</v>
      </c>
      <c r="O238" s="1">
        <v>85</v>
      </c>
      <c r="P238" s="1">
        <v>0</v>
      </c>
      <c r="Q238" s="1">
        <v>0</v>
      </c>
      <c r="R238" s="9">
        <f t="shared" si="4"/>
        <v>30130230</v>
      </c>
      <c r="S238" s="1">
        <f t="shared" si="4"/>
        <v>325</v>
      </c>
      <c r="T238" s="1" t="s">
        <v>343</v>
      </c>
      <c r="U238" s="1" t="s">
        <v>25</v>
      </c>
      <c r="V238" s="1" t="s">
        <v>25</v>
      </c>
    </row>
    <row r="239" spans="1:22" s="6" customFormat="1" ht="39.75" customHeight="1" x14ac:dyDescent="0.2">
      <c r="A239" s="1">
        <v>232</v>
      </c>
      <c r="B239" s="19" t="s">
        <v>448</v>
      </c>
      <c r="C239" s="1" t="s">
        <v>1378</v>
      </c>
      <c r="D239" s="1" t="s">
        <v>1379</v>
      </c>
      <c r="E239" s="1" t="s">
        <v>1380</v>
      </c>
      <c r="F239" s="5" t="s">
        <v>1381</v>
      </c>
      <c r="G239" s="1" t="s">
        <v>219</v>
      </c>
      <c r="H239" s="1">
        <v>14252120</v>
      </c>
      <c r="I239" s="1">
        <v>500</v>
      </c>
      <c r="J239" s="1">
        <v>14252120</v>
      </c>
      <c r="K239" s="1">
        <v>500</v>
      </c>
      <c r="L239" s="2">
        <v>14252120</v>
      </c>
      <c r="M239" s="1">
        <v>500</v>
      </c>
      <c r="N239" s="1">
        <v>0</v>
      </c>
      <c r="O239" s="1">
        <v>0</v>
      </c>
      <c r="P239" s="1">
        <v>0</v>
      </c>
      <c r="Q239" s="1">
        <v>0</v>
      </c>
      <c r="R239" s="9">
        <f t="shared" si="4"/>
        <v>42756360</v>
      </c>
      <c r="S239" s="1">
        <f t="shared" si="4"/>
        <v>1500</v>
      </c>
      <c r="T239" s="1" t="s">
        <v>343</v>
      </c>
      <c r="U239" s="1" t="s">
        <v>24</v>
      </c>
      <c r="V239" s="1" t="e">
        <v>#N/A</v>
      </c>
    </row>
    <row r="240" spans="1:22" s="6" customFormat="1" ht="39.75" customHeight="1" x14ac:dyDescent="0.2">
      <c r="A240" s="1">
        <v>233</v>
      </c>
      <c r="B240" s="19" t="s">
        <v>1382</v>
      </c>
      <c r="C240" s="1" t="s">
        <v>1383</v>
      </c>
      <c r="D240" s="1" t="s">
        <v>1384</v>
      </c>
      <c r="E240" s="1" t="s">
        <v>1385</v>
      </c>
      <c r="F240" s="5" t="s">
        <v>1386</v>
      </c>
      <c r="G240" s="1" t="s">
        <v>27</v>
      </c>
      <c r="H240" s="1">
        <v>5625000</v>
      </c>
      <c r="I240" s="1">
        <v>50</v>
      </c>
      <c r="J240" s="1">
        <v>5625000</v>
      </c>
      <c r="K240" s="1">
        <v>50</v>
      </c>
      <c r="L240" s="2">
        <v>5625000</v>
      </c>
      <c r="M240" s="1">
        <v>50</v>
      </c>
      <c r="N240" s="1">
        <v>0</v>
      </c>
      <c r="O240" s="1">
        <v>0</v>
      </c>
      <c r="P240" s="1">
        <v>0</v>
      </c>
      <c r="Q240" s="1">
        <v>0</v>
      </c>
      <c r="R240" s="9">
        <f t="shared" si="4"/>
        <v>16875000</v>
      </c>
      <c r="S240" s="1">
        <f t="shared" si="4"/>
        <v>150</v>
      </c>
      <c r="T240" s="1" t="s">
        <v>343</v>
      </c>
      <c r="U240" s="1" t="s">
        <v>25</v>
      </c>
      <c r="V240" s="1" t="s">
        <v>25</v>
      </c>
    </row>
    <row r="241" spans="1:22" s="6" customFormat="1" ht="39.75" customHeight="1" x14ac:dyDescent="0.2">
      <c r="A241" s="1">
        <v>234</v>
      </c>
      <c r="B241" s="19" t="s">
        <v>71</v>
      </c>
      <c r="C241" s="1" t="s">
        <v>234</v>
      </c>
      <c r="D241" s="1" t="s">
        <v>1387</v>
      </c>
      <c r="E241" s="1" t="s">
        <v>1388</v>
      </c>
      <c r="F241" s="5" t="s">
        <v>1389</v>
      </c>
      <c r="G241" s="1" t="s">
        <v>27</v>
      </c>
      <c r="H241" s="1">
        <v>482895</v>
      </c>
      <c r="I241" s="1">
        <v>100</v>
      </c>
      <c r="J241" s="1">
        <v>482895</v>
      </c>
      <c r="K241" s="1">
        <v>100</v>
      </c>
      <c r="L241" s="2">
        <v>482895</v>
      </c>
      <c r="M241" s="1">
        <v>100</v>
      </c>
      <c r="N241" s="1">
        <v>0</v>
      </c>
      <c r="O241" s="1">
        <v>0</v>
      </c>
      <c r="P241" s="1">
        <v>0</v>
      </c>
      <c r="Q241" s="1">
        <v>0</v>
      </c>
      <c r="R241" s="9">
        <f t="shared" si="4"/>
        <v>1448685</v>
      </c>
      <c r="S241" s="1">
        <f t="shared" si="4"/>
        <v>300</v>
      </c>
      <c r="T241" s="1" t="s">
        <v>343</v>
      </c>
      <c r="U241" s="1" t="s">
        <v>25</v>
      </c>
      <c r="V241" s="1" t="s">
        <v>25</v>
      </c>
    </row>
    <row r="242" spans="1:22" s="6" customFormat="1" ht="39.75" customHeight="1" x14ac:dyDescent="0.2">
      <c r="A242" s="1">
        <v>235</v>
      </c>
      <c r="B242" s="19" t="s">
        <v>45</v>
      </c>
      <c r="C242" s="1" t="s">
        <v>1390</v>
      </c>
      <c r="D242" s="1" t="s">
        <v>1391</v>
      </c>
      <c r="E242" s="1" t="s">
        <v>1392</v>
      </c>
      <c r="F242" s="5" t="s">
        <v>1393</v>
      </c>
      <c r="G242" s="1" t="s">
        <v>219</v>
      </c>
      <c r="H242" s="1">
        <v>70704.479999999996</v>
      </c>
      <c r="I242" s="1">
        <v>6</v>
      </c>
      <c r="J242" s="1">
        <v>70704.479999999996</v>
      </c>
      <c r="K242" s="1">
        <v>6</v>
      </c>
      <c r="L242" s="2">
        <v>70704.479999999996</v>
      </c>
      <c r="M242" s="1">
        <v>6</v>
      </c>
      <c r="N242" s="2">
        <v>70704.479999999996</v>
      </c>
      <c r="O242" s="1">
        <v>6</v>
      </c>
      <c r="P242" s="1">
        <v>0</v>
      </c>
      <c r="Q242" s="1">
        <v>0</v>
      </c>
      <c r="R242" s="9">
        <f t="shared" si="4"/>
        <v>282817.91999999998</v>
      </c>
      <c r="S242" s="1">
        <f t="shared" si="4"/>
        <v>24</v>
      </c>
      <c r="T242" s="1" t="s">
        <v>343</v>
      </c>
      <c r="U242" s="1" t="s">
        <v>25</v>
      </c>
      <c r="V242" s="1" t="s">
        <v>25</v>
      </c>
    </row>
    <row r="243" spans="1:22" s="6" customFormat="1" ht="39.75" customHeight="1" x14ac:dyDescent="0.2">
      <c r="A243" s="1">
        <v>236</v>
      </c>
      <c r="B243" s="19" t="s">
        <v>1231</v>
      </c>
      <c r="C243" s="1" t="s">
        <v>1394</v>
      </c>
      <c r="D243" s="1" t="s">
        <v>1395</v>
      </c>
      <c r="E243" s="1" t="s">
        <v>1396</v>
      </c>
      <c r="F243" s="5" t="s">
        <v>1397</v>
      </c>
      <c r="G243" s="1" t="s">
        <v>29</v>
      </c>
      <c r="H243" s="1">
        <v>272035.74</v>
      </c>
      <c r="I243" s="1">
        <v>2</v>
      </c>
      <c r="J243" s="1">
        <v>272035.74</v>
      </c>
      <c r="K243" s="1">
        <v>2</v>
      </c>
      <c r="L243" s="2">
        <v>272035.74</v>
      </c>
      <c r="M243" s="1">
        <v>2</v>
      </c>
      <c r="N243" s="2">
        <v>272035.74</v>
      </c>
      <c r="O243" s="1">
        <v>2</v>
      </c>
      <c r="P243" s="1">
        <v>0</v>
      </c>
      <c r="Q243" s="1">
        <v>0</v>
      </c>
      <c r="R243" s="9">
        <f t="shared" si="4"/>
        <v>1088142.96</v>
      </c>
      <c r="S243" s="1">
        <f t="shared" si="4"/>
        <v>8</v>
      </c>
      <c r="T243" s="1" t="s">
        <v>343</v>
      </c>
      <c r="U243" s="1" t="s">
        <v>25</v>
      </c>
      <c r="V243" s="1" t="s">
        <v>25</v>
      </c>
    </row>
    <row r="244" spans="1:22" s="6" customFormat="1" ht="39.75" customHeight="1" x14ac:dyDescent="0.2">
      <c r="A244" s="1">
        <v>237</v>
      </c>
      <c r="B244" s="19" t="s">
        <v>461</v>
      </c>
      <c r="C244" s="1" t="s">
        <v>1398</v>
      </c>
      <c r="D244" s="1" t="s">
        <v>1399</v>
      </c>
      <c r="E244" s="1" t="s">
        <v>1400</v>
      </c>
      <c r="F244" s="5" t="s">
        <v>1401</v>
      </c>
      <c r="G244" s="1" t="s">
        <v>430</v>
      </c>
      <c r="H244" s="1">
        <v>0</v>
      </c>
      <c r="I244" s="1">
        <v>0</v>
      </c>
      <c r="J244" s="1">
        <v>676206.63000000012</v>
      </c>
      <c r="K244" s="1">
        <v>9</v>
      </c>
      <c r="L244" s="2">
        <v>676206.63000000012</v>
      </c>
      <c r="M244" s="1">
        <v>9</v>
      </c>
      <c r="N244" s="1">
        <v>0</v>
      </c>
      <c r="O244" s="1">
        <v>0</v>
      </c>
      <c r="P244" s="1">
        <v>0</v>
      </c>
      <c r="Q244" s="1">
        <v>0</v>
      </c>
      <c r="R244" s="9">
        <f t="shared" si="4"/>
        <v>1352413.2600000002</v>
      </c>
      <c r="S244" s="1">
        <f t="shared" si="4"/>
        <v>18</v>
      </c>
      <c r="T244" s="1" t="s">
        <v>343</v>
      </c>
      <c r="U244" s="1" t="s">
        <v>21</v>
      </c>
      <c r="V244" s="1" t="s">
        <v>462</v>
      </c>
    </row>
    <row r="245" spans="1:22" s="6" customFormat="1" ht="39.75" customHeight="1" x14ac:dyDescent="0.2">
      <c r="A245" s="1">
        <v>238</v>
      </c>
      <c r="B245" s="19" t="s">
        <v>1402</v>
      </c>
      <c r="C245" s="1" t="s">
        <v>1403</v>
      </c>
      <c r="D245" s="1" t="s">
        <v>1404</v>
      </c>
      <c r="E245" s="1" t="s">
        <v>1405</v>
      </c>
      <c r="F245" s="5" t="s">
        <v>1406</v>
      </c>
      <c r="G245" s="1" t="s">
        <v>27</v>
      </c>
      <c r="H245" s="1">
        <v>930000</v>
      </c>
      <c r="I245" s="1">
        <v>31</v>
      </c>
      <c r="J245" s="1">
        <v>930000</v>
      </c>
      <c r="K245" s="1">
        <v>31</v>
      </c>
      <c r="L245" s="2">
        <v>930000</v>
      </c>
      <c r="M245" s="1">
        <v>31</v>
      </c>
      <c r="N245" s="1">
        <v>0</v>
      </c>
      <c r="O245" s="1">
        <v>0</v>
      </c>
      <c r="P245" s="1">
        <v>0</v>
      </c>
      <c r="Q245" s="1">
        <v>0</v>
      </c>
      <c r="R245" s="9">
        <f t="shared" si="4"/>
        <v>2790000</v>
      </c>
      <c r="S245" s="1">
        <f t="shared" si="4"/>
        <v>93</v>
      </c>
      <c r="T245" s="1" t="s">
        <v>343</v>
      </c>
      <c r="U245" s="1" t="s">
        <v>23</v>
      </c>
      <c r="V245" s="1" t="s">
        <v>1407</v>
      </c>
    </row>
    <row r="246" spans="1:22" s="6" customFormat="1" ht="39.75" customHeight="1" x14ac:dyDescent="0.2">
      <c r="A246" s="1">
        <v>239</v>
      </c>
      <c r="B246" s="19" t="s">
        <v>281</v>
      </c>
      <c r="C246" s="1" t="s">
        <v>1408</v>
      </c>
      <c r="D246" s="1" t="s">
        <v>1409</v>
      </c>
      <c r="E246" s="1" t="s">
        <v>1410</v>
      </c>
      <c r="F246" s="5" t="s">
        <v>1411</v>
      </c>
      <c r="G246" s="1" t="s">
        <v>27</v>
      </c>
      <c r="H246" s="1">
        <v>258000</v>
      </c>
      <c r="I246" s="1">
        <v>4</v>
      </c>
      <c r="J246" s="1">
        <v>258000</v>
      </c>
      <c r="K246" s="1">
        <v>4</v>
      </c>
      <c r="L246" s="2">
        <v>258000</v>
      </c>
      <c r="M246" s="1">
        <v>4</v>
      </c>
      <c r="N246" s="1">
        <v>0</v>
      </c>
      <c r="O246" s="1">
        <v>0</v>
      </c>
      <c r="P246" s="1">
        <v>0</v>
      </c>
      <c r="Q246" s="1">
        <v>0</v>
      </c>
      <c r="R246" s="9">
        <f t="shared" si="4"/>
        <v>774000</v>
      </c>
      <c r="S246" s="1">
        <f t="shared" si="4"/>
        <v>12</v>
      </c>
      <c r="T246" s="1" t="s">
        <v>343</v>
      </c>
      <c r="U246" s="1" t="s">
        <v>25</v>
      </c>
      <c r="V246" s="1" t="s">
        <v>25</v>
      </c>
    </row>
    <row r="247" spans="1:22" s="6" customFormat="1" ht="39.75" customHeight="1" x14ac:dyDescent="0.2">
      <c r="A247" s="1">
        <v>240</v>
      </c>
      <c r="B247" s="19" t="s">
        <v>1382</v>
      </c>
      <c r="C247" s="1" t="s">
        <v>1383</v>
      </c>
      <c r="D247" s="1" t="s">
        <v>1384</v>
      </c>
      <c r="E247" s="1" t="s">
        <v>1385</v>
      </c>
      <c r="F247" s="5" t="s">
        <v>1412</v>
      </c>
      <c r="G247" s="1" t="s">
        <v>27</v>
      </c>
      <c r="H247" s="1">
        <v>596013</v>
      </c>
      <c r="I247" s="1">
        <v>50</v>
      </c>
      <c r="J247" s="1">
        <v>596013</v>
      </c>
      <c r="K247" s="1">
        <v>50</v>
      </c>
      <c r="L247" s="2">
        <v>596013</v>
      </c>
      <c r="M247" s="1">
        <v>50</v>
      </c>
      <c r="N247" s="1">
        <v>0</v>
      </c>
      <c r="O247" s="1">
        <v>0</v>
      </c>
      <c r="P247" s="1">
        <v>0</v>
      </c>
      <c r="Q247" s="1">
        <v>0</v>
      </c>
      <c r="R247" s="9">
        <f t="shared" si="4"/>
        <v>1788039</v>
      </c>
      <c r="S247" s="1">
        <f t="shared" si="4"/>
        <v>150</v>
      </c>
      <c r="T247" s="1" t="s">
        <v>343</v>
      </c>
      <c r="U247" s="1" t="s">
        <v>25</v>
      </c>
      <c r="V247" s="1" t="s">
        <v>25</v>
      </c>
    </row>
    <row r="248" spans="1:22" s="6" customFormat="1" ht="39.75" customHeight="1" x14ac:dyDescent="0.2">
      <c r="A248" s="1">
        <v>241</v>
      </c>
      <c r="B248" s="19" t="s">
        <v>1413</v>
      </c>
      <c r="C248" s="1" t="s">
        <v>1414</v>
      </c>
      <c r="D248" s="1" t="s">
        <v>1415</v>
      </c>
      <c r="E248" s="1" t="s">
        <v>1416</v>
      </c>
      <c r="F248" s="5" t="s">
        <v>1417</v>
      </c>
      <c r="G248" s="1" t="s">
        <v>27</v>
      </c>
      <c r="H248" s="1">
        <v>1984029.25</v>
      </c>
      <c r="I248" s="1">
        <v>25</v>
      </c>
      <c r="J248" s="1">
        <v>1984029.25</v>
      </c>
      <c r="K248" s="1">
        <v>25</v>
      </c>
      <c r="L248" s="2">
        <v>1984029.25</v>
      </c>
      <c r="M248" s="1">
        <v>25</v>
      </c>
      <c r="N248" s="2">
        <v>1984029.25</v>
      </c>
      <c r="O248" s="1">
        <v>25</v>
      </c>
      <c r="P248" s="1">
        <v>0</v>
      </c>
      <c r="Q248" s="1">
        <v>0</v>
      </c>
      <c r="R248" s="9">
        <f t="shared" si="4"/>
        <v>7936117</v>
      </c>
      <c r="S248" s="1">
        <f t="shared" si="4"/>
        <v>100</v>
      </c>
      <c r="T248" s="1" t="s">
        <v>343</v>
      </c>
      <c r="U248" s="1" t="s">
        <v>21</v>
      </c>
      <c r="V248" s="1" t="s">
        <v>1418</v>
      </c>
    </row>
    <row r="249" spans="1:22" s="6" customFormat="1" ht="39.75" customHeight="1" x14ac:dyDescent="0.2">
      <c r="A249" s="1">
        <v>242</v>
      </c>
      <c r="B249" s="19" t="s">
        <v>970</v>
      </c>
      <c r="C249" s="1" t="s">
        <v>971</v>
      </c>
      <c r="D249" s="1" t="s">
        <v>972</v>
      </c>
      <c r="E249" s="1" t="s">
        <v>1419</v>
      </c>
      <c r="F249" s="5" t="s">
        <v>1420</v>
      </c>
      <c r="G249" s="1" t="s">
        <v>27</v>
      </c>
      <c r="H249" s="1">
        <v>325000</v>
      </c>
      <c r="I249" s="1">
        <v>50</v>
      </c>
      <c r="J249" s="1">
        <v>325000</v>
      </c>
      <c r="K249" s="1">
        <v>50</v>
      </c>
      <c r="L249" s="2">
        <v>325000</v>
      </c>
      <c r="M249" s="1">
        <v>50</v>
      </c>
      <c r="N249" s="1">
        <v>0</v>
      </c>
      <c r="O249" s="1">
        <v>0</v>
      </c>
      <c r="P249" s="1">
        <v>0</v>
      </c>
      <c r="Q249" s="1">
        <v>0</v>
      </c>
      <c r="R249" s="9">
        <f t="shared" si="4"/>
        <v>975000</v>
      </c>
      <c r="S249" s="1">
        <f t="shared" si="4"/>
        <v>150</v>
      </c>
      <c r="T249" s="1" t="s">
        <v>343</v>
      </c>
      <c r="U249" s="1" t="s">
        <v>25</v>
      </c>
      <c r="V249" s="1" t="s">
        <v>25</v>
      </c>
    </row>
    <row r="250" spans="1:22" s="6" customFormat="1" ht="39.75" customHeight="1" x14ac:dyDescent="0.2">
      <c r="A250" s="1">
        <v>243</v>
      </c>
      <c r="B250" s="19" t="s">
        <v>414</v>
      </c>
      <c r="C250" s="1" t="s">
        <v>426</v>
      </c>
      <c r="D250" s="1" t="s">
        <v>427</v>
      </c>
      <c r="E250" s="1" t="s">
        <v>1421</v>
      </c>
      <c r="F250" s="5" t="s">
        <v>1422</v>
      </c>
      <c r="G250" s="1" t="s">
        <v>219</v>
      </c>
      <c r="H250" s="1">
        <v>303660</v>
      </c>
      <c r="I250" s="1">
        <v>120</v>
      </c>
      <c r="J250" s="1">
        <v>303660</v>
      </c>
      <c r="K250" s="1">
        <v>120</v>
      </c>
      <c r="L250" s="2">
        <v>303660</v>
      </c>
      <c r="M250" s="1">
        <v>120</v>
      </c>
      <c r="N250" s="2">
        <v>303660</v>
      </c>
      <c r="O250" s="1">
        <v>120</v>
      </c>
      <c r="P250" s="1">
        <v>0</v>
      </c>
      <c r="Q250" s="1">
        <v>0</v>
      </c>
      <c r="R250" s="9">
        <f t="shared" si="4"/>
        <v>1214640</v>
      </c>
      <c r="S250" s="1">
        <f t="shared" si="4"/>
        <v>480</v>
      </c>
      <c r="T250" s="1" t="s">
        <v>343</v>
      </c>
      <c r="U250" s="1" t="s">
        <v>25</v>
      </c>
      <c r="V250" s="1" t="s">
        <v>25</v>
      </c>
    </row>
    <row r="251" spans="1:22" s="6" customFormat="1" ht="39.75" customHeight="1" x14ac:dyDescent="0.2">
      <c r="A251" s="1">
        <v>244</v>
      </c>
      <c r="B251" s="19" t="s">
        <v>1423</v>
      </c>
      <c r="C251" s="1" t="s">
        <v>233</v>
      </c>
      <c r="D251" s="1" t="s">
        <v>1424</v>
      </c>
      <c r="E251" s="1" t="s">
        <v>1425</v>
      </c>
      <c r="F251" s="5" t="s">
        <v>1426</v>
      </c>
      <c r="G251" s="1" t="s">
        <v>29</v>
      </c>
      <c r="H251" s="1">
        <v>388666.60000000003</v>
      </c>
      <c r="I251" s="1">
        <v>20</v>
      </c>
      <c r="J251" s="1">
        <v>388666.60000000003</v>
      </c>
      <c r="K251" s="1">
        <v>20</v>
      </c>
      <c r="L251" s="2">
        <v>388666.60000000003</v>
      </c>
      <c r="M251" s="1">
        <v>20</v>
      </c>
      <c r="N251" s="2">
        <v>388666.60000000003</v>
      </c>
      <c r="O251" s="1">
        <v>20</v>
      </c>
      <c r="P251" s="1">
        <v>0</v>
      </c>
      <c r="Q251" s="1">
        <v>0</v>
      </c>
      <c r="R251" s="9">
        <f t="shared" si="4"/>
        <v>1554666.4000000001</v>
      </c>
      <c r="S251" s="1">
        <f t="shared" si="4"/>
        <v>80</v>
      </c>
      <c r="T251" s="1" t="s">
        <v>343</v>
      </c>
      <c r="U251" s="1" t="s">
        <v>25</v>
      </c>
      <c r="V251" s="1" t="s">
        <v>25</v>
      </c>
    </row>
    <row r="252" spans="1:22" s="6" customFormat="1" ht="39.75" customHeight="1" x14ac:dyDescent="0.2">
      <c r="A252" s="1">
        <v>245</v>
      </c>
      <c r="B252" s="19" t="s">
        <v>74</v>
      </c>
      <c r="C252" s="1" t="s">
        <v>75</v>
      </c>
      <c r="D252" s="1" t="s">
        <v>76</v>
      </c>
      <c r="E252" s="1" t="s">
        <v>147</v>
      </c>
      <c r="F252" s="5" t="s">
        <v>1427</v>
      </c>
      <c r="G252" s="1" t="s">
        <v>27</v>
      </c>
      <c r="H252" s="1">
        <v>860000</v>
      </c>
      <c r="I252" s="1">
        <v>50</v>
      </c>
      <c r="J252" s="1">
        <v>860000</v>
      </c>
      <c r="K252" s="1">
        <v>50</v>
      </c>
      <c r="L252" s="2">
        <v>860000</v>
      </c>
      <c r="M252" s="1">
        <v>50</v>
      </c>
      <c r="N252" s="1">
        <v>0</v>
      </c>
      <c r="O252" s="1">
        <v>0</v>
      </c>
      <c r="P252" s="1">
        <v>0</v>
      </c>
      <c r="Q252" s="1">
        <v>0</v>
      </c>
      <c r="R252" s="9">
        <f t="shared" si="4"/>
        <v>2580000</v>
      </c>
      <c r="S252" s="1">
        <f t="shared" si="4"/>
        <v>150</v>
      </c>
      <c r="T252" s="1" t="s">
        <v>343</v>
      </c>
      <c r="U252" s="1" t="s">
        <v>25</v>
      </c>
      <c r="V252" s="1" t="s">
        <v>25</v>
      </c>
    </row>
    <row r="253" spans="1:22" s="6" customFormat="1" ht="39.75" customHeight="1" x14ac:dyDescent="0.2">
      <c r="A253" s="1">
        <v>246</v>
      </c>
      <c r="B253" s="19" t="s">
        <v>620</v>
      </c>
      <c r="C253" s="1" t="s">
        <v>217</v>
      </c>
      <c r="D253" s="1" t="s">
        <v>621</v>
      </c>
      <c r="E253" s="1" t="s">
        <v>1428</v>
      </c>
      <c r="F253" s="5" t="s">
        <v>1429</v>
      </c>
      <c r="G253" s="1" t="s">
        <v>29</v>
      </c>
      <c r="H253" s="1">
        <v>330750</v>
      </c>
      <c r="I253" s="1">
        <v>35</v>
      </c>
      <c r="J253" s="1">
        <v>330750</v>
      </c>
      <c r="K253" s="1">
        <v>35</v>
      </c>
      <c r="L253" s="2">
        <v>330750</v>
      </c>
      <c r="M253" s="1">
        <v>35</v>
      </c>
      <c r="N253" s="2">
        <v>330750</v>
      </c>
      <c r="O253" s="1">
        <v>35</v>
      </c>
      <c r="P253" s="1">
        <v>0</v>
      </c>
      <c r="Q253" s="1">
        <v>0</v>
      </c>
      <c r="R253" s="9">
        <f t="shared" si="4"/>
        <v>1323000</v>
      </c>
      <c r="S253" s="1">
        <f t="shared" si="4"/>
        <v>140</v>
      </c>
      <c r="T253" s="1" t="s">
        <v>343</v>
      </c>
      <c r="U253" s="1" t="s">
        <v>25</v>
      </c>
      <c r="V253" s="1" t="s">
        <v>25</v>
      </c>
    </row>
    <row r="254" spans="1:22" s="6" customFormat="1" ht="39.75" customHeight="1" x14ac:dyDescent="0.2">
      <c r="A254" s="1">
        <v>247</v>
      </c>
      <c r="B254" s="19" t="s">
        <v>46</v>
      </c>
      <c r="C254" s="1" t="s">
        <v>100</v>
      </c>
      <c r="D254" s="1" t="s">
        <v>148</v>
      </c>
      <c r="E254" s="1" t="s">
        <v>1430</v>
      </c>
      <c r="F254" s="5" t="s">
        <v>1431</v>
      </c>
      <c r="G254" s="1" t="s">
        <v>27</v>
      </c>
      <c r="H254" s="1">
        <v>279917.90000000002</v>
      </c>
      <c r="I254" s="1">
        <v>10</v>
      </c>
      <c r="J254" s="1">
        <v>279917.90000000002</v>
      </c>
      <c r="K254" s="1">
        <v>10</v>
      </c>
      <c r="L254" s="2">
        <v>279917.90000000002</v>
      </c>
      <c r="M254" s="1">
        <v>10</v>
      </c>
      <c r="N254" s="1">
        <v>0</v>
      </c>
      <c r="O254" s="1">
        <v>0</v>
      </c>
      <c r="P254" s="1">
        <v>0</v>
      </c>
      <c r="Q254" s="1">
        <v>0</v>
      </c>
      <c r="R254" s="9">
        <f t="shared" si="4"/>
        <v>839753.70000000007</v>
      </c>
      <c r="S254" s="1">
        <f t="shared" si="4"/>
        <v>30</v>
      </c>
      <c r="T254" s="1" t="s">
        <v>343</v>
      </c>
      <c r="U254" s="1" t="s">
        <v>25</v>
      </c>
      <c r="V254" s="1" t="s">
        <v>25</v>
      </c>
    </row>
    <row r="255" spans="1:22" s="6" customFormat="1" ht="39.75" customHeight="1" x14ac:dyDescent="0.2">
      <c r="A255" s="1">
        <v>248</v>
      </c>
      <c r="B255" s="19" t="s">
        <v>1432</v>
      </c>
      <c r="C255" s="1" t="s">
        <v>1433</v>
      </c>
      <c r="D255" s="1" t="s">
        <v>1434</v>
      </c>
      <c r="E255" s="1" t="s">
        <v>1435</v>
      </c>
      <c r="F255" s="5" t="s">
        <v>1436</v>
      </c>
      <c r="G255" s="1" t="s">
        <v>17</v>
      </c>
      <c r="H255" s="1">
        <v>218000</v>
      </c>
      <c r="I255" s="1">
        <v>100</v>
      </c>
      <c r="J255" s="1">
        <v>261600</v>
      </c>
      <c r="K255" s="1">
        <v>120</v>
      </c>
      <c r="L255" s="2">
        <v>261600</v>
      </c>
      <c r="M255" s="1">
        <v>120</v>
      </c>
      <c r="N255" s="1">
        <v>0</v>
      </c>
      <c r="O255" s="1">
        <v>0</v>
      </c>
      <c r="P255" s="1">
        <v>0</v>
      </c>
      <c r="Q255" s="1">
        <v>0</v>
      </c>
      <c r="R255" s="9">
        <f t="shared" si="4"/>
        <v>741200</v>
      </c>
      <c r="S255" s="1">
        <f t="shared" si="4"/>
        <v>340</v>
      </c>
      <c r="T255" s="1" t="s">
        <v>343</v>
      </c>
      <c r="U255" s="1" t="s">
        <v>24</v>
      </c>
      <c r="V255" s="1" t="s">
        <v>839</v>
      </c>
    </row>
    <row r="256" spans="1:22" s="6" customFormat="1" ht="39.75" customHeight="1" x14ac:dyDescent="0.2">
      <c r="A256" s="1">
        <v>249</v>
      </c>
      <c r="B256" s="19" t="s">
        <v>449</v>
      </c>
      <c r="C256" s="1" t="s">
        <v>232</v>
      </c>
      <c r="D256" s="1" t="s">
        <v>828</v>
      </c>
      <c r="E256" s="1" t="s">
        <v>1437</v>
      </c>
      <c r="F256" s="5" t="s">
        <v>1438</v>
      </c>
      <c r="G256" s="1" t="s">
        <v>27</v>
      </c>
      <c r="H256" s="1">
        <v>308700</v>
      </c>
      <c r="I256" s="1">
        <v>450</v>
      </c>
      <c r="J256" s="1">
        <v>308700</v>
      </c>
      <c r="K256" s="1">
        <v>450</v>
      </c>
      <c r="L256" s="2">
        <v>308700</v>
      </c>
      <c r="M256" s="1">
        <v>450</v>
      </c>
      <c r="N256" s="1">
        <v>0</v>
      </c>
      <c r="O256" s="1">
        <v>0</v>
      </c>
      <c r="P256" s="1">
        <v>0</v>
      </c>
      <c r="Q256" s="1">
        <v>0</v>
      </c>
      <c r="R256" s="9">
        <f t="shared" si="4"/>
        <v>926100</v>
      </c>
      <c r="S256" s="1">
        <f t="shared" si="4"/>
        <v>1350</v>
      </c>
      <c r="T256" s="1" t="s">
        <v>343</v>
      </c>
      <c r="U256" s="1" t="s">
        <v>25</v>
      </c>
      <c r="V256" s="1" t="s">
        <v>25</v>
      </c>
    </row>
    <row r="257" spans="1:22" s="6" customFormat="1" ht="39.75" customHeight="1" x14ac:dyDescent="0.2">
      <c r="A257" s="1">
        <v>250</v>
      </c>
      <c r="B257" s="19" t="s">
        <v>1439</v>
      </c>
      <c r="C257" s="1" t="s">
        <v>1440</v>
      </c>
      <c r="D257" s="1" t="s">
        <v>1441</v>
      </c>
      <c r="E257" s="1" t="s">
        <v>1442</v>
      </c>
      <c r="F257" s="5" t="s">
        <v>1443</v>
      </c>
      <c r="G257" s="1" t="s">
        <v>27</v>
      </c>
      <c r="H257" s="1">
        <v>1467600</v>
      </c>
      <c r="I257" s="1">
        <v>300</v>
      </c>
      <c r="J257" s="1">
        <v>978400</v>
      </c>
      <c r="K257" s="1">
        <v>200</v>
      </c>
      <c r="L257" s="2">
        <v>978400</v>
      </c>
      <c r="M257" s="1">
        <v>200</v>
      </c>
      <c r="N257" s="1">
        <v>0</v>
      </c>
      <c r="O257" s="1">
        <v>0</v>
      </c>
      <c r="P257" s="1">
        <v>0</v>
      </c>
      <c r="Q257" s="1">
        <v>0</v>
      </c>
      <c r="R257" s="9">
        <f t="shared" si="4"/>
        <v>3424400</v>
      </c>
      <c r="S257" s="1">
        <f t="shared" si="4"/>
        <v>700</v>
      </c>
      <c r="T257" s="1" t="s">
        <v>343</v>
      </c>
      <c r="U257" s="1" t="s">
        <v>24</v>
      </c>
      <c r="V257" s="1" t="e">
        <v>#N/A</v>
      </c>
    </row>
    <row r="258" spans="1:22" s="6" customFormat="1" ht="39.75" customHeight="1" x14ac:dyDescent="0.2">
      <c r="A258" s="1">
        <v>251</v>
      </c>
      <c r="B258" s="19" t="s">
        <v>1444</v>
      </c>
      <c r="C258" s="1" t="s">
        <v>1445</v>
      </c>
      <c r="D258" s="1" t="s">
        <v>1446</v>
      </c>
      <c r="E258" s="1" t="s">
        <v>1447</v>
      </c>
      <c r="F258" s="5" t="s">
        <v>1448</v>
      </c>
      <c r="G258" s="1" t="s">
        <v>27</v>
      </c>
      <c r="H258" s="1">
        <v>1502700</v>
      </c>
      <c r="I258" s="1">
        <v>50</v>
      </c>
      <c r="J258" s="1">
        <v>1502700</v>
      </c>
      <c r="K258" s="1">
        <v>50</v>
      </c>
      <c r="L258" s="2">
        <v>1502700</v>
      </c>
      <c r="M258" s="1">
        <v>50</v>
      </c>
      <c r="N258" s="1">
        <v>0</v>
      </c>
      <c r="O258" s="1">
        <v>0</v>
      </c>
      <c r="P258" s="1">
        <v>0</v>
      </c>
      <c r="Q258" s="1">
        <v>0</v>
      </c>
      <c r="R258" s="9">
        <f t="shared" si="4"/>
        <v>4508100</v>
      </c>
      <c r="S258" s="1">
        <f t="shared" si="4"/>
        <v>150</v>
      </c>
      <c r="T258" s="1" t="s">
        <v>343</v>
      </c>
      <c r="U258" s="1" t="s">
        <v>25</v>
      </c>
      <c r="V258" s="1" t="s">
        <v>25</v>
      </c>
    </row>
    <row r="259" spans="1:22" s="6" customFormat="1" ht="39.75" customHeight="1" x14ac:dyDescent="0.2">
      <c r="A259" s="1">
        <v>252</v>
      </c>
      <c r="B259" s="19" t="s">
        <v>620</v>
      </c>
      <c r="C259" s="1" t="s">
        <v>217</v>
      </c>
      <c r="D259" s="1" t="s">
        <v>621</v>
      </c>
      <c r="E259" s="1" t="s">
        <v>1449</v>
      </c>
      <c r="F259" s="5" t="s">
        <v>1450</v>
      </c>
      <c r="G259" s="1" t="s">
        <v>29</v>
      </c>
      <c r="H259" s="1">
        <v>252000</v>
      </c>
      <c r="I259" s="1">
        <v>10</v>
      </c>
      <c r="J259" s="1">
        <v>252000</v>
      </c>
      <c r="K259" s="1">
        <v>10</v>
      </c>
      <c r="L259" s="2">
        <v>252000</v>
      </c>
      <c r="M259" s="1">
        <v>10</v>
      </c>
      <c r="N259" s="2">
        <v>252000</v>
      </c>
      <c r="O259" s="1">
        <v>10</v>
      </c>
      <c r="P259" s="1">
        <v>0</v>
      </c>
      <c r="Q259" s="1">
        <v>0</v>
      </c>
      <c r="R259" s="9">
        <f t="shared" si="4"/>
        <v>1008000</v>
      </c>
      <c r="S259" s="1">
        <f t="shared" si="4"/>
        <v>40</v>
      </c>
      <c r="T259" s="1" t="s">
        <v>343</v>
      </c>
      <c r="U259" s="1" t="s">
        <v>25</v>
      </c>
      <c r="V259" s="1" t="s">
        <v>25</v>
      </c>
    </row>
    <row r="260" spans="1:22" s="6" customFormat="1" ht="39.75" customHeight="1" x14ac:dyDescent="0.2">
      <c r="A260" s="1">
        <v>253</v>
      </c>
      <c r="B260" s="19" t="s">
        <v>1452</v>
      </c>
      <c r="C260" s="1" t="s">
        <v>1453</v>
      </c>
      <c r="D260" s="1" t="s">
        <v>1454</v>
      </c>
      <c r="E260" s="1" t="s">
        <v>1455</v>
      </c>
      <c r="F260" s="5" t="s">
        <v>1456</v>
      </c>
      <c r="G260" s="1" t="s">
        <v>27</v>
      </c>
      <c r="H260" s="1">
        <v>311850</v>
      </c>
      <c r="I260" s="1">
        <v>100</v>
      </c>
      <c r="J260" s="1">
        <v>311850</v>
      </c>
      <c r="K260" s="1">
        <v>100</v>
      </c>
      <c r="L260" s="2">
        <v>311850</v>
      </c>
      <c r="M260" s="1">
        <v>100</v>
      </c>
      <c r="N260" s="1">
        <v>0</v>
      </c>
      <c r="O260" s="1">
        <v>0</v>
      </c>
      <c r="P260" s="1">
        <v>0</v>
      </c>
      <c r="Q260" s="1">
        <v>0</v>
      </c>
      <c r="R260" s="9">
        <f t="shared" si="4"/>
        <v>935550</v>
      </c>
      <c r="S260" s="1">
        <f t="shared" si="4"/>
        <v>300</v>
      </c>
      <c r="T260" s="1" t="s">
        <v>343</v>
      </c>
      <c r="U260" s="1" t="s">
        <v>25</v>
      </c>
      <c r="V260" s="1" t="s">
        <v>25</v>
      </c>
    </row>
    <row r="261" spans="1:22" s="6" customFormat="1" ht="39.75" customHeight="1" x14ac:dyDescent="0.2">
      <c r="A261" s="1">
        <v>254</v>
      </c>
      <c r="B261" s="19" t="s">
        <v>1457</v>
      </c>
      <c r="C261" s="1" t="s">
        <v>1458</v>
      </c>
      <c r="D261" s="1" t="s">
        <v>1459</v>
      </c>
      <c r="E261" s="1" t="s">
        <v>1460</v>
      </c>
      <c r="F261" s="5" t="s">
        <v>1461</v>
      </c>
      <c r="G261" s="1" t="s">
        <v>27</v>
      </c>
      <c r="H261" s="1">
        <v>791522.70000000007</v>
      </c>
      <c r="I261" s="1">
        <v>10</v>
      </c>
      <c r="J261" s="1">
        <v>791522.70000000007</v>
      </c>
      <c r="K261" s="1">
        <v>10</v>
      </c>
      <c r="L261" s="2">
        <v>791522.70000000007</v>
      </c>
      <c r="M261" s="1">
        <v>10</v>
      </c>
      <c r="N261" s="2">
        <v>791522.70000000007</v>
      </c>
      <c r="O261" s="1">
        <v>10</v>
      </c>
      <c r="P261" s="1">
        <v>0</v>
      </c>
      <c r="Q261" s="1">
        <v>0</v>
      </c>
      <c r="R261" s="9">
        <f t="shared" si="4"/>
        <v>3166090.8000000003</v>
      </c>
      <c r="S261" s="1">
        <f t="shared" si="4"/>
        <v>40</v>
      </c>
      <c r="T261" s="1" t="s">
        <v>343</v>
      </c>
      <c r="U261" s="1" t="s">
        <v>25</v>
      </c>
      <c r="V261" s="1" t="s">
        <v>25</v>
      </c>
    </row>
    <row r="262" spans="1:22" s="6" customFormat="1" ht="39.75" customHeight="1" x14ac:dyDescent="0.2">
      <c r="A262" s="1">
        <v>255</v>
      </c>
      <c r="B262" s="19" t="s">
        <v>364</v>
      </c>
      <c r="C262" s="1" t="s">
        <v>428</v>
      </c>
      <c r="D262" s="1" t="s">
        <v>429</v>
      </c>
      <c r="E262" s="1" t="s">
        <v>1288</v>
      </c>
      <c r="F262" s="5" t="s">
        <v>1462</v>
      </c>
      <c r="G262" s="1" t="s">
        <v>72</v>
      </c>
      <c r="H262" s="1">
        <v>1239006.5</v>
      </c>
      <c r="I262" s="1">
        <v>50</v>
      </c>
      <c r="J262" s="1">
        <v>1239006.5</v>
      </c>
      <c r="K262" s="1">
        <v>50</v>
      </c>
      <c r="L262" s="2">
        <v>1239006.5</v>
      </c>
      <c r="M262" s="1">
        <v>50</v>
      </c>
      <c r="N262" s="2">
        <v>1239006.5</v>
      </c>
      <c r="O262" s="1">
        <v>50</v>
      </c>
      <c r="P262" s="1">
        <v>0</v>
      </c>
      <c r="Q262" s="1">
        <v>0</v>
      </c>
      <c r="R262" s="9">
        <f t="shared" si="4"/>
        <v>4956026</v>
      </c>
      <c r="S262" s="1">
        <f t="shared" si="4"/>
        <v>200</v>
      </c>
      <c r="T262" s="1" t="s">
        <v>343</v>
      </c>
      <c r="U262" s="1" t="s">
        <v>25</v>
      </c>
      <c r="V262" s="1" t="s">
        <v>25</v>
      </c>
    </row>
    <row r="263" spans="1:22" s="6" customFormat="1" ht="39.75" customHeight="1" x14ac:dyDescent="0.2">
      <c r="A263" s="1">
        <v>256</v>
      </c>
      <c r="B263" s="19" t="s">
        <v>1463</v>
      </c>
      <c r="C263" s="1" t="s">
        <v>1464</v>
      </c>
      <c r="D263" s="1" t="s">
        <v>1465</v>
      </c>
      <c r="E263" s="1" t="s">
        <v>1466</v>
      </c>
      <c r="F263" s="5" t="s">
        <v>1467</v>
      </c>
      <c r="G263" s="1" t="s">
        <v>27</v>
      </c>
      <c r="H263" s="1">
        <v>337275.36</v>
      </c>
      <c r="I263" s="1">
        <v>4</v>
      </c>
      <c r="J263" s="1">
        <v>337275.36</v>
      </c>
      <c r="K263" s="1">
        <v>4</v>
      </c>
      <c r="L263" s="2">
        <v>337275.36</v>
      </c>
      <c r="M263" s="1">
        <v>4</v>
      </c>
      <c r="N263" s="2">
        <v>337275.36</v>
      </c>
      <c r="O263" s="1">
        <v>4</v>
      </c>
      <c r="P263" s="1">
        <v>0</v>
      </c>
      <c r="Q263" s="1">
        <v>0</v>
      </c>
      <c r="R263" s="9">
        <f t="shared" si="4"/>
        <v>1349101.44</v>
      </c>
      <c r="S263" s="1">
        <f t="shared" si="4"/>
        <v>16</v>
      </c>
      <c r="T263" s="1" t="s">
        <v>343</v>
      </c>
      <c r="U263" s="1" t="s">
        <v>25</v>
      </c>
      <c r="V263" s="1" t="s">
        <v>25</v>
      </c>
    </row>
    <row r="264" spans="1:22" s="6" customFormat="1" ht="39.75" customHeight="1" x14ac:dyDescent="0.2">
      <c r="A264" s="1">
        <v>257</v>
      </c>
      <c r="B264" s="19" t="s">
        <v>432</v>
      </c>
      <c r="C264" s="1" t="s">
        <v>1468</v>
      </c>
      <c r="D264" s="1" t="s">
        <v>1469</v>
      </c>
      <c r="E264" s="1" t="s">
        <v>1470</v>
      </c>
      <c r="F264" s="5" t="s">
        <v>1471</v>
      </c>
      <c r="G264" s="1" t="s">
        <v>27</v>
      </c>
      <c r="H264" s="1">
        <v>280001.95</v>
      </c>
      <c r="I264" s="1">
        <v>5</v>
      </c>
      <c r="J264" s="1">
        <v>280001.95</v>
      </c>
      <c r="K264" s="1">
        <v>5</v>
      </c>
      <c r="L264" s="2">
        <v>280001.95</v>
      </c>
      <c r="M264" s="1">
        <v>5</v>
      </c>
      <c r="N264" s="1">
        <v>0</v>
      </c>
      <c r="O264" s="1">
        <v>0</v>
      </c>
      <c r="P264" s="1">
        <v>0</v>
      </c>
      <c r="Q264" s="1">
        <v>0</v>
      </c>
      <c r="R264" s="9">
        <f t="shared" si="4"/>
        <v>840005.85000000009</v>
      </c>
      <c r="S264" s="1">
        <f t="shared" si="4"/>
        <v>15</v>
      </c>
      <c r="T264" s="1" t="s">
        <v>343</v>
      </c>
      <c r="U264" s="1" t="s">
        <v>24</v>
      </c>
      <c r="V264" s="1" t="s">
        <v>1472</v>
      </c>
    </row>
    <row r="265" spans="1:22" s="6" customFormat="1" ht="39.75" customHeight="1" x14ac:dyDescent="0.2">
      <c r="A265" s="1">
        <v>258</v>
      </c>
      <c r="B265" s="19" t="s">
        <v>149</v>
      </c>
      <c r="C265" s="1" t="s">
        <v>1473</v>
      </c>
      <c r="D265" s="1" t="s">
        <v>1474</v>
      </c>
      <c r="E265" s="1" t="s">
        <v>1475</v>
      </c>
      <c r="F265" s="5" t="s">
        <v>1476</v>
      </c>
      <c r="G265" s="1" t="s">
        <v>430</v>
      </c>
      <c r="H265" s="1">
        <v>240730</v>
      </c>
      <c r="I265" s="1">
        <v>14</v>
      </c>
      <c r="J265" s="1">
        <v>240730</v>
      </c>
      <c r="K265" s="1">
        <v>14</v>
      </c>
      <c r="L265" s="2">
        <v>240730</v>
      </c>
      <c r="M265" s="1">
        <v>14</v>
      </c>
      <c r="N265" s="2">
        <v>240730</v>
      </c>
      <c r="O265" s="1">
        <v>14</v>
      </c>
      <c r="P265" s="1">
        <v>0</v>
      </c>
      <c r="Q265" s="1">
        <v>0</v>
      </c>
      <c r="R265" s="9">
        <f t="shared" ref="R265:S328" si="5">H265+J265+L265+N265+P265</f>
        <v>962920</v>
      </c>
      <c r="S265" s="1">
        <f t="shared" si="5"/>
        <v>56</v>
      </c>
      <c r="T265" s="1" t="s">
        <v>343</v>
      </c>
      <c r="U265" s="1" t="s">
        <v>25</v>
      </c>
      <c r="V265" s="1" t="s">
        <v>25</v>
      </c>
    </row>
    <row r="266" spans="1:22" s="6" customFormat="1" ht="39.75" customHeight="1" x14ac:dyDescent="0.2">
      <c r="A266" s="1">
        <v>259</v>
      </c>
      <c r="B266" s="19" t="s">
        <v>1356</v>
      </c>
      <c r="C266" s="1" t="s">
        <v>1477</v>
      </c>
      <c r="D266" s="1" t="s">
        <v>1478</v>
      </c>
      <c r="E266" s="1" t="s">
        <v>1479</v>
      </c>
      <c r="F266" s="5" t="s">
        <v>1480</v>
      </c>
      <c r="G266" s="1" t="s">
        <v>27</v>
      </c>
      <c r="H266" s="1">
        <v>1002625</v>
      </c>
      <c r="I266" s="1">
        <v>130</v>
      </c>
      <c r="J266" s="1">
        <v>1002625</v>
      </c>
      <c r="K266" s="1">
        <v>130</v>
      </c>
      <c r="L266" s="2">
        <v>1002625</v>
      </c>
      <c r="M266" s="1">
        <v>130</v>
      </c>
      <c r="N266" s="2">
        <v>1002625</v>
      </c>
      <c r="O266" s="1">
        <v>130</v>
      </c>
      <c r="P266" s="1">
        <v>0</v>
      </c>
      <c r="Q266" s="1">
        <v>0</v>
      </c>
      <c r="R266" s="9">
        <f t="shared" si="5"/>
        <v>4010500</v>
      </c>
      <c r="S266" s="1">
        <f t="shared" si="5"/>
        <v>520</v>
      </c>
      <c r="T266" s="1" t="s">
        <v>343</v>
      </c>
      <c r="U266" s="1" t="s">
        <v>25</v>
      </c>
      <c r="V266" s="1" t="s">
        <v>25</v>
      </c>
    </row>
    <row r="267" spans="1:22" s="6" customFormat="1" ht="39.75" customHeight="1" x14ac:dyDescent="0.2">
      <c r="A267" s="1">
        <v>260</v>
      </c>
      <c r="B267" s="19" t="s">
        <v>1481</v>
      </c>
      <c r="C267" s="1" t="s">
        <v>1482</v>
      </c>
      <c r="D267" s="1" t="s">
        <v>1483</v>
      </c>
      <c r="E267" s="1" t="s">
        <v>1484</v>
      </c>
      <c r="F267" s="5" t="s">
        <v>1485</v>
      </c>
      <c r="G267" s="1" t="s">
        <v>27</v>
      </c>
      <c r="H267" s="1">
        <v>373988</v>
      </c>
      <c r="I267" s="1">
        <v>50</v>
      </c>
      <c r="J267" s="1">
        <v>373988</v>
      </c>
      <c r="K267" s="1">
        <v>50</v>
      </c>
      <c r="L267" s="2">
        <v>373988</v>
      </c>
      <c r="M267" s="1">
        <v>50</v>
      </c>
      <c r="N267" s="1">
        <v>0</v>
      </c>
      <c r="O267" s="1">
        <v>0</v>
      </c>
      <c r="P267" s="1">
        <v>0</v>
      </c>
      <c r="Q267" s="1">
        <v>0</v>
      </c>
      <c r="R267" s="9">
        <f t="shared" si="5"/>
        <v>1121964</v>
      </c>
      <c r="S267" s="1">
        <f t="shared" si="5"/>
        <v>150</v>
      </c>
      <c r="T267" s="1" t="s">
        <v>343</v>
      </c>
      <c r="U267" s="1" t="s">
        <v>25</v>
      </c>
      <c r="V267" s="1" t="s">
        <v>25</v>
      </c>
    </row>
    <row r="268" spans="1:22" s="6" customFormat="1" ht="39.75" customHeight="1" x14ac:dyDescent="0.2">
      <c r="A268" s="1">
        <v>261</v>
      </c>
      <c r="B268" s="19" t="s">
        <v>1486</v>
      </c>
      <c r="C268" s="1" t="s">
        <v>1487</v>
      </c>
      <c r="D268" s="1" t="s">
        <v>1488</v>
      </c>
      <c r="E268" s="1" t="s">
        <v>1489</v>
      </c>
      <c r="F268" s="5" t="s">
        <v>1490</v>
      </c>
      <c r="G268" s="1" t="s">
        <v>219</v>
      </c>
      <c r="H268" s="1">
        <v>926816.5</v>
      </c>
      <c r="I268" s="1">
        <v>470</v>
      </c>
      <c r="J268" s="1">
        <v>985975</v>
      </c>
      <c r="K268" s="1">
        <v>500</v>
      </c>
      <c r="L268" s="2">
        <v>985975</v>
      </c>
      <c r="M268" s="1">
        <v>500</v>
      </c>
      <c r="N268" s="1">
        <v>0</v>
      </c>
      <c r="O268" s="1">
        <v>0</v>
      </c>
      <c r="P268" s="1">
        <v>0</v>
      </c>
      <c r="Q268" s="1">
        <v>0</v>
      </c>
      <c r="R268" s="9">
        <f t="shared" si="5"/>
        <v>2898766.5</v>
      </c>
      <c r="S268" s="1">
        <f t="shared" si="5"/>
        <v>1470</v>
      </c>
      <c r="T268" s="1" t="s">
        <v>343</v>
      </c>
      <c r="U268" s="1" t="s">
        <v>25</v>
      </c>
      <c r="V268" s="1" t="s">
        <v>25</v>
      </c>
    </row>
    <row r="269" spans="1:22" s="6" customFormat="1" ht="39.75" customHeight="1" x14ac:dyDescent="0.2">
      <c r="A269" s="1">
        <v>262</v>
      </c>
      <c r="B269" s="19" t="s">
        <v>1491</v>
      </c>
      <c r="C269" s="1" t="s">
        <v>1492</v>
      </c>
      <c r="D269" s="1" t="s">
        <v>209</v>
      </c>
      <c r="E269" s="1" t="s">
        <v>1493</v>
      </c>
      <c r="F269" s="5" t="s">
        <v>1494</v>
      </c>
      <c r="G269" s="1" t="s">
        <v>17</v>
      </c>
      <c r="H269" s="1">
        <v>0</v>
      </c>
      <c r="I269" s="1">
        <v>0</v>
      </c>
      <c r="J269" s="1">
        <v>504000</v>
      </c>
      <c r="K269" s="1">
        <v>30</v>
      </c>
      <c r="L269" s="2">
        <v>504000</v>
      </c>
      <c r="M269" s="1">
        <v>30</v>
      </c>
      <c r="N269" s="1">
        <v>0</v>
      </c>
      <c r="O269" s="1">
        <v>0</v>
      </c>
      <c r="P269" s="1">
        <v>0</v>
      </c>
      <c r="Q269" s="1">
        <v>0</v>
      </c>
      <c r="R269" s="9">
        <f t="shared" si="5"/>
        <v>1008000</v>
      </c>
      <c r="S269" s="1">
        <f t="shared" si="5"/>
        <v>60</v>
      </c>
      <c r="T269" s="1" t="s">
        <v>343</v>
      </c>
      <c r="U269" s="1" t="s">
        <v>25</v>
      </c>
      <c r="V269" s="1" t="s">
        <v>25</v>
      </c>
    </row>
    <row r="270" spans="1:22" s="6" customFormat="1" ht="39.75" customHeight="1" x14ac:dyDescent="0.2">
      <c r="A270" s="1">
        <v>263</v>
      </c>
      <c r="B270" s="19" t="s">
        <v>59</v>
      </c>
      <c r="C270" s="1" t="s">
        <v>1495</v>
      </c>
      <c r="D270" s="1" t="s">
        <v>1474</v>
      </c>
      <c r="E270" s="1" t="s">
        <v>1496</v>
      </c>
      <c r="F270" s="5" t="s">
        <v>1497</v>
      </c>
      <c r="G270" s="1" t="s">
        <v>430</v>
      </c>
      <c r="H270" s="1">
        <v>280000</v>
      </c>
      <c r="I270" s="1">
        <v>10</v>
      </c>
      <c r="J270" s="1">
        <v>280000</v>
      </c>
      <c r="K270" s="1">
        <v>10</v>
      </c>
      <c r="L270" s="2">
        <v>280000</v>
      </c>
      <c r="M270" s="1">
        <v>10</v>
      </c>
      <c r="N270" s="2">
        <v>280000</v>
      </c>
      <c r="O270" s="1">
        <v>10</v>
      </c>
      <c r="P270" s="1">
        <v>0</v>
      </c>
      <c r="Q270" s="1">
        <v>0</v>
      </c>
      <c r="R270" s="9">
        <f t="shared" si="5"/>
        <v>1120000</v>
      </c>
      <c r="S270" s="1">
        <f t="shared" si="5"/>
        <v>40</v>
      </c>
      <c r="T270" s="1" t="s">
        <v>343</v>
      </c>
      <c r="U270" s="1" t="s">
        <v>25</v>
      </c>
      <c r="V270" s="1" t="s">
        <v>25</v>
      </c>
    </row>
    <row r="271" spans="1:22" s="6" customFormat="1" ht="39.75" customHeight="1" x14ac:dyDescent="0.2">
      <c r="A271" s="1">
        <v>264</v>
      </c>
      <c r="B271" s="19" t="s">
        <v>1498</v>
      </c>
      <c r="C271" s="1" t="s">
        <v>1499</v>
      </c>
      <c r="D271" s="1" t="s">
        <v>1500</v>
      </c>
      <c r="E271" s="1" t="s">
        <v>1501</v>
      </c>
      <c r="F271" s="5" t="s">
        <v>1502</v>
      </c>
      <c r="G271" s="1" t="s">
        <v>29</v>
      </c>
      <c r="H271" s="1">
        <v>23938.38</v>
      </c>
      <c r="I271" s="1">
        <v>2</v>
      </c>
      <c r="J271" s="1">
        <v>23938.38</v>
      </c>
      <c r="K271" s="1">
        <v>2</v>
      </c>
      <c r="L271" s="2">
        <v>23938.38</v>
      </c>
      <c r="M271" s="1">
        <v>2</v>
      </c>
      <c r="N271" s="2">
        <v>23938.38</v>
      </c>
      <c r="O271" s="1">
        <v>2</v>
      </c>
      <c r="P271" s="1">
        <v>0</v>
      </c>
      <c r="Q271" s="1">
        <v>0</v>
      </c>
      <c r="R271" s="9">
        <f t="shared" si="5"/>
        <v>95753.52</v>
      </c>
      <c r="S271" s="1">
        <f t="shared" si="5"/>
        <v>8</v>
      </c>
      <c r="T271" s="1" t="s">
        <v>343</v>
      </c>
      <c r="U271" s="1" t="s">
        <v>25</v>
      </c>
      <c r="V271" s="1" t="s">
        <v>25</v>
      </c>
    </row>
    <row r="272" spans="1:22" s="6" customFormat="1" ht="39.75" customHeight="1" x14ac:dyDescent="0.2">
      <c r="A272" s="1">
        <v>265</v>
      </c>
      <c r="B272" s="19" t="s">
        <v>1503</v>
      </c>
      <c r="C272" s="1" t="s">
        <v>1504</v>
      </c>
      <c r="D272" s="1" t="s">
        <v>1505</v>
      </c>
      <c r="E272" s="1" t="s">
        <v>1506</v>
      </c>
      <c r="F272" s="5" t="s">
        <v>1507</v>
      </c>
      <c r="G272" s="1" t="s">
        <v>27</v>
      </c>
      <c r="H272" s="1">
        <v>240294.7</v>
      </c>
      <c r="I272" s="1">
        <v>10</v>
      </c>
      <c r="J272" s="1">
        <v>240294.7</v>
      </c>
      <c r="K272" s="1">
        <v>10</v>
      </c>
      <c r="L272" s="2">
        <v>240294.7</v>
      </c>
      <c r="M272" s="1">
        <v>10</v>
      </c>
      <c r="N272" s="1">
        <v>0</v>
      </c>
      <c r="O272" s="1">
        <v>0</v>
      </c>
      <c r="P272" s="1">
        <v>0</v>
      </c>
      <c r="Q272" s="1">
        <v>0</v>
      </c>
      <c r="R272" s="9">
        <f t="shared" si="5"/>
        <v>720884.10000000009</v>
      </c>
      <c r="S272" s="1">
        <f t="shared" si="5"/>
        <v>30</v>
      </c>
      <c r="T272" s="1" t="s">
        <v>343</v>
      </c>
      <c r="U272" s="1" t="s">
        <v>25</v>
      </c>
      <c r="V272" s="1" t="s">
        <v>25</v>
      </c>
    </row>
    <row r="273" spans="1:22" s="6" customFormat="1" ht="39.75" customHeight="1" x14ac:dyDescent="0.2">
      <c r="A273" s="1">
        <v>266</v>
      </c>
      <c r="B273" s="19" t="s">
        <v>404</v>
      </c>
      <c r="C273" s="1" t="s">
        <v>1508</v>
      </c>
      <c r="D273" s="1" t="s">
        <v>1509</v>
      </c>
      <c r="E273" s="1" t="s">
        <v>1510</v>
      </c>
      <c r="F273" s="5" t="s">
        <v>1511</v>
      </c>
      <c r="G273" s="1" t="s">
        <v>27</v>
      </c>
      <c r="H273" s="1">
        <v>316041.92</v>
      </c>
      <c r="I273" s="1">
        <v>2</v>
      </c>
      <c r="J273" s="1">
        <v>316041.92</v>
      </c>
      <c r="K273" s="1">
        <v>2</v>
      </c>
      <c r="L273" s="2">
        <v>316041.92</v>
      </c>
      <c r="M273" s="1">
        <v>2</v>
      </c>
      <c r="N273" s="2">
        <v>316041.92</v>
      </c>
      <c r="O273" s="1">
        <v>2</v>
      </c>
      <c r="P273" s="1">
        <v>0</v>
      </c>
      <c r="Q273" s="1">
        <v>0</v>
      </c>
      <c r="R273" s="9">
        <f t="shared" si="5"/>
        <v>1264167.68</v>
      </c>
      <c r="S273" s="1">
        <f t="shared" si="5"/>
        <v>8</v>
      </c>
      <c r="T273" s="1" t="s">
        <v>343</v>
      </c>
      <c r="U273" s="1" t="s">
        <v>25</v>
      </c>
      <c r="V273" s="1" t="s">
        <v>25</v>
      </c>
    </row>
    <row r="274" spans="1:22" s="6" customFormat="1" ht="39.75" customHeight="1" x14ac:dyDescent="0.2">
      <c r="A274" s="1">
        <v>267</v>
      </c>
      <c r="B274" s="19" t="s">
        <v>411</v>
      </c>
      <c r="C274" s="1" t="s">
        <v>1512</v>
      </c>
      <c r="D274" s="1" t="s">
        <v>1513</v>
      </c>
      <c r="E274" s="1" t="s">
        <v>1514</v>
      </c>
      <c r="F274" s="5" t="s">
        <v>1515</v>
      </c>
      <c r="G274" s="1" t="s">
        <v>219</v>
      </c>
      <c r="H274" s="1">
        <v>584571.51</v>
      </c>
      <c r="I274" s="1">
        <v>1047</v>
      </c>
      <c r="J274" s="1">
        <v>584571.51</v>
      </c>
      <c r="K274" s="1">
        <v>1047</v>
      </c>
      <c r="L274" s="2">
        <v>584571.51</v>
      </c>
      <c r="M274" s="1">
        <v>1047</v>
      </c>
      <c r="N274" s="1">
        <v>0</v>
      </c>
      <c r="O274" s="1">
        <v>0</v>
      </c>
      <c r="P274" s="1">
        <v>0</v>
      </c>
      <c r="Q274" s="1">
        <v>0</v>
      </c>
      <c r="R274" s="9">
        <f t="shared" si="5"/>
        <v>1753714.53</v>
      </c>
      <c r="S274" s="1">
        <f t="shared" si="5"/>
        <v>3141</v>
      </c>
      <c r="T274" s="1" t="s">
        <v>343</v>
      </c>
      <c r="U274" s="1" t="s">
        <v>25</v>
      </c>
      <c r="V274" s="1" t="s">
        <v>25</v>
      </c>
    </row>
    <row r="275" spans="1:22" s="6" customFormat="1" ht="39.75" customHeight="1" x14ac:dyDescent="0.2">
      <c r="A275" s="1">
        <v>268</v>
      </c>
      <c r="B275" s="19" t="s">
        <v>1516</v>
      </c>
      <c r="C275" s="1" t="s">
        <v>1517</v>
      </c>
      <c r="D275" s="1" t="s">
        <v>1518</v>
      </c>
      <c r="E275" s="1" t="s">
        <v>1519</v>
      </c>
      <c r="F275" s="5" t="s">
        <v>1520</v>
      </c>
      <c r="G275" s="1" t="s">
        <v>219</v>
      </c>
      <c r="H275" s="1">
        <v>361254.16000000003</v>
      </c>
      <c r="I275" s="1">
        <v>248</v>
      </c>
      <c r="J275" s="1">
        <v>361254.16000000003</v>
      </c>
      <c r="K275" s="1">
        <v>248</v>
      </c>
      <c r="L275" s="2">
        <v>361254.16000000003</v>
      </c>
      <c r="M275" s="1">
        <v>248</v>
      </c>
      <c r="N275" s="1">
        <v>0</v>
      </c>
      <c r="O275" s="1">
        <v>0</v>
      </c>
      <c r="P275" s="1">
        <v>0</v>
      </c>
      <c r="Q275" s="1">
        <v>0</v>
      </c>
      <c r="R275" s="9">
        <f t="shared" si="5"/>
        <v>1083762.48</v>
      </c>
      <c r="S275" s="1">
        <f t="shared" si="5"/>
        <v>744</v>
      </c>
      <c r="T275" s="1" t="s">
        <v>343</v>
      </c>
      <c r="U275" s="1" t="s">
        <v>25</v>
      </c>
      <c r="V275" s="1" t="s">
        <v>25</v>
      </c>
    </row>
    <row r="276" spans="1:22" s="6" customFormat="1" ht="39.75" customHeight="1" x14ac:dyDescent="0.2">
      <c r="A276" s="1">
        <v>269</v>
      </c>
      <c r="B276" s="19" t="s">
        <v>1521</v>
      </c>
      <c r="C276" s="1" t="s">
        <v>1522</v>
      </c>
      <c r="D276" s="1" t="s">
        <v>1523</v>
      </c>
      <c r="E276" s="1" t="s">
        <v>1524</v>
      </c>
      <c r="F276" s="5" t="s">
        <v>1525</v>
      </c>
      <c r="G276" s="1" t="s">
        <v>27</v>
      </c>
      <c r="H276" s="1">
        <v>452938</v>
      </c>
      <c r="I276" s="1">
        <v>2</v>
      </c>
      <c r="J276" s="1">
        <v>452938</v>
      </c>
      <c r="K276" s="1">
        <v>2</v>
      </c>
      <c r="L276" s="2">
        <v>452938</v>
      </c>
      <c r="M276" s="1">
        <v>2</v>
      </c>
      <c r="N276" s="2">
        <v>452938</v>
      </c>
      <c r="O276" s="1">
        <v>2</v>
      </c>
      <c r="P276" s="1">
        <v>0</v>
      </c>
      <c r="Q276" s="1">
        <v>0</v>
      </c>
      <c r="R276" s="9">
        <f t="shared" si="5"/>
        <v>1811752</v>
      </c>
      <c r="S276" s="1">
        <f t="shared" si="5"/>
        <v>8</v>
      </c>
      <c r="T276" s="1" t="s">
        <v>343</v>
      </c>
      <c r="U276" s="1" t="s">
        <v>25</v>
      </c>
      <c r="V276" s="1" t="s">
        <v>25</v>
      </c>
    </row>
    <row r="277" spans="1:22" s="6" customFormat="1" ht="39.75" customHeight="1" x14ac:dyDescent="0.2">
      <c r="A277" s="1">
        <v>270</v>
      </c>
      <c r="B277" s="19" t="s">
        <v>1526</v>
      </c>
      <c r="C277" s="1" t="s">
        <v>1527</v>
      </c>
      <c r="D277" s="1" t="s">
        <v>1528</v>
      </c>
      <c r="E277" s="1" t="s">
        <v>1529</v>
      </c>
      <c r="F277" s="5" t="s">
        <v>1530</v>
      </c>
      <c r="G277" s="1" t="s">
        <v>29</v>
      </c>
      <c r="H277" s="1">
        <v>638800</v>
      </c>
      <c r="I277" s="1">
        <v>10</v>
      </c>
      <c r="J277" s="1">
        <v>638800</v>
      </c>
      <c r="K277" s="1">
        <v>10</v>
      </c>
      <c r="L277" s="2">
        <v>638800</v>
      </c>
      <c r="M277" s="1">
        <v>10</v>
      </c>
      <c r="N277" s="2">
        <v>638800</v>
      </c>
      <c r="O277" s="1">
        <v>10</v>
      </c>
      <c r="P277" s="1">
        <v>0</v>
      </c>
      <c r="Q277" s="1">
        <v>0</v>
      </c>
      <c r="R277" s="9">
        <f t="shared" si="5"/>
        <v>2555200</v>
      </c>
      <c r="S277" s="1">
        <f t="shared" si="5"/>
        <v>40</v>
      </c>
      <c r="T277" s="1" t="s">
        <v>343</v>
      </c>
      <c r="U277" s="1" t="s">
        <v>25</v>
      </c>
      <c r="V277" s="1" t="s">
        <v>25</v>
      </c>
    </row>
    <row r="278" spans="1:22" s="6" customFormat="1" ht="39.75" customHeight="1" x14ac:dyDescent="0.2">
      <c r="A278" s="1">
        <v>271</v>
      </c>
      <c r="B278" s="19" t="s">
        <v>312</v>
      </c>
      <c r="C278" s="1" t="s">
        <v>1531</v>
      </c>
      <c r="D278" s="1" t="s">
        <v>1532</v>
      </c>
      <c r="E278" s="1" t="s">
        <v>1533</v>
      </c>
      <c r="F278" s="5" t="s">
        <v>1534</v>
      </c>
      <c r="G278" s="1" t="s">
        <v>27</v>
      </c>
      <c r="H278" s="1">
        <v>966000</v>
      </c>
      <c r="I278" s="1">
        <v>7</v>
      </c>
      <c r="J278" s="1">
        <v>414000</v>
      </c>
      <c r="K278" s="1">
        <v>3</v>
      </c>
      <c r="L278" s="2">
        <v>414000</v>
      </c>
      <c r="M278" s="1">
        <v>3</v>
      </c>
      <c r="N278" s="1">
        <v>0</v>
      </c>
      <c r="O278" s="1">
        <v>0</v>
      </c>
      <c r="P278" s="1">
        <v>0</v>
      </c>
      <c r="Q278" s="1">
        <v>0</v>
      </c>
      <c r="R278" s="9">
        <f t="shared" si="5"/>
        <v>1794000</v>
      </c>
      <c r="S278" s="1">
        <f t="shared" si="5"/>
        <v>13</v>
      </c>
      <c r="T278" s="1" t="s">
        <v>343</v>
      </c>
      <c r="U278" s="1" t="s">
        <v>25</v>
      </c>
      <c r="V278" s="1" t="s">
        <v>25</v>
      </c>
    </row>
    <row r="279" spans="1:22" s="6" customFormat="1" ht="39.75" customHeight="1" x14ac:dyDescent="0.2">
      <c r="A279" s="1">
        <v>272</v>
      </c>
      <c r="B279" s="19" t="s">
        <v>1535</v>
      </c>
      <c r="C279" s="1" t="s">
        <v>1536</v>
      </c>
      <c r="D279" s="1" t="s">
        <v>1537</v>
      </c>
      <c r="E279" s="1" t="s">
        <v>1538</v>
      </c>
      <c r="F279" s="5" t="s">
        <v>1539</v>
      </c>
      <c r="G279" s="1" t="s">
        <v>29</v>
      </c>
      <c r="H279" s="1">
        <v>294520.02</v>
      </c>
      <c r="I279" s="1">
        <v>6</v>
      </c>
      <c r="J279" s="1">
        <v>294520.02</v>
      </c>
      <c r="K279" s="1">
        <v>6</v>
      </c>
      <c r="L279" s="2">
        <v>294520.02</v>
      </c>
      <c r="M279" s="1">
        <v>6</v>
      </c>
      <c r="N279" s="2">
        <v>294520.02</v>
      </c>
      <c r="O279" s="1">
        <v>6</v>
      </c>
      <c r="P279" s="1">
        <v>0</v>
      </c>
      <c r="Q279" s="1">
        <v>0</v>
      </c>
      <c r="R279" s="9">
        <f t="shared" si="5"/>
        <v>1178080.08</v>
      </c>
      <c r="S279" s="1">
        <f t="shared" si="5"/>
        <v>24</v>
      </c>
      <c r="T279" s="1" t="s">
        <v>343</v>
      </c>
      <c r="U279" s="1" t="s">
        <v>25</v>
      </c>
      <c r="V279" s="1" t="s">
        <v>25</v>
      </c>
    </row>
    <row r="280" spans="1:22" s="6" customFormat="1" ht="39.75" customHeight="1" x14ac:dyDescent="0.2">
      <c r="A280" s="1">
        <v>273</v>
      </c>
      <c r="B280" s="19" t="s">
        <v>112</v>
      </c>
      <c r="C280" s="1" t="s">
        <v>1540</v>
      </c>
      <c r="D280" s="1" t="s">
        <v>1541</v>
      </c>
      <c r="E280" s="1" t="s">
        <v>1542</v>
      </c>
      <c r="F280" s="5" t="s">
        <v>1543</v>
      </c>
      <c r="G280" s="1" t="s">
        <v>27</v>
      </c>
      <c r="H280" s="1">
        <v>68040</v>
      </c>
      <c r="I280" s="1">
        <v>40</v>
      </c>
      <c r="J280" s="1">
        <v>68040</v>
      </c>
      <c r="K280" s="1">
        <v>40</v>
      </c>
      <c r="L280" s="2">
        <v>68040</v>
      </c>
      <c r="M280" s="1">
        <v>40</v>
      </c>
      <c r="N280" s="2">
        <v>68040</v>
      </c>
      <c r="O280" s="1">
        <v>40</v>
      </c>
      <c r="P280" s="1">
        <v>0</v>
      </c>
      <c r="Q280" s="1">
        <v>0</v>
      </c>
      <c r="R280" s="9">
        <f t="shared" si="5"/>
        <v>272160</v>
      </c>
      <c r="S280" s="1">
        <f t="shared" si="5"/>
        <v>160</v>
      </c>
      <c r="T280" s="1" t="s">
        <v>343</v>
      </c>
      <c r="U280" s="1" t="s">
        <v>25</v>
      </c>
      <c r="V280" s="1" t="s">
        <v>25</v>
      </c>
    </row>
    <row r="281" spans="1:22" s="6" customFormat="1" ht="39.75" customHeight="1" x14ac:dyDescent="0.2">
      <c r="A281" s="1">
        <v>274</v>
      </c>
      <c r="B281" s="19" t="s">
        <v>402</v>
      </c>
      <c r="C281" s="1" t="s">
        <v>250</v>
      </c>
      <c r="D281" s="1" t="s">
        <v>1544</v>
      </c>
      <c r="E281" s="1" t="s">
        <v>1545</v>
      </c>
      <c r="F281" s="5" t="s">
        <v>1546</v>
      </c>
      <c r="G281" s="1" t="s">
        <v>27</v>
      </c>
      <c r="H281" s="1">
        <v>112347.90000000001</v>
      </c>
      <c r="I281" s="1">
        <v>765</v>
      </c>
      <c r="J281" s="1">
        <v>112347.90000000001</v>
      </c>
      <c r="K281" s="1">
        <v>765</v>
      </c>
      <c r="L281" s="2">
        <v>112347.90000000001</v>
      </c>
      <c r="M281" s="1">
        <v>765</v>
      </c>
      <c r="N281" s="1">
        <v>0</v>
      </c>
      <c r="O281" s="1">
        <v>0</v>
      </c>
      <c r="P281" s="1">
        <v>0</v>
      </c>
      <c r="Q281" s="1">
        <v>0</v>
      </c>
      <c r="R281" s="9">
        <f t="shared" si="5"/>
        <v>337043.7</v>
      </c>
      <c r="S281" s="1">
        <f t="shared" si="5"/>
        <v>2295</v>
      </c>
      <c r="T281" s="1" t="s">
        <v>343</v>
      </c>
      <c r="U281" s="1" t="s">
        <v>24</v>
      </c>
      <c r="V281" s="1" t="s">
        <v>1547</v>
      </c>
    </row>
    <row r="282" spans="1:22" s="6" customFormat="1" ht="39.75" customHeight="1" x14ac:dyDescent="0.2">
      <c r="A282" s="1">
        <v>275</v>
      </c>
      <c r="B282" s="19" t="s">
        <v>1548</v>
      </c>
      <c r="C282" s="1" t="s">
        <v>1549</v>
      </c>
      <c r="D282" s="1" t="s">
        <v>1550</v>
      </c>
      <c r="E282" s="1" t="s">
        <v>1551</v>
      </c>
      <c r="F282" s="5" t="s">
        <v>1552</v>
      </c>
      <c r="G282" s="1" t="s">
        <v>27</v>
      </c>
      <c r="H282" s="1">
        <v>934920.00000000012</v>
      </c>
      <c r="I282" s="1">
        <v>100</v>
      </c>
      <c r="J282" s="1">
        <v>934920.00000000012</v>
      </c>
      <c r="K282" s="1">
        <v>100</v>
      </c>
      <c r="L282" s="2">
        <v>934920.00000000012</v>
      </c>
      <c r="M282" s="1">
        <v>100</v>
      </c>
      <c r="N282" s="1">
        <v>0</v>
      </c>
      <c r="O282" s="1">
        <v>0</v>
      </c>
      <c r="P282" s="1">
        <v>0</v>
      </c>
      <c r="Q282" s="1">
        <v>0</v>
      </c>
      <c r="R282" s="9">
        <f t="shared" si="5"/>
        <v>2804760.0000000005</v>
      </c>
      <c r="S282" s="1">
        <f t="shared" si="5"/>
        <v>300</v>
      </c>
      <c r="T282" s="1" t="s">
        <v>343</v>
      </c>
      <c r="U282" s="1" t="s">
        <v>25</v>
      </c>
      <c r="V282" s="1" t="s">
        <v>25</v>
      </c>
    </row>
    <row r="283" spans="1:22" s="6" customFormat="1" ht="39.75" customHeight="1" x14ac:dyDescent="0.2">
      <c r="A283" s="1">
        <v>276</v>
      </c>
      <c r="B283" s="19" t="s">
        <v>151</v>
      </c>
      <c r="C283" s="1" t="s">
        <v>152</v>
      </c>
      <c r="D283" s="1" t="s">
        <v>474</v>
      </c>
      <c r="E283" s="1" t="s">
        <v>1553</v>
      </c>
      <c r="F283" s="5" t="s">
        <v>1554</v>
      </c>
      <c r="G283" s="1" t="s">
        <v>27</v>
      </c>
      <c r="H283" s="1">
        <v>100800</v>
      </c>
      <c r="I283" s="1">
        <v>150</v>
      </c>
      <c r="J283" s="1">
        <v>100800</v>
      </c>
      <c r="K283" s="1">
        <v>150</v>
      </c>
      <c r="L283" s="2">
        <v>100800</v>
      </c>
      <c r="M283" s="1">
        <v>150</v>
      </c>
      <c r="N283" s="1">
        <v>0</v>
      </c>
      <c r="O283" s="1">
        <v>0</v>
      </c>
      <c r="P283" s="1">
        <v>0</v>
      </c>
      <c r="Q283" s="1">
        <v>0</v>
      </c>
      <c r="R283" s="9">
        <f t="shared" si="5"/>
        <v>302400</v>
      </c>
      <c r="S283" s="1">
        <f t="shared" si="5"/>
        <v>450</v>
      </c>
      <c r="T283" s="1" t="s">
        <v>343</v>
      </c>
      <c r="U283" s="1" t="s">
        <v>24</v>
      </c>
      <c r="V283" s="1" t="e">
        <v>#N/A</v>
      </c>
    </row>
    <row r="284" spans="1:22" s="6" customFormat="1" ht="39.75" customHeight="1" x14ac:dyDescent="0.2">
      <c r="A284" s="1">
        <v>277</v>
      </c>
      <c r="B284" s="19" t="s">
        <v>313</v>
      </c>
      <c r="C284" s="1" t="s">
        <v>1555</v>
      </c>
      <c r="D284" s="1" t="s">
        <v>670</v>
      </c>
      <c r="E284" s="1" t="s">
        <v>1556</v>
      </c>
      <c r="F284" s="5" t="s">
        <v>1557</v>
      </c>
      <c r="G284" s="1" t="s">
        <v>27</v>
      </c>
      <c r="H284" s="1">
        <v>96374.04</v>
      </c>
      <c r="I284" s="1">
        <v>4</v>
      </c>
      <c r="J284" s="1">
        <v>96374.04</v>
      </c>
      <c r="K284" s="1">
        <v>4</v>
      </c>
      <c r="L284" s="2">
        <v>96374.04</v>
      </c>
      <c r="M284" s="1">
        <v>4</v>
      </c>
      <c r="N284" s="1">
        <v>0</v>
      </c>
      <c r="O284" s="1">
        <v>0</v>
      </c>
      <c r="P284" s="1">
        <v>0</v>
      </c>
      <c r="Q284" s="1">
        <v>0</v>
      </c>
      <c r="R284" s="9">
        <f t="shared" si="5"/>
        <v>289122.12</v>
      </c>
      <c r="S284" s="1">
        <f t="shared" si="5"/>
        <v>12</v>
      </c>
      <c r="T284" s="1" t="s">
        <v>343</v>
      </c>
      <c r="U284" s="1" t="s">
        <v>23</v>
      </c>
      <c r="V284" s="1" t="s">
        <v>1558</v>
      </c>
    </row>
    <row r="285" spans="1:22" s="6" customFormat="1" ht="39.75" customHeight="1" x14ac:dyDescent="0.2">
      <c r="A285" s="1">
        <v>278</v>
      </c>
      <c r="B285" s="19" t="s">
        <v>1559</v>
      </c>
      <c r="C285" s="1" t="s">
        <v>1560</v>
      </c>
      <c r="D285" s="1" t="s">
        <v>1561</v>
      </c>
      <c r="E285" s="1" t="s">
        <v>1562</v>
      </c>
      <c r="F285" s="5" t="s">
        <v>1563</v>
      </c>
      <c r="G285" s="1" t="s">
        <v>29</v>
      </c>
      <c r="H285" s="1">
        <v>92448</v>
      </c>
      <c r="I285" s="1">
        <v>16</v>
      </c>
      <c r="J285" s="1">
        <v>92448</v>
      </c>
      <c r="K285" s="1">
        <v>16</v>
      </c>
      <c r="L285" s="2">
        <v>92448</v>
      </c>
      <c r="M285" s="1">
        <v>16</v>
      </c>
      <c r="N285" s="2">
        <v>92448</v>
      </c>
      <c r="O285" s="1">
        <v>16</v>
      </c>
      <c r="P285" s="1">
        <v>0</v>
      </c>
      <c r="Q285" s="1">
        <v>0</v>
      </c>
      <c r="R285" s="9">
        <f t="shared" si="5"/>
        <v>369792</v>
      </c>
      <c r="S285" s="1">
        <f t="shared" si="5"/>
        <v>64</v>
      </c>
      <c r="T285" s="1" t="s">
        <v>343</v>
      </c>
      <c r="U285" s="1" t="s">
        <v>25</v>
      </c>
      <c r="V285" s="1" t="s">
        <v>25</v>
      </c>
    </row>
    <row r="286" spans="1:22" s="6" customFormat="1" ht="39.75" customHeight="1" x14ac:dyDescent="0.2">
      <c r="A286" s="1">
        <v>279</v>
      </c>
      <c r="B286" s="19" t="s">
        <v>1564</v>
      </c>
      <c r="C286" s="1" t="s">
        <v>1565</v>
      </c>
      <c r="D286" s="1" t="s">
        <v>1566</v>
      </c>
      <c r="E286" s="1" t="s">
        <v>1567</v>
      </c>
      <c r="F286" s="5" t="s">
        <v>1568</v>
      </c>
      <c r="G286" s="1" t="s">
        <v>27</v>
      </c>
      <c r="H286" s="1">
        <v>168000</v>
      </c>
      <c r="I286" s="1">
        <v>1</v>
      </c>
      <c r="J286" s="1">
        <v>168000</v>
      </c>
      <c r="K286" s="1">
        <v>1</v>
      </c>
      <c r="L286" s="2">
        <v>168000</v>
      </c>
      <c r="M286" s="1">
        <v>1</v>
      </c>
      <c r="N286" s="1">
        <v>0</v>
      </c>
      <c r="O286" s="1">
        <v>0</v>
      </c>
      <c r="P286" s="1">
        <v>0</v>
      </c>
      <c r="Q286" s="1">
        <v>0</v>
      </c>
      <c r="R286" s="9">
        <f t="shared" si="5"/>
        <v>504000</v>
      </c>
      <c r="S286" s="1">
        <f t="shared" si="5"/>
        <v>3</v>
      </c>
      <c r="T286" s="1" t="s">
        <v>343</v>
      </c>
      <c r="U286" s="1" t="s">
        <v>25</v>
      </c>
      <c r="V286" s="1" t="s">
        <v>25</v>
      </c>
    </row>
    <row r="287" spans="1:22" s="6" customFormat="1" ht="39.75" customHeight="1" x14ac:dyDescent="0.2">
      <c r="A287" s="1">
        <v>280</v>
      </c>
      <c r="B287" s="19" t="s">
        <v>1569</v>
      </c>
      <c r="C287" s="1" t="s">
        <v>1570</v>
      </c>
      <c r="D287" s="1" t="s">
        <v>1571</v>
      </c>
      <c r="E287" s="1" t="s">
        <v>1572</v>
      </c>
      <c r="F287" s="5" t="s">
        <v>1573</v>
      </c>
      <c r="G287" s="1" t="s">
        <v>27</v>
      </c>
      <c r="H287" s="1">
        <v>147040</v>
      </c>
      <c r="I287" s="1">
        <v>4</v>
      </c>
      <c r="J287" s="1">
        <v>147040</v>
      </c>
      <c r="K287" s="1">
        <v>4</v>
      </c>
      <c r="L287" s="2">
        <v>147040</v>
      </c>
      <c r="M287" s="1">
        <v>4</v>
      </c>
      <c r="N287" s="2">
        <v>147040</v>
      </c>
      <c r="O287" s="1">
        <v>4</v>
      </c>
      <c r="P287" s="1">
        <v>0</v>
      </c>
      <c r="Q287" s="1">
        <v>0</v>
      </c>
      <c r="R287" s="9">
        <f t="shared" si="5"/>
        <v>588160</v>
      </c>
      <c r="S287" s="1">
        <f t="shared" si="5"/>
        <v>16</v>
      </c>
      <c r="T287" s="1" t="s">
        <v>343</v>
      </c>
      <c r="U287" s="1" t="s">
        <v>25</v>
      </c>
      <c r="V287" s="1" t="s">
        <v>25</v>
      </c>
    </row>
    <row r="288" spans="1:22" s="6" customFormat="1" ht="39.75" customHeight="1" x14ac:dyDescent="0.2">
      <c r="A288" s="1">
        <v>281</v>
      </c>
      <c r="B288" s="19" t="s">
        <v>1574</v>
      </c>
      <c r="C288" s="1" t="s">
        <v>1575</v>
      </c>
      <c r="D288" s="1" t="s">
        <v>1576</v>
      </c>
      <c r="E288" s="1" t="s">
        <v>1577</v>
      </c>
      <c r="F288" s="5" t="s">
        <v>1578</v>
      </c>
      <c r="G288" s="1" t="s">
        <v>27</v>
      </c>
      <c r="H288" s="1">
        <v>232500</v>
      </c>
      <c r="I288" s="1">
        <v>75</v>
      </c>
      <c r="J288" s="1">
        <v>232500</v>
      </c>
      <c r="K288" s="1">
        <v>75</v>
      </c>
      <c r="L288" s="2">
        <v>232500</v>
      </c>
      <c r="M288" s="1">
        <v>75</v>
      </c>
      <c r="N288" s="1">
        <v>0</v>
      </c>
      <c r="O288" s="1">
        <v>0</v>
      </c>
      <c r="P288" s="1">
        <v>0</v>
      </c>
      <c r="Q288" s="1">
        <v>0</v>
      </c>
      <c r="R288" s="9">
        <f t="shared" si="5"/>
        <v>697500</v>
      </c>
      <c r="S288" s="1">
        <f t="shared" si="5"/>
        <v>225</v>
      </c>
      <c r="T288" s="1" t="s">
        <v>343</v>
      </c>
      <c r="U288" s="1" t="s">
        <v>25</v>
      </c>
      <c r="V288" s="1" t="s">
        <v>25</v>
      </c>
    </row>
    <row r="289" spans="1:22" s="6" customFormat="1" ht="39.75" customHeight="1" x14ac:dyDescent="0.2">
      <c r="A289" s="1">
        <v>282</v>
      </c>
      <c r="B289" s="19" t="s">
        <v>1574</v>
      </c>
      <c r="C289" s="1" t="s">
        <v>1575</v>
      </c>
      <c r="D289" s="1" t="s">
        <v>1576</v>
      </c>
      <c r="E289" s="1" t="s">
        <v>1577</v>
      </c>
      <c r="F289" s="5" t="s">
        <v>1579</v>
      </c>
      <c r="G289" s="1" t="s">
        <v>27</v>
      </c>
      <c r="H289" s="1">
        <v>250116</v>
      </c>
      <c r="I289" s="1">
        <v>75</v>
      </c>
      <c r="J289" s="1">
        <v>250116</v>
      </c>
      <c r="K289" s="1">
        <v>75</v>
      </c>
      <c r="L289" s="2">
        <v>250116</v>
      </c>
      <c r="M289" s="1">
        <v>75</v>
      </c>
      <c r="N289" s="1">
        <v>0</v>
      </c>
      <c r="O289" s="1">
        <v>0</v>
      </c>
      <c r="P289" s="1">
        <v>0</v>
      </c>
      <c r="Q289" s="1">
        <v>0</v>
      </c>
      <c r="R289" s="9">
        <f t="shared" si="5"/>
        <v>750348</v>
      </c>
      <c r="S289" s="1">
        <f t="shared" si="5"/>
        <v>225</v>
      </c>
      <c r="T289" s="1" t="s">
        <v>343</v>
      </c>
      <c r="U289" s="1" t="s">
        <v>25</v>
      </c>
      <c r="V289" s="1" t="s">
        <v>25</v>
      </c>
    </row>
    <row r="290" spans="1:22" s="6" customFormat="1" ht="39.75" customHeight="1" x14ac:dyDescent="0.2">
      <c r="A290" s="1">
        <v>283</v>
      </c>
      <c r="B290" s="19" t="s">
        <v>1580</v>
      </c>
      <c r="C290" s="1" t="s">
        <v>1581</v>
      </c>
      <c r="D290" s="1" t="s">
        <v>703</v>
      </c>
      <c r="E290" s="1" t="s">
        <v>1582</v>
      </c>
      <c r="F290" s="5" t="s">
        <v>1583</v>
      </c>
      <c r="G290" s="1" t="s">
        <v>29</v>
      </c>
      <c r="H290" s="1">
        <v>59241</v>
      </c>
      <c r="I290" s="1">
        <v>10</v>
      </c>
      <c r="J290" s="1">
        <v>59241</v>
      </c>
      <c r="K290" s="1">
        <v>10</v>
      </c>
      <c r="L290" s="2">
        <v>59241</v>
      </c>
      <c r="M290" s="1">
        <v>10</v>
      </c>
      <c r="N290" s="2">
        <v>59241</v>
      </c>
      <c r="O290" s="1">
        <v>10</v>
      </c>
      <c r="P290" s="1">
        <v>0</v>
      </c>
      <c r="Q290" s="1">
        <v>0</v>
      </c>
      <c r="R290" s="9">
        <f t="shared" si="5"/>
        <v>236964</v>
      </c>
      <c r="S290" s="1">
        <f t="shared" si="5"/>
        <v>40</v>
      </c>
      <c r="T290" s="1" t="s">
        <v>343</v>
      </c>
      <c r="U290" s="1" t="s">
        <v>25</v>
      </c>
      <c r="V290" s="1" t="s">
        <v>25</v>
      </c>
    </row>
    <row r="291" spans="1:22" s="6" customFormat="1" ht="39.75" customHeight="1" x14ac:dyDescent="0.2">
      <c r="A291" s="1">
        <v>284</v>
      </c>
      <c r="B291" s="19" t="s">
        <v>1584</v>
      </c>
      <c r="C291" s="1" t="s">
        <v>1585</v>
      </c>
      <c r="D291" s="1" t="s">
        <v>1586</v>
      </c>
      <c r="E291" s="1" t="s">
        <v>1587</v>
      </c>
      <c r="F291" s="5" t="s">
        <v>1588</v>
      </c>
      <c r="G291" s="1" t="s">
        <v>27</v>
      </c>
      <c r="H291" s="1">
        <v>439040</v>
      </c>
      <c r="I291" s="1">
        <v>28</v>
      </c>
      <c r="J291" s="1">
        <v>439040</v>
      </c>
      <c r="K291" s="1">
        <v>28</v>
      </c>
      <c r="L291" s="2">
        <v>439040</v>
      </c>
      <c r="M291" s="1">
        <v>28</v>
      </c>
      <c r="N291" s="2">
        <v>439040</v>
      </c>
      <c r="O291" s="1">
        <v>28</v>
      </c>
      <c r="P291" s="1">
        <v>0</v>
      </c>
      <c r="Q291" s="1">
        <v>0</v>
      </c>
      <c r="R291" s="9">
        <f t="shared" si="5"/>
        <v>1756160</v>
      </c>
      <c r="S291" s="1">
        <f t="shared" si="5"/>
        <v>112</v>
      </c>
      <c r="T291" s="1" t="s">
        <v>343</v>
      </c>
      <c r="U291" s="1" t="s">
        <v>25</v>
      </c>
      <c r="V291" s="1" t="s">
        <v>25</v>
      </c>
    </row>
    <row r="292" spans="1:22" s="6" customFormat="1" ht="39.75" customHeight="1" x14ac:dyDescent="0.2">
      <c r="A292" s="1">
        <v>285</v>
      </c>
      <c r="B292" s="19" t="s">
        <v>59</v>
      </c>
      <c r="C292" s="1" t="s">
        <v>1495</v>
      </c>
      <c r="D292" s="1" t="s">
        <v>1474</v>
      </c>
      <c r="E292" s="1" t="s">
        <v>1496</v>
      </c>
      <c r="F292" s="5" t="s">
        <v>1589</v>
      </c>
      <c r="G292" s="1" t="s">
        <v>430</v>
      </c>
      <c r="H292" s="1">
        <v>352000</v>
      </c>
      <c r="I292" s="1">
        <v>11</v>
      </c>
      <c r="J292" s="1">
        <v>352000</v>
      </c>
      <c r="K292" s="1">
        <v>11</v>
      </c>
      <c r="L292" s="2">
        <v>352000</v>
      </c>
      <c r="M292" s="1">
        <v>11</v>
      </c>
      <c r="N292" s="2">
        <v>352000</v>
      </c>
      <c r="O292" s="1">
        <v>11</v>
      </c>
      <c r="P292" s="1">
        <v>0</v>
      </c>
      <c r="Q292" s="1">
        <v>0</v>
      </c>
      <c r="R292" s="9">
        <f t="shared" si="5"/>
        <v>1408000</v>
      </c>
      <c r="S292" s="1">
        <f t="shared" si="5"/>
        <v>44</v>
      </c>
      <c r="T292" s="1" t="s">
        <v>343</v>
      </c>
      <c r="U292" s="1" t="s">
        <v>25</v>
      </c>
      <c r="V292" s="1" t="s">
        <v>25</v>
      </c>
    </row>
    <row r="293" spans="1:22" s="6" customFormat="1" ht="39.75" customHeight="1" x14ac:dyDescent="0.2">
      <c r="A293" s="1">
        <v>286</v>
      </c>
      <c r="B293" s="19" t="s">
        <v>46</v>
      </c>
      <c r="C293" s="1" t="s">
        <v>1590</v>
      </c>
      <c r="D293" s="1" t="s">
        <v>1591</v>
      </c>
      <c r="E293" s="1" t="s">
        <v>1592</v>
      </c>
      <c r="F293" s="5" t="s">
        <v>1593</v>
      </c>
      <c r="G293" s="1" t="s">
        <v>27</v>
      </c>
      <c r="H293" s="1">
        <v>523700</v>
      </c>
      <c r="I293" s="1">
        <v>100</v>
      </c>
      <c r="J293" s="1">
        <v>523700</v>
      </c>
      <c r="K293" s="1">
        <v>100</v>
      </c>
      <c r="L293" s="2">
        <v>523700</v>
      </c>
      <c r="M293" s="1">
        <v>100</v>
      </c>
      <c r="N293" s="2">
        <v>523700</v>
      </c>
      <c r="O293" s="1">
        <v>100</v>
      </c>
      <c r="P293" s="1">
        <v>0</v>
      </c>
      <c r="Q293" s="1">
        <v>0</v>
      </c>
      <c r="R293" s="9">
        <f t="shared" si="5"/>
        <v>2094800</v>
      </c>
      <c r="S293" s="1">
        <f t="shared" si="5"/>
        <v>400</v>
      </c>
      <c r="T293" s="1" t="s">
        <v>343</v>
      </c>
      <c r="U293" s="1" t="s">
        <v>25</v>
      </c>
      <c r="V293" s="1" t="s">
        <v>25</v>
      </c>
    </row>
    <row r="294" spans="1:22" s="6" customFormat="1" ht="39.75" customHeight="1" x14ac:dyDescent="0.2">
      <c r="A294" s="1">
        <v>287</v>
      </c>
      <c r="B294" s="19" t="s">
        <v>68</v>
      </c>
      <c r="C294" s="1" t="s">
        <v>1594</v>
      </c>
      <c r="D294" s="1" t="s">
        <v>1595</v>
      </c>
      <c r="E294" s="1" t="s">
        <v>1596</v>
      </c>
      <c r="F294" s="5" t="s">
        <v>1597</v>
      </c>
      <c r="G294" s="1" t="s">
        <v>27</v>
      </c>
      <c r="H294" s="1">
        <v>31560</v>
      </c>
      <c r="I294" s="1">
        <v>2</v>
      </c>
      <c r="J294" s="1">
        <v>31560</v>
      </c>
      <c r="K294" s="1">
        <v>2</v>
      </c>
      <c r="L294" s="2">
        <v>31560</v>
      </c>
      <c r="M294" s="1">
        <v>2</v>
      </c>
      <c r="N294" s="2">
        <v>31560</v>
      </c>
      <c r="O294" s="1">
        <v>2</v>
      </c>
      <c r="P294" s="1">
        <v>0</v>
      </c>
      <c r="Q294" s="1">
        <v>0</v>
      </c>
      <c r="R294" s="9">
        <f t="shared" si="5"/>
        <v>126240</v>
      </c>
      <c r="S294" s="1">
        <f t="shared" si="5"/>
        <v>8</v>
      </c>
      <c r="T294" s="1" t="s">
        <v>343</v>
      </c>
      <c r="U294" s="1" t="s">
        <v>24</v>
      </c>
      <c r="V294" s="1" t="e">
        <v>#N/A</v>
      </c>
    </row>
    <row r="295" spans="1:22" s="6" customFormat="1" ht="39.75" customHeight="1" x14ac:dyDescent="0.2">
      <c r="A295" s="1">
        <v>288</v>
      </c>
      <c r="B295" s="19" t="s">
        <v>112</v>
      </c>
      <c r="C295" s="1" t="s">
        <v>1540</v>
      </c>
      <c r="D295" s="1" t="s">
        <v>1541</v>
      </c>
      <c r="E295" s="1" t="s">
        <v>1598</v>
      </c>
      <c r="F295" s="5" t="s">
        <v>1599</v>
      </c>
      <c r="G295" s="1" t="s">
        <v>27</v>
      </c>
      <c r="H295" s="1">
        <v>68040</v>
      </c>
      <c r="I295" s="1">
        <v>40</v>
      </c>
      <c r="J295" s="1">
        <v>68040</v>
      </c>
      <c r="K295" s="1">
        <v>40</v>
      </c>
      <c r="L295" s="2">
        <v>68040</v>
      </c>
      <c r="M295" s="1">
        <v>40</v>
      </c>
      <c r="N295" s="2">
        <v>68040</v>
      </c>
      <c r="O295" s="1">
        <v>40</v>
      </c>
      <c r="P295" s="1">
        <v>0</v>
      </c>
      <c r="Q295" s="1">
        <v>0</v>
      </c>
      <c r="R295" s="9">
        <f t="shared" si="5"/>
        <v>272160</v>
      </c>
      <c r="S295" s="1">
        <f t="shared" si="5"/>
        <v>160</v>
      </c>
      <c r="T295" s="1" t="s">
        <v>343</v>
      </c>
      <c r="U295" s="1" t="s">
        <v>25</v>
      </c>
      <c r="V295" s="1" t="s">
        <v>25</v>
      </c>
    </row>
    <row r="296" spans="1:22" s="6" customFormat="1" ht="39.75" customHeight="1" x14ac:dyDescent="0.2">
      <c r="A296" s="1">
        <v>289</v>
      </c>
      <c r="B296" s="19" t="s">
        <v>1600</v>
      </c>
      <c r="C296" s="1" t="s">
        <v>1601</v>
      </c>
      <c r="D296" s="1" t="s">
        <v>1602</v>
      </c>
      <c r="E296" s="1" t="s">
        <v>1603</v>
      </c>
      <c r="F296" s="5" t="s">
        <v>1604</v>
      </c>
      <c r="G296" s="1" t="s">
        <v>27</v>
      </c>
      <c r="H296" s="1">
        <v>0</v>
      </c>
      <c r="I296" s="1">
        <v>0</v>
      </c>
      <c r="J296" s="1">
        <v>124100.95</v>
      </c>
      <c r="K296" s="1">
        <v>5</v>
      </c>
      <c r="L296" s="1">
        <v>124100.95</v>
      </c>
      <c r="M296" s="1">
        <v>5</v>
      </c>
      <c r="N296" s="1">
        <v>124100.95</v>
      </c>
      <c r="O296" s="1">
        <v>5</v>
      </c>
      <c r="P296" s="1">
        <v>0</v>
      </c>
      <c r="Q296" s="1">
        <v>0</v>
      </c>
      <c r="R296" s="9">
        <f t="shared" si="5"/>
        <v>372302.85</v>
      </c>
      <c r="S296" s="1">
        <f t="shared" si="5"/>
        <v>15</v>
      </c>
      <c r="T296" s="1" t="s">
        <v>343</v>
      </c>
      <c r="U296" s="1" t="s">
        <v>25</v>
      </c>
      <c r="V296" s="1" t="s">
        <v>25</v>
      </c>
    </row>
    <row r="297" spans="1:22" s="6" customFormat="1" ht="39.75" customHeight="1" x14ac:dyDescent="0.2">
      <c r="A297" s="1">
        <v>290</v>
      </c>
      <c r="B297" s="19" t="s">
        <v>1605</v>
      </c>
      <c r="C297" s="1" t="s">
        <v>1606</v>
      </c>
      <c r="D297" s="1" t="s">
        <v>1607</v>
      </c>
      <c r="E297" s="1" t="s">
        <v>1608</v>
      </c>
      <c r="F297" s="5" t="s">
        <v>1609</v>
      </c>
      <c r="G297" s="1" t="s">
        <v>27</v>
      </c>
      <c r="H297" s="1">
        <v>589551.14</v>
      </c>
      <c r="I297" s="1">
        <v>202</v>
      </c>
      <c r="J297" s="1">
        <v>437785.5</v>
      </c>
      <c r="K297" s="1">
        <v>150</v>
      </c>
      <c r="L297" s="1">
        <v>291857</v>
      </c>
      <c r="M297" s="1">
        <v>100</v>
      </c>
      <c r="N297" s="1">
        <v>218892.75</v>
      </c>
      <c r="O297" s="1">
        <v>75</v>
      </c>
      <c r="P297" s="1">
        <v>0</v>
      </c>
      <c r="Q297" s="1">
        <v>0</v>
      </c>
      <c r="R297" s="9">
        <f t="shared" si="5"/>
        <v>1538086.3900000001</v>
      </c>
      <c r="S297" s="1">
        <f t="shared" si="5"/>
        <v>527</v>
      </c>
      <c r="T297" s="1" t="s">
        <v>343</v>
      </c>
      <c r="U297" s="1" t="s">
        <v>24</v>
      </c>
      <c r="V297" s="1" t="s">
        <v>1610</v>
      </c>
    </row>
    <row r="298" spans="1:22" s="6" customFormat="1" ht="39.75" customHeight="1" x14ac:dyDescent="0.2">
      <c r="A298" s="1">
        <v>291</v>
      </c>
      <c r="B298" s="19" t="s">
        <v>432</v>
      </c>
      <c r="C298" s="1" t="s">
        <v>1468</v>
      </c>
      <c r="D298" s="1" t="s">
        <v>1469</v>
      </c>
      <c r="E298" s="1" t="s">
        <v>1470</v>
      </c>
      <c r="F298" s="5" t="s">
        <v>1611</v>
      </c>
      <c r="G298" s="1" t="s">
        <v>27</v>
      </c>
      <c r="H298" s="1">
        <v>185758.91999999998</v>
      </c>
      <c r="I298" s="1">
        <v>3</v>
      </c>
      <c r="J298" s="1">
        <v>185758.91999999998</v>
      </c>
      <c r="K298" s="1">
        <v>3</v>
      </c>
      <c r="L298" s="2">
        <v>185758.91999999998</v>
      </c>
      <c r="M298" s="1">
        <v>3</v>
      </c>
      <c r="N298" s="1">
        <v>0</v>
      </c>
      <c r="O298" s="1">
        <v>0</v>
      </c>
      <c r="P298" s="1">
        <v>0</v>
      </c>
      <c r="Q298" s="1">
        <v>0</v>
      </c>
      <c r="R298" s="9">
        <f t="shared" si="5"/>
        <v>557276.76</v>
      </c>
      <c r="S298" s="1">
        <f t="shared" si="5"/>
        <v>9</v>
      </c>
      <c r="T298" s="1" t="s">
        <v>343</v>
      </c>
      <c r="U298" s="1" t="s">
        <v>23</v>
      </c>
      <c r="V298" s="1" t="s">
        <v>1612</v>
      </c>
    </row>
    <row r="299" spans="1:22" s="6" customFormat="1" ht="39.75" customHeight="1" x14ac:dyDescent="0.2">
      <c r="A299" s="1">
        <v>292</v>
      </c>
      <c r="B299" s="19" t="s">
        <v>1613</v>
      </c>
      <c r="C299" s="1" t="s">
        <v>1614</v>
      </c>
      <c r="D299" s="1" t="s">
        <v>1615</v>
      </c>
      <c r="E299" s="1" t="s">
        <v>1616</v>
      </c>
      <c r="F299" s="5" t="s">
        <v>1617</v>
      </c>
      <c r="G299" s="1" t="s">
        <v>27</v>
      </c>
      <c r="H299" s="1">
        <v>338856</v>
      </c>
      <c r="I299" s="1">
        <v>160</v>
      </c>
      <c r="J299" s="1">
        <v>338856</v>
      </c>
      <c r="K299" s="1">
        <v>160</v>
      </c>
      <c r="L299" s="2">
        <v>338856</v>
      </c>
      <c r="M299" s="1">
        <v>160</v>
      </c>
      <c r="N299" s="2">
        <v>338856</v>
      </c>
      <c r="O299" s="1">
        <v>160</v>
      </c>
      <c r="P299" s="1">
        <v>0</v>
      </c>
      <c r="Q299" s="1">
        <v>0</v>
      </c>
      <c r="R299" s="9">
        <f t="shared" si="5"/>
        <v>1355424</v>
      </c>
      <c r="S299" s="1">
        <f t="shared" si="5"/>
        <v>640</v>
      </c>
      <c r="T299" s="1" t="s">
        <v>343</v>
      </c>
      <c r="U299" s="1" t="s">
        <v>25</v>
      </c>
      <c r="V299" s="1" t="s">
        <v>25</v>
      </c>
    </row>
    <row r="300" spans="1:22" s="6" customFormat="1" ht="39.75" customHeight="1" x14ac:dyDescent="0.2">
      <c r="A300" s="1">
        <v>293</v>
      </c>
      <c r="B300" s="19" t="s">
        <v>1618</v>
      </c>
      <c r="C300" s="1" t="s">
        <v>1619</v>
      </c>
      <c r="D300" s="1" t="s">
        <v>1620</v>
      </c>
      <c r="E300" s="1" t="s">
        <v>1621</v>
      </c>
      <c r="F300" s="5" t="s">
        <v>1622</v>
      </c>
      <c r="G300" s="1" t="s">
        <v>27</v>
      </c>
      <c r="H300" s="1">
        <v>1086000</v>
      </c>
      <c r="I300" s="1">
        <v>20</v>
      </c>
      <c r="J300" s="1">
        <v>543000</v>
      </c>
      <c r="K300" s="1">
        <v>10</v>
      </c>
      <c r="L300" s="2">
        <v>543000</v>
      </c>
      <c r="M300" s="1">
        <v>10</v>
      </c>
      <c r="N300" s="2">
        <v>543000</v>
      </c>
      <c r="O300" s="1">
        <v>10</v>
      </c>
      <c r="P300" s="1">
        <v>0</v>
      </c>
      <c r="Q300" s="1">
        <v>0</v>
      </c>
      <c r="R300" s="9">
        <f t="shared" si="5"/>
        <v>2715000</v>
      </c>
      <c r="S300" s="1">
        <f t="shared" si="5"/>
        <v>50</v>
      </c>
      <c r="T300" s="1" t="s">
        <v>343</v>
      </c>
      <c r="U300" s="1" t="s">
        <v>25</v>
      </c>
      <c r="V300" s="1" t="s">
        <v>25</v>
      </c>
    </row>
    <row r="301" spans="1:22" s="6" customFormat="1" ht="39.75" customHeight="1" x14ac:dyDescent="0.2">
      <c r="A301" s="1">
        <v>294</v>
      </c>
      <c r="B301" s="19" t="s">
        <v>1535</v>
      </c>
      <c r="C301" s="1" t="s">
        <v>1536</v>
      </c>
      <c r="D301" s="1" t="s">
        <v>1537</v>
      </c>
      <c r="E301" s="1" t="s">
        <v>1623</v>
      </c>
      <c r="F301" s="5" t="s">
        <v>1624</v>
      </c>
      <c r="G301" s="1" t="s">
        <v>29</v>
      </c>
      <c r="H301" s="1">
        <v>46659.519999999997</v>
      </c>
      <c r="I301" s="1">
        <v>2</v>
      </c>
      <c r="J301" s="1">
        <v>46659.519999999997</v>
      </c>
      <c r="K301" s="1">
        <v>2</v>
      </c>
      <c r="L301" s="2">
        <v>46659.519999999997</v>
      </c>
      <c r="M301" s="1">
        <v>2</v>
      </c>
      <c r="N301" s="2">
        <v>46659.519999999997</v>
      </c>
      <c r="O301" s="1">
        <v>2</v>
      </c>
      <c r="P301" s="1">
        <v>0</v>
      </c>
      <c r="Q301" s="1">
        <v>0</v>
      </c>
      <c r="R301" s="9">
        <f t="shared" si="5"/>
        <v>186638.07999999999</v>
      </c>
      <c r="S301" s="1">
        <f t="shared" si="5"/>
        <v>8</v>
      </c>
      <c r="T301" s="1" t="s">
        <v>343</v>
      </c>
      <c r="U301" s="1" t="s">
        <v>25</v>
      </c>
      <c r="V301" s="1" t="s">
        <v>25</v>
      </c>
    </row>
    <row r="302" spans="1:22" s="6" customFormat="1" ht="39.75" customHeight="1" x14ac:dyDescent="0.2">
      <c r="A302" s="1">
        <v>295</v>
      </c>
      <c r="B302" s="19" t="s">
        <v>398</v>
      </c>
      <c r="C302" s="1" t="s">
        <v>1625</v>
      </c>
      <c r="D302" s="1" t="s">
        <v>1626</v>
      </c>
      <c r="E302" s="1" t="s">
        <v>1627</v>
      </c>
      <c r="F302" s="5" t="s">
        <v>15</v>
      </c>
      <c r="G302" s="1" t="s">
        <v>27</v>
      </c>
      <c r="H302" s="1">
        <v>3958000</v>
      </c>
      <c r="I302" s="1">
        <v>10</v>
      </c>
      <c r="J302" s="1">
        <v>0</v>
      </c>
      <c r="K302" s="1">
        <v>0</v>
      </c>
      <c r="L302" s="1">
        <v>0</v>
      </c>
      <c r="M302" s="1">
        <v>0</v>
      </c>
      <c r="N302" s="1">
        <v>0</v>
      </c>
      <c r="O302" s="1">
        <v>0</v>
      </c>
      <c r="P302" s="1">
        <v>0</v>
      </c>
      <c r="Q302" s="1">
        <v>0</v>
      </c>
      <c r="R302" s="9">
        <f t="shared" si="5"/>
        <v>3958000</v>
      </c>
      <c r="S302" s="1">
        <f t="shared" si="5"/>
        <v>10</v>
      </c>
      <c r="T302" s="1" t="s">
        <v>345</v>
      </c>
      <c r="U302" s="1" t="s">
        <v>25</v>
      </c>
      <c r="V302" s="1" t="s">
        <v>25</v>
      </c>
    </row>
    <row r="303" spans="1:22" s="6" customFormat="1" ht="39.75" customHeight="1" x14ac:dyDescent="0.2">
      <c r="A303" s="1">
        <v>296</v>
      </c>
      <c r="B303" s="19" t="s">
        <v>398</v>
      </c>
      <c r="C303" s="1" t="s">
        <v>1625</v>
      </c>
      <c r="D303" s="1" t="s">
        <v>1626</v>
      </c>
      <c r="E303" s="1" t="s">
        <v>1628</v>
      </c>
      <c r="F303" s="5" t="s">
        <v>15</v>
      </c>
      <c r="G303" s="1" t="s">
        <v>27</v>
      </c>
      <c r="H303" s="1">
        <v>2730161</v>
      </c>
      <c r="I303" s="1">
        <v>10</v>
      </c>
      <c r="J303" s="1">
        <v>0</v>
      </c>
      <c r="K303" s="1">
        <v>0</v>
      </c>
      <c r="L303" s="1">
        <v>0</v>
      </c>
      <c r="M303" s="1">
        <v>0</v>
      </c>
      <c r="N303" s="1">
        <v>0</v>
      </c>
      <c r="O303" s="1">
        <v>0</v>
      </c>
      <c r="P303" s="1">
        <v>0</v>
      </c>
      <c r="Q303" s="1">
        <v>0</v>
      </c>
      <c r="R303" s="9">
        <f t="shared" si="5"/>
        <v>2730161</v>
      </c>
      <c r="S303" s="1">
        <f t="shared" si="5"/>
        <v>10</v>
      </c>
      <c r="T303" s="1" t="s">
        <v>345</v>
      </c>
      <c r="U303" s="1" t="s">
        <v>25</v>
      </c>
      <c r="V303" s="1" t="s">
        <v>25</v>
      </c>
    </row>
    <row r="304" spans="1:22" s="6" customFormat="1" ht="39.75" customHeight="1" x14ac:dyDescent="0.2">
      <c r="A304" s="1">
        <v>297</v>
      </c>
      <c r="B304" s="19" t="s">
        <v>34</v>
      </c>
      <c r="C304" s="1" t="s">
        <v>1629</v>
      </c>
      <c r="D304" s="1" t="s">
        <v>1630</v>
      </c>
      <c r="E304" s="1" t="s">
        <v>1631</v>
      </c>
      <c r="F304" s="5" t="s">
        <v>15</v>
      </c>
      <c r="G304" s="1" t="s">
        <v>27</v>
      </c>
      <c r="H304" s="1">
        <v>1628738</v>
      </c>
      <c r="I304" s="1">
        <v>24</v>
      </c>
      <c r="J304" s="1">
        <v>0</v>
      </c>
      <c r="K304" s="1">
        <v>0</v>
      </c>
      <c r="L304" s="1">
        <v>0</v>
      </c>
      <c r="M304" s="1">
        <v>0</v>
      </c>
      <c r="N304" s="1">
        <v>0</v>
      </c>
      <c r="O304" s="1">
        <v>0</v>
      </c>
      <c r="P304" s="1">
        <v>0</v>
      </c>
      <c r="Q304" s="1">
        <v>0</v>
      </c>
      <c r="R304" s="9">
        <f t="shared" si="5"/>
        <v>1628738</v>
      </c>
      <c r="S304" s="1">
        <f t="shared" si="5"/>
        <v>24</v>
      </c>
      <c r="T304" s="1" t="s">
        <v>345</v>
      </c>
      <c r="U304" s="1" t="s">
        <v>22</v>
      </c>
      <c r="V304" s="1" t="s">
        <v>1632</v>
      </c>
    </row>
    <row r="305" spans="1:22" s="6" customFormat="1" ht="39.75" customHeight="1" x14ac:dyDescent="0.2">
      <c r="A305" s="1">
        <v>298</v>
      </c>
      <c r="B305" s="19" t="s">
        <v>1633</v>
      </c>
      <c r="C305" s="1" t="s">
        <v>1634</v>
      </c>
      <c r="D305" s="1" t="s">
        <v>1635</v>
      </c>
      <c r="E305" s="1" t="s">
        <v>1636</v>
      </c>
      <c r="F305" s="5" t="s">
        <v>15</v>
      </c>
      <c r="G305" s="1" t="s">
        <v>27</v>
      </c>
      <c r="H305" s="1">
        <v>1783194</v>
      </c>
      <c r="I305" s="1">
        <v>14</v>
      </c>
      <c r="J305" s="1">
        <v>0</v>
      </c>
      <c r="K305" s="1">
        <v>0</v>
      </c>
      <c r="L305" s="1">
        <v>0</v>
      </c>
      <c r="M305" s="1">
        <v>0</v>
      </c>
      <c r="N305" s="1">
        <v>0</v>
      </c>
      <c r="O305" s="1">
        <v>0</v>
      </c>
      <c r="P305" s="1">
        <v>0</v>
      </c>
      <c r="Q305" s="1">
        <v>0</v>
      </c>
      <c r="R305" s="9">
        <f t="shared" si="5"/>
        <v>1783194</v>
      </c>
      <c r="S305" s="1">
        <f t="shared" si="5"/>
        <v>14</v>
      </c>
      <c r="T305" s="1" t="s">
        <v>345</v>
      </c>
      <c r="U305" s="1" t="s">
        <v>25</v>
      </c>
      <c r="V305" s="1" t="s">
        <v>25</v>
      </c>
    </row>
    <row r="306" spans="1:22" s="6" customFormat="1" ht="39.75" customHeight="1" x14ac:dyDescent="0.2">
      <c r="A306" s="1">
        <v>299</v>
      </c>
      <c r="B306" s="19" t="s">
        <v>1637</v>
      </c>
      <c r="C306" s="1" t="s">
        <v>1638</v>
      </c>
      <c r="D306" s="1" t="s">
        <v>1639</v>
      </c>
      <c r="E306" s="1" t="s">
        <v>1640</v>
      </c>
      <c r="F306" s="5" t="s">
        <v>15</v>
      </c>
      <c r="G306" s="1" t="s">
        <v>27</v>
      </c>
      <c r="H306" s="1">
        <v>1484800</v>
      </c>
      <c r="I306" s="1">
        <v>40</v>
      </c>
      <c r="J306" s="1">
        <v>0</v>
      </c>
      <c r="K306" s="1">
        <v>0</v>
      </c>
      <c r="L306" s="1">
        <v>0</v>
      </c>
      <c r="M306" s="1">
        <v>0</v>
      </c>
      <c r="N306" s="1">
        <v>0</v>
      </c>
      <c r="O306" s="1">
        <v>0</v>
      </c>
      <c r="P306" s="1">
        <v>0</v>
      </c>
      <c r="Q306" s="1">
        <v>0</v>
      </c>
      <c r="R306" s="9">
        <f t="shared" si="5"/>
        <v>1484800</v>
      </c>
      <c r="S306" s="1">
        <f t="shared" si="5"/>
        <v>40</v>
      </c>
      <c r="T306" s="1" t="s">
        <v>345</v>
      </c>
      <c r="U306" s="1" t="s">
        <v>24</v>
      </c>
      <c r="V306" s="1" t="s">
        <v>1641</v>
      </c>
    </row>
    <row r="307" spans="1:22" s="6" customFormat="1" ht="39.75" customHeight="1" x14ac:dyDescent="0.2">
      <c r="A307" s="1">
        <v>300</v>
      </c>
      <c r="B307" s="19" t="s">
        <v>34</v>
      </c>
      <c r="C307" s="1" t="s">
        <v>37</v>
      </c>
      <c r="D307" s="1" t="s">
        <v>38</v>
      </c>
      <c r="E307" s="1" t="s">
        <v>1642</v>
      </c>
      <c r="F307" s="5" t="s">
        <v>15</v>
      </c>
      <c r="G307" s="1" t="s">
        <v>27</v>
      </c>
      <c r="H307" s="1">
        <v>1000314</v>
      </c>
      <c r="I307" s="1">
        <v>24</v>
      </c>
      <c r="J307" s="1">
        <v>0</v>
      </c>
      <c r="K307" s="1">
        <v>0</v>
      </c>
      <c r="L307" s="1">
        <v>0</v>
      </c>
      <c r="M307" s="1">
        <v>0</v>
      </c>
      <c r="N307" s="1">
        <v>0</v>
      </c>
      <c r="O307" s="1">
        <v>0</v>
      </c>
      <c r="P307" s="1">
        <v>0</v>
      </c>
      <c r="Q307" s="1">
        <v>0</v>
      </c>
      <c r="R307" s="9">
        <f t="shared" si="5"/>
        <v>1000314</v>
      </c>
      <c r="S307" s="1">
        <f t="shared" si="5"/>
        <v>24</v>
      </c>
      <c r="T307" s="1" t="s">
        <v>345</v>
      </c>
      <c r="U307" s="1" t="s">
        <v>23</v>
      </c>
      <c r="V307" s="1" t="s">
        <v>1643</v>
      </c>
    </row>
    <row r="308" spans="1:22" s="6" customFormat="1" ht="39.75" customHeight="1" x14ac:dyDescent="0.2">
      <c r="A308" s="1">
        <v>301</v>
      </c>
      <c r="B308" s="19" t="s">
        <v>34</v>
      </c>
      <c r="C308" s="1" t="s">
        <v>1644</v>
      </c>
      <c r="D308" s="1" t="s">
        <v>1645</v>
      </c>
      <c r="E308" s="1" t="s">
        <v>1646</v>
      </c>
      <c r="F308" s="5" t="s">
        <v>15</v>
      </c>
      <c r="G308" s="1" t="s">
        <v>27</v>
      </c>
      <c r="H308" s="1">
        <v>1237500</v>
      </c>
      <c r="I308" s="1">
        <v>20</v>
      </c>
      <c r="J308" s="1">
        <v>0</v>
      </c>
      <c r="K308" s="1">
        <v>0</v>
      </c>
      <c r="L308" s="1">
        <v>0</v>
      </c>
      <c r="M308" s="1">
        <v>0</v>
      </c>
      <c r="N308" s="1">
        <v>0</v>
      </c>
      <c r="O308" s="1">
        <v>0</v>
      </c>
      <c r="P308" s="1">
        <v>0</v>
      </c>
      <c r="Q308" s="1">
        <v>0</v>
      </c>
      <c r="R308" s="9">
        <f t="shared" si="5"/>
        <v>1237500</v>
      </c>
      <c r="S308" s="1">
        <f t="shared" si="5"/>
        <v>20</v>
      </c>
      <c r="T308" s="1" t="s">
        <v>345</v>
      </c>
      <c r="U308" s="1" t="s">
        <v>25</v>
      </c>
      <c r="V308" s="1" t="s">
        <v>25</v>
      </c>
    </row>
    <row r="309" spans="1:22" s="6" customFormat="1" ht="39.75" customHeight="1" x14ac:dyDescent="0.2">
      <c r="A309" s="1">
        <v>302</v>
      </c>
      <c r="B309" s="19" t="s">
        <v>1633</v>
      </c>
      <c r="C309" s="1" t="s">
        <v>1634</v>
      </c>
      <c r="D309" s="1" t="s">
        <v>1635</v>
      </c>
      <c r="E309" s="1" t="s">
        <v>1647</v>
      </c>
      <c r="F309" s="5" t="s">
        <v>15</v>
      </c>
      <c r="G309" s="1" t="s">
        <v>27</v>
      </c>
      <c r="H309" s="1">
        <v>1584000</v>
      </c>
      <c r="I309" s="1">
        <v>20</v>
      </c>
      <c r="J309" s="1">
        <v>0</v>
      </c>
      <c r="K309" s="1">
        <v>0</v>
      </c>
      <c r="L309" s="1">
        <v>0</v>
      </c>
      <c r="M309" s="1">
        <v>0</v>
      </c>
      <c r="N309" s="1">
        <v>0</v>
      </c>
      <c r="O309" s="1">
        <v>0</v>
      </c>
      <c r="P309" s="1">
        <v>0</v>
      </c>
      <c r="Q309" s="1">
        <v>0</v>
      </c>
      <c r="R309" s="9">
        <f t="shared" si="5"/>
        <v>1584000</v>
      </c>
      <c r="S309" s="1">
        <f t="shared" si="5"/>
        <v>20</v>
      </c>
      <c r="T309" s="1" t="s">
        <v>345</v>
      </c>
      <c r="U309" s="1" t="s">
        <v>25</v>
      </c>
      <c r="V309" s="1" t="s">
        <v>25</v>
      </c>
    </row>
    <row r="310" spans="1:22" s="6" customFormat="1" ht="39.75" customHeight="1" x14ac:dyDescent="0.2">
      <c r="A310" s="1">
        <v>303</v>
      </c>
      <c r="B310" s="19" t="s">
        <v>1633</v>
      </c>
      <c r="C310" s="1" t="s">
        <v>1634</v>
      </c>
      <c r="D310" s="1" t="s">
        <v>1635</v>
      </c>
      <c r="E310" s="1" t="s">
        <v>1648</v>
      </c>
      <c r="F310" s="5" t="s">
        <v>15</v>
      </c>
      <c r="G310" s="1" t="s">
        <v>27</v>
      </c>
      <c r="H310" s="1">
        <v>1481760</v>
      </c>
      <c r="I310" s="1">
        <v>21</v>
      </c>
      <c r="J310" s="1">
        <v>0</v>
      </c>
      <c r="K310" s="1">
        <v>0</v>
      </c>
      <c r="L310" s="1">
        <v>0</v>
      </c>
      <c r="M310" s="1">
        <v>0</v>
      </c>
      <c r="N310" s="1">
        <v>0</v>
      </c>
      <c r="O310" s="1">
        <v>0</v>
      </c>
      <c r="P310" s="1">
        <v>0</v>
      </c>
      <c r="Q310" s="1">
        <v>0</v>
      </c>
      <c r="R310" s="9">
        <f t="shared" si="5"/>
        <v>1481760</v>
      </c>
      <c r="S310" s="1">
        <f t="shared" si="5"/>
        <v>21</v>
      </c>
      <c r="T310" s="1" t="s">
        <v>345</v>
      </c>
      <c r="U310" s="1" t="s">
        <v>25</v>
      </c>
      <c r="V310" s="1" t="s">
        <v>25</v>
      </c>
    </row>
    <row r="311" spans="1:22" s="6" customFormat="1" ht="39.75" customHeight="1" x14ac:dyDescent="0.2">
      <c r="A311" s="1">
        <v>304</v>
      </c>
      <c r="B311" s="19" t="s">
        <v>63</v>
      </c>
      <c r="C311" s="1" t="s">
        <v>1649</v>
      </c>
      <c r="D311" s="1" t="s">
        <v>1650</v>
      </c>
      <c r="E311" s="1" t="s">
        <v>1651</v>
      </c>
      <c r="F311" s="5" t="s">
        <v>15</v>
      </c>
      <c r="G311" s="1" t="s">
        <v>27</v>
      </c>
      <c r="H311" s="1">
        <v>1224000</v>
      </c>
      <c r="I311" s="1">
        <v>3</v>
      </c>
      <c r="J311" s="1">
        <v>0</v>
      </c>
      <c r="K311" s="1">
        <v>0</v>
      </c>
      <c r="L311" s="1">
        <v>0</v>
      </c>
      <c r="M311" s="1">
        <v>0</v>
      </c>
      <c r="N311" s="1">
        <v>0</v>
      </c>
      <c r="O311" s="1">
        <v>0</v>
      </c>
      <c r="P311" s="1">
        <v>0</v>
      </c>
      <c r="Q311" s="1">
        <v>0</v>
      </c>
      <c r="R311" s="9">
        <f t="shared" si="5"/>
        <v>1224000</v>
      </c>
      <c r="S311" s="1">
        <f t="shared" si="5"/>
        <v>3</v>
      </c>
      <c r="T311" s="1" t="s">
        <v>345</v>
      </c>
      <c r="U311" s="1" t="s">
        <v>19</v>
      </c>
      <c r="V311" s="1" t="s">
        <v>73</v>
      </c>
    </row>
    <row r="312" spans="1:22" s="6" customFormat="1" ht="39.75" customHeight="1" x14ac:dyDescent="0.2">
      <c r="A312" s="1">
        <v>305</v>
      </c>
      <c r="B312" s="19" t="s">
        <v>146</v>
      </c>
      <c r="C312" s="1" t="s">
        <v>1653</v>
      </c>
      <c r="D312" s="1" t="s">
        <v>1654</v>
      </c>
      <c r="E312" s="1" t="s">
        <v>1655</v>
      </c>
      <c r="F312" s="5" t="s">
        <v>1652</v>
      </c>
      <c r="G312" s="1" t="s">
        <v>27</v>
      </c>
      <c r="H312" s="1">
        <v>23523109.5</v>
      </c>
      <c r="I312" s="1">
        <v>11</v>
      </c>
      <c r="J312" s="1">
        <v>62149766.070599996</v>
      </c>
      <c r="K312" s="1">
        <v>27</v>
      </c>
      <c r="L312" s="1">
        <v>64325007.883070998</v>
      </c>
      <c r="M312" s="1">
        <v>27</v>
      </c>
      <c r="N312" s="1">
        <v>66576383.15897835</v>
      </c>
      <c r="O312" s="1">
        <v>27</v>
      </c>
      <c r="P312" s="1">
        <v>66576383.15897835</v>
      </c>
      <c r="Q312" s="1">
        <v>27</v>
      </c>
      <c r="R312" s="9">
        <f t="shared" si="5"/>
        <v>283150649.77162772</v>
      </c>
      <c r="S312" s="1">
        <f t="shared" si="5"/>
        <v>119</v>
      </c>
      <c r="T312" s="1" t="s">
        <v>332</v>
      </c>
      <c r="U312" s="1" t="s">
        <v>24</v>
      </c>
      <c r="V312" s="1" t="s">
        <v>505</v>
      </c>
    </row>
    <row r="313" spans="1:22" s="6" customFormat="1" ht="39.75" customHeight="1" x14ac:dyDescent="0.2">
      <c r="A313" s="1">
        <v>306</v>
      </c>
      <c r="B313" s="19" t="s">
        <v>318</v>
      </c>
      <c r="C313" s="1" t="s">
        <v>625</v>
      </c>
      <c r="D313" s="1" t="s">
        <v>1656</v>
      </c>
      <c r="E313" s="1" t="s">
        <v>1657</v>
      </c>
      <c r="F313" s="5" t="s">
        <v>1658</v>
      </c>
      <c r="G313" s="1" t="s">
        <v>27</v>
      </c>
      <c r="H313" s="1">
        <v>1919840</v>
      </c>
      <c r="I313" s="1">
        <v>26</v>
      </c>
      <c r="J313" s="1">
        <v>1996633.6</v>
      </c>
      <c r="K313" s="1">
        <v>26</v>
      </c>
      <c r="L313" s="1">
        <v>2066515.7760000001</v>
      </c>
      <c r="M313" s="1">
        <v>26</v>
      </c>
      <c r="N313" s="1">
        <v>2138843.82816</v>
      </c>
      <c r="O313" s="1">
        <v>26</v>
      </c>
      <c r="P313" s="1">
        <v>2213703.3621455999</v>
      </c>
      <c r="Q313" s="1">
        <v>26</v>
      </c>
      <c r="R313" s="9">
        <f t="shared" si="5"/>
        <v>10335536.5663056</v>
      </c>
      <c r="S313" s="1">
        <f t="shared" si="5"/>
        <v>130</v>
      </c>
      <c r="T313" s="1" t="s">
        <v>332</v>
      </c>
      <c r="U313" s="1" t="s">
        <v>24</v>
      </c>
      <c r="V313" s="1" t="s">
        <v>1659</v>
      </c>
    </row>
    <row r="314" spans="1:22" s="6" customFormat="1" ht="39.75" customHeight="1" x14ac:dyDescent="0.2">
      <c r="A314" s="1">
        <v>307</v>
      </c>
      <c r="B314" s="19" t="s">
        <v>1660</v>
      </c>
      <c r="C314" s="1" t="s">
        <v>1661</v>
      </c>
      <c r="D314" s="1" t="s">
        <v>1662</v>
      </c>
      <c r="E314" s="1" t="s">
        <v>1663</v>
      </c>
      <c r="F314" s="5" t="s">
        <v>1664</v>
      </c>
      <c r="G314" s="1" t="s">
        <v>17</v>
      </c>
      <c r="H314" s="1">
        <v>486227.49</v>
      </c>
      <c r="I314" s="1">
        <v>147</v>
      </c>
      <c r="J314" s="1">
        <v>505676.58960000001</v>
      </c>
      <c r="K314" s="1">
        <v>147</v>
      </c>
      <c r="L314" s="1">
        <v>523375.27023599995</v>
      </c>
      <c r="M314" s="1">
        <v>147</v>
      </c>
      <c r="N314" s="1">
        <v>541693.40469425987</v>
      </c>
      <c r="O314" s="1">
        <v>147</v>
      </c>
      <c r="P314" s="1">
        <v>560652.67385855888</v>
      </c>
      <c r="Q314" s="1">
        <v>147</v>
      </c>
      <c r="R314" s="9">
        <f t="shared" si="5"/>
        <v>2617625.4283888186</v>
      </c>
      <c r="S314" s="1">
        <f t="shared" si="5"/>
        <v>735</v>
      </c>
      <c r="T314" s="1" t="s">
        <v>332</v>
      </c>
      <c r="U314" s="1" t="s">
        <v>24</v>
      </c>
      <c r="V314" s="1" t="s">
        <v>1665</v>
      </c>
    </row>
    <row r="315" spans="1:22" s="6" customFormat="1" ht="39.75" customHeight="1" x14ac:dyDescent="0.2">
      <c r="A315" s="1">
        <v>308</v>
      </c>
      <c r="B315" s="19" t="s">
        <v>34</v>
      </c>
      <c r="C315" s="1" t="s">
        <v>39</v>
      </c>
      <c r="D315" s="1" t="s">
        <v>40</v>
      </c>
      <c r="E315" s="1" t="s">
        <v>244</v>
      </c>
      <c r="F315" s="5" t="s">
        <v>1666</v>
      </c>
      <c r="G315" s="1" t="s">
        <v>27</v>
      </c>
      <c r="H315" s="1">
        <v>16315238.800000001</v>
      </c>
      <c r="I315" s="1">
        <v>37</v>
      </c>
      <c r="J315" s="1">
        <v>16967848.352000002</v>
      </c>
      <c r="K315" s="1">
        <v>37</v>
      </c>
      <c r="L315" s="1">
        <v>17561723.044320002</v>
      </c>
      <c r="M315" s="1">
        <v>37</v>
      </c>
      <c r="N315" s="1">
        <v>18176383.350871202</v>
      </c>
      <c r="O315" s="1">
        <v>37</v>
      </c>
      <c r="P315" s="1">
        <v>18812556.768151693</v>
      </c>
      <c r="Q315" s="1">
        <v>37</v>
      </c>
      <c r="R315" s="9">
        <f t="shared" si="5"/>
        <v>87833750.315342903</v>
      </c>
      <c r="S315" s="1">
        <f t="shared" si="5"/>
        <v>185</v>
      </c>
      <c r="T315" s="1" t="s">
        <v>332</v>
      </c>
      <c r="U315" s="1" t="s">
        <v>24</v>
      </c>
      <c r="V315" s="1" t="s">
        <v>52</v>
      </c>
    </row>
    <row r="316" spans="1:22" s="6" customFormat="1" ht="39.75" customHeight="1" x14ac:dyDescent="0.2">
      <c r="A316" s="1">
        <v>309</v>
      </c>
      <c r="B316" s="19" t="s">
        <v>1667</v>
      </c>
      <c r="C316" s="1" t="s">
        <v>1668</v>
      </c>
      <c r="D316" s="1" t="s">
        <v>1669</v>
      </c>
      <c r="E316" s="1" t="s">
        <v>1670</v>
      </c>
      <c r="F316" s="5" t="s">
        <v>1671</v>
      </c>
      <c r="G316" s="1" t="s">
        <v>27</v>
      </c>
      <c r="H316" s="1">
        <v>1120000</v>
      </c>
      <c r="I316" s="1">
        <v>400</v>
      </c>
      <c r="J316" s="1">
        <v>1164800</v>
      </c>
      <c r="K316" s="1">
        <v>400</v>
      </c>
      <c r="L316" s="1">
        <v>1205567.9999999998</v>
      </c>
      <c r="M316" s="1">
        <v>400</v>
      </c>
      <c r="N316" s="1">
        <v>1247762.8799999997</v>
      </c>
      <c r="O316" s="1">
        <v>400</v>
      </c>
      <c r="P316" s="1">
        <v>1291434.5807999996</v>
      </c>
      <c r="Q316" s="1">
        <v>400</v>
      </c>
      <c r="R316" s="9">
        <f t="shared" si="5"/>
        <v>6029565.4607999995</v>
      </c>
      <c r="S316" s="1">
        <f t="shared" si="5"/>
        <v>2000</v>
      </c>
      <c r="T316" s="1" t="s">
        <v>332</v>
      </c>
      <c r="U316" s="1" t="s">
        <v>24</v>
      </c>
      <c r="V316" s="1" t="s">
        <v>300</v>
      </c>
    </row>
    <row r="317" spans="1:22" s="6" customFormat="1" ht="39.75" customHeight="1" x14ac:dyDescent="0.2">
      <c r="A317" s="1">
        <v>310</v>
      </c>
      <c r="B317" s="19" t="s">
        <v>1672</v>
      </c>
      <c r="C317" s="1" t="s">
        <v>1673</v>
      </c>
      <c r="D317" s="1" t="s">
        <v>1674</v>
      </c>
      <c r="E317" s="1" t="s">
        <v>1675</v>
      </c>
      <c r="F317" s="5" t="s">
        <v>1676</v>
      </c>
      <c r="G317" s="1" t="s">
        <v>27</v>
      </c>
      <c r="H317" s="1">
        <v>1135600</v>
      </c>
      <c r="I317" s="1">
        <v>668</v>
      </c>
      <c r="J317" s="1">
        <v>3005600</v>
      </c>
      <c r="K317" s="1">
        <v>1700</v>
      </c>
      <c r="L317" s="1">
        <v>3110796</v>
      </c>
      <c r="M317" s="1">
        <v>1700</v>
      </c>
      <c r="N317" s="1">
        <v>3219673.8599999994</v>
      </c>
      <c r="O317" s="1">
        <v>1700</v>
      </c>
      <c r="P317" s="1">
        <v>3332362.4450999992</v>
      </c>
      <c r="Q317" s="1">
        <v>1700</v>
      </c>
      <c r="R317" s="9">
        <f t="shared" si="5"/>
        <v>13804032.305099998</v>
      </c>
      <c r="S317" s="1">
        <f t="shared" si="5"/>
        <v>7468</v>
      </c>
      <c r="T317" s="1" t="s">
        <v>332</v>
      </c>
      <c r="U317" s="1" t="s">
        <v>24</v>
      </c>
      <c r="V317" s="1" t="s">
        <v>1677</v>
      </c>
    </row>
    <row r="318" spans="1:22" s="6" customFormat="1" ht="39.75" customHeight="1" x14ac:dyDescent="0.2">
      <c r="A318" s="1">
        <v>311</v>
      </c>
      <c r="B318" s="19" t="s">
        <v>1678</v>
      </c>
      <c r="C318" s="1" t="s">
        <v>1679</v>
      </c>
      <c r="D318" s="1" t="s">
        <v>1680</v>
      </c>
      <c r="E318" s="1" t="s">
        <v>1681</v>
      </c>
      <c r="F318" s="5" t="s">
        <v>1682</v>
      </c>
      <c r="G318" s="1" t="s">
        <v>72</v>
      </c>
      <c r="H318" s="1">
        <v>1859202.8</v>
      </c>
      <c r="I318" s="1">
        <v>35</v>
      </c>
      <c r="J318" s="1">
        <v>1933570.9119999998</v>
      </c>
      <c r="K318" s="1">
        <v>35</v>
      </c>
      <c r="L318" s="1">
        <v>2001245.8939199999</v>
      </c>
      <c r="M318" s="1">
        <v>35</v>
      </c>
      <c r="N318" s="1">
        <v>2071289.5002071999</v>
      </c>
      <c r="O318" s="1">
        <v>35</v>
      </c>
      <c r="P318" s="1">
        <v>2143784.6327144518</v>
      </c>
      <c r="Q318" s="1">
        <v>35</v>
      </c>
      <c r="R318" s="9">
        <f t="shared" si="5"/>
        <v>10009093.738841651</v>
      </c>
      <c r="S318" s="1">
        <f t="shared" si="5"/>
        <v>175</v>
      </c>
      <c r="T318" s="1" t="s">
        <v>332</v>
      </c>
      <c r="U318" s="1" t="s">
        <v>24</v>
      </c>
      <c r="V318" s="1" t="s">
        <v>1683</v>
      </c>
    </row>
    <row r="319" spans="1:22" s="6" customFormat="1" ht="39.75" customHeight="1" x14ac:dyDescent="0.2">
      <c r="A319" s="1">
        <v>312</v>
      </c>
      <c r="B319" s="19" t="s">
        <v>1684</v>
      </c>
      <c r="C319" s="1" t="s">
        <v>1685</v>
      </c>
      <c r="D319" s="1" t="s">
        <v>1686</v>
      </c>
      <c r="E319" s="1" t="s">
        <v>1687</v>
      </c>
      <c r="F319" s="5" t="s">
        <v>1688</v>
      </c>
      <c r="G319" s="1" t="s">
        <v>27</v>
      </c>
      <c r="H319" s="1">
        <v>46818948</v>
      </c>
      <c r="I319" s="1">
        <v>11</v>
      </c>
      <c r="J319" s="1">
        <v>0</v>
      </c>
      <c r="K319" s="1">
        <v>0</v>
      </c>
      <c r="L319" s="1">
        <v>9162893.7503999993</v>
      </c>
      <c r="M319" s="1">
        <v>2</v>
      </c>
      <c r="N319" s="1">
        <v>0</v>
      </c>
      <c r="O319" s="1">
        <v>0</v>
      </c>
      <c r="P319" s="1">
        <v>9815520.8577722386</v>
      </c>
      <c r="Q319" s="1">
        <v>2</v>
      </c>
      <c r="R319" s="9">
        <f t="shared" si="5"/>
        <v>65797362.608172238</v>
      </c>
      <c r="S319" s="1">
        <f t="shared" si="5"/>
        <v>15</v>
      </c>
      <c r="T319" s="1" t="s">
        <v>332</v>
      </c>
      <c r="U319" s="1" t="s">
        <v>24</v>
      </c>
      <c r="V319" s="1" t="s">
        <v>1689</v>
      </c>
    </row>
    <row r="320" spans="1:22" s="6" customFormat="1" ht="39.75" customHeight="1" x14ac:dyDescent="0.2">
      <c r="A320" s="1">
        <v>313</v>
      </c>
      <c r="B320" s="19" t="s">
        <v>1690</v>
      </c>
      <c r="C320" s="1" t="s">
        <v>1691</v>
      </c>
      <c r="D320" s="1" t="s">
        <v>1692</v>
      </c>
      <c r="E320" s="1" t="s">
        <v>1693</v>
      </c>
      <c r="F320" s="5" t="s">
        <v>1694</v>
      </c>
      <c r="G320" s="1" t="s">
        <v>29</v>
      </c>
      <c r="H320" s="1">
        <v>740220</v>
      </c>
      <c r="I320" s="1">
        <v>15</v>
      </c>
      <c r="J320" s="1">
        <v>769828.79999999993</v>
      </c>
      <c r="K320" s="1">
        <v>15</v>
      </c>
      <c r="L320" s="1">
        <v>796772.80799999996</v>
      </c>
      <c r="M320" s="1">
        <v>15</v>
      </c>
      <c r="N320" s="1">
        <v>824659.85627999995</v>
      </c>
      <c r="O320" s="1">
        <v>15</v>
      </c>
      <c r="P320" s="1">
        <v>853522.95124980004</v>
      </c>
      <c r="Q320" s="1">
        <v>15</v>
      </c>
      <c r="R320" s="9">
        <f t="shared" si="5"/>
        <v>3985004.4155298001</v>
      </c>
      <c r="S320" s="1">
        <f t="shared" si="5"/>
        <v>75</v>
      </c>
      <c r="T320" s="1" t="s">
        <v>332</v>
      </c>
      <c r="U320" s="1" t="s">
        <v>23</v>
      </c>
      <c r="V320" s="1" t="s">
        <v>1695</v>
      </c>
    </row>
    <row r="321" spans="1:22" s="6" customFormat="1" ht="39.75" customHeight="1" x14ac:dyDescent="0.2">
      <c r="A321" s="1">
        <v>314</v>
      </c>
      <c r="B321" s="19" t="s">
        <v>34</v>
      </c>
      <c r="C321" s="1" t="s">
        <v>1696</v>
      </c>
      <c r="D321" s="1" t="s">
        <v>1697</v>
      </c>
      <c r="E321" s="1" t="s">
        <v>1698</v>
      </c>
      <c r="F321" s="5" t="s">
        <v>1699</v>
      </c>
      <c r="G321" s="1" t="s">
        <v>27</v>
      </c>
      <c r="H321" s="1">
        <v>1951666.64</v>
      </c>
      <c r="I321" s="1">
        <v>8</v>
      </c>
      <c r="J321" s="1">
        <v>2029733.3055999998</v>
      </c>
      <c r="K321" s="1">
        <v>8</v>
      </c>
      <c r="L321" s="1">
        <v>2100773.9712959998</v>
      </c>
      <c r="M321" s="1">
        <v>8</v>
      </c>
      <c r="N321" s="1">
        <v>2174301.0602913597</v>
      </c>
      <c r="O321" s="1">
        <v>8</v>
      </c>
      <c r="P321" s="1">
        <v>2250401.597401557</v>
      </c>
      <c r="Q321" s="1">
        <v>8</v>
      </c>
      <c r="R321" s="9">
        <f t="shared" si="5"/>
        <v>10506876.574588917</v>
      </c>
      <c r="S321" s="1">
        <f t="shared" si="5"/>
        <v>40</v>
      </c>
      <c r="T321" s="1" t="s">
        <v>332</v>
      </c>
      <c r="U321" s="1" t="s">
        <v>66</v>
      </c>
      <c r="V321" s="1" t="s">
        <v>1700</v>
      </c>
    </row>
    <row r="322" spans="1:22" s="6" customFormat="1" ht="39.75" customHeight="1" x14ac:dyDescent="0.2">
      <c r="A322" s="1">
        <v>315</v>
      </c>
      <c r="B322" s="19" t="s">
        <v>1701</v>
      </c>
      <c r="C322" s="1" t="s">
        <v>1702</v>
      </c>
      <c r="D322" s="1" t="s">
        <v>1703</v>
      </c>
      <c r="E322" s="1" t="s">
        <v>1704</v>
      </c>
      <c r="F322" s="5" t="s">
        <v>1705</v>
      </c>
      <c r="G322" s="1" t="s">
        <v>27</v>
      </c>
      <c r="H322" s="1">
        <v>2967744</v>
      </c>
      <c r="I322" s="1">
        <v>164</v>
      </c>
      <c r="J322" s="1">
        <v>3086453.7600000002</v>
      </c>
      <c r="K322" s="1">
        <v>164</v>
      </c>
      <c r="L322" s="1">
        <v>3194479.6416000002</v>
      </c>
      <c r="M322" s="1">
        <v>164</v>
      </c>
      <c r="N322" s="1">
        <v>3306286.4290559995</v>
      </c>
      <c r="O322" s="1">
        <v>164</v>
      </c>
      <c r="P322" s="1">
        <v>3422006.4540729602</v>
      </c>
      <c r="Q322" s="1">
        <v>164</v>
      </c>
      <c r="R322" s="9">
        <f t="shared" si="5"/>
        <v>15976970.284728959</v>
      </c>
      <c r="S322" s="1">
        <f t="shared" si="5"/>
        <v>820</v>
      </c>
      <c r="T322" s="1" t="s">
        <v>332</v>
      </c>
      <c r="U322" s="1" t="s">
        <v>24</v>
      </c>
      <c r="V322" s="1" t="s">
        <v>1706</v>
      </c>
    </row>
    <row r="323" spans="1:22" s="6" customFormat="1" ht="39.75" customHeight="1" x14ac:dyDescent="0.2">
      <c r="A323" s="1">
        <v>316</v>
      </c>
      <c r="B323" s="19" t="s">
        <v>1356</v>
      </c>
      <c r="C323" s="1" t="s">
        <v>1707</v>
      </c>
      <c r="D323" s="1" t="s">
        <v>1708</v>
      </c>
      <c r="E323" s="1" t="s">
        <v>1709</v>
      </c>
      <c r="F323" s="5" t="s">
        <v>1710</v>
      </c>
      <c r="G323" s="1" t="s">
        <v>27</v>
      </c>
      <c r="H323" s="1">
        <v>927095.44</v>
      </c>
      <c r="I323" s="1">
        <v>137</v>
      </c>
      <c r="J323" s="1">
        <v>964179.25760000001</v>
      </c>
      <c r="K323" s="1">
        <v>137</v>
      </c>
      <c r="L323" s="1">
        <v>997925.53161599999</v>
      </c>
      <c r="M323" s="1">
        <v>137</v>
      </c>
      <c r="N323" s="1">
        <v>1032852.9252225599</v>
      </c>
      <c r="O323" s="1">
        <v>137</v>
      </c>
      <c r="P323" s="1">
        <v>1069002.7776053497</v>
      </c>
      <c r="Q323" s="1">
        <v>137</v>
      </c>
      <c r="R323" s="9">
        <f t="shared" si="5"/>
        <v>4991055.93204391</v>
      </c>
      <c r="S323" s="1">
        <f t="shared" si="5"/>
        <v>685</v>
      </c>
      <c r="T323" s="1" t="s">
        <v>332</v>
      </c>
      <c r="U323" s="1" t="s">
        <v>24</v>
      </c>
      <c r="V323" s="1" t="s">
        <v>1711</v>
      </c>
    </row>
    <row r="324" spans="1:22" s="6" customFormat="1" ht="39.75" customHeight="1" x14ac:dyDescent="0.2">
      <c r="A324" s="1">
        <v>317</v>
      </c>
      <c r="B324" s="19" t="s">
        <v>1712</v>
      </c>
      <c r="C324" s="1" t="s">
        <v>1713</v>
      </c>
      <c r="D324" s="1" t="s">
        <v>1714</v>
      </c>
      <c r="E324" s="1" t="s">
        <v>1715</v>
      </c>
      <c r="F324" s="5" t="s">
        <v>1716</v>
      </c>
      <c r="G324" s="1" t="s">
        <v>27</v>
      </c>
      <c r="H324" s="1">
        <v>5678400</v>
      </c>
      <c r="I324" s="1">
        <v>26</v>
      </c>
      <c r="J324" s="1">
        <v>5905536</v>
      </c>
      <c r="K324" s="1">
        <v>26</v>
      </c>
      <c r="L324" s="1">
        <v>6112229.7599999998</v>
      </c>
      <c r="M324" s="1">
        <v>26</v>
      </c>
      <c r="N324" s="1">
        <v>6326157.8015999999</v>
      </c>
      <c r="O324" s="1">
        <v>26</v>
      </c>
      <c r="P324" s="1">
        <v>6547573.3246559994</v>
      </c>
      <c r="Q324" s="1">
        <v>26</v>
      </c>
      <c r="R324" s="9">
        <f t="shared" si="5"/>
        <v>30569896.886255998</v>
      </c>
      <c r="S324" s="1">
        <f t="shared" si="5"/>
        <v>130</v>
      </c>
      <c r="T324" s="1" t="s">
        <v>332</v>
      </c>
      <c r="U324" s="1" t="s">
        <v>24</v>
      </c>
      <c r="V324" s="1" t="s">
        <v>1717</v>
      </c>
    </row>
    <row r="325" spans="1:22" s="6" customFormat="1" ht="39.75" customHeight="1" x14ac:dyDescent="0.2">
      <c r="A325" s="1">
        <v>318</v>
      </c>
      <c r="B325" s="19" t="s">
        <v>278</v>
      </c>
      <c r="C325" s="1" t="s">
        <v>1718</v>
      </c>
      <c r="D325" s="1" t="s">
        <v>1719</v>
      </c>
      <c r="E325" s="1" t="s">
        <v>1720</v>
      </c>
      <c r="F325" s="5" t="s">
        <v>1721</v>
      </c>
      <c r="G325" s="1" t="s">
        <v>27</v>
      </c>
      <c r="H325" s="1">
        <v>800000</v>
      </c>
      <c r="I325" s="1">
        <v>20</v>
      </c>
      <c r="J325" s="1">
        <v>832000</v>
      </c>
      <c r="K325" s="1">
        <v>20</v>
      </c>
      <c r="L325" s="1">
        <v>861119.99999999988</v>
      </c>
      <c r="M325" s="1">
        <v>20</v>
      </c>
      <c r="N325" s="1">
        <v>891259.19999999984</v>
      </c>
      <c r="O325" s="1">
        <v>20</v>
      </c>
      <c r="P325" s="1">
        <v>922453.27199999976</v>
      </c>
      <c r="Q325" s="1">
        <v>20</v>
      </c>
      <c r="R325" s="9">
        <f t="shared" si="5"/>
        <v>4306832.4719999991</v>
      </c>
      <c r="S325" s="1">
        <f t="shared" si="5"/>
        <v>100</v>
      </c>
      <c r="T325" s="1" t="s">
        <v>332</v>
      </c>
      <c r="U325" s="1" t="s">
        <v>237</v>
      </c>
      <c r="V325" s="1" t="s">
        <v>1722</v>
      </c>
    </row>
    <row r="326" spans="1:22" s="6" customFormat="1" ht="39.75" customHeight="1" x14ac:dyDescent="0.2">
      <c r="A326" s="1">
        <v>319</v>
      </c>
      <c r="B326" s="19" t="s">
        <v>1723</v>
      </c>
      <c r="C326" s="1" t="s">
        <v>768</v>
      </c>
      <c r="D326" s="1" t="s">
        <v>769</v>
      </c>
      <c r="E326" s="1" t="s">
        <v>1724</v>
      </c>
      <c r="F326" s="5" t="s">
        <v>1725</v>
      </c>
      <c r="G326" s="1" t="s">
        <v>27</v>
      </c>
      <c r="H326" s="1">
        <v>1146266.6399999999</v>
      </c>
      <c r="I326" s="1">
        <v>8</v>
      </c>
      <c r="J326" s="1">
        <v>1192117.3055999998</v>
      </c>
      <c r="K326" s="1">
        <v>8</v>
      </c>
      <c r="L326" s="1">
        <v>1233841.4112959998</v>
      </c>
      <c r="M326" s="1">
        <v>8</v>
      </c>
      <c r="N326" s="1">
        <v>1277025.8606913597</v>
      </c>
      <c r="O326" s="1">
        <v>8</v>
      </c>
      <c r="P326" s="1">
        <v>1321721.7658155572</v>
      </c>
      <c r="Q326" s="1">
        <v>8</v>
      </c>
      <c r="R326" s="9">
        <f t="shared" si="5"/>
        <v>6170972.9834029162</v>
      </c>
      <c r="S326" s="1">
        <f t="shared" si="5"/>
        <v>40</v>
      </c>
      <c r="T326" s="1" t="s">
        <v>332</v>
      </c>
      <c r="U326" s="1" t="s">
        <v>23</v>
      </c>
      <c r="V326" s="1" t="s">
        <v>1726</v>
      </c>
    </row>
    <row r="327" spans="1:22" s="6" customFormat="1" ht="39.75" customHeight="1" x14ac:dyDescent="0.2">
      <c r="A327" s="1">
        <v>320</v>
      </c>
      <c r="B327" s="19" t="s">
        <v>92</v>
      </c>
      <c r="C327" s="1" t="s">
        <v>1727</v>
      </c>
      <c r="D327" s="1" t="s">
        <v>1728</v>
      </c>
      <c r="E327" s="1" t="s">
        <v>1729</v>
      </c>
      <c r="F327" s="5" t="s">
        <v>1730</v>
      </c>
      <c r="G327" s="1" t="s">
        <v>27</v>
      </c>
      <c r="H327" s="1">
        <v>2582039.4</v>
      </c>
      <c r="I327" s="1">
        <v>30</v>
      </c>
      <c r="J327" s="1">
        <v>2685320.9759999998</v>
      </c>
      <c r="K327" s="1">
        <v>30</v>
      </c>
      <c r="L327" s="1">
        <v>2779307.2101599998</v>
      </c>
      <c r="M327" s="1">
        <v>30</v>
      </c>
      <c r="N327" s="1">
        <v>2876582.9625155996</v>
      </c>
      <c r="O327" s="1">
        <v>30</v>
      </c>
      <c r="P327" s="1">
        <v>2977263.3662036452</v>
      </c>
      <c r="Q327" s="1">
        <v>30</v>
      </c>
      <c r="R327" s="9">
        <f t="shared" si="5"/>
        <v>13900513.914879246</v>
      </c>
      <c r="S327" s="1">
        <f t="shared" si="5"/>
        <v>150</v>
      </c>
      <c r="T327" s="1" t="s">
        <v>332</v>
      </c>
      <c r="U327" s="1" t="s">
        <v>780</v>
      </c>
      <c r="V327" s="1" t="s">
        <v>781</v>
      </c>
    </row>
    <row r="328" spans="1:22" s="6" customFormat="1" ht="39.75" customHeight="1" x14ac:dyDescent="0.2">
      <c r="A328" s="1">
        <v>321</v>
      </c>
      <c r="B328" s="19" t="s">
        <v>1371</v>
      </c>
      <c r="C328" s="1" t="s">
        <v>1731</v>
      </c>
      <c r="D328" s="1" t="s">
        <v>1732</v>
      </c>
      <c r="E328" s="1" t="s">
        <v>1733</v>
      </c>
      <c r="F328" s="5" t="s">
        <v>1734</v>
      </c>
      <c r="G328" s="1" t="s">
        <v>27</v>
      </c>
      <c r="H328" s="1">
        <v>603200</v>
      </c>
      <c r="I328" s="1">
        <v>10</v>
      </c>
      <c r="J328" s="1">
        <v>627328</v>
      </c>
      <c r="K328" s="1">
        <v>10</v>
      </c>
      <c r="L328" s="1">
        <v>649284.48</v>
      </c>
      <c r="M328" s="1">
        <v>10</v>
      </c>
      <c r="N328" s="1">
        <v>672009.43680000002</v>
      </c>
      <c r="O328" s="1">
        <v>10</v>
      </c>
      <c r="P328" s="1">
        <v>695529.76708799996</v>
      </c>
      <c r="Q328" s="1">
        <v>10</v>
      </c>
      <c r="R328" s="9">
        <f t="shared" si="5"/>
        <v>3247351.6838879995</v>
      </c>
      <c r="S328" s="1">
        <f t="shared" si="5"/>
        <v>50</v>
      </c>
      <c r="T328" s="1" t="s">
        <v>332</v>
      </c>
      <c r="U328" s="1" t="s">
        <v>1735</v>
      </c>
      <c r="V328" s="1" t="s">
        <v>1736</v>
      </c>
    </row>
    <row r="329" spans="1:22" s="6" customFormat="1" ht="39.75" customHeight="1" x14ac:dyDescent="0.2">
      <c r="A329" s="1">
        <v>322</v>
      </c>
      <c r="B329" s="19" t="s">
        <v>459</v>
      </c>
      <c r="C329" s="1" t="s">
        <v>1737</v>
      </c>
      <c r="D329" s="1" t="s">
        <v>1738</v>
      </c>
      <c r="E329" s="1" t="s">
        <v>1739</v>
      </c>
      <c r="F329" s="5" t="s">
        <v>1740</v>
      </c>
      <c r="G329" s="1" t="s">
        <v>27</v>
      </c>
      <c r="H329" s="1">
        <v>635185.19999999995</v>
      </c>
      <c r="I329" s="1">
        <v>30</v>
      </c>
      <c r="J329" s="1">
        <v>660592.60800000001</v>
      </c>
      <c r="K329" s="1">
        <v>30</v>
      </c>
      <c r="L329" s="1">
        <v>683713.34927999997</v>
      </c>
      <c r="M329" s="1">
        <v>30</v>
      </c>
      <c r="N329" s="1">
        <v>707643.31650479988</v>
      </c>
      <c r="O329" s="1">
        <v>30</v>
      </c>
      <c r="P329" s="1">
        <v>732410.83258246782</v>
      </c>
      <c r="Q329" s="1">
        <v>30</v>
      </c>
      <c r="R329" s="9">
        <f t="shared" ref="R329:S392" si="6">H329+J329+L329+N329+P329</f>
        <v>3419545.3063672674</v>
      </c>
      <c r="S329" s="1">
        <f t="shared" si="6"/>
        <v>150</v>
      </c>
      <c r="T329" s="1" t="s">
        <v>332</v>
      </c>
      <c r="U329" s="1" t="s">
        <v>24</v>
      </c>
      <c r="V329" s="1" t="s">
        <v>1741</v>
      </c>
    </row>
    <row r="330" spans="1:22" s="6" customFormat="1" ht="39.75" customHeight="1" x14ac:dyDescent="0.2">
      <c r="A330" s="1">
        <v>323</v>
      </c>
      <c r="B330" s="19" t="s">
        <v>1371</v>
      </c>
      <c r="C330" s="1" t="s">
        <v>1742</v>
      </c>
      <c r="D330" s="1" t="s">
        <v>1743</v>
      </c>
      <c r="E330" s="1" t="s">
        <v>1744</v>
      </c>
      <c r="F330" s="5" t="s">
        <v>1745</v>
      </c>
      <c r="G330" s="1" t="s">
        <v>27</v>
      </c>
      <c r="H330" s="1">
        <v>1755913.32</v>
      </c>
      <c r="I330" s="1">
        <v>36</v>
      </c>
      <c r="J330" s="1">
        <v>1826149.8528000002</v>
      </c>
      <c r="K330" s="1">
        <v>36</v>
      </c>
      <c r="L330" s="1">
        <v>1890065.0976480001</v>
      </c>
      <c r="M330" s="1">
        <v>36</v>
      </c>
      <c r="N330" s="1">
        <v>1956217.3760656801</v>
      </c>
      <c r="O330" s="1">
        <v>36</v>
      </c>
      <c r="P330" s="1">
        <v>2024684.9842279786</v>
      </c>
      <c r="Q330" s="1">
        <v>36</v>
      </c>
      <c r="R330" s="9">
        <f t="shared" si="6"/>
        <v>9453030.6307416596</v>
      </c>
      <c r="S330" s="1">
        <f t="shared" si="6"/>
        <v>180</v>
      </c>
      <c r="T330" s="1" t="s">
        <v>332</v>
      </c>
      <c r="U330" s="1" t="s">
        <v>23</v>
      </c>
      <c r="V330" s="1" t="s">
        <v>1746</v>
      </c>
    </row>
    <row r="331" spans="1:22" s="6" customFormat="1" ht="39.75" customHeight="1" x14ac:dyDescent="0.2">
      <c r="A331" s="1">
        <v>324</v>
      </c>
      <c r="B331" s="19" t="s">
        <v>456</v>
      </c>
      <c r="C331" s="1" t="s">
        <v>1747</v>
      </c>
      <c r="D331" s="1" t="s">
        <v>1748</v>
      </c>
      <c r="E331" s="1" t="s">
        <v>1749</v>
      </c>
      <c r="F331" s="5" t="s">
        <v>1750</v>
      </c>
      <c r="G331" s="1" t="s">
        <v>27</v>
      </c>
      <c r="H331" s="1">
        <v>795000</v>
      </c>
      <c r="I331" s="1">
        <v>30</v>
      </c>
      <c r="J331" s="1">
        <v>826800</v>
      </c>
      <c r="K331" s="1">
        <v>30</v>
      </c>
      <c r="L331" s="1">
        <v>855738</v>
      </c>
      <c r="M331" s="1">
        <v>30</v>
      </c>
      <c r="N331" s="1">
        <v>885688.82999999984</v>
      </c>
      <c r="O331" s="1">
        <v>30</v>
      </c>
      <c r="P331" s="1">
        <v>916687.93904999981</v>
      </c>
      <c r="Q331" s="1">
        <v>30</v>
      </c>
      <c r="R331" s="9">
        <f t="shared" si="6"/>
        <v>4279914.7690500002</v>
      </c>
      <c r="S331" s="1">
        <f t="shared" si="6"/>
        <v>150</v>
      </c>
      <c r="T331" s="1" t="s">
        <v>332</v>
      </c>
      <c r="U331" s="1" t="s">
        <v>24</v>
      </c>
      <c r="V331" s="1" t="s">
        <v>1751</v>
      </c>
    </row>
    <row r="332" spans="1:22" s="6" customFormat="1" ht="39.75" customHeight="1" x14ac:dyDescent="0.2">
      <c r="A332" s="1">
        <v>325</v>
      </c>
      <c r="B332" s="19" t="s">
        <v>441</v>
      </c>
      <c r="C332" s="1" t="s">
        <v>1752</v>
      </c>
      <c r="D332" s="1" t="s">
        <v>1753</v>
      </c>
      <c r="E332" s="1" t="s">
        <v>1754</v>
      </c>
      <c r="F332" s="5" t="s">
        <v>1755</v>
      </c>
      <c r="G332" s="1" t="s">
        <v>29</v>
      </c>
      <c r="H332" s="1">
        <v>245235</v>
      </c>
      <c r="I332" s="1">
        <v>3</v>
      </c>
      <c r="J332" s="1">
        <v>0</v>
      </c>
      <c r="K332" s="1">
        <v>0</v>
      </c>
      <c r="L332" s="1">
        <v>0</v>
      </c>
      <c r="M332" s="1">
        <v>0</v>
      </c>
      <c r="N332" s="1">
        <v>0</v>
      </c>
      <c r="O332" s="1">
        <v>0</v>
      </c>
      <c r="P332" s="1">
        <v>0</v>
      </c>
      <c r="Q332" s="1">
        <v>0</v>
      </c>
      <c r="R332" s="9">
        <f t="shared" si="6"/>
        <v>245235</v>
      </c>
      <c r="S332" s="1">
        <f t="shared" si="6"/>
        <v>3</v>
      </c>
      <c r="T332" s="1" t="s">
        <v>332</v>
      </c>
      <c r="U332" s="1" t="s">
        <v>23</v>
      </c>
      <c r="V332" s="1" t="s">
        <v>1228</v>
      </c>
    </row>
    <row r="333" spans="1:22" s="6" customFormat="1" ht="39.75" customHeight="1" x14ac:dyDescent="0.2">
      <c r="A333" s="1">
        <v>326</v>
      </c>
      <c r="B333" s="19" t="s">
        <v>459</v>
      </c>
      <c r="C333" s="1" t="s">
        <v>1756</v>
      </c>
      <c r="D333" s="1" t="s">
        <v>1757</v>
      </c>
      <c r="E333" s="1" t="s">
        <v>1758</v>
      </c>
      <c r="F333" s="5" t="s">
        <v>1759</v>
      </c>
      <c r="G333" s="1" t="s">
        <v>27</v>
      </c>
      <c r="H333" s="1">
        <v>222352</v>
      </c>
      <c r="I333" s="1">
        <v>2</v>
      </c>
      <c r="J333" s="1">
        <v>231246.08000000002</v>
      </c>
      <c r="K333" s="1">
        <v>2</v>
      </c>
      <c r="L333" s="1">
        <v>239339.69279999999</v>
      </c>
      <c r="M333" s="1">
        <v>2</v>
      </c>
      <c r="N333" s="1">
        <v>247716.58204799998</v>
      </c>
      <c r="O333" s="1">
        <v>2</v>
      </c>
      <c r="P333" s="1">
        <v>256386.66241967995</v>
      </c>
      <c r="Q333" s="1">
        <v>2</v>
      </c>
      <c r="R333" s="9">
        <f t="shared" si="6"/>
        <v>1197041.01726768</v>
      </c>
      <c r="S333" s="1">
        <f t="shared" si="6"/>
        <v>10</v>
      </c>
      <c r="T333" s="1" t="s">
        <v>332</v>
      </c>
      <c r="U333" s="1" t="s">
        <v>24</v>
      </c>
      <c r="V333" s="1" t="s">
        <v>1741</v>
      </c>
    </row>
    <row r="334" spans="1:22" s="6" customFormat="1" ht="39.75" customHeight="1" x14ac:dyDescent="0.2">
      <c r="A334" s="1">
        <v>327</v>
      </c>
      <c r="B334" s="19" t="s">
        <v>1637</v>
      </c>
      <c r="C334" s="1" t="s">
        <v>1638</v>
      </c>
      <c r="D334" s="1" t="s">
        <v>1639</v>
      </c>
      <c r="E334" s="1" t="s">
        <v>1760</v>
      </c>
      <c r="F334" s="5" t="s">
        <v>1761</v>
      </c>
      <c r="G334" s="1" t="s">
        <v>27</v>
      </c>
      <c r="H334" s="1">
        <v>1223040</v>
      </c>
      <c r="I334" s="1">
        <v>26</v>
      </c>
      <c r="J334" s="1">
        <v>1761177.5999999999</v>
      </c>
      <c r="K334" s="1">
        <v>36</v>
      </c>
      <c r="L334" s="1">
        <v>1822818.8160000001</v>
      </c>
      <c r="M334" s="1">
        <v>36</v>
      </c>
      <c r="N334" s="1">
        <v>1886617.47456</v>
      </c>
      <c r="O334" s="1">
        <v>36</v>
      </c>
      <c r="P334" s="1">
        <v>1952649.0861696</v>
      </c>
      <c r="Q334" s="1">
        <v>36</v>
      </c>
      <c r="R334" s="9">
        <f t="shared" si="6"/>
        <v>8646302.9767295998</v>
      </c>
      <c r="S334" s="1">
        <f t="shared" si="6"/>
        <v>170</v>
      </c>
      <c r="T334" s="1" t="s">
        <v>332</v>
      </c>
      <c r="U334" s="1" t="s">
        <v>24</v>
      </c>
      <c r="V334" s="1" t="s">
        <v>505</v>
      </c>
    </row>
    <row r="335" spans="1:22" s="6" customFormat="1" ht="39.75" customHeight="1" x14ac:dyDescent="0.2">
      <c r="A335" s="1">
        <v>328</v>
      </c>
      <c r="B335" s="19" t="s">
        <v>388</v>
      </c>
      <c r="C335" s="1" t="s">
        <v>1764</v>
      </c>
      <c r="D335" s="1" t="s">
        <v>1765</v>
      </c>
      <c r="E335" s="1" t="s">
        <v>1766</v>
      </c>
      <c r="F335" s="5" t="s">
        <v>1767</v>
      </c>
      <c r="G335" s="1" t="s">
        <v>27</v>
      </c>
      <c r="H335" s="1">
        <v>1892100</v>
      </c>
      <c r="I335" s="1">
        <v>159</v>
      </c>
      <c r="J335" s="1">
        <v>1967784</v>
      </c>
      <c r="K335" s="1">
        <v>159</v>
      </c>
      <c r="L335" s="1">
        <v>2036656.44</v>
      </c>
      <c r="M335" s="1">
        <v>159</v>
      </c>
      <c r="N335" s="1">
        <v>2107939.4154000003</v>
      </c>
      <c r="O335" s="1">
        <v>159</v>
      </c>
      <c r="P335" s="1">
        <v>2181717.2949390002</v>
      </c>
      <c r="Q335" s="1">
        <v>159</v>
      </c>
      <c r="R335" s="9">
        <f t="shared" si="6"/>
        <v>10186197.150339</v>
      </c>
      <c r="S335" s="1">
        <f t="shared" si="6"/>
        <v>795</v>
      </c>
      <c r="T335" s="1" t="s">
        <v>332</v>
      </c>
      <c r="U335" s="1" t="s">
        <v>24</v>
      </c>
      <c r="V335" s="1" t="s">
        <v>1768</v>
      </c>
    </row>
    <row r="336" spans="1:22" s="6" customFormat="1" ht="39.75" customHeight="1" x14ac:dyDescent="0.2">
      <c r="A336" s="1">
        <v>329</v>
      </c>
      <c r="B336" s="19" t="s">
        <v>1371</v>
      </c>
      <c r="C336" s="1" t="s">
        <v>1742</v>
      </c>
      <c r="D336" s="1" t="s">
        <v>1743</v>
      </c>
      <c r="E336" s="1" t="s">
        <v>1744</v>
      </c>
      <c r="F336" s="5" t="s">
        <v>1771</v>
      </c>
      <c r="G336" s="1" t="s">
        <v>27</v>
      </c>
      <c r="H336" s="1">
        <v>1076302.5</v>
      </c>
      <c r="I336" s="1">
        <v>19</v>
      </c>
      <c r="J336" s="1">
        <v>1119354.6000000001</v>
      </c>
      <c r="K336" s="1">
        <v>19</v>
      </c>
      <c r="L336" s="1">
        <v>1158532.0109999999</v>
      </c>
      <c r="M336" s="1">
        <v>19</v>
      </c>
      <c r="N336" s="1">
        <v>1199080.6313849997</v>
      </c>
      <c r="O336" s="1">
        <v>19</v>
      </c>
      <c r="P336" s="1">
        <v>1241048.4534834747</v>
      </c>
      <c r="Q336" s="1">
        <v>19</v>
      </c>
      <c r="R336" s="9">
        <f t="shared" si="6"/>
        <v>5794318.1958684744</v>
      </c>
      <c r="S336" s="1">
        <f t="shared" si="6"/>
        <v>95</v>
      </c>
      <c r="T336" s="1" t="s">
        <v>332</v>
      </c>
      <c r="U336" s="1" t="s">
        <v>23</v>
      </c>
      <c r="V336" s="1" t="s">
        <v>1746</v>
      </c>
    </row>
    <row r="337" spans="1:22" s="6" customFormat="1" ht="39.75" customHeight="1" x14ac:dyDescent="0.2">
      <c r="A337" s="1">
        <v>330</v>
      </c>
      <c r="B337" s="19" t="s">
        <v>1371</v>
      </c>
      <c r="C337" s="1" t="s">
        <v>1742</v>
      </c>
      <c r="D337" s="1" t="s">
        <v>1743</v>
      </c>
      <c r="E337" s="1" t="s">
        <v>1744</v>
      </c>
      <c r="F337" s="5" t="s">
        <v>1772</v>
      </c>
      <c r="G337" s="1" t="s">
        <v>27</v>
      </c>
      <c r="H337" s="1">
        <v>1079999.3700000001</v>
      </c>
      <c r="I337" s="1">
        <v>131</v>
      </c>
      <c r="J337" s="1">
        <v>1123199.3448000001</v>
      </c>
      <c r="K337" s="1">
        <v>131</v>
      </c>
      <c r="L337" s="1">
        <v>1162511.3218680001</v>
      </c>
      <c r="M337" s="1">
        <v>131</v>
      </c>
      <c r="N337" s="1">
        <v>1203199.2181333799</v>
      </c>
      <c r="O337" s="1">
        <v>131</v>
      </c>
      <c r="P337" s="1">
        <v>1245311.1907680482</v>
      </c>
      <c r="Q337" s="1">
        <v>131</v>
      </c>
      <c r="R337" s="9">
        <f t="shared" si="6"/>
        <v>5814220.4455694286</v>
      </c>
      <c r="S337" s="1">
        <f t="shared" si="6"/>
        <v>655</v>
      </c>
      <c r="T337" s="1" t="s">
        <v>332</v>
      </c>
      <c r="U337" s="1" t="s">
        <v>24</v>
      </c>
      <c r="V337" s="1" t="s">
        <v>1773</v>
      </c>
    </row>
    <row r="338" spans="1:22" s="6" customFormat="1" ht="39.75" customHeight="1" x14ac:dyDescent="0.2">
      <c r="A338" s="1">
        <v>331</v>
      </c>
      <c r="B338" s="19" t="s">
        <v>1774</v>
      </c>
      <c r="C338" s="1" t="s">
        <v>1775</v>
      </c>
      <c r="D338" s="1" t="s">
        <v>1776</v>
      </c>
      <c r="E338" s="1" t="s">
        <v>1777</v>
      </c>
      <c r="F338" s="5" t="s">
        <v>1778</v>
      </c>
      <c r="G338" s="1" t="s">
        <v>29</v>
      </c>
      <c r="H338" s="1">
        <v>705600</v>
      </c>
      <c r="I338" s="1">
        <v>12</v>
      </c>
      <c r="J338" s="1">
        <v>733824</v>
      </c>
      <c r="K338" s="1">
        <v>12</v>
      </c>
      <c r="L338" s="1">
        <v>759507.84</v>
      </c>
      <c r="M338" s="1">
        <v>12</v>
      </c>
      <c r="N338" s="1">
        <v>786090.61439999996</v>
      </c>
      <c r="O338" s="1">
        <v>12</v>
      </c>
      <c r="P338" s="1">
        <v>813603.78590399993</v>
      </c>
      <c r="Q338" s="1">
        <v>12</v>
      </c>
      <c r="R338" s="9">
        <f t="shared" si="6"/>
        <v>3798626.2403039997</v>
      </c>
      <c r="S338" s="1">
        <f t="shared" si="6"/>
        <v>60</v>
      </c>
      <c r="T338" s="1" t="s">
        <v>332</v>
      </c>
      <c r="U338" s="1" t="s">
        <v>24</v>
      </c>
      <c r="V338" s="1" t="s">
        <v>1779</v>
      </c>
    </row>
    <row r="339" spans="1:22" s="6" customFormat="1" ht="39.75" customHeight="1" x14ac:dyDescent="0.2">
      <c r="A339" s="1">
        <v>332</v>
      </c>
      <c r="B339" s="19" t="s">
        <v>276</v>
      </c>
      <c r="C339" s="1" t="s">
        <v>1780</v>
      </c>
      <c r="D339" s="1" t="s">
        <v>1656</v>
      </c>
      <c r="E339" s="1" t="s">
        <v>1781</v>
      </c>
      <c r="F339" s="5" t="s">
        <v>1782</v>
      </c>
      <c r="G339" s="1" t="s">
        <v>27</v>
      </c>
      <c r="H339" s="1">
        <v>5803952</v>
      </c>
      <c r="I339" s="1">
        <v>56</v>
      </c>
      <c r="J339" s="1">
        <v>2802479.6799999997</v>
      </c>
      <c r="K339" s="1">
        <v>26</v>
      </c>
      <c r="L339" s="1">
        <v>2900566.4687999999</v>
      </c>
      <c r="M339" s="1">
        <v>26</v>
      </c>
      <c r="N339" s="1">
        <v>3002086.2952080001</v>
      </c>
      <c r="O339" s="1">
        <v>26</v>
      </c>
      <c r="P339" s="1">
        <v>3107159.3155402802</v>
      </c>
      <c r="Q339" s="1">
        <v>26</v>
      </c>
      <c r="R339" s="9">
        <f t="shared" si="6"/>
        <v>17616243.75954828</v>
      </c>
      <c r="S339" s="1">
        <f t="shared" si="6"/>
        <v>160</v>
      </c>
      <c r="T339" s="1" t="s">
        <v>332</v>
      </c>
      <c r="U339" s="1" t="s">
        <v>24</v>
      </c>
      <c r="V339" s="1" t="s">
        <v>1783</v>
      </c>
    </row>
    <row r="340" spans="1:22" s="6" customFormat="1" ht="39.75" customHeight="1" x14ac:dyDescent="0.2">
      <c r="A340" s="1">
        <v>333</v>
      </c>
      <c r="B340" s="19" t="s">
        <v>213</v>
      </c>
      <c r="C340" s="1" t="s">
        <v>214</v>
      </c>
      <c r="D340" s="1" t="s">
        <v>215</v>
      </c>
      <c r="E340" s="1" t="s">
        <v>1784</v>
      </c>
      <c r="F340" s="5" t="s">
        <v>1785</v>
      </c>
      <c r="G340" s="1" t="s">
        <v>17</v>
      </c>
      <c r="H340" s="1">
        <v>293422.8</v>
      </c>
      <c r="I340" s="1">
        <v>66</v>
      </c>
      <c r="J340" s="1">
        <v>305159.712</v>
      </c>
      <c r="K340" s="1">
        <v>66</v>
      </c>
      <c r="L340" s="1">
        <v>315840.30192</v>
      </c>
      <c r="M340" s="1">
        <v>66</v>
      </c>
      <c r="N340" s="1">
        <v>326894.71248719998</v>
      </c>
      <c r="O340" s="1">
        <v>66</v>
      </c>
      <c r="P340" s="1">
        <v>338336.02742425195</v>
      </c>
      <c r="Q340" s="1">
        <v>66</v>
      </c>
      <c r="R340" s="9">
        <f t="shared" si="6"/>
        <v>1579653.5538314518</v>
      </c>
      <c r="S340" s="1">
        <f t="shared" si="6"/>
        <v>330</v>
      </c>
      <c r="T340" s="1" t="s">
        <v>332</v>
      </c>
      <c r="U340" s="1" t="s">
        <v>24</v>
      </c>
      <c r="V340" s="1" t="s">
        <v>208</v>
      </c>
    </row>
    <row r="341" spans="1:22" s="6" customFormat="1" ht="39.75" customHeight="1" x14ac:dyDescent="0.2">
      <c r="A341" s="1">
        <v>334</v>
      </c>
      <c r="B341" s="19" t="s">
        <v>275</v>
      </c>
      <c r="C341" s="1" t="s">
        <v>1786</v>
      </c>
      <c r="D341" s="1" t="s">
        <v>1787</v>
      </c>
      <c r="E341" s="1" t="s">
        <v>1788</v>
      </c>
      <c r="F341" s="5" t="s">
        <v>1789</v>
      </c>
      <c r="G341" s="1" t="s">
        <v>29</v>
      </c>
      <c r="H341" s="1">
        <v>222768</v>
      </c>
      <c r="I341" s="1">
        <v>2</v>
      </c>
      <c r="J341" s="1">
        <v>231678.72</v>
      </c>
      <c r="K341" s="1">
        <v>2</v>
      </c>
      <c r="L341" s="1">
        <v>239787.47519999999</v>
      </c>
      <c r="M341" s="1">
        <v>2</v>
      </c>
      <c r="N341" s="1">
        <v>248180.03683199995</v>
      </c>
      <c r="O341" s="1">
        <v>2</v>
      </c>
      <c r="P341" s="1">
        <v>256866.33812111994</v>
      </c>
      <c r="Q341" s="1">
        <v>2</v>
      </c>
      <c r="R341" s="9">
        <f t="shared" si="6"/>
        <v>1199280.5701531197</v>
      </c>
      <c r="S341" s="1">
        <f t="shared" si="6"/>
        <v>10</v>
      </c>
      <c r="T341" s="1" t="s">
        <v>332</v>
      </c>
      <c r="U341" s="1" t="s">
        <v>24</v>
      </c>
      <c r="V341" s="1" t="s">
        <v>1790</v>
      </c>
    </row>
    <row r="342" spans="1:22" s="6" customFormat="1" ht="39.75" customHeight="1" x14ac:dyDescent="0.2">
      <c r="A342" s="1">
        <v>335</v>
      </c>
      <c r="B342" s="19" t="s">
        <v>376</v>
      </c>
      <c r="C342" s="1" t="s">
        <v>1791</v>
      </c>
      <c r="D342" s="1" t="s">
        <v>1792</v>
      </c>
      <c r="E342" s="1" t="s">
        <v>1793</v>
      </c>
      <c r="F342" s="5" t="s">
        <v>1794</v>
      </c>
      <c r="G342" s="1" t="s">
        <v>1795</v>
      </c>
      <c r="H342" s="1">
        <v>169780</v>
      </c>
      <c r="I342" s="1">
        <v>0.2</v>
      </c>
      <c r="J342" s="1">
        <v>176571.2</v>
      </c>
      <c r="K342" s="1">
        <v>0.2</v>
      </c>
      <c r="L342" s="1">
        <v>182751.19200000001</v>
      </c>
      <c r="M342" s="1">
        <v>0.2</v>
      </c>
      <c r="N342" s="1">
        <v>189147.48371999999</v>
      </c>
      <c r="O342" s="1">
        <v>0.2</v>
      </c>
      <c r="P342" s="1">
        <v>195767.64565019996</v>
      </c>
      <c r="Q342" s="1">
        <v>0.2</v>
      </c>
      <c r="R342" s="9">
        <f t="shared" si="6"/>
        <v>914017.52137019997</v>
      </c>
      <c r="S342" s="1">
        <f t="shared" si="6"/>
        <v>1</v>
      </c>
      <c r="T342" s="1" t="s">
        <v>332</v>
      </c>
      <c r="U342" s="1" t="s">
        <v>24</v>
      </c>
      <c r="V342" s="1" t="s">
        <v>1796</v>
      </c>
    </row>
    <row r="343" spans="1:22" s="6" customFormat="1" ht="39.75" customHeight="1" x14ac:dyDescent="0.2">
      <c r="A343" s="1">
        <v>336</v>
      </c>
      <c r="B343" s="19" t="s">
        <v>1371</v>
      </c>
      <c r="C343" s="1" t="s">
        <v>1742</v>
      </c>
      <c r="D343" s="1" t="s">
        <v>1743</v>
      </c>
      <c r="E343" s="1" t="s">
        <v>1744</v>
      </c>
      <c r="F343" s="5" t="s">
        <v>1797</v>
      </c>
      <c r="G343" s="1" t="s">
        <v>27</v>
      </c>
      <c r="H343" s="1">
        <v>182582.39999999999</v>
      </c>
      <c r="I343" s="1">
        <v>12</v>
      </c>
      <c r="J343" s="1">
        <v>189885.696</v>
      </c>
      <c r="K343" s="1">
        <v>12</v>
      </c>
      <c r="L343" s="1">
        <v>196531.69535999998</v>
      </c>
      <c r="M343" s="1">
        <v>12</v>
      </c>
      <c r="N343" s="1">
        <v>203410.30469759996</v>
      </c>
      <c r="O343" s="1">
        <v>12</v>
      </c>
      <c r="P343" s="1">
        <v>210529.66536201595</v>
      </c>
      <c r="Q343" s="1">
        <v>12</v>
      </c>
      <c r="R343" s="9">
        <f t="shared" si="6"/>
        <v>982939.76141961594</v>
      </c>
      <c r="S343" s="1">
        <f t="shared" si="6"/>
        <v>60</v>
      </c>
      <c r="T343" s="1" t="s">
        <v>332</v>
      </c>
      <c r="U343" s="1" t="s">
        <v>1798</v>
      </c>
      <c r="V343" s="1" t="s">
        <v>1799</v>
      </c>
    </row>
    <row r="344" spans="1:22" s="6" customFormat="1" ht="39.75" customHeight="1" x14ac:dyDescent="0.2">
      <c r="A344" s="1">
        <v>337</v>
      </c>
      <c r="B344" s="19" t="s">
        <v>1800</v>
      </c>
      <c r="C344" s="1" t="s">
        <v>1801</v>
      </c>
      <c r="D344" s="1" t="s">
        <v>1802</v>
      </c>
      <c r="E344" s="1" t="s">
        <v>1803</v>
      </c>
      <c r="F344" s="5" t="s">
        <v>1804</v>
      </c>
      <c r="G344" s="1" t="s">
        <v>27</v>
      </c>
      <c r="H344" s="1">
        <v>639702</v>
      </c>
      <c r="I344" s="1">
        <v>14</v>
      </c>
      <c r="J344" s="1">
        <v>1235538.72</v>
      </c>
      <c r="K344" s="1">
        <v>26</v>
      </c>
      <c r="L344" s="1">
        <v>1278782.5752000001</v>
      </c>
      <c r="M344" s="1">
        <v>26</v>
      </c>
      <c r="N344" s="1">
        <v>1323539.9653320001</v>
      </c>
      <c r="O344" s="1">
        <v>26</v>
      </c>
      <c r="P344" s="1">
        <v>1369863.8641186201</v>
      </c>
      <c r="Q344" s="1">
        <v>26</v>
      </c>
      <c r="R344" s="9">
        <f t="shared" si="6"/>
        <v>5847427.1246506199</v>
      </c>
      <c r="S344" s="1">
        <f t="shared" si="6"/>
        <v>118</v>
      </c>
      <c r="T344" s="1" t="s">
        <v>332</v>
      </c>
      <c r="U344" s="1" t="s">
        <v>24</v>
      </c>
      <c r="V344" s="1" t="s">
        <v>505</v>
      </c>
    </row>
    <row r="345" spans="1:22" s="6" customFormat="1" ht="39.75" customHeight="1" x14ac:dyDescent="0.2">
      <c r="A345" s="1">
        <v>338</v>
      </c>
      <c r="B345" s="19" t="s">
        <v>1574</v>
      </c>
      <c r="C345" s="1" t="s">
        <v>1762</v>
      </c>
      <c r="D345" s="1" t="s">
        <v>1763</v>
      </c>
      <c r="E345" s="1" t="s">
        <v>1805</v>
      </c>
      <c r="F345" s="5" t="s">
        <v>1806</v>
      </c>
      <c r="G345" s="1" t="s">
        <v>27</v>
      </c>
      <c r="H345" s="1">
        <v>149930.1</v>
      </c>
      <c r="I345" s="1">
        <v>18</v>
      </c>
      <c r="J345" s="1">
        <v>155927.304</v>
      </c>
      <c r="K345" s="1">
        <v>18</v>
      </c>
      <c r="L345" s="1">
        <v>161384.75964</v>
      </c>
      <c r="M345" s="1">
        <v>18</v>
      </c>
      <c r="N345" s="1">
        <v>167033.22622739998</v>
      </c>
      <c r="O345" s="1">
        <v>18</v>
      </c>
      <c r="P345" s="1">
        <v>172879.38914535896</v>
      </c>
      <c r="Q345" s="1">
        <v>18</v>
      </c>
      <c r="R345" s="9">
        <f t="shared" si="6"/>
        <v>807154.77901275887</v>
      </c>
      <c r="S345" s="1">
        <f t="shared" si="6"/>
        <v>90</v>
      </c>
      <c r="T345" s="1" t="s">
        <v>332</v>
      </c>
      <c r="U345" s="1" t="s">
        <v>24</v>
      </c>
      <c r="V345" s="1" t="s">
        <v>1677</v>
      </c>
    </row>
    <row r="346" spans="1:22" s="6" customFormat="1" ht="39.75" customHeight="1" x14ac:dyDescent="0.2">
      <c r="A346" s="1">
        <v>339</v>
      </c>
      <c r="B346" s="19" t="s">
        <v>1371</v>
      </c>
      <c r="C346" s="1" t="s">
        <v>255</v>
      </c>
      <c r="D346" s="1" t="s">
        <v>1807</v>
      </c>
      <c r="E346" s="1" t="s">
        <v>254</v>
      </c>
      <c r="F346" s="5" t="s">
        <v>1808</v>
      </c>
      <c r="G346" s="1" t="s">
        <v>27</v>
      </c>
      <c r="H346" s="1">
        <v>170946</v>
      </c>
      <c r="I346" s="1">
        <v>60</v>
      </c>
      <c r="J346" s="1">
        <v>177783.84</v>
      </c>
      <c r="K346" s="1">
        <v>60</v>
      </c>
      <c r="L346" s="1">
        <v>184006.27439999997</v>
      </c>
      <c r="M346" s="1">
        <v>60</v>
      </c>
      <c r="N346" s="1">
        <v>190446.49400399995</v>
      </c>
      <c r="O346" s="1">
        <v>60</v>
      </c>
      <c r="P346" s="1">
        <v>197112.12129413994</v>
      </c>
      <c r="Q346" s="1">
        <v>60</v>
      </c>
      <c r="R346" s="9">
        <f t="shared" si="6"/>
        <v>920294.72969813994</v>
      </c>
      <c r="S346" s="1">
        <f t="shared" si="6"/>
        <v>300</v>
      </c>
      <c r="T346" s="1" t="s">
        <v>332</v>
      </c>
      <c r="U346" s="1" t="s">
        <v>1798</v>
      </c>
      <c r="V346" s="1" t="s">
        <v>1799</v>
      </c>
    </row>
    <row r="347" spans="1:22" s="6" customFormat="1" ht="39.75" customHeight="1" x14ac:dyDescent="0.2">
      <c r="A347" s="1">
        <v>340</v>
      </c>
      <c r="B347" s="19" t="s">
        <v>1263</v>
      </c>
      <c r="C347" s="1" t="s">
        <v>1264</v>
      </c>
      <c r="D347" s="1" t="s">
        <v>1265</v>
      </c>
      <c r="E347" s="1" t="s">
        <v>1266</v>
      </c>
      <c r="F347" s="5" t="s">
        <v>1809</v>
      </c>
      <c r="G347" s="1" t="s">
        <v>27</v>
      </c>
      <c r="H347" s="1">
        <v>396090</v>
      </c>
      <c r="I347" s="1">
        <v>486</v>
      </c>
      <c r="J347" s="1">
        <v>411933.60000000003</v>
      </c>
      <c r="K347" s="1">
        <v>486</v>
      </c>
      <c r="L347" s="1">
        <v>426351.27599999995</v>
      </c>
      <c r="M347" s="1">
        <v>486</v>
      </c>
      <c r="N347" s="1">
        <v>441273.57065999997</v>
      </c>
      <c r="O347" s="1">
        <v>486</v>
      </c>
      <c r="P347" s="1">
        <v>456718.14563309995</v>
      </c>
      <c r="Q347" s="1">
        <v>486</v>
      </c>
      <c r="R347" s="9">
        <f t="shared" si="6"/>
        <v>2132366.5922931</v>
      </c>
      <c r="S347" s="1">
        <f t="shared" si="6"/>
        <v>2430</v>
      </c>
      <c r="T347" s="1" t="s">
        <v>332</v>
      </c>
      <c r="U347" s="1" t="s">
        <v>24</v>
      </c>
      <c r="V347" s="1" t="s">
        <v>1810</v>
      </c>
    </row>
    <row r="348" spans="1:22" s="6" customFormat="1" ht="39.75" customHeight="1" x14ac:dyDescent="0.2">
      <c r="A348" s="1">
        <v>341</v>
      </c>
      <c r="B348" s="19" t="s">
        <v>372</v>
      </c>
      <c r="C348" s="1" t="s">
        <v>996</v>
      </c>
      <c r="D348" s="1" t="s">
        <v>997</v>
      </c>
      <c r="E348" s="1" t="s">
        <v>1811</v>
      </c>
      <c r="F348" s="5" t="s">
        <v>1812</v>
      </c>
      <c r="G348" s="1" t="s">
        <v>27</v>
      </c>
      <c r="H348" s="1">
        <v>729028.8</v>
      </c>
      <c r="I348" s="1">
        <v>12</v>
      </c>
      <c r="J348" s="1">
        <v>758189.95200000005</v>
      </c>
      <c r="K348" s="1">
        <v>12</v>
      </c>
      <c r="L348" s="1">
        <v>784726.60031999997</v>
      </c>
      <c r="M348" s="1">
        <v>12</v>
      </c>
      <c r="N348" s="1">
        <v>812192.03133119992</v>
      </c>
      <c r="O348" s="1">
        <v>12</v>
      </c>
      <c r="P348" s="1">
        <v>840618.75242779183</v>
      </c>
      <c r="Q348" s="1">
        <v>12</v>
      </c>
      <c r="R348" s="9">
        <f t="shared" si="6"/>
        <v>3924756.1360789915</v>
      </c>
      <c r="S348" s="1">
        <f t="shared" si="6"/>
        <v>60</v>
      </c>
      <c r="T348" s="1" t="s">
        <v>332</v>
      </c>
      <c r="U348" s="1" t="s">
        <v>24</v>
      </c>
      <c r="V348" s="1" t="s">
        <v>1813</v>
      </c>
    </row>
    <row r="349" spans="1:22" s="6" customFormat="1" ht="39.75" customHeight="1" x14ac:dyDescent="0.2">
      <c r="A349" s="1">
        <v>342</v>
      </c>
      <c r="B349" s="19" t="s">
        <v>1457</v>
      </c>
      <c r="C349" s="1" t="s">
        <v>1814</v>
      </c>
      <c r="D349" s="1" t="s">
        <v>1815</v>
      </c>
      <c r="E349" s="1" t="s">
        <v>1816</v>
      </c>
      <c r="F349" s="5" t="s">
        <v>1817</v>
      </c>
      <c r="G349" s="1" t="s">
        <v>27</v>
      </c>
      <c r="H349" s="1">
        <v>106753.92</v>
      </c>
      <c r="I349" s="1">
        <v>4</v>
      </c>
      <c r="J349" s="1">
        <v>111024.0768</v>
      </c>
      <c r="K349" s="1">
        <v>4</v>
      </c>
      <c r="L349" s="1">
        <v>114909.91948799998</v>
      </c>
      <c r="M349" s="1">
        <v>4</v>
      </c>
      <c r="N349" s="1">
        <v>118931.76667007997</v>
      </c>
      <c r="O349" s="1">
        <v>4</v>
      </c>
      <c r="P349" s="1">
        <v>123094.37850353276</v>
      </c>
      <c r="Q349" s="1">
        <v>4</v>
      </c>
      <c r="R349" s="9">
        <f t="shared" si="6"/>
        <v>574714.0614616127</v>
      </c>
      <c r="S349" s="1">
        <f t="shared" si="6"/>
        <v>20</v>
      </c>
      <c r="T349" s="1" t="s">
        <v>332</v>
      </c>
      <c r="U349" s="1" t="s">
        <v>23</v>
      </c>
      <c r="V349" s="1" t="s">
        <v>1818</v>
      </c>
    </row>
    <row r="350" spans="1:22" s="6" customFormat="1" ht="39.75" customHeight="1" x14ac:dyDescent="0.2">
      <c r="A350" s="1">
        <v>343</v>
      </c>
      <c r="B350" s="19" t="s">
        <v>1819</v>
      </c>
      <c r="C350" s="1" t="s">
        <v>1820</v>
      </c>
      <c r="D350" s="1" t="s">
        <v>1821</v>
      </c>
      <c r="E350" s="1" t="s">
        <v>1822</v>
      </c>
      <c r="F350" s="5" t="s">
        <v>1823</v>
      </c>
      <c r="G350" s="1" t="s">
        <v>27</v>
      </c>
      <c r="H350" s="1">
        <v>232674</v>
      </c>
      <c r="I350" s="1">
        <v>60</v>
      </c>
      <c r="J350" s="1">
        <v>241980.96</v>
      </c>
      <c r="K350" s="1">
        <v>60</v>
      </c>
      <c r="L350" s="1">
        <v>250450.29359999998</v>
      </c>
      <c r="M350" s="1">
        <v>60</v>
      </c>
      <c r="N350" s="1">
        <v>259216.05387599999</v>
      </c>
      <c r="O350" s="1">
        <v>60</v>
      </c>
      <c r="P350" s="1">
        <v>268288.61576165998</v>
      </c>
      <c r="Q350" s="1">
        <v>60</v>
      </c>
      <c r="R350" s="9">
        <f t="shared" si="6"/>
        <v>1252609.92323766</v>
      </c>
      <c r="S350" s="1">
        <f t="shared" si="6"/>
        <v>300</v>
      </c>
      <c r="T350" s="1" t="s">
        <v>332</v>
      </c>
      <c r="U350" s="1" t="s">
        <v>24</v>
      </c>
      <c r="V350" s="1" t="s">
        <v>300</v>
      </c>
    </row>
    <row r="351" spans="1:22" s="6" customFormat="1" ht="39.75" customHeight="1" x14ac:dyDescent="0.2">
      <c r="A351" s="1">
        <v>344</v>
      </c>
      <c r="B351" s="19" t="s">
        <v>1371</v>
      </c>
      <c r="C351" s="1" t="s">
        <v>1742</v>
      </c>
      <c r="D351" s="1" t="s">
        <v>1743</v>
      </c>
      <c r="E351" s="1" t="s">
        <v>1744</v>
      </c>
      <c r="F351" s="5" t="s">
        <v>1824</v>
      </c>
      <c r="G351" s="1" t="s">
        <v>27</v>
      </c>
      <c r="H351" s="1">
        <v>102962.4</v>
      </c>
      <c r="I351" s="1">
        <v>15</v>
      </c>
      <c r="J351" s="1">
        <v>107080.89600000001</v>
      </c>
      <c r="K351" s="1">
        <v>15</v>
      </c>
      <c r="L351" s="1">
        <v>110828.72736</v>
      </c>
      <c r="M351" s="1">
        <v>15</v>
      </c>
      <c r="N351" s="1">
        <v>114707.7328176</v>
      </c>
      <c r="O351" s="1">
        <v>15</v>
      </c>
      <c r="P351" s="1">
        <v>118722.50346621599</v>
      </c>
      <c r="Q351" s="1">
        <v>15</v>
      </c>
      <c r="R351" s="9">
        <f t="shared" si="6"/>
        <v>554302.25964381604</v>
      </c>
      <c r="S351" s="1">
        <f t="shared" si="6"/>
        <v>75</v>
      </c>
      <c r="T351" s="1" t="s">
        <v>332</v>
      </c>
      <c r="U351" s="1" t="s">
        <v>1798</v>
      </c>
      <c r="V351" s="1" t="s">
        <v>1799</v>
      </c>
    </row>
    <row r="352" spans="1:22" s="6" customFormat="1" ht="39.75" customHeight="1" x14ac:dyDescent="0.2">
      <c r="A352" s="1">
        <v>345</v>
      </c>
      <c r="B352" s="19" t="s">
        <v>216</v>
      </c>
      <c r="C352" s="1" t="s">
        <v>1825</v>
      </c>
      <c r="D352" s="1" t="s">
        <v>1826</v>
      </c>
      <c r="E352" s="1" t="s">
        <v>1827</v>
      </c>
      <c r="F352" s="5" t="s">
        <v>1828</v>
      </c>
      <c r="G352" s="1" t="s">
        <v>27</v>
      </c>
      <c r="H352" s="1">
        <v>434342.52</v>
      </c>
      <c r="I352" s="1">
        <v>27</v>
      </c>
      <c r="J352" s="1">
        <v>451716.22080000001</v>
      </c>
      <c r="K352" s="1">
        <v>27</v>
      </c>
      <c r="L352" s="1">
        <v>467526.28852799995</v>
      </c>
      <c r="M352" s="1">
        <v>27</v>
      </c>
      <c r="N352" s="1">
        <v>483889.7086264799</v>
      </c>
      <c r="O352" s="1">
        <v>27</v>
      </c>
      <c r="P352" s="1">
        <v>500825.84842840664</v>
      </c>
      <c r="Q352" s="1">
        <v>27</v>
      </c>
      <c r="R352" s="9">
        <f t="shared" si="6"/>
        <v>2338300.5863828864</v>
      </c>
      <c r="S352" s="1">
        <f t="shared" si="6"/>
        <v>135</v>
      </c>
      <c r="T352" s="1" t="s">
        <v>332</v>
      </c>
      <c r="U352" s="1" t="s">
        <v>24</v>
      </c>
      <c r="V352" s="1" t="s">
        <v>210</v>
      </c>
    </row>
    <row r="353" spans="1:22" s="6" customFormat="1" ht="39.75" customHeight="1" x14ac:dyDescent="0.2">
      <c r="A353" s="1">
        <v>346</v>
      </c>
      <c r="B353" s="19" t="s">
        <v>1829</v>
      </c>
      <c r="C353" s="1" t="s">
        <v>1830</v>
      </c>
      <c r="D353" s="1" t="s">
        <v>1831</v>
      </c>
      <c r="E353" s="1" t="s">
        <v>1832</v>
      </c>
      <c r="F353" s="5" t="s">
        <v>1833</v>
      </c>
      <c r="G353" s="1" t="s">
        <v>17</v>
      </c>
      <c r="H353" s="1">
        <v>44183.573999999993</v>
      </c>
      <c r="I353" s="1">
        <v>0.6</v>
      </c>
      <c r="J353" s="1">
        <v>45950.916959999995</v>
      </c>
      <c r="K353" s="1">
        <v>0.6</v>
      </c>
      <c r="L353" s="1">
        <v>47559.199053599994</v>
      </c>
      <c r="M353" s="1">
        <v>0.6</v>
      </c>
      <c r="N353" s="1">
        <v>49223.771020475993</v>
      </c>
      <c r="O353" s="1">
        <v>0.6</v>
      </c>
      <c r="P353" s="1">
        <v>50946.60300619265</v>
      </c>
      <c r="Q353" s="1">
        <v>0.6</v>
      </c>
      <c r="R353" s="9">
        <f t="shared" si="6"/>
        <v>237864.06404026865</v>
      </c>
      <c r="S353" s="1">
        <f t="shared" si="6"/>
        <v>3</v>
      </c>
      <c r="T353" s="1" t="s">
        <v>332</v>
      </c>
      <c r="U353" s="1" t="s">
        <v>24</v>
      </c>
      <c r="V353" s="1" t="s">
        <v>1834</v>
      </c>
    </row>
    <row r="354" spans="1:22" s="6" customFormat="1" ht="39.75" customHeight="1" x14ac:dyDescent="0.2">
      <c r="A354" s="1">
        <v>347</v>
      </c>
      <c r="B354" s="19" t="s">
        <v>1835</v>
      </c>
      <c r="C354" s="1" t="s">
        <v>1836</v>
      </c>
      <c r="D354" s="1" t="s">
        <v>1837</v>
      </c>
      <c r="E354" s="1" t="s">
        <v>1838</v>
      </c>
      <c r="F354" s="5" t="s">
        <v>1839</v>
      </c>
      <c r="G354" s="1" t="s">
        <v>27</v>
      </c>
      <c r="H354" s="1">
        <v>759500</v>
      </c>
      <c r="I354" s="1">
        <v>31</v>
      </c>
      <c r="J354" s="1">
        <v>789880</v>
      </c>
      <c r="K354" s="1">
        <v>31</v>
      </c>
      <c r="L354" s="1">
        <v>817525.79999999993</v>
      </c>
      <c r="M354" s="1">
        <v>31</v>
      </c>
      <c r="N354" s="1">
        <v>846139.20299999998</v>
      </c>
      <c r="O354" s="1">
        <v>31</v>
      </c>
      <c r="P354" s="1">
        <v>875754.07510499994</v>
      </c>
      <c r="Q354" s="1">
        <v>31</v>
      </c>
      <c r="R354" s="9">
        <f t="shared" si="6"/>
        <v>4088799.0781049994</v>
      </c>
      <c r="S354" s="1">
        <f t="shared" si="6"/>
        <v>155</v>
      </c>
      <c r="T354" s="1" t="s">
        <v>332</v>
      </c>
      <c r="U354" s="1" t="s">
        <v>24</v>
      </c>
      <c r="V354" s="1" t="s">
        <v>1840</v>
      </c>
    </row>
    <row r="355" spans="1:22" s="6" customFormat="1" ht="39.75" customHeight="1" x14ac:dyDescent="0.2">
      <c r="A355" s="1">
        <v>348</v>
      </c>
      <c r="B355" s="19" t="s">
        <v>1451</v>
      </c>
      <c r="C355" s="1" t="s">
        <v>1841</v>
      </c>
      <c r="D355" s="1" t="s">
        <v>1842</v>
      </c>
      <c r="E355" s="1" t="s">
        <v>1843</v>
      </c>
      <c r="F355" s="5" t="s">
        <v>1844</v>
      </c>
      <c r="G355" s="1" t="s">
        <v>27</v>
      </c>
      <c r="H355" s="1">
        <v>434000</v>
      </c>
      <c r="I355" s="1">
        <v>31</v>
      </c>
      <c r="J355" s="1">
        <v>451360</v>
      </c>
      <c r="K355" s="1">
        <v>31</v>
      </c>
      <c r="L355" s="1">
        <v>467157.60000000003</v>
      </c>
      <c r="M355" s="1">
        <v>31</v>
      </c>
      <c r="N355" s="1">
        <v>483508.11599999998</v>
      </c>
      <c r="O355" s="1">
        <v>31</v>
      </c>
      <c r="P355" s="1">
        <v>5004309.0006000008</v>
      </c>
      <c r="Q355" s="1">
        <v>31</v>
      </c>
      <c r="R355" s="9">
        <f t="shared" si="6"/>
        <v>6840334.7166000009</v>
      </c>
      <c r="S355" s="1">
        <f t="shared" si="6"/>
        <v>155</v>
      </c>
      <c r="T355" s="1" t="s">
        <v>332</v>
      </c>
      <c r="U355" s="1" t="s">
        <v>24</v>
      </c>
      <c r="V355" s="1" t="s">
        <v>505</v>
      </c>
    </row>
    <row r="356" spans="1:22" s="6" customFormat="1" ht="39.75" customHeight="1" x14ac:dyDescent="0.2">
      <c r="A356" s="1">
        <v>349</v>
      </c>
      <c r="B356" s="19" t="s">
        <v>1371</v>
      </c>
      <c r="C356" s="1" t="s">
        <v>255</v>
      </c>
      <c r="D356" s="1" t="s">
        <v>1807</v>
      </c>
      <c r="E356" s="1" t="s">
        <v>254</v>
      </c>
      <c r="F356" s="5" t="s">
        <v>1845</v>
      </c>
      <c r="G356" s="1" t="s">
        <v>27</v>
      </c>
      <c r="H356" s="1">
        <v>223735.2</v>
      </c>
      <c r="I356" s="1">
        <v>60</v>
      </c>
      <c r="J356" s="1">
        <v>232684.60800000001</v>
      </c>
      <c r="K356" s="1">
        <v>60</v>
      </c>
      <c r="L356" s="1">
        <v>240828.56928</v>
      </c>
      <c r="M356" s="1">
        <v>60</v>
      </c>
      <c r="N356" s="1">
        <v>249257.56920479998</v>
      </c>
      <c r="O356" s="1">
        <v>60</v>
      </c>
      <c r="P356" s="1">
        <v>257981.58412696794</v>
      </c>
      <c r="Q356" s="1">
        <v>60</v>
      </c>
      <c r="R356" s="9">
        <f t="shared" si="6"/>
        <v>1204487.5306117679</v>
      </c>
      <c r="S356" s="1">
        <f t="shared" si="6"/>
        <v>300</v>
      </c>
      <c r="T356" s="1" t="s">
        <v>332</v>
      </c>
      <c r="U356" s="1" t="s">
        <v>1798</v>
      </c>
      <c r="V356" s="1" t="s">
        <v>1799</v>
      </c>
    </row>
    <row r="357" spans="1:22" s="6" customFormat="1" ht="39.75" customHeight="1" x14ac:dyDescent="0.2">
      <c r="A357" s="1">
        <v>350</v>
      </c>
      <c r="B357" s="19" t="s">
        <v>1371</v>
      </c>
      <c r="C357" s="1" t="s">
        <v>255</v>
      </c>
      <c r="D357" s="1" t="s">
        <v>1807</v>
      </c>
      <c r="E357" s="1" t="s">
        <v>254</v>
      </c>
      <c r="F357" s="5" t="s">
        <v>1846</v>
      </c>
      <c r="G357" s="1" t="s">
        <v>27</v>
      </c>
      <c r="H357" s="1">
        <v>196108.5</v>
      </c>
      <c r="I357" s="1">
        <v>70</v>
      </c>
      <c r="J357" s="1">
        <v>203952.84</v>
      </c>
      <c r="K357" s="1">
        <v>70</v>
      </c>
      <c r="L357" s="1">
        <v>211091.1894</v>
      </c>
      <c r="M357" s="1">
        <v>70</v>
      </c>
      <c r="N357" s="1">
        <v>218479.38102899998</v>
      </c>
      <c r="O357" s="1">
        <v>70</v>
      </c>
      <c r="P357" s="1">
        <v>226126.15936501496</v>
      </c>
      <c r="Q357" s="1">
        <v>70</v>
      </c>
      <c r="R357" s="9">
        <f t="shared" si="6"/>
        <v>1055758.0697940148</v>
      </c>
      <c r="S357" s="1">
        <f t="shared" si="6"/>
        <v>350</v>
      </c>
      <c r="T357" s="1" t="s">
        <v>332</v>
      </c>
      <c r="U357" s="1" t="s">
        <v>1798</v>
      </c>
      <c r="V357" s="1" t="s">
        <v>1799</v>
      </c>
    </row>
    <row r="358" spans="1:22" s="6" customFormat="1" ht="39.75" customHeight="1" x14ac:dyDescent="0.2">
      <c r="A358" s="1">
        <v>351</v>
      </c>
      <c r="B358" s="19" t="s">
        <v>466</v>
      </c>
      <c r="C358" s="1" t="s">
        <v>1847</v>
      </c>
      <c r="D358" s="1" t="s">
        <v>1848</v>
      </c>
      <c r="E358" s="1" t="s">
        <v>1849</v>
      </c>
      <c r="F358" s="5" t="s">
        <v>1850</v>
      </c>
      <c r="G358" s="1" t="s">
        <v>27</v>
      </c>
      <c r="H358" s="1">
        <v>759500</v>
      </c>
      <c r="I358" s="1">
        <v>31</v>
      </c>
      <c r="J358" s="1">
        <v>789880</v>
      </c>
      <c r="K358" s="1">
        <v>31</v>
      </c>
      <c r="L358" s="1">
        <v>817525.79999999993</v>
      </c>
      <c r="M358" s="1">
        <v>31</v>
      </c>
      <c r="N358" s="1">
        <v>846139.20299999986</v>
      </c>
      <c r="O358" s="1">
        <v>31</v>
      </c>
      <c r="P358" s="1">
        <v>875754.07510499982</v>
      </c>
      <c r="Q358" s="1">
        <v>31</v>
      </c>
      <c r="R358" s="9">
        <f t="shared" si="6"/>
        <v>4088799.0781049994</v>
      </c>
      <c r="S358" s="1">
        <f t="shared" si="6"/>
        <v>155</v>
      </c>
      <c r="T358" s="1" t="s">
        <v>332</v>
      </c>
      <c r="U358" s="1" t="s">
        <v>24</v>
      </c>
      <c r="V358" s="1" t="s">
        <v>1783</v>
      </c>
    </row>
    <row r="359" spans="1:22" s="6" customFormat="1" ht="39.75" customHeight="1" x14ac:dyDescent="0.2">
      <c r="A359" s="1">
        <v>352</v>
      </c>
      <c r="B359" s="19" t="s">
        <v>1574</v>
      </c>
      <c r="C359" s="1" t="s">
        <v>1762</v>
      </c>
      <c r="D359" s="1" t="s">
        <v>1763</v>
      </c>
      <c r="E359" s="1" t="s">
        <v>1851</v>
      </c>
      <c r="F359" s="5" t="s">
        <v>1852</v>
      </c>
      <c r="G359" s="1" t="s">
        <v>27</v>
      </c>
      <c r="H359" s="1">
        <v>259583.52</v>
      </c>
      <c r="I359" s="1">
        <v>23</v>
      </c>
      <c r="J359" s="1">
        <v>269966.86079999997</v>
      </c>
      <c r="K359" s="1">
        <v>23</v>
      </c>
      <c r="L359" s="1">
        <v>279415.70092799998</v>
      </c>
      <c r="M359" s="1">
        <v>23</v>
      </c>
      <c r="N359" s="1">
        <v>289195.25046047993</v>
      </c>
      <c r="O359" s="1">
        <v>23</v>
      </c>
      <c r="P359" s="1">
        <v>299317.08422659669</v>
      </c>
      <c r="Q359" s="1">
        <v>23</v>
      </c>
      <c r="R359" s="9">
        <f t="shared" si="6"/>
        <v>1397478.4164150765</v>
      </c>
      <c r="S359" s="1">
        <f t="shared" si="6"/>
        <v>115</v>
      </c>
      <c r="T359" s="1" t="s">
        <v>332</v>
      </c>
      <c r="U359" s="1" t="s">
        <v>24</v>
      </c>
      <c r="V359" s="1" t="s">
        <v>1677</v>
      </c>
    </row>
    <row r="360" spans="1:22" s="6" customFormat="1" ht="39.75" customHeight="1" x14ac:dyDescent="0.2">
      <c r="A360" s="1">
        <v>353</v>
      </c>
      <c r="B360" s="19" t="s">
        <v>304</v>
      </c>
      <c r="C360" s="1" t="s">
        <v>1853</v>
      </c>
      <c r="D360" s="1" t="s">
        <v>1854</v>
      </c>
      <c r="E360" s="1" t="s">
        <v>1855</v>
      </c>
      <c r="F360" s="5" t="s">
        <v>1856</v>
      </c>
      <c r="G360" s="1" t="s">
        <v>27</v>
      </c>
      <c r="H360" s="1">
        <v>390910</v>
      </c>
      <c r="I360" s="1">
        <v>31</v>
      </c>
      <c r="J360" s="1">
        <v>406546.4</v>
      </c>
      <c r="K360" s="1">
        <v>31</v>
      </c>
      <c r="L360" s="1">
        <v>420775.52399999998</v>
      </c>
      <c r="M360" s="1">
        <v>31</v>
      </c>
      <c r="N360" s="1">
        <v>435502.66733999993</v>
      </c>
      <c r="O360" s="1">
        <v>31</v>
      </c>
      <c r="P360" s="1">
        <v>450745.2606968999</v>
      </c>
      <c r="Q360" s="1">
        <v>31</v>
      </c>
      <c r="R360" s="9">
        <f t="shared" si="6"/>
        <v>2104479.8520368999</v>
      </c>
      <c r="S360" s="1">
        <f t="shared" si="6"/>
        <v>155</v>
      </c>
      <c r="T360" s="1" t="s">
        <v>332</v>
      </c>
      <c r="U360" s="1" t="s">
        <v>24</v>
      </c>
      <c r="V360" s="1" t="s">
        <v>1783</v>
      </c>
    </row>
    <row r="361" spans="1:22" s="6" customFormat="1" ht="39.75" customHeight="1" x14ac:dyDescent="0.2">
      <c r="A361" s="1">
        <v>354</v>
      </c>
      <c r="B361" s="19" t="s">
        <v>1371</v>
      </c>
      <c r="C361" s="1" t="s">
        <v>255</v>
      </c>
      <c r="D361" s="1" t="s">
        <v>1807</v>
      </c>
      <c r="E361" s="1" t="s">
        <v>254</v>
      </c>
      <c r="F361" s="5" t="s">
        <v>1857</v>
      </c>
      <c r="G361" s="1" t="s">
        <v>27</v>
      </c>
      <c r="H361" s="1">
        <v>159296</v>
      </c>
      <c r="I361" s="1">
        <v>8</v>
      </c>
      <c r="J361" s="1">
        <v>165667.84</v>
      </c>
      <c r="K361" s="1">
        <v>8</v>
      </c>
      <c r="L361" s="1">
        <v>171466.2144</v>
      </c>
      <c r="M361" s="1">
        <v>8</v>
      </c>
      <c r="N361" s="1">
        <v>177467.53190399997</v>
      </c>
      <c r="O361" s="1">
        <v>8</v>
      </c>
      <c r="P361" s="1">
        <v>183678.89552063996</v>
      </c>
      <c r="Q361" s="1">
        <v>8</v>
      </c>
      <c r="R361" s="9">
        <f t="shared" si="6"/>
        <v>857576.48182463984</v>
      </c>
      <c r="S361" s="1">
        <f t="shared" si="6"/>
        <v>40</v>
      </c>
      <c r="T361" s="1" t="s">
        <v>332</v>
      </c>
      <c r="U361" s="1" t="s">
        <v>1798</v>
      </c>
      <c r="V361" s="1" t="s">
        <v>1799</v>
      </c>
    </row>
    <row r="362" spans="1:22" s="6" customFormat="1" ht="39.75" customHeight="1" x14ac:dyDescent="0.2">
      <c r="A362" s="1">
        <v>355</v>
      </c>
      <c r="B362" s="19" t="s">
        <v>1574</v>
      </c>
      <c r="C362" s="1" t="s">
        <v>1762</v>
      </c>
      <c r="D362" s="1" t="s">
        <v>1763</v>
      </c>
      <c r="E362" s="1" t="s">
        <v>1851</v>
      </c>
      <c r="F362" s="5" t="s">
        <v>1858</v>
      </c>
      <c r="G362" s="1" t="s">
        <v>27</v>
      </c>
      <c r="H362" s="1">
        <v>67191.06</v>
      </c>
      <c r="I362" s="1">
        <v>6</v>
      </c>
      <c r="J362" s="1">
        <v>69878.702399999995</v>
      </c>
      <c r="K362" s="1">
        <v>6</v>
      </c>
      <c r="L362" s="1">
        <v>72324.456983999989</v>
      </c>
      <c r="M362" s="1">
        <v>6</v>
      </c>
      <c r="N362" s="1">
        <v>74855.812978439979</v>
      </c>
      <c r="O362" s="1">
        <v>6</v>
      </c>
      <c r="P362" s="1">
        <v>77475.766432685385</v>
      </c>
      <c r="Q362" s="1">
        <v>6</v>
      </c>
      <c r="R362" s="9">
        <f t="shared" si="6"/>
        <v>361725.79879512533</v>
      </c>
      <c r="S362" s="1">
        <f t="shared" si="6"/>
        <v>30</v>
      </c>
      <c r="T362" s="1" t="s">
        <v>332</v>
      </c>
      <c r="U362" s="1" t="s">
        <v>24</v>
      </c>
      <c r="V362" s="1" t="s">
        <v>1677</v>
      </c>
    </row>
    <row r="363" spans="1:22" s="6" customFormat="1" ht="39.75" customHeight="1" x14ac:dyDescent="0.2">
      <c r="A363" s="1">
        <v>356</v>
      </c>
      <c r="B363" s="19" t="s">
        <v>212</v>
      </c>
      <c r="C363" s="1" t="s">
        <v>912</v>
      </c>
      <c r="D363" s="1" t="s">
        <v>913</v>
      </c>
      <c r="E363" s="1" t="s">
        <v>1859</v>
      </c>
      <c r="F363" s="5" t="s">
        <v>1860</v>
      </c>
      <c r="G363" s="1" t="s">
        <v>27</v>
      </c>
      <c r="H363" s="1">
        <v>81931.839999999997</v>
      </c>
      <c r="I363" s="1">
        <v>32</v>
      </c>
      <c r="J363" s="1">
        <v>85209.113599999997</v>
      </c>
      <c r="K363" s="1">
        <v>32</v>
      </c>
      <c r="L363" s="1">
        <v>88191.432575999992</v>
      </c>
      <c r="M363" s="1">
        <v>32</v>
      </c>
      <c r="N363" s="1">
        <v>91278.132716159991</v>
      </c>
      <c r="O363" s="1">
        <v>32</v>
      </c>
      <c r="P363" s="1">
        <v>94472.867361225581</v>
      </c>
      <c r="Q363" s="1">
        <v>32</v>
      </c>
      <c r="R363" s="9">
        <f t="shared" si="6"/>
        <v>441083.38625338557</v>
      </c>
      <c r="S363" s="1">
        <f t="shared" si="6"/>
        <v>160</v>
      </c>
      <c r="T363" s="1" t="s">
        <v>332</v>
      </c>
      <c r="U363" s="1" t="s">
        <v>24</v>
      </c>
      <c r="V363" s="1" t="s">
        <v>1861</v>
      </c>
    </row>
    <row r="364" spans="1:22" s="6" customFormat="1" ht="39.75" customHeight="1" x14ac:dyDescent="0.2">
      <c r="A364" s="1">
        <v>357</v>
      </c>
      <c r="B364" s="19" t="s">
        <v>1862</v>
      </c>
      <c r="C364" s="1" t="s">
        <v>1863</v>
      </c>
      <c r="D364" s="1" t="s">
        <v>1864</v>
      </c>
      <c r="E364" s="1" t="s">
        <v>1865</v>
      </c>
      <c r="F364" s="5" t="s">
        <v>1866</v>
      </c>
      <c r="G364" s="1" t="s">
        <v>430</v>
      </c>
      <c r="H364" s="1">
        <v>295313</v>
      </c>
      <c r="I364" s="1">
        <v>50</v>
      </c>
      <c r="J364" s="1">
        <v>0</v>
      </c>
      <c r="K364" s="1">
        <v>0</v>
      </c>
      <c r="L364" s="1">
        <v>0</v>
      </c>
      <c r="M364" s="1">
        <v>0</v>
      </c>
      <c r="N364" s="1">
        <v>0</v>
      </c>
      <c r="O364" s="1">
        <v>0</v>
      </c>
      <c r="P364" s="1">
        <v>0</v>
      </c>
      <c r="Q364" s="1">
        <v>0</v>
      </c>
      <c r="R364" s="9">
        <f t="shared" si="6"/>
        <v>295313</v>
      </c>
      <c r="S364" s="1">
        <f t="shared" si="6"/>
        <v>50</v>
      </c>
      <c r="T364" s="1" t="s">
        <v>346</v>
      </c>
      <c r="U364" s="1" t="s">
        <v>23</v>
      </c>
      <c r="V364" s="1" t="s">
        <v>25</v>
      </c>
    </row>
    <row r="365" spans="1:22" s="6" customFormat="1" ht="39.75" customHeight="1" x14ac:dyDescent="0.2">
      <c r="A365" s="1">
        <v>358</v>
      </c>
      <c r="B365" s="19" t="s">
        <v>71</v>
      </c>
      <c r="C365" s="1" t="s">
        <v>234</v>
      </c>
      <c r="D365" s="1" t="s">
        <v>1387</v>
      </c>
      <c r="E365" s="1" t="s">
        <v>1867</v>
      </c>
      <c r="F365" s="5" t="s">
        <v>1868</v>
      </c>
      <c r="G365" s="1" t="s">
        <v>27</v>
      </c>
      <c r="H365" s="1">
        <v>6510665.8099999996</v>
      </c>
      <c r="I365" s="1">
        <v>257</v>
      </c>
      <c r="J365" s="1">
        <v>6510665.8099999996</v>
      </c>
      <c r="K365" s="1">
        <v>257</v>
      </c>
      <c r="L365" s="1">
        <v>6510665.8099999996</v>
      </c>
      <c r="M365" s="1">
        <v>257</v>
      </c>
      <c r="N365" s="1">
        <v>6510665.8099999996</v>
      </c>
      <c r="O365" s="1">
        <v>257</v>
      </c>
      <c r="P365" s="1">
        <v>0</v>
      </c>
      <c r="Q365" s="1">
        <v>0</v>
      </c>
      <c r="R365" s="9">
        <f t="shared" si="6"/>
        <v>26042663.239999998</v>
      </c>
      <c r="S365" s="1">
        <f t="shared" si="6"/>
        <v>1028</v>
      </c>
      <c r="T365" s="1" t="s">
        <v>347</v>
      </c>
      <c r="U365" s="1" t="s">
        <v>440</v>
      </c>
      <c r="V365" s="1" t="s">
        <v>1869</v>
      </c>
    </row>
    <row r="366" spans="1:22" s="6" customFormat="1" ht="39.75" customHeight="1" x14ac:dyDescent="0.2">
      <c r="A366" s="1">
        <v>359</v>
      </c>
      <c r="B366" s="19" t="s">
        <v>1870</v>
      </c>
      <c r="C366" s="1" t="s">
        <v>1871</v>
      </c>
      <c r="D366" s="1" t="s">
        <v>1872</v>
      </c>
      <c r="E366" s="1" t="s">
        <v>1876</v>
      </c>
      <c r="F366" s="5" t="s">
        <v>1877</v>
      </c>
      <c r="G366" s="1" t="s">
        <v>27</v>
      </c>
      <c r="H366" s="1">
        <v>1782000</v>
      </c>
      <c r="I366" s="1">
        <v>180</v>
      </c>
      <c r="J366" s="1">
        <v>1782000</v>
      </c>
      <c r="K366" s="1">
        <v>180</v>
      </c>
      <c r="L366" s="1">
        <v>1782000</v>
      </c>
      <c r="M366" s="1">
        <v>180</v>
      </c>
      <c r="N366" s="1">
        <v>1782000</v>
      </c>
      <c r="O366" s="1">
        <v>180</v>
      </c>
      <c r="P366" s="1">
        <v>0</v>
      </c>
      <c r="Q366" s="1">
        <v>0</v>
      </c>
      <c r="R366" s="9">
        <f t="shared" si="6"/>
        <v>7128000</v>
      </c>
      <c r="S366" s="1">
        <f t="shared" si="6"/>
        <v>720</v>
      </c>
      <c r="T366" s="1" t="s">
        <v>347</v>
      </c>
      <c r="U366" s="1" t="s">
        <v>440</v>
      </c>
      <c r="V366" s="1" t="s">
        <v>1878</v>
      </c>
    </row>
    <row r="367" spans="1:22" s="6" customFormat="1" ht="39.75" customHeight="1" x14ac:dyDescent="0.2">
      <c r="A367" s="1">
        <v>360</v>
      </c>
      <c r="B367" s="19" t="s">
        <v>1879</v>
      </c>
      <c r="C367" s="1" t="s">
        <v>1880</v>
      </c>
      <c r="D367" s="1" t="s">
        <v>1881</v>
      </c>
      <c r="E367" s="1" t="s">
        <v>1882</v>
      </c>
      <c r="F367" s="5" t="s">
        <v>1883</v>
      </c>
      <c r="G367" s="1" t="s">
        <v>27</v>
      </c>
      <c r="H367" s="1">
        <v>192555</v>
      </c>
      <c r="I367" s="1">
        <v>150</v>
      </c>
      <c r="J367" s="1">
        <v>192555</v>
      </c>
      <c r="K367" s="1">
        <v>150</v>
      </c>
      <c r="L367" s="1">
        <v>192555</v>
      </c>
      <c r="M367" s="1">
        <v>150</v>
      </c>
      <c r="N367" s="1">
        <v>192555</v>
      </c>
      <c r="O367" s="1">
        <v>150</v>
      </c>
      <c r="P367" s="1">
        <v>0</v>
      </c>
      <c r="Q367" s="1">
        <v>0</v>
      </c>
      <c r="R367" s="9">
        <f t="shared" si="6"/>
        <v>770220</v>
      </c>
      <c r="S367" s="1">
        <f t="shared" si="6"/>
        <v>600</v>
      </c>
      <c r="T367" s="1" t="s">
        <v>347</v>
      </c>
      <c r="U367" s="1" t="s">
        <v>24</v>
      </c>
      <c r="V367" s="1" t="s">
        <v>1884</v>
      </c>
    </row>
    <row r="368" spans="1:22" s="6" customFormat="1" ht="39.75" customHeight="1" x14ac:dyDescent="0.2">
      <c r="A368" s="1">
        <v>361</v>
      </c>
      <c r="B368" s="19" t="s">
        <v>1885</v>
      </c>
      <c r="C368" s="1" t="s">
        <v>1886</v>
      </c>
      <c r="D368" s="1" t="s">
        <v>1887</v>
      </c>
      <c r="E368" s="1" t="s">
        <v>1888</v>
      </c>
      <c r="F368" s="5" t="s">
        <v>1889</v>
      </c>
      <c r="G368" s="1" t="s">
        <v>219</v>
      </c>
      <c r="H368" s="1">
        <v>1610400</v>
      </c>
      <c r="I368" s="1">
        <v>10736</v>
      </c>
      <c r="J368" s="1">
        <v>1610400</v>
      </c>
      <c r="K368" s="1">
        <v>10736</v>
      </c>
      <c r="L368" s="1">
        <v>1610400</v>
      </c>
      <c r="M368" s="1">
        <v>10736</v>
      </c>
      <c r="N368" s="1">
        <v>1610400</v>
      </c>
      <c r="O368" s="1">
        <v>10736</v>
      </c>
      <c r="P368" s="1">
        <v>0</v>
      </c>
      <c r="Q368" s="1">
        <v>0</v>
      </c>
      <c r="R368" s="9">
        <f t="shared" si="6"/>
        <v>6441600</v>
      </c>
      <c r="S368" s="1">
        <f t="shared" si="6"/>
        <v>42944</v>
      </c>
      <c r="T368" s="1" t="s">
        <v>347</v>
      </c>
      <c r="U368" s="1" t="s">
        <v>331</v>
      </c>
      <c r="V368" s="1" t="s">
        <v>1890</v>
      </c>
    </row>
    <row r="369" spans="1:22" s="6" customFormat="1" ht="39.75" customHeight="1" x14ac:dyDescent="0.2">
      <c r="A369" s="1">
        <v>362</v>
      </c>
      <c r="B369" s="19" t="s">
        <v>1891</v>
      </c>
      <c r="C369" s="1" t="s">
        <v>1892</v>
      </c>
      <c r="D369" s="1" t="s">
        <v>1893</v>
      </c>
      <c r="E369" s="1" t="s">
        <v>1894</v>
      </c>
      <c r="F369" s="5" t="s">
        <v>1895</v>
      </c>
      <c r="G369" s="1" t="s">
        <v>454</v>
      </c>
      <c r="H369" s="1">
        <v>874385.16</v>
      </c>
      <c r="I369" s="1">
        <v>194</v>
      </c>
      <c r="J369" s="1">
        <v>874385.16</v>
      </c>
      <c r="K369" s="1">
        <v>194</v>
      </c>
      <c r="L369" s="1">
        <v>874385.16</v>
      </c>
      <c r="M369" s="1">
        <v>194</v>
      </c>
      <c r="N369" s="1">
        <v>874385.16</v>
      </c>
      <c r="O369" s="1">
        <v>194</v>
      </c>
      <c r="P369" s="1">
        <v>0</v>
      </c>
      <c r="Q369" s="1">
        <v>0</v>
      </c>
      <c r="R369" s="9">
        <f t="shared" si="6"/>
        <v>3497540.64</v>
      </c>
      <c r="S369" s="1">
        <f t="shared" si="6"/>
        <v>776</v>
      </c>
      <c r="T369" s="1" t="s">
        <v>347</v>
      </c>
      <c r="U369" s="1" t="s">
        <v>24</v>
      </c>
      <c r="V369" s="1" t="s">
        <v>1896</v>
      </c>
    </row>
    <row r="370" spans="1:22" s="6" customFormat="1" ht="39.75" customHeight="1" x14ac:dyDescent="0.2">
      <c r="A370" s="1">
        <v>363</v>
      </c>
      <c r="B370" s="19" t="s">
        <v>268</v>
      </c>
      <c r="C370" s="1" t="s">
        <v>1897</v>
      </c>
      <c r="D370" s="1" t="s">
        <v>1898</v>
      </c>
      <c r="E370" s="1" t="s">
        <v>1899</v>
      </c>
      <c r="F370" s="5" t="s">
        <v>1900</v>
      </c>
      <c r="G370" s="1" t="s">
        <v>27</v>
      </c>
      <c r="H370" s="1">
        <v>4807000</v>
      </c>
      <c r="I370" s="1">
        <v>950</v>
      </c>
      <c r="J370" s="1">
        <v>4807000</v>
      </c>
      <c r="K370" s="1">
        <v>950</v>
      </c>
      <c r="L370" s="1">
        <v>4807000</v>
      </c>
      <c r="M370" s="1">
        <v>950</v>
      </c>
      <c r="N370" s="1">
        <v>4807000</v>
      </c>
      <c r="O370" s="1">
        <v>950</v>
      </c>
      <c r="P370" s="1">
        <v>0</v>
      </c>
      <c r="Q370" s="1">
        <v>0</v>
      </c>
      <c r="R370" s="9">
        <f t="shared" si="6"/>
        <v>19228000</v>
      </c>
      <c r="S370" s="1">
        <f t="shared" si="6"/>
        <v>3800</v>
      </c>
      <c r="T370" s="1" t="s">
        <v>347</v>
      </c>
      <c r="U370" s="1" t="s">
        <v>24</v>
      </c>
      <c r="V370" s="1" t="s">
        <v>1901</v>
      </c>
    </row>
    <row r="371" spans="1:22" s="6" customFormat="1" ht="39.75" customHeight="1" x14ac:dyDescent="0.2">
      <c r="A371" s="1">
        <v>364</v>
      </c>
      <c r="B371" s="19" t="s">
        <v>1873</v>
      </c>
      <c r="C371" s="1" t="s">
        <v>1902</v>
      </c>
      <c r="D371" s="1" t="s">
        <v>1903</v>
      </c>
      <c r="E371" s="1" t="s">
        <v>1904</v>
      </c>
      <c r="F371" s="5" t="s">
        <v>1905</v>
      </c>
      <c r="G371" s="1" t="s">
        <v>27</v>
      </c>
      <c r="H371" s="1">
        <v>607372</v>
      </c>
      <c r="I371" s="1">
        <v>1585</v>
      </c>
      <c r="J371" s="1">
        <v>607372</v>
      </c>
      <c r="K371" s="1">
        <v>1585</v>
      </c>
      <c r="L371" s="1">
        <v>607372</v>
      </c>
      <c r="M371" s="1">
        <v>1585</v>
      </c>
      <c r="N371" s="1">
        <v>607372</v>
      </c>
      <c r="O371" s="1">
        <v>1585</v>
      </c>
      <c r="P371" s="1">
        <v>0</v>
      </c>
      <c r="Q371" s="1">
        <v>0</v>
      </c>
      <c r="R371" s="9">
        <f t="shared" si="6"/>
        <v>2429488</v>
      </c>
      <c r="S371" s="1">
        <f t="shared" si="6"/>
        <v>6340</v>
      </c>
      <c r="T371" s="1" t="s">
        <v>347</v>
      </c>
      <c r="U371" s="1" t="s">
        <v>1906</v>
      </c>
      <c r="V371" s="1" t="s">
        <v>1907</v>
      </c>
    </row>
    <row r="372" spans="1:22" s="6" customFormat="1" ht="39.75" customHeight="1" x14ac:dyDescent="0.2">
      <c r="A372" s="1">
        <v>365</v>
      </c>
      <c r="B372" s="19" t="s">
        <v>1908</v>
      </c>
      <c r="C372" s="1" t="s">
        <v>1909</v>
      </c>
      <c r="D372" s="1" t="s">
        <v>1910</v>
      </c>
      <c r="E372" s="1" t="s">
        <v>1911</v>
      </c>
      <c r="F372" s="5" t="s">
        <v>1912</v>
      </c>
      <c r="G372" s="1" t="s">
        <v>27</v>
      </c>
      <c r="H372" s="1">
        <v>427366.30050000001</v>
      </c>
      <c r="I372" s="1">
        <v>621</v>
      </c>
      <c r="J372" s="1">
        <v>440913.81222585007</v>
      </c>
      <c r="K372" s="1">
        <v>621</v>
      </c>
      <c r="L372" s="1">
        <v>454978.96283585468</v>
      </c>
      <c r="M372" s="1">
        <v>621</v>
      </c>
      <c r="N372" s="1">
        <v>454978.96283585468</v>
      </c>
      <c r="O372" s="1">
        <v>621</v>
      </c>
      <c r="P372" s="1">
        <v>0</v>
      </c>
      <c r="Q372" s="1">
        <v>0</v>
      </c>
      <c r="R372" s="9">
        <f t="shared" si="6"/>
        <v>1778238.0383975594</v>
      </c>
      <c r="S372" s="1">
        <f t="shared" si="6"/>
        <v>2484</v>
      </c>
      <c r="T372" s="1" t="s">
        <v>347</v>
      </c>
      <c r="U372" s="1" t="s">
        <v>23</v>
      </c>
      <c r="V372" s="1" t="s">
        <v>1913</v>
      </c>
    </row>
    <row r="373" spans="1:22" s="6" customFormat="1" ht="39.75" customHeight="1" x14ac:dyDescent="0.2">
      <c r="A373" s="1">
        <v>366</v>
      </c>
      <c r="B373" s="19" t="s">
        <v>620</v>
      </c>
      <c r="C373" s="1" t="s">
        <v>217</v>
      </c>
      <c r="D373" s="1" t="s">
        <v>621</v>
      </c>
      <c r="E373" s="1" t="s">
        <v>1914</v>
      </c>
      <c r="F373" s="5" t="s">
        <v>1915</v>
      </c>
      <c r="G373" s="1" t="s">
        <v>29</v>
      </c>
      <c r="H373" s="1">
        <v>457600</v>
      </c>
      <c r="I373" s="1">
        <v>26</v>
      </c>
      <c r="J373" s="1">
        <v>457600</v>
      </c>
      <c r="K373" s="1">
        <v>26</v>
      </c>
      <c r="L373" s="1">
        <v>457600</v>
      </c>
      <c r="M373" s="1">
        <v>26</v>
      </c>
      <c r="N373" s="1">
        <v>457600</v>
      </c>
      <c r="O373" s="1">
        <v>26</v>
      </c>
      <c r="P373" s="1">
        <v>0</v>
      </c>
      <c r="Q373" s="1">
        <v>0</v>
      </c>
      <c r="R373" s="9">
        <f t="shared" si="6"/>
        <v>1830400</v>
      </c>
      <c r="S373" s="1">
        <f t="shared" si="6"/>
        <v>104</v>
      </c>
      <c r="T373" s="1" t="s">
        <v>347</v>
      </c>
      <c r="U373" s="1" t="s">
        <v>24</v>
      </c>
      <c r="V373" s="1" t="s">
        <v>1916</v>
      </c>
    </row>
    <row r="374" spans="1:22" s="6" customFormat="1" ht="39.75" customHeight="1" x14ac:dyDescent="0.2">
      <c r="A374" s="1">
        <v>367</v>
      </c>
      <c r="B374" s="19" t="s">
        <v>119</v>
      </c>
      <c r="C374" s="1" t="s">
        <v>1917</v>
      </c>
      <c r="D374" s="1" t="s">
        <v>1875</v>
      </c>
      <c r="E374" s="1" t="s">
        <v>1918</v>
      </c>
      <c r="F374" s="5" t="s">
        <v>1919</v>
      </c>
      <c r="G374" s="1" t="s">
        <v>27</v>
      </c>
      <c r="H374" s="1">
        <v>214953.73480000001</v>
      </c>
      <c r="I374" s="1">
        <v>74</v>
      </c>
      <c r="J374" s="1">
        <v>221767.76819316001</v>
      </c>
      <c r="K374" s="1">
        <v>74</v>
      </c>
      <c r="L374" s="1">
        <v>228842.15999852182</v>
      </c>
      <c r="M374" s="1">
        <v>74</v>
      </c>
      <c r="N374" s="1">
        <v>228842.15999852182</v>
      </c>
      <c r="O374" s="1">
        <v>74</v>
      </c>
      <c r="P374" s="1">
        <v>0</v>
      </c>
      <c r="Q374" s="1">
        <v>0</v>
      </c>
      <c r="R374" s="9">
        <f t="shared" si="6"/>
        <v>894405.82299020363</v>
      </c>
      <c r="S374" s="1">
        <f t="shared" si="6"/>
        <v>296</v>
      </c>
      <c r="T374" s="1" t="s">
        <v>347</v>
      </c>
      <c r="U374" s="1" t="s">
        <v>23</v>
      </c>
      <c r="V374" s="1" t="s">
        <v>1920</v>
      </c>
    </row>
    <row r="375" spans="1:22" s="6" customFormat="1" ht="39.75" customHeight="1" x14ac:dyDescent="0.2">
      <c r="A375" s="1">
        <v>368</v>
      </c>
      <c r="B375" s="19" t="s">
        <v>1346</v>
      </c>
      <c r="C375" s="1" t="s">
        <v>1921</v>
      </c>
      <c r="D375" s="1" t="s">
        <v>1922</v>
      </c>
      <c r="E375" s="1" t="s">
        <v>1923</v>
      </c>
      <c r="F375" s="5" t="s">
        <v>1924</v>
      </c>
      <c r="G375" s="1" t="s">
        <v>27</v>
      </c>
      <c r="H375" s="1">
        <v>751248</v>
      </c>
      <c r="I375" s="1">
        <v>423</v>
      </c>
      <c r="J375" s="1">
        <v>751248</v>
      </c>
      <c r="K375" s="1">
        <v>423</v>
      </c>
      <c r="L375" s="1">
        <v>751248</v>
      </c>
      <c r="M375" s="1">
        <v>423</v>
      </c>
      <c r="N375" s="1">
        <v>751248</v>
      </c>
      <c r="O375" s="1">
        <v>423</v>
      </c>
      <c r="P375" s="1">
        <v>0</v>
      </c>
      <c r="Q375" s="1">
        <v>0</v>
      </c>
      <c r="R375" s="9">
        <f t="shared" si="6"/>
        <v>3004992</v>
      </c>
      <c r="S375" s="1">
        <f t="shared" si="6"/>
        <v>1692</v>
      </c>
      <c r="T375" s="1" t="s">
        <v>347</v>
      </c>
      <c r="U375" s="1" t="s">
        <v>24</v>
      </c>
      <c r="V375" s="1" t="s">
        <v>1925</v>
      </c>
    </row>
    <row r="376" spans="1:22" s="6" customFormat="1" ht="39.75" customHeight="1" x14ac:dyDescent="0.2">
      <c r="A376" s="1">
        <v>369</v>
      </c>
      <c r="B376" s="19" t="s">
        <v>1926</v>
      </c>
      <c r="C376" s="1" t="s">
        <v>1927</v>
      </c>
      <c r="D376" s="1" t="s">
        <v>1928</v>
      </c>
      <c r="E376" s="1" t="s">
        <v>1929</v>
      </c>
      <c r="F376" s="5" t="s">
        <v>1930</v>
      </c>
      <c r="G376" s="1" t="s">
        <v>27</v>
      </c>
      <c r="H376" s="1">
        <v>339150</v>
      </c>
      <c r="I376" s="1">
        <v>133</v>
      </c>
      <c r="J376" s="1">
        <v>339150</v>
      </c>
      <c r="K376" s="1">
        <v>133</v>
      </c>
      <c r="L376" s="1">
        <v>339150</v>
      </c>
      <c r="M376" s="1">
        <v>133</v>
      </c>
      <c r="N376" s="1">
        <v>339150</v>
      </c>
      <c r="O376" s="1">
        <v>133</v>
      </c>
      <c r="P376" s="1">
        <v>0</v>
      </c>
      <c r="Q376" s="1">
        <v>0</v>
      </c>
      <c r="R376" s="9">
        <f t="shared" si="6"/>
        <v>1356600</v>
      </c>
      <c r="S376" s="1">
        <f t="shared" si="6"/>
        <v>532</v>
      </c>
      <c r="T376" s="1" t="s">
        <v>347</v>
      </c>
      <c r="U376" s="1" t="s">
        <v>24</v>
      </c>
      <c r="V376" s="1" t="s">
        <v>1931</v>
      </c>
    </row>
    <row r="377" spans="1:22" s="6" customFormat="1" ht="39.75" customHeight="1" x14ac:dyDescent="0.2">
      <c r="A377" s="1">
        <v>370</v>
      </c>
      <c r="B377" s="19" t="s">
        <v>1932</v>
      </c>
      <c r="C377" s="1" t="s">
        <v>1933</v>
      </c>
      <c r="D377" s="1" t="s">
        <v>1934</v>
      </c>
      <c r="E377" s="1" t="s">
        <v>1935</v>
      </c>
      <c r="F377" s="5" t="s">
        <v>1936</v>
      </c>
      <c r="G377" s="1" t="s">
        <v>27</v>
      </c>
      <c r="H377" s="1">
        <v>381150</v>
      </c>
      <c r="I377" s="1">
        <v>231</v>
      </c>
      <c r="J377" s="1">
        <v>381150</v>
      </c>
      <c r="K377" s="1">
        <v>231</v>
      </c>
      <c r="L377" s="1">
        <v>381150</v>
      </c>
      <c r="M377" s="1">
        <v>231</v>
      </c>
      <c r="N377" s="1">
        <v>381150</v>
      </c>
      <c r="O377" s="1">
        <v>231</v>
      </c>
      <c r="P377" s="1">
        <v>0</v>
      </c>
      <c r="Q377" s="1">
        <v>0</v>
      </c>
      <c r="R377" s="9">
        <f t="shared" si="6"/>
        <v>1524600</v>
      </c>
      <c r="S377" s="1">
        <f t="shared" si="6"/>
        <v>924</v>
      </c>
      <c r="T377" s="1" t="s">
        <v>347</v>
      </c>
      <c r="U377" s="1" t="s">
        <v>24</v>
      </c>
      <c r="V377" s="1" t="s">
        <v>1937</v>
      </c>
    </row>
    <row r="378" spans="1:22" s="6" customFormat="1" ht="39.75" customHeight="1" x14ac:dyDescent="0.2">
      <c r="A378" s="1">
        <v>371</v>
      </c>
      <c r="B378" s="19" t="s">
        <v>108</v>
      </c>
      <c r="C378" s="1" t="s">
        <v>109</v>
      </c>
      <c r="D378" s="1" t="s">
        <v>110</v>
      </c>
      <c r="E378" s="1" t="s">
        <v>156</v>
      </c>
      <c r="F378" s="5" t="s">
        <v>1938</v>
      </c>
      <c r="G378" s="1" t="s">
        <v>27</v>
      </c>
      <c r="H378" s="1">
        <v>635173.27</v>
      </c>
      <c r="I378" s="1">
        <v>1019</v>
      </c>
      <c r="J378" s="1">
        <v>635173.27</v>
      </c>
      <c r="K378" s="1">
        <v>1019</v>
      </c>
      <c r="L378" s="1">
        <v>635173.27</v>
      </c>
      <c r="M378" s="1">
        <v>1019</v>
      </c>
      <c r="N378" s="1">
        <v>635173.27</v>
      </c>
      <c r="O378" s="1">
        <v>1019</v>
      </c>
      <c r="P378" s="1">
        <v>0</v>
      </c>
      <c r="Q378" s="1">
        <v>0</v>
      </c>
      <c r="R378" s="9">
        <f t="shared" si="6"/>
        <v>2540693.08</v>
      </c>
      <c r="S378" s="1">
        <f t="shared" si="6"/>
        <v>4076</v>
      </c>
      <c r="T378" s="1" t="s">
        <v>347</v>
      </c>
      <c r="U378" s="1" t="s">
        <v>24</v>
      </c>
      <c r="V378" s="1" t="s">
        <v>155</v>
      </c>
    </row>
    <row r="379" spans="1:22" s="6" customFormat="1" ht="39.75" customHeight="1" x14ac:dyDescent="0.2">
      <c r="A379" s="1">
        <v>372</v>
      </c>
      <c r="B379" s="19" t="s">
        <v>59</v>
      </c>
      <c r="C379" s="1" t="s">
        <v>1939</v>
      </c>
      <c r="D379" s="1" t="s">
        <v>1940</v>
      </c>
      <c r="E379" s="1" t="s">
        <v>1941</v>
      </c>
      <c r="F379" s="5" t="s">
        <v>1942</v>
      </c>
      <c r="G379" s="1" t="s">
        <v>29</v>
      </c>
      <c r="H379" s="1">
        <v>228800</v>
      </c>
      <c r="I379" s="1">
        <v>22</v>
      </c>
      <c r="J379" s="1">
        <v>228800</v>
      </c>
      <c r="K379" s="1">
        <v>22</v>
      </c>
      <c r="L379" s="1">
        <v>228800</v>
      </c>
      <c r="M379" s="1">
        <v>22</v>
      </c>
      <c r="N379" s="1">
        <v>228800</v>
      </c>
      <c r="O379" s="1">
        <v>22</v>
      </c>
      <c r="P379" s="1">
        <v>0</v>
      </c>
      <c r="Q379" s="1">
        <v>0</v>
      </c>
      <c r="R379" s="9">
        <f t="shared" si="6"/>
        <v>915200</v>
      </c>
      <c r="S379" s="1">
        <f t="shared" si="6"/>
        <v>88</v>
      </c>
      <c r="T379" s="1" t="s">
        <v>347</v>
      </c>
      <c r="U379" s="1" t="s">
        <v>24</v>
      </c>
      <c r="V379" s="1" t="s">
        <v>1916</v>
      </c>
    </row>
    <row r="380" spans="1:22" s="6" customFormat="1" ht="39.75" customHeight="1" x14ac:dyDescent="0.2">
      <c r="A380" s="1">
        <v>373</v>
      </c>
      <c r="B380" s="19" t="s">
        <v>1943</v>
      </c>
      <c r="C380" s="1" t="s">
        <v>1944</v>
      </c>
      <c r="D380" s="1" t="s">
        <v>1945</v>
      </c>
      <c r="E380" s="1" t="s">
        <v>1946</v>
      </c>
      <c r="F380" s="5" t="s">
        <v>1947</v>
      </c>
      <c r="G380" s="1" t="s">
        <v>219</v>
      </c>
      <c r="H380" s="1">
        <v>411840</v>
      </c>
      <c r="I380" s="1">
        <v>600</v>
      </c>
      <c r="J380" s="1">
        <v>411840</v>
      </c>
      <c r="K380" s="1">
        <v>600</v>
      </c>
      <c r="L380" s="1">
        <v>411840</v>
      </c>
      <c r="M380" s="1">
        <v>600</v>
      </c>
      <c r="N380" s="1">
        <v>411840</v>
      </c>
      <c r="O380" s="1">
        <v>600</v>
      </c>
      <c r="P380" s="1">
        <v>0</v>
      </c>
      <c r="Q380" s="1">
        <v>0</v>
      </c>
      <c r="R380" s="9">
        <f t="shared" si="6"/>
        <v>1647360</v>
      </c>
      <c r="S380" s="1">
        <f t="shared" si="6"/>
        <v>2400</v>
      </c>
      <c r="T380" s="1" t="s">
        <v>347</v>
      </c>
      <c r="U380" s="1" t="s">
        <v>24</v>
      </c>
      <c r="V380" s="1" t="s">
        <v>1931</v>
      </c>
    </row>
    <row r="381" spans="1:22" s="6" customFormat="1" ht="39.75" customHeight="1" x14ac:dyDescent="0.2">
      <c r="A381" s="1">
        <v>374</v>
      </c>
      <c r="B381" s="19" t="s">
        <v>273</v>
      </c>
      <c r="C381" s="1" t="s">
        <v>1948</v>
      </c>
      <c r="D381" s="1" t="s">
        <v>1949</v>
      </c>
      <c r="E381" s="1" t="s">
        <v>1950</v>
      </c>
      <c r="F381" s="5" t="s">
        <v>1951</v>
      </c>
      <c r="G381" s="1" t="s">
        <v>27</v>
      </c>
      <c r="H381" s="1">
        <v>164070.39999999999</v>
      </c>
      <c r="I381" s="1">
        <v>104</v>
      </c>
      <c r="J381" s="1">
        <v>164070.39999999999</v>
      </c>
      <c r="K381" s="1">
        <v>104</v>
      </c>
      <c r="L381" s="1">
        <v>164070.39999999999</v>
      </c>
      <c r="M381" s="1">
        <v>104</v>
      </c>
      <c r="N381" s="1">
        <v>164070.39999999999</v>
      </c>
      <c r="O381" s="1">
        <v>104</v>
      </c>
      <c r="P381" s="1">
        <v>0</v>
      </c>
      <c r="Q381" s="1">
        <v>0</v>
      </c>
      <c r="R381" s="9">
        <f t="shared" si="6"/>
        <v>656281.59999999998</v>
      </c>
      <c r="S381" s="1">
        <f t="shared" si="6"/>
        <v>416</v>
      </c>
      <c r="T381" s="1" t="s">
        <v>347</v>
      </c>
      <c r="U381" s="1" t="s">
        <v>24</v>
      </c>
      <c r="V381" s="1" t="s">
        <v>1931</v>
      </c>
    </row>
    <row r="382" spans="1:22" s="6" customFormat="1" ht="39.75" customHeight="1" x14ac:dyDescent="0.2">
      <c r="A382" s="1">
        <v>375</v>
      </c>
      <c r="B382" s="19" t="s">
        <v>48</v>
      </c>
      <c r="C382" s="1" t="s">
        <v>49</v>
      </c>
      <c r="D382" s="1" t="s">
        <v>53</v>
      </c>
      <c r="E382" s="1" t="s">
        <v>1952</v>
      </c>
      <c r="F382" s="5" t="s">
        <v>1953</v>
      </c>
      <c r="G382" s="1" t="s">
        <v>27</v>
      </c>
      <c r="H382" s="1">
        <v>1610400</v>
      </c>
      <c r="I382" s="1">
        <v>10736</v>
      </c>
      <c r="J382" s="1">
        <v>1610400</v>
      </c>
      <c r="K382" s="1">
        <v>10736</v>
      </c>
      <c r="L382" s="1">
        <v>1610400</v>
      </c>
      <c r="M382" s="1">
        <v>10736</v>
      </c>
      <c r="N382" s="1">
        <v>1610400</v>
      </c>
      <c r="O382" s="1">
        <v>10736</v>
      </c>
      <c r="P382" s="1">
        <v>0</v>
      </c>
      <c r="Q382" s="1">
        <v>0</v>
      </c>
      <c r="R382" s="9">
        <f t="shared" si="6"/>
        <v>6441600</v>
      </c>
      <c r="S382" s="1">
        <f t="shared" si="6"/>
        <v>42944</v>
      </c>
      <c r="T382" s="1" t="s">
        <v>348</v>
      </c>
      <c r="U382" s="1" t="s">
        <v>23</v>
      </c>
      <c r="V382" s="1" t="s">
        <v>32</v>
      </c>
    </row>
    <row r="383" spans="1:22" s="6" customFormat="1" ht="39.75" customHeight="1" x14ac:dyDescent="0.2">
      <c r="A383" s="1">
        <v>376</v>
      </c>
      <c r="B383" s="19" t="s">
        <v>1954</v>
      </c>
      <c r="C383" s="1" t="s">
        <v>1955</v>
      </c>
      <c r="D383" s="1" t="s">
        <v>1956</v>
      </c>
      <c r="E383" s="1" t="s">
        <v>1957</v>
      </c>
      <c r="F383" s="5" t="s">
        <v>15</v>
      </c>
      <c r="G383" s="1" t="s">
        <v>27</v>
      </c>
      <c r="H383" s="1">
        <v>950000</v>
      </c>
      <c r="I383" s="1">
        <v>10</v>
      </c>
      <c r="J383" s="1">
        <v>992750</v>
      </c>
      <c r="K383" s="1">
        <v>10</v>
      </c>
      <c r="L383" s="1">
        <v>1027496</v>
      </c>
      <c r="M383" s="1">
        <v>10</v>
      </c>
      <c r="N383" s="1">
        <v>1063459</v>
      </c>
      <c r="O383" s="1">
        <v>10</v>
      </c>
      <c r="P383" s="1">
        <v>0</v>
      </c>
      <c r="Q383" s="1">
        <v>0</v>
      </c>
      <c r="R383" s="9">
        <f t="shared" si="6"/>
        <v>4033705</v>
      </c>
      <c r="S383" s="1">
        <f t="shared" si="6"/>
        <v>40</v>
      </c>
      <c r="T383" s="1" t="s">
        <v>341</v>
      </c>
      <c r="U383" s="1" t="s">
        <v>23</v>
      </c>
      <c r="V383" s="1" t="s">
        <v>1958</v>
      </c>
    </row>
    <row r="384" spans="1:22" s="6" customFormat="1" ht="39.75" customHeight="1" x14ac:dyDescent="0.2">
      <c r="A384" s="1">
        <v>377</v>
      </c>
      <c r="B384" s="19" t="s">
        <v>92</v>
      </c>
      <c r="C384" s="1" t="s">
        <v>1959</v>
      </c>
      <c r="D384" s="1" t="s">
        <v>1960</v>
      </c>
      <c r="E384" s="1" t="s">
        <v>1961</v>
      </c>
      <c r="F384" s="5" t="s">
        <v>15</v>
      </c>
      <c r="G384" s="1" t="s">
        <v>27</v>
      </c>
      <c r="H384" s="1">
        <v>504790</v>
      </c>
      <c r="I384" s="1">
        <v>10</v>
      </c>
      <c r="J384" s="1">
        <v>424023.60000000003</v>
      </c>
      <c r="K384" s="1">
        <v>8</v>
      </c>
      <c r="L384" s="1">
        <v>0</v>
      </c>
      <c r="M384" s="1">
        <v>0</v>
      </c>
      <c r="N384" s="1">
        <v>467486.01900000003</v>
      </c>
      <c r="O384" s="1">
        <v>8</v>
      </c>
      <c r="P384" s="1">
        <v>0</v>
      </c>
      <c r="Q384" s="1">
        <v>0</v>
      </c>
      <c r="R384" s="9">
        <f t="shared" si="6"/>
        <v>1396299.6190000002</v>
      </c>
      <c r="S384" s="1">
        <f t="shared" si="6"/>
        <v>26</v>
      </c>
      <c r="T384" s="1" t="s">
        <v>341</v>
      </c>
      <c r="U384" s="1" t="s">
        <v>1962</v>
      </c>
      <c r="V384" s="1" t="s">
        <v>1963</v>
      </c>
    </row>
    <row r="385" spans="1:22" s="6" customFormat="1" ht="39.75" customHeight="1" x14ac:dyDescent="0.2">
      <c r="A385" s="1">
        <v>378</v>
      </c>
      <c r="B385" s="19" t="s">
        <v>92</v>
      </c>
      <c r="C385" s="1" t="s">
        <v>1959</v>
      </c>
      <c r="D385" s="1" t="s">
        <v>1960</v>
      </c>
      <c r="E385" s="1" t="s">
        <v>1964</v>
      </c>
      <c r="F385" s="5" t="s">
        <v>15</v>
      </c>
      <c r="G385" s="1" t="s">
        <v>27</v>
      </c>
      <c r="H385" s="1">
        <v>504790</v>
      </c>
      <c r="I385" s="1">
        <v>10</v>
      </c>
      <c r="J385" s="1">
        <v>424023.60000000003</v>
      </c>
      <c r="K385" s="1">
        <v>8</v>
      </c>
      <c r="L385" s="1">
        <v>0</v>
      </c>
      <c r="M385" s="1">
        <v>0</v>
      </c>
      <c r="N385" s="1">
        <v>467486.01900000003</v>
      </c>
      <c r="O385" s="1">
        <v>8</v>
      </c>
      <c r="P385" s="1">
        <v>0</v>
      </c>
      <c r="Q385" s="1">
        <v>0</v>
      </c>
      <c r="R385" s="9">
        <f t="shared" si="6"/>
        <v>1396299.6190000002</v>
      </c>
      <c r="S385" s="1">
        <f t="shared" si="6"/>
        <v>26</v>
      </c>
      <c r="T385" s="1" t="s">
        <v>341</v>
      </c>
      <c r="U385" s="1" t="s">
        <v>23</v>
      </c>
      <c r="V385" s="1" t="s">
        <v>1963</v>
      </c>
    </row>
    <row r="386" spans="1:22" s="6" customFormat="1" ht="39.75" customHeight="1" x14ac:dyDescent="0.2">
      <c r="A386" s="1">
        <v>379</v>
      </c>
      <c r="B386" s="19" t="s">
        <v>1965</v>
      </c>
      <c r="C386" s="1" t="s">
        <v>1966</v>
      </c>
      <c r="D386" s="1" t="s">
        <v>1967</v>
      </c>
      <c r="E386" s="1" t="s">
        <v>1968</v>
      </c>
      <c r="F386" s="5" t="s">
        <v>15</v>
      </c>
      <c r="G386" s="1" t="s">
        <v>219</v>
      </c>
      <c r="H386" s="1">
        <v>208000</v>
      </c>
      <c r="I386" s="1">
        <v>10000</v>
      </c>
      <c r="J386" s="1">
        <v>208000</v>
      </c>
      <c r="K386" s="1">
        <v>10000</v>
      </c>
      <c r="L386" s="1">
        <v>208000</v>
      </c>
      <c r="M386" s="1">
        <v>10000</v>
      </c>
      <c r="N386" s="1">
        <v>208000</v>
      </c>
      <c r="O386" s="1">
        <v>10000</v>
      </c>
      <c r="P386" s="1">
        <v>0</v>
      </c>
      <c r="Q386" s="1">
        <v>0</v>
      </c>
      <c r="R386" s="9">
        <f t="shared" si="6"/>
        <v>832000</v>
      </c>
      <c r="S386" s="1">
        <f t="shared" si="6"/>
        <v>40000</v>
      </c>
      <c r="T386" s="1" t="s">
        <v>341</v>
      </c>
      <c r="U386" s="1" t="s">
        <v>24</v>
      </c>
      <c r="V386" s="1" t="s">
        <v>1969</v>
      </c>
    </row>
    <row r="387" spans="1:22" s="6" customFormat="1" ht="39.75" customHeight="1" x14ac:dyDescent="0.2">
      <c r="A387" s="1">
        <v>380</v>
      </c>
      <c r="B387" s="19" t="s">
        <v>1965</v>
      </c>
      <c r="C387" s="1" t="s">
        <v>1966</v>
      </c>
      <c r="D387" s="1" t="s">
        <v>1967</v>
      </c>
      <c r="E387" s="1" t="s">
        <v>1968</v>
      </c>
      <c r="F387" s="5" t="s">
        <v>15</v>
      </c>
      <c r="G387" s="1" t="s">
        <v>219</v>
      </c>
      <c r="H387" s="1">
        <v>208000</v>
      </c>
      <c r="I387" s="1">
        <v>10000</v>
      </c>
      <c r="J387" s="1">
        <v>208000</v>
      </c>
      <c r="K387" s="1">
        <v>10000</v>
      </c>
      <c r="L387" s="1">
        <v>208000</v>
      </c>
      <c r="M387" s="1">
        <v>10000</v>
      </c>
      <c r="N387" s="1">
        <v>208000</v>
      </c>
      <c r="O387" s="1">
        <v>10000</v>
      </c>
      <c r="P387" s="1">
        <v>0</v>
      </c>
      <c r="Q387" s="1">
        <v>0</v>
      </c>
      <c r="R387" s="9">
        <f t="shared" si="6"/>
        <v>832000</v>
      </c>
      <c r="S387" s="1">
        <f t="shared" si="6"/>
        <v>40000</v>
      </c>
      <c r="T387" s="1" t="s">
        <v>341</v>
      </c>
      <c r="U387" s="1" t="s">
        <v>24</v>
      </c>
      <c r="V387" s="1" t="s">
        <v>1969</v>
      </c>
    </row>
    <row r="388" spans="1:22" s="6" customFormat="1" ht="39.75" customHeight="1" x14ac:dyDescent="0.2">
      <c r="A388" s="1">
        <v>381</v>
      </c>
      <c r="B388" s="19" t="s">
        <v>1970</v>
      </c>
      <c r="C388" s="1" t="s">
        <v>223</v>
      </c>
      <c r="D388" s="1" t="s">
        <v>1971</v>
      </c>
      <c r="E388" s="1" t="s">
        <v>1972</v>
      </c>
      <c r="F388" s="5" t="s">
        <v>15</v>
      </c>
      <c r="G388" s="1" t="s">
        <v>27</v>
      </c>
      <c r="H388" s="1">
        <v>334830</v>
      </c>
      <c r="I388" s="1">
        <v>10</v>
      </c>
      <c r="J388" s="1">
        <v>351571.5</v>
      </c>
      <c r="K388" s="1">
        <v>10</v>
      </c>
      <c r="L388" s="1">
        <v>369150.07500000001</v>
      </c>
      <c r="M388" s="1">
        <v>10</v>
      </c>
      <c r="N388" s="1">
        <v>310086.06300000002</v>
      </c>
      <c r="O388" s="1">
        <v>8</v>
      </c>
      <c r="P388" s="1">
        <v>0</v>
      </c>
      <c r="Q388" s="1">
        <v>0</v>
      </c>
      <c r="R388" s="9">
        <f t="shared" si="6"/>
        <v>1365637.638</v>
      </c>
      <c r="S388" s="1">
        <f t="shared" si="6"/>
        <v>38</v>
      </c>
      <c r="T388" s="1" t="s">
        <v>341</v>
      </c>
      <c r="U388" s="1" t="s">
        <v>23</v>
      </c>
      <c r="V388" s="1" t="s">
        <v>1973</v>
      </c>
    </row>
    <row r="389" spans="1:22" s="6" customFormat="1" ht="39.75" customHeight="1" x14ac:dyDescent="0.2">
      <c r="A389" s="1">
        <v>382</v>
      </c>
      <c r="B389" s="19" t="s">
        <v>283</v>
      </c>
      <c r="C389" s="1" t="s">
        <v>1974</v>
      </c>
      <c r="D389" s="1" t="s">
        <v>60</v>
      </c>
      <c r="E389" s="1" t="s">
        <v>1975</v>
      </c>
      <c r="F389" s="5" t="s">
        <v>15</v>
      </c>
      <c r="G389" s="1" t="s">
        <v>27</v>
      </c>
      <c r="H389" s="1">
        <v>1500000</v>
      </c>
      <c r="I389" s="1">
        <v>1000</v>
      </c>
      <c r="J389" s="1">
        <v>1500000</v>
      </c>
      <c r="K389" s="1">
        <v>1000</v>
      </c>
      <c r="L389" s="1">
        <v>1500000</v>
      </c>
      <c r="M389" s="1">
        <v>1000</v>
      </c>
      <c r="N389" s="1">
        <v>0</v>
      </c>
      <c r="O389" s="1">
        <v>0</v>
      </c>
      <c r="P389" s="1">
        <v>0</v>
      </c>
      <c r="Q389" s="1">
        <v>0</v>
      </c>
      <c r="R389" s="9">
        <f t="shared" si="6"/>
        <v>4500000</v>
      </c>
      <c r="S389" s="1">
        <f t="shared" si="6"/>
        <v>3000</v>
      </c>
      <c r="T389" s="1" t="s">
        <v>333</v>
      </c>
      <c r="U389" s="1" t="s">
        <v>24</v>
      </c>
      <c r="V389" s="1" t="s">
        <v>1683</v>
      </c>
    </row>
    <row r="390" spans="1:22" s="6" customFormat="1" ht="39.75" customHeight="1" x14ac:dyDescent="0.2">
      <c r="A390" s="1">
        <v>383</v>
      </c>
      <c r="B390" s="19" t="s">
        <v>34</v>
      </c>
      <c r="C390" s="1" t="s">
        <v>1976</v>
      </c>
      <c r="D390" s="1" t="s">
        <v>1977</v>
      </c>
      <c r="E390" s="1" t="s">
        <v>1978</v>
      </c>
      <c r="F390" s="5" t="s">
        <v>15</v>
      </c>
      <c r="G390" s="1" t="s">
        <v>27</v>
      </c>
      <c r="H390" s="1">
        <v>1363920</v>
      </c>
      <c r="I390" s="1">
        <v>12</v>
      </c>
      <c r="J390" s="1">
        <v>1363920</v>
      </c>
      <c r="K390" s="1">
        <v>12</v>
      </c>
      <c r="L390" s="1">
        <v>1363920</v>
      </c>
      <c r="M390" s="1">
        <v>12</v>
      </c>
      <c r="N390" s="1">
        <v>0</v>
      </c>
      <c r="O390" s="1">
        <v>0</v>
      </c>
      <c r="P390" s="1">
        <v>0</v>
      </c>
      <c r="Q390" s="1">
        <v>0</v>
      </c>
      <c r="R390" s="9">
        <f t="shared" si="6"/>
        <v>4091760</v>
      </c>
      <c r="S390" s="1">
        <f t="shared" si="6"/>
        <v>36</v>
      </c>
      <c r="T390" s="1" t="s">
        <v>333</v>
      </c>
      <c r="U390" s="1" t="s">
        <v>23</v>
      </c>
      <c r="V390" s="1" t="s">
        <v>1979</v>
      </c>
    </row>
    <row r="391" spans="1:22" s="6" customFormat="1" ht="39.75" customHeight="1" x14ac:dyDescent="0.2">
      <c r="A391" s="1">
        <v>384</v>
      </c>
      <c r="B391" s="19" t="s">
        <v>44</v>
      </c>
      <c r="C391" s="1" t="s">
        <v>1980</v>
      </c>
      <c r="D391" s="1" t="s">
        <v>1981</v>
      </c>
      <c r="E391" s="1" t="s">
        <v>1982</v>
      </c>
      <c r="F391" s="5" t="s">
        <v>15</v>
      </c>
      <c r="G391" s="1" t="s">
        <v>27</v>
      </c>
      <c r="H391" s="1">
        <v>1500000</v>
      </c>
      <c r="I391" s="1">
        <v>1000</v>
      </c>
      <c r="J391" s="1">
        <v>1500000</v>
      </c>
      <c r="K391" s="1">
        <v>1000</v>
      </c>
      <c r="L391" s="1">
        <v>1500000</v>
      </c>
      <c r="M391" s="1">
        <v>1000</v>
      </c>
      <c r="N391" s="1">
        <v>0</v>
      </c>
      <c r="O391" s="1">
        <v>0</v>
      </c>
      <c r="P391" s="1">
        <v>0</v>
      </c>
      <c r="Q391" s="1">
        <v>0</v>
      </c>
      <c r="R391" s="9">
        <f t="shared" si="6"/>
        <v>4500000</v>
      </c>
      <c r="S391" s="1">
        <f t="shared" si="6"/>
        <v>3000</v>
      </c>
      <c r="T391" s="1" t="s">
        <v>333</v>
      </c>
      <c r="U391" s="1" t="s">
        <v>24</v>
      </c>
      <c r="V391" s="1" t="s">
        <v>1983</v>
      </c>
    </row>
    <row r="392" spans="1:22" s="6" customFormat="1" ht="39.75" customHeight="1" x14ac:dyDescent="0.2">
      <c r="A392" s="1">
        <v>385</v>
      </c>
      <c r="B392" s="19" t="s">
        <v>1283</v>
      </c>
      <c r="C392" s="1" t="s">
        <v>1984</v>
      </c>
      <c r="D392" s="1" t="s">
        <v>1985</v>
      </c>
      <c r="E392" s="1" t="s">
        <v>1986</v>
      </c>
      <c r="F392" s="5" t="s">
        <v>15</v>
      </c>
      <c r="G392" s="1" t="s">
        <v>27</v>
      </c>
      <c r="H392" s="1">
        <v>821373.95</v>
      </c>
      <c r="I392" s="1">
        <v>37</v>
      </c>
      <c r="J392" s="1">
        <v>821373.95</v>
      </c>
      <c r="K392" s="1">
        <v>37</v>
      </c>
      <c r="L392" s="1">
        <v>821373.95</v>
      </c>
      <c r="M392" s="1">
        <v>37</v>
      </c>
      <c r="N392" s="1">
        <v>0</v>
      </c>
      <c r="O392" s="1">
        <v>0</v>
      </c>
      <c r="P392" s="1">
        <v>0</v>
      </c>
      <c r="Q392" s="1">
        <v>0</v>
      </c>
      <c r="R392" s="9">
        <f t="shared" si="6"/>
        <v>2464121.8499999996</v>
      </c>
      <c r="S392" s="1">
        <f t="shared" si="6"/>
        <v>111</v>
      </c>
      <c r="T392" s="1" t="s">
        <v>333</v>
      </c>
      <c r="U392" s="1" t="s">
        <v>23</v>
      </c>
      <c r="V392" s="1" t="s">
        <v>1987</v>
      </c>
    </row>
    <row r="393" spans="1:22" s="6" customFormat="1" ht="39.75" customHeight="1" x14ac:dyDescent="0.2">
      <c r="A393" s="1">
        <v>386</v>
      </c>
      <c r="B393" s="19" t="s">
        <v>1283</v>
      </c>
      <c r="C393" s="1" t="s">
        <v>1984</v>
      </c>
      <c r="D393" s="1" t="s">
        <v>1985</v>
      </c>
      <c r="E393" s="1" t="s">
        <v>1988</v>
      </c>
      <c r="F393" s="5" t="s">
        <v>15</v>
      </c>
      <c r="G393" s="1" t="s">
        <v>27</v>
      </c>
      <c r="H393" s="1">
        <v>2449020</v>
      </c>
      <c r="I393" s="1">
        <v>51</v>
      </c>
      <c r="J393" s="1">
        <v>2449020</v>
      </c>
      <c r="K393" s="1">
        <v>51</v>
      </c>
      <c r="L393" s="1">
        <v>2401000</v>
      </c>
      <c r="M393" s="1">
        <v>50</v>
      </c>
      <c r="N393" s="1">
        <v>0</v>
      </c>
      <c r="O393" s="1">
        <v>0</v>
      </c>
      <c r="P393" s="1">
        <v>0</v>
      </c>
      <c r="Q393" s="1">
        <v>0</v>
      </c>
      <c r="R393" s="9">
        <f t="shared" ref="R393:S437" si="7">H393+J393+L393+N393+P393</f>
        <v>7299040</v>
      </c>
      <c r="S393" s="1">
        <f t="shared" si="7"/>
        <v>152</v>
      </c>
      <c r="T393" s="1" t="s">
        <v>333</v>
      </c>
      <c r="U393" s="1" t="s">
        <v>24</v>
      </c>
      <c r="V393" s="1" t="s">
        <v>1989</v>
      </c>
    </row>
    <row r="394" spans="1:22" s="6" customFormat="1" ht="39.75" customHeight="1" x14ac:dyDescent="0.2">
      <c r="A394" s="1">
        <v>387</v>
      </c>
      <c r="B394" s="19" t="s">
        <v>326</v>
      </c>
      <c r="C394" s="1" t="s">
        <v>107</v>
      </c>
      <c r="D394" s="1" t="s">
        <v>1990</v>
      </c>
      <c r="E394" s="1" t="s">
        <v>1991</v>
      </c>
      <c r="F394" s="5" t="s">
        <v>15</v>
      </c>
      <c r="G394" s="1" t="s">
        <v>27</v>
      </c>
      <c r="H394" s="1">
        <v>2946270</v>
      </c>
      <c r="I394" s="1">
        <v>51</v>
      </c>
      <c r="J394" s="1">
        <v>2946270</v>
      </c>
      <c r="K394" s="1">
        <v>51</v>
      </c>
      <c r="L394" s="1">
        <v>2946270</v>
      </c>
      <c r="M394" s="1">
        <v>51</v>
      </c>
      <c r="N394" s="1">
        <v>2946270</v>
      </c>
      <c r="O394" s="1">
        <v>51</v>
      </c>
      <c r="P394" s="1">
        <v>0</v>
      </c>
      <c r="Q394" s="1">
        <v>0</v>
      </c>
      <c r="R394" s="9">
        <f t="shared" si="7"/>
        <v>11785080</v>
      </c>
      <c r="S394" s="1">
        <f t="shared" si="7"/>
        <v>204</v>
      </c>
      <c r="T394" s="1" t="s">
        <v>333</v>
      </c>
      <c r="U394" s="1" t="s">
        <v>23</v>
      </c>
      <c r="V394" s="1" t="s">
        <v>1992</v>
      </c>
    </row>
    <row r="395" spans="1:22" s="6" customFormat="1" ht="39.75" customHeight="1" x14ac:dyDescent="0.2">
      <c r="A395" s="1">
        <v>388</v>
      </c>
      <c r="B395" s="19" t="s">
        <v>34</v>
      </c>
      <c r="C395" s="1" t="s">
        <v>1993</v>
      </c>
      <c r="D395" s="1" t="s">
        <v>1994</v>
      </c>
      <c r="E395" s="1" t="s">
        <v>1995</v>
      </c>
      <c r="F395" s="5" t="s">
        <v>15</v>
      </c>
      <c r="G395" s="1" t="s">
        <v>27</v>
      </c>
      <c r="H395" s="1">
        <v>1125823.1040000001</v>
      </c>
      <c r="I395" s="1">
        <v>24</v>
      </c>
      <c r="J395" s="1">
        <v>1125823.1040000001</v>
      </c>
      <c r="K395" s="1">
        <v>24</v>
      </c>
      <c r="L395" s="1">
        <v>1125823.1040000001</v>
      </c>
      <c r="M395" s="1">
        <v>24</v>
      </c>
      <c r="N395" s="1">
        <v>0</v>
      </c>
      <c r="O395" s="1">
        <v>0</v>
      </c>
      <c r="P395" s="1">
        <v>0</v>
      </c>
      <c r="Q395" s="1">
        <v>0</v>
      </c>
      <c r="R395" s="9">
        <f t="shared" si="7"/>
        <v>3377469.3119999999</v>
      </c>
      <c r="S395" s="1">
        <f t="shared" si="7"/>
        <v>72</v>
      </c>
      <c r="T395" s="1" t="s">
        <v>333</v>
      </c>
      <c r="U395" s="1" t="s">
        <v>23</v>
      </c>
      <c r="V395" s="1" t="s">
        <v>1987</v>
      </c>
    </row>
    <row r="396" spans="1:22" s="6" customFormat="1" ht="39.75" customHeight="1" x14ac:dyDescent="0.2">
      <c r="A396" s="1">
        <v>389</v>
      </c>
      <c r="B396" s="19" t="s">
        <v>1996</v>
      </c>
      <c r="C396" s="1" t="s">
        <v>1997</v>
      </c>
      <c r="D396" s="1" t="s">
        <v>1998</v>
      </c>
      <c r="E396" s="1" t="s">
        <v>1999</v>
      </c>
      <c r="F396" s="5" t="s">
        <v>15</v>
      </c>
      <c r="G396" s="1" t="s">
        <v>27</v>
      </c>
      <c r="H396" s="1">
        <v>2113240</v>
      </c>
      <c r="I396" s="1">
        <v>92</v>
      </c>
      <c r="J396" s="1">
        <v>2113240</v>
      </c>
      <c r="K396" s="1">
        <v>92</v>
      </c>
      <c r="L396" s="1">
        <v>1998390</v>
      </c>
      <c r="M396" s="1">
        <v>87</v>
      </c>
      <c r="N396" s="1">
        <v>0</v>
      </c>
      <c r="O396" s="1">
        <v>0</v>
      </c>
      <c r="P396" s="1">
        <v>0</v>
      </c>
      <c r="Q396" s="1">
        <v>0</v>
      </c>
      <c r="R396" s="9">
        <f t="shared" si="7"/>
        <v>6224870</v>
      </c>
      <c r="S396" s="1">
        <f t="shared" si="7"/>
        <v>271</v>
      </c>
      <c r="T396" s="1" t="s">
        <v>333</v>
      </c>
      <c r="U396" s="1" t="s">
        <v>24</v>
      </c>
      <c r="V396" s="1" t="s">
        <v>1989</v>
      </c>
    </row>
    <row r="397" spans="1:22" s="6" customFormat="1" ht="39.75" customHeight="1" x14ac:dyDescent="0.2">
      <c r="A397" s="1">
        <v>390</v>
      </c>
      <c r="B397" s="19" t="s">
        <v>82</v>
      </c>
      <c r="C397" s="1" t="s">
        <v>83</v>
      </c>
      <c r="D397" s="1" t="s">
        <v>84</v>
      </c>
      <c r="E397" s="1" t="s">
        <v>158</v>
      </c>
      <c r="F397" s="5" t="s">
        <v>2000</v>
      </c>
      <c r="G397" s="1" t="s">
        <v>27</v>
      </c>
      <c r="H397" s="1">
        <v>221380.15</v>
      </c>
      <c r="I397" s="1">
        <v>5</v>
      </c>
      <c r="J397" s="1">
        <v>236876.76</v>
      </c>
      <c r="K397" s="1">
        <v>5</v>
      </c>
      <c r="L397" s="1">
        <v>253458.13</v>
      </c>
      <c r="M397" s="1">
        <v>5</v>
      </c>
      <c r="N397" s="1">
        <v>0</v>
      </c>
      <c r="O397" s="1">
        <v>0</v>
      </c>
      <c r="P397" s="1">
        <v>0</v>
      </c>
      <c r="Q397" s="1">
        <v>0</v>
      </c>
      <c r="R397" s="9">
        <f t="shared" si="7"/>
        <v>711715.04</v>
      </c>
      <c r="S397" s="1">
        <f t="shared" si="7"/>
        <v>15</v>
      </c>
      <c r="T397" s="1" t="s">
        <v>338</v>
      </c>
      <c r="U397" s="1" t="s">
        <v>23</v>
      </c>
      <c r="V397" s="1" t="s">
        <v>25</v>
      </c>
    </row>
    <row r="398" spans="1:22" s="6" customFormat="1" ht="39.75" customHeight="1" x14ac:dyDescent="0.2">
      <c r="A398" s="1">
        <v>391</v>
      </c>
      <c r="B398" s="19" t="s">
        <v>102</v>
      </c>
      <c r="C398" s="1" t="s">
        <v>2001</v>
      </c>
      <c r="D398" s="1" t="s">
        <v>2002</v>
      </c>
      <c r="E398" s="1" t="s">
        <v>2003</v>
      </c>
      <c r="F398" s="5" t="s">
        <v>2004</v>
      </c>
      <c r="G398" s="1" t="s">
        <v>17</v>
      </c>
      <c r="H398" s="1">
        <v>947883.39285714284</v>
      </c>
      <c r="I398" s="1">
        <v>38</v>
      </c>
      <c r="J398" s="1">
        <v>0</v>
      </c>
      <c r="K398" s="1">
        <v>0</v>
      </c>
      <c r="L398" s="1">
        <v>0</v>
      </c>
      <c r="M398" s="1">
        <v>0</v>
      </c>
      <c r="N398" s="1">
        <v>0</v>
      </c>
      <c r="O398" s="1">
        <v>0</v>
      </c>
      <c r="P398" s="1">
        <v>0</v>
      </c>
      <c r="Q398" s="1">
        <v>0</v>
      </c>
      <c r="R398" s="9">
        <f t="shared" si="7"/>
        <v>947883.39285714284</v>
      </c>
      <c r="S398" s="1">
        <f t="shared" si="7"/>
        <v>38</v>
      </c>
      <c r="T398" s="1" t="s">
        <v>349</v>
      </c>
      <c r="U398" s="1" t="s">
        <v>25</v>
      </c>
      <c r="V398" s="1" t="s">
        <v>25</v>
      </c>
    </row>
    <row r="399" spans="1:22" s="6" customFormat="1" ht="39.75" customHeight="1" x14ac:dyDescent="0.2">
      <c r="A399" s="1">
        <v>392</v>
      </c>
      <c r="B399" s="19" t="s">
        <v>231</v>
      </c>
      <c r="C399" s="1" t="s">
        <v>2005</v>
      </c>
      <c r="D399" s="1" t="s">
        <v>2006</v>
      </c>
      <c r="E399" s="1" t="s">
        <v>2007</v>
      </c>
      <c r="F399" s="5" t="s">
        <v>2008</v>
      </c>
      <c r="G399" s="1" t="s">
        <v>27</v>
      </c>
      <c r="H399" s="7">
        <v>68374.12</v>
      </c>
      <c r="I399" s="1">
        <v>2</v>
      </c>
      <c r="J399" s="1">
        <v>0</v>
      </c>
      <c r="K399" s="1">
        <v>0</v>
      </c>
      <c r="L399" s="1">
        <v>0</v>
      </c>
      <c r="M399" s="1">
        <v>0</v>
      </c>
      <c r="N399" s="1">
        <v>0</v>
      </c>
      <c r="O399" s="1">
        <v>0</v>
      </c>
      <c r="P399" s="1">
        <v>0</v>
      </c>
      <c r="Q399" s="1">
        <v>0</v>
      </c>
      <c r="R399" s="9">
        <f t="shared" si="7"/>
        <v>68374.12</v>
      </c>
      <c r="S399" s="1">
        <f t="shared" si="7"/>
        <v>2</v>
      </c>
      <c r="T399" s="1" t="s">
        <v>349</v>
      </c>
      <c r="U399" s="1" t="s">
        <v>21</v>
      </c>
      <c r="V399" s="1" t="s">
        <v>2009</v>
      </c>
    </row>
    <row r="400" spans="1:22" s="6" customFormat="1" ht="39.75" customHeight="1" x14ac:dyDescent="0.2">
      <c r="A400" s="1">
        <v>393</v>
      </c>
      <c r="B400" s="19" t="s">
        <v>293</v>
      </c>
      <c r="C400" s="1" t="s">
        <v>2010</v>
      </c>
      <c r="D400" s="1" t="s">
        <v>2011</v>
      </c>
      <c r="E400" s="1" t="s">
        <v>2012</v>
      </c>
      <c r="F400" s="5" t="s">
        <v>2013</v>
      </c>
      <c r="G400" s="1" t="s">
        <v>27</v>
      </c>
      <c r="H400" s="1">
        <v>633381.85679999995</v>
      </c>
      <c r="I400" s="1">
        <v>24</v>
      </c>
      <c r="J400" s="1">
        <v>0</v>
      </c>
      <c r="K400" s="1">
        <v>0</v>
      </c>
      <c r="L400" s="1">
        <v>0</v>
      </c>
      <c r="M400" s="1">
        <v>0</v>
      </c>
      <c r="N400" s="1">
        <v>0</v>
      </c>
      <c r="O400" s="1">
        <v>0</v>
      </c>
      <c r="P400" s="1">
        <v>0</v>
      </c>
      <c r="Q400" s="1">
        <v>0</v>
      </c>
      <c r="R400" s="9">
        <f t="shared" si="7"/>
        <v>633381.85679999995</v>
      </c>
      <c r="S400" s="1">
        <f t="shared" si="7"/>
        <v>24</v>
      </c>
      <c r="T400" s="1" t="s">
        <v>349</v>
      </c>
      <c r="U400" s="1" t="s">
        <v>21</v>
      </c>
      <c r="V400" s="1" t="s">
        <v>2009</v>
      </c>
    </row>
    <row r="401" spans="1:22" s="6" customFormat="1" ht="39.75" customHeight="1" x14ac:dyDescent="0.2">
      <c r="A401" s="1">
        <v>394</v>
      </c>
      <c r="B401" s="19" t="s">
        <v>242</v>
      </c>
      <c r="C401" s="1" t="s">
        <v>224</v>
      </c>
      <c r="D401" s="1" t="s">
        <v>439</v>
      </c>
      <c r="E401" s="1" t="s">
        <v>2014</v>
      </c>
      <c r="F401" s="5" t="s">
        <v>2015</v>
      </c>
      <c r="G401" s="1" t="s">
        <v>27</v>
      </c>
      <c r="H401" s="1">
        <v>1296428.57</v>
      </c>
      <c r="I401" s="1">
        <v>4</v>
      </c>
      <c r="J401" s="1">
        <v>0</v>
      </c>
      <c r="K401" s="1">
        <v>0</v>
      </c>
      <c r="L401" s="1">
        <v>0</v>
      </c>
      <c r="M401" s="1">
        <v>0</v>
      </c>
      <c r="N401" s="1">
        <v>0</v>
      </c>
      <c r="O401" s="1">
        <v>0</v>
      </c>
      <c r="P401" s="1">
        <v>0</v>
      </c>
      <c r="Q401" s="1">
        <v>0</v>
      </c>
      <c r="R401" s="9">
        <f t="shared" si="7"/>
        <v>1296428.57</v>
      </c>
      <c r="S401" s="1">
        <f t="shared" si="7"/>
        <v>4</v>
      </c>
      <c r="T401" s="1" t="s">
        <v>349</v>
      </c>
      <c r="U401" s="1" t="s">
        <v>23</v>
      </c>
      <c r="V401" s="1" t="s">
        <v>2016</v>
      </c>
    </row>
    <row r="402" spans="1:22" s="6" customFormat="1" ht="39.75" customHeight="1" x14ac:dyDescent="0.2">
      <c r="A402" s="1">
        <v>395</v>
      </c>
      <c r="B402" s="19" t="s">
        <v>326</v>
      </c>
      <c r="C402" s="1" t="s">
        <v>2017</v>
      </c>
      <c r="D402" s="1" t="s">
        <v>2018</v>
      </c>
      <c r="E402" s="1" t="s">
        <v>2019</v>
      </c>
      <c r="F402" s="5" t="s">
        <v>2020</v>
      </c>
      <c r="G402" s="1" t="s">
        <v>27</v>
      </c>
      <c r="H402" s="1">
        <v>212660</v>
      </c>
      <c r="I402" s="1">
        <v>1000</v>
      </c>
      <c r="J402" s="1">
        <v>0</v>
      </c>
      <c r="K402" s="1">
        <v>0</v>
      </c>
      <c r="L402" s="1">
        <v>0</v>
      </c>
      <c r="M402" s="1">
        <v>0</v>
      </c>
      <c r="N402" s="1">
        <v>0</v>
      </c>
      <c r="O402" s="1">
        <v>0</v>
      </c>
      <c r="P402" s="1">
        <v>0</v>
      </c>
      <c r="Q402" s="1">
        <v>0</v>
      </c>
      <c r="R402" s="9">
        <f t="shared" si="7"/>
        <v>212660</v>
      </c>
      <c r="S402" s="1">
        <f t="shared" si="7"/>
        <v>1000</v>
      </c>
      <c r="T402" s="1" t="s">
        <v>349</v>
      </c>
      <c r="U402" s="1" t="s">
        <v>23</v>
      </c>
      <c r="V402" s="1" t="s">
        <v>2021</v>
      </c>
    </row>
    <row r="403" spans="1:22" s="6" customFormat="1" ht="39.75" customHeight="1" x14ac:dyDescent="0.2">
      <c r="A403" s="1">
        <v>396</v>
      </c>
      <c r="B403" s="19" t="s">
        <v>68</v>
      </c>
      <c r="C403" s="1" t="s">
        <v>2022</v>
      </c>
      <c r="D403" s="1" t="s">
        <v>60</v>
      </c>
      <c r="E403" s="1" t="s">
        <v>2023</v>
      </c>
      <c r="F403" s="5" t="s">
        <v>2024</v>
      </c>
      <c r="G403" s="1" t="s">
        <v>29</v>
      </c>
      <c r="H403" s="1">
        <v>3788608.2079999996</v>
      </c>
      <c r="I403" s="1">
        <v>80</v>
      </c>
      <c r="J403" s="1">
        <v>0</v>
      </c>
      <c r="K403" s="1">
        <v>0</v>
      </c>
      <c r="L403" s="1">
        <v>0</v>
      </c>
      <c r="M403" s="1">
        <v>0</v>
      </c>
      <c r="N403" s="1">
        <v>0</v>
      </c>
      <c r="O403" s="1">
        <v>0</v>
      </c>
      <c r="P403" s="1">
        <v>0</v>
      </c>
      <c r="Q403" s="1">
        <v>0</v>
      </c>
      <c r="R403" s="9">
        <f t="shared" si="7"/>
        <v>3788608.2079999996</v>
      </c>
      <c r="S403" s="1">
        <f t="shared" si="7"/>
        <v>80</v>
      </c>
      <c r="T403" s="1" t="s">
        <v>349</v>
      </c>
      <c r="U403" s="1" t="s">
        <v>21</v>
      </c>
      <c r="V403" s="1" t="s">
        <v>2009</v>
      </c>
    </row>
    <row r="404" spans="1:22" s="6" customFormat="1" ht="39.75" customHeight="1" x14ac:dyDescent="0.2">
      <c r="A404" s="1">
        <v>397</v>
      </c>
      <c r="B404" s="19" t="s">
        <v>326</v>
      </c>
      <c r="C404" s="1" t="s">
        <v>2017</v>
      </c>
      <c r="D404" s="1" t="s">
        <v>2018</v>
      </c>
      <c r="E404" s="1" t="s">
        <v>2025</v>
      </c>
      <c r="F404" s="5" t="s">
        <v>2026</v>
      </c>
      <c r="G404" s="1" t="s">
        <v>27</v>
      </c>
      <c r="H404" s="1">
        <v>137890</v>
      </c>
      <c r="I404" s="1">
        <v>1000</v>
      </c>
      <c r="J404" s="1">
        <v>0</v>
      </c>
      <c r="K404" s="1">
        <v>0</v>
      </c>
      <c r="L404" s="1">
        <v>0</v>
      </c>
      <c r="M404" s="1">
        <v>0</v>
      </c>
      <c r="N404" s="1">
        <v>0</v>
      </c>
      <c r="O404" s="1">
        <v>0</v>
      </c>
      <c r="P404" s="1">
        <v>0</v>
      </c>
      <c r="Q404" s="1">
        <v>0</v>
      </c>
      <c r="R404" s="9">
        <f t="shared" si="7"/>
        <v>137890</v>
      </c>
      <c r="S404" s="1">
        <f t="shared" si="7"/>
        <v>1000</v>
      </c>
      <c r="T404" s="1" t="s">
        <v>349</v>
      </c>
      <c r="U404" s="1" t="s">
        <v>23</v>
      </c>
      <c r="V404" s="1" t="s">
        <v>2021</v>
      </c>
    </row>
    <row r="405" spans="1:22" s="6" customFormat="1" ht="39.75" customHeight="1" x14ac:dyDescent="0.2">
      <c r="A405" s="1">
        <v>398</v>
      </c>
      <c r="B405" s="19" t="s">
        <v>2027</v>
      </c>
      <c r="C405" s="1" t="s">
        <v>2028</v>
      </c>
      <c r="D405" s="1" t="s">
        <v>379</v>
      </c>
      <c r="E405" s="1" t="s">
        <v>2029</v>
      </c>
      <c r="F405" s="5" t="s">
        <v>2030</v>
      </c>
      <c r="G405" s="1" t="s">
        <v>17</v>
      </c>
      <c r="H405" s="1">
        <v>4682173.6041785814</v>
      </c>
      <c r="I405" s="1">
        <v>200.64</v>
      </c>
      <c r="J405" s="1">
        <v>4682173.6041785814</v>
      </c>
      <c r="K405" s="1">
        <v>200.64</v>
      </c>
      <c r="L405" s="1">
        <v>4682173.6041785814</v>
      </c>
      <c r="M405" s="1">
        <v>200.64</v>
      </c>
      <c r="N405" s="1">
        <v>0</v>
      </c>
      <c r="O405" s="1">
        <v>0</v>
      </c>
      <c r="P405" s="1">
        <v>0</v>
      </c>
      <c r="Q405" s="1">
        <v>0</v>
      </c>
      <c r="R405" s="9">
        <f t="shared" si="7"/>
        <v>14046520.812535744</v>
      </c>
      <c r="S405" s="1">
        <f t="shared" si="7"/>
        <v>601.91999999999996</v>
      </c>
      <c r="T405" s="1" t="s">
        <v>349</v>
      </c>
      <c r="U405" s="1" t="s">
        <v>24</v>
      </c>
      <c r="V405" s="1" t="s">
        <v>2031</v>
      </c>
    </row>
    <row r="406" spans="1:22" s="6" customFormat="1" ht="39.75" customHeight="1" x14ac:dyDescent="0.2">
      <c r="A406" s="1">
        <v>399</v>
      </c>
      <c r="B406" s="19" t="s">
        <v>265</v>
      </c>
      <c r="C406" s="1" t="s">
        <v>2032</v>
      </c>
      <c r="D406" s="1" t="s">
        <v>2033</v>
      </c>
      <c r="E406" s="1" t="s">
        <v>2034</v>
      </c>
      <c r="F406" s="5" t="s">
        <v>2035</v>
      </c>
      <c r="G406" s="1" t="s">
        <v>29</v>
      </c>
      <c r="H406" s="1">
        <v>1056089.9579999999</v>
      </c>
      <c r="I406" s="1">
        <v>60</v>
      </c>
      <c r="J406" s="1">
        <v>0</v>
      </c>
      <c r="K406" s="1">
        <v>0</v>
      </c>
      <c r="L406" s="1">
        <v>0</v>
      </c>
      <c r="M406" s="1">
        <v>0</v>
      </c>
      <c r="N406" s="1">
        <v>0</v>
      </c>
      <c r="O406" s="1">
        <v>0</v>
      </c>
      <c r="P406" s="1">
        <v>0</v>
      </c>
      <c r="Q406" s="1">
        <v>0</v>
      </c>
      <c r="R406" s="9">
        <f t="shared" si="7"/>
        <v>1056089.9579999999</v>
      </c>
      <c r="S406" s="1">
        <f t="shared" si="7"/>
        <v>60</v>
      </c>
      <c r="T406" s="1" t="s">
        <v>349</v>
      </c>
      <c r="U406" s="1" t="s">
        <v>21</v>
      </c>
      <c r="V406" s="1" t="s">
        <v>2009</v>
      </c>
    </row>
    <row r="407" spans="1:22" s="6" customFormat="1" ht="39.75" customHeight="1" x14ac:dyDescent="0.2">
      <c r="A407" s="1">
        <v>400</v>
      </c>
      <c r="B407" s="19" t="s">
        <v>293</v>
      </c>
      <c r="C407" s="1" t="s">
        <v>2010</v>
      </c>
      <c r="D407" s="1" t="s">
        <v>2011</v>
      </c>
      <c r="E407" s="1" t="s">
        <v>2036</v>
      </c>
      <c r="F407" s="5" t="s">
        <v>2037</v>
      </c>
      <c r="G407" s="1" t="s">
        <v>27</v>
      </c>
      <c r="H407" s="1">
        <v>2229408.3503999999</v>
      </c>
      <c r="I407" s="1">
        <v>24</v>
      </c>
      <c r="J407" s="1">
        <v>0</v>
      </c>
      <c r="K407" s="1">
        <v>0</v>
      </c>
      <c r="L407" s="1">
        <v>0</v>
      </c>
      <c r="M407" s="1">
        <v>0</v>
      </c>
      <c r="N407" s="1">
        <v>0</v>
      </c>
      <c r="O407" s="1">
        <v>0</v>
      </c>
      <c r="P407" s="1">
        <v>0</v>
      </c>
      <c r="Q407" s="1">
        <v>0</v>
      </c>
      <c r="R407" s="9">
        <f t="shared" si="7"/>
        <v>2229408.3503999999</v>
      </c>
      <c r="S407" s="1">
        <f t="shared" si="7"/>
        <v>24</v>
      </c>
      <c r="T407" s="1" t="s">
        <v>349</v>
      </c>
      <c r="U407" s="1" t="s">
        <v>21</v>
      </c>
      <c r="V407" s="1" t="s">
        <v>2009</v>
      </c>
    </row>
    <row r="408" spans="1:22" s="6" customFormat="1" ht="39.75" customHeight="1" x14ac:dyDescent="0.2">
      <c r="A408" s="1">
        <v>401</v>
      </c>
      <c r="B408" s="19" t="s">
        <v>119</v>
      </c>
      <c r="C408" s="1" t="s">
        <v>2038</v>
      </c>
      <c r="D408" s="1" t="s">
        <v>2039</v>
      </c>
      <c r="E408" s="1" t="s">
        <v>2040</v>
      </c>
      <c r="F408" s="5" t="s">
        <v>2041</v>
      </c>
      <c r="G408" s="1" t="s">
        <v>27</v>
      </c>
      <c r="H408" s="1">
        <v>399152.8</v>
      </c>
      <c r="I408" s="1">
        <v>5</v>
      </c>
      <c r="J408" s="1">
        <v>318000</v>
      </c>
      <c r="K408" s="1">
        <v>5</v>
      </c>
      <c r="L408" s="1">
        <v>318000</v>
      </c>
      <c r="M408" s="1">
        <v>5</v>
      </c>
      <c r="N408" s="1">
        <v>0</v>
      </c>
      <c r="O408" s="1">
        <v>0</v>
      </c>
      <c r="P408" s="1">
        <v>0</v>
      </c>
      <c r="Q408" s="1">
        <v>0</v>
      </c>
      <c r="R408" s="9">
        <f t="shared" si="7"/>
        <v>1035152.8</v>
      </c>
      <c r="S408" s="1">
        <f t="shared" si="7"/>
        <v>15</v>
      </c>
      <c r="T408" s="1" t="s">
        <v>349</v>
      </c>
      <c r="U408" s="1" t="s">
        <v>24</v>
      </c>
      <c r="V408" s="1" t="s">
        <v>680</v>
      </c>
    </row>
    <row r="409" spans="1:22" s="6" customFormat="1" ht="39.75" customHeight="1" x14ac:dyDescent="0.2">
      <c r="A409" s="1">
        <v>402</v>
      </c>
      <c r="B409" s="19" t="s">
        <v>119</v>
      </c>
      <c r="C409" s="1" t="s">
        <v>2042</v>
      </c>
      <c r="D409" s="1" t="s">
        <v>2043</v>
      </c>
      <c r="E409" s="1" t="s">
        <v>2044</v>
      </c>
      <c r="F409" s="5" t="s">
        <v>2045</v>
      </c>
      <c r="G409" s="1" t="s">
        <v>27</v>
      </c>
      <c r="H409" s="1">
        <v>1205214.3</v>
      </c>
      <c r="I409" s="1">
        <v>10</v>
      </c>
      <c r="J409" s="1">
        <v>244500</v>
      </c>
      <c r="K409" s="1">
        <v>10</v>
      </c>
      <c r="L409" s="1">
        <v>244500</v>
      </c>
      <c r="M409" s="1">
        <v>10</v>
      </c>
      <c r="N409" s="1">
        <v>0</v>
      </c>
      <c r="O409" s="1">
        <v>0</v>
      </c>
      <c r="P409" s="1">
        <v>0</v>
      </c>
      <c r="Q409" s="1">
        <v>0</v>
      </c>
      <c r="R409" s="9">
        <f t="shared" si="7"/>
        <v>1694214.3</v>
      </c>
      <c r="S409" s="1">
        <f t="shared" si="7"/>
        <v>30</v>
      </c>
      <c r="T409" s="1" t="s">
        <v>349</v>
      </c>
      <c r="U409" s="1" t="s">
        <v>24</v>
      </c>
      <c r="V409" s="1" t="s">
        <v>680</v>
      </c>
    </row>
    <row r="410" spans="1:22" s="6" customFormat="1" ht="39.75" customHeight="1" x14ac:dyDescent="0.2">
      <c r="A410" s="1">
        <v>403</v>
      </c>
      <c r="B410" s="19" t="s">
        <v>119</v>
      </c>
      <c r="C410" s="1" t="s">
        <v>2046</v>
      </c>
      <c r="D410" s="1" t="s">
        <v>2047</v>
      </c>
      <c r="E410" s="1" t="s">
        <v>2048</v>
      </c>
      <c r="F410" s="5" t="s">
        <v>2049</v>
      </c>
      <c r="G410" s="1" t="s">
        <v>27</v>
      </c>
      <c r="H410" s="1">
        <v>617795.1</v>
      </c>
      <c r="I410" s="1">
        <v>15</v>
      </c>
      <c r="J410" s="1">
        <v>216000</v>
      </c>
      <c r="K410" s="1">
        <v>10</v>
      </c>
      <c r="L410" s="1">
        <v>216000</v>
      </c>
      <c r="M410" s="1">
        <v>10</v>
      </c>
      <c r="N410" s="1">
        <v>0</v>
      </c>
      <c r="O410" s="1">
        <v>0</v>
      </c>
      <c r="P410" s="1">
        <v>0</v>
      </c>
      <c r="Q410" s="1">
        <v>0</v>
      </c>
      <c r="R410" s="9">
        <f t="shared" si="7"/>
        <v>1049795.1000000001</v>
      </c>
      <c r="S410" s="1">
        <f t="shared" si="7"/>
        <v>35</v>
      </c>
      <c r="T410" s="1" t="s">
        <v>349</v>
      </c>
      <c r="U410" s="1" t="s">
        <v>24</v>
      </c>
      <c r="V410" s="1" t="s">
        <v>680</v>
      </c>
    </row>
    <row r="411" spans="1:22" s="6" customFormat="1" ht="39.75" customHeight="1" x14ac:dyDescent="0.2">
      <c r="A411" s="1">
        <v>404</v>
      </c>
      <c r="B411" s="19" t="s">
        <v>119</v>
      </c>
      <c r="C411" s="1" t="s">
        <v>2050</v>
      </c>
      <c r="D411" s="1" t="s">
        <v>2051</v>
      </c>
      <c r="E411" s="1" t="s">
        <v>2052</v>
      </c>
      <c r="F411" s="5" t="s">
        <v>2053</v>
      </c>
      <c r="G411" s="1" t="s">
        <v>27</v>
      </c>
      <c r="H411" s="1">
        <v>446915.36</v>
      </c>
      <c r="I411" s="1">
        <v>16</v>
      </c>
      <c r="J411" s="1">
        <v>180000</v>
      </c>
      <c r="K411" s="1">
        <v>10</v>
      </c>
      <c r="L411" s="1">
        <v>180000</v>
      </c>
      <c r="M411" s="1">
        <v>10</v>
      </c>
      <c r="N411" s="1">
        <v>0</v>
      </c>
      <c r="O411" s="1">
        <v>0</v>
      </c>
      <c r="P411" s="1">
        <v>0</v>
      </c>
      <c r="Q411" s="1">
        <v>0</v>
      </c>
      <c r="R411" s="9">
        <f t="shared" si="7"/>
        <v>806915.36</v>
      </c>
      <c r="S411" s="1">
        <f t="shared" si="7"/>
        <v>36</v>
      </c>
      <c r="T411" s="1" t="s">
        <v>349</v>
      </c>
      <c r="U411" s="1" t="s">
        <v>24</v>
      </c>
      <c r="V411" s="1" t="s">
        <v>680</v>
      </c>
    </row>
    <row r="412" spans="1:22" s="6" customFormat="1" ht="39.75" customHeight="1" x14ac:dyDescent="0.2">
      <c r="A412" s="1">
        <v>405</v>
      </c>
      <c r="B412" s="19" t="s">
        <v>2054</v>
      </c>
      <c r="C412" s="1" t="s">
        <v>2055</v>
      </c>
      <c r="D412" s="1" t="s">
        <v>2056</v>
      </c>
      <c r="E412" s="1" t="s">
        <v>2057</v>
      </c>
      <c r="F412" s="5" t="s">
        <v>2058</v>
      </c>
      <c r="G412" s="1" t="s">
        <v>27</v>
      </c>
      <c r="H412" s="1">
        <v>1048707</v>
      </c>
      <c r="I412" s="1">
        <v>15</v>
      </c>
      <c r="J412" s="1">
        <v>0</v>
      </c>
      <c r="K412" s="1">
        <v>0</v>
      </c>
      <c r="L412" s="1">
        <v>0</v>
      </c>
      <c r="M412" s="1">
        <v>0</v>
      </c>
      <c r="N412" s="1">
        <v>0</v>
      </c>
      <c r="O412" s="1">
        <v>0</v>
      </c>
      <c r="P412" s="1">
        <v>0</v>
      </c>
      <c r="Q412" s="1">
        <v>0</v>
      </c>
      <c r="R412" s="9">
        <f t="shared" si="7"/>
        <v>1048707</v>
      </c>
      <c r="S412" s="1">
        <f t="shared" si="7"/>
        <v>15</v>
      </c>
      <c r="T412" s="1" t="s">
        <v>350</v>
      </c>
      <c r="U412" s="1" t="s">
        <v>25</v>
      </c>
      <c r="V412" s="1" t="s">
        <v>25</v>
      </c>
    </row>
    <row r="413" spans="1:22" s="6" customFormat="1" ht="39.75" customHeight="1" x14ac:dyDescent="0.2">
      <c r="A413" s="1">
        <v>406</v>
      </c>
      <c r="B413" s="19" t="s">
        <v>1432</v>
      </c>
      <c r="C413" s="1" t="s">
        <v>1433</v>
      </c>
      <c r="D413" s="1" t="s">
        <v>1434</v>
      </c>
      <c r="E413" s="1" t="s">
        <v>2062</v>
      </c>
      <c r="F413" s="5" t="s">
        <v>2063</v>
      </c>
      <c r="G413" s="1" t="s">
        <v>17</v>
      </c>
      <c r="H413" s="1">
        <v>85720</v>
      </c>
      <c r="I413" s="1">
        <v>20</v>
      </c>
      <c r="J413" s="1">
        <v>0</v>
      </c>
      <c r="K413" s="1">
        <v>0</v>
      </c>
      <c r="L413" s="1">
        <v>0</v>
      </c>
      <c r="M413" s="1">
        <v>0</v>
      </c>
      <c r="N413" s="1">
        <v>0</v>
      </c>
      <c r="O413" s="1">
        <v>0</v>
      </c>
      <c r="P413" s="1">
        <v>0</v>
      </c>
      <c r="Q413" s="1">
        <v>0</v>
      </c>
      <c r="R413" s="9">
        <f t="shared" si="7"/>
        <v>85720</v>
      </c>
      <c r="S413" s="1">
        <f t="shared" si="7"/>
        <v>20</v>
      </c>
      <c r="T413" s="1" t="s">
        <v>350</v>
      </c>
      <c r="U413" s="1" t="s">
        <v>25</v>
      </c>
      <c r="V413" s="1" t="s">
        <v>25</v>
      </c>
    </row>
    <row r="414" spans="1:22" s="6" customFormat="1" ht="39.75" customHeight="1" x14ac:dyDescent="0.2">
      <c r="A414" s="1">
        <v>407</v>
      </c>
      <c r="B414" s="19" t="s">
        <v>2064</v>
      </c>
      <c r="C414" s="1" t="s">
        <v>2065</v>
      </c>
      <c r="D414" s="1" t="s">
        <v>2066</v>
      </c>
      <c r="E414" s="1" t="s">
        <v>2067</v>
      </c>
      <c r="F414" s="5" t="s">
        <v>15</v>
      </c>
      <c r="G414" s="1" t="s">
        <v>27</v>
      </c>
      <c r="H414" s="12">
        <v>250000</v>
      </c>
      <c r="I414" s="1">
        <v>2</v>
      </c>
      <c r="J414" s="1">
        <v>0</v>
      </c>
      <c r="K414" s="1">
        <v>0</v>
      </c>
      <c r="L414" s="1">
        <v>0</v>
      </c>
      <c r="M414" s="1">
        <v>0</v>
      </c>
      <c r="N414" s="1">
        <v>0</v>
      </c>
      <c r="O414" s="1">
        <v>0</v>
      </c>
      <c r="P414" s="1">
        <v>0</v>
      </c>
      <c r="Q414" s="1">
        <v>0</v>
      </c>
      <c r="R414" s="9">
        <f t="shared" si="7"/>
        <v>250000</v>
      </c>
      <c r="S414" s="1">
        <f t="shared" si="7"/>
        <v>2</v>
      </c>
      <c r="T414" s="1" t="s">
        <v>350</v>
      </c>
      <c r="U414" s="1" t="s">
        <v>23</v>
      </c>
      <c r="V414" s="1" t="s">
        <v>2068</v>
      </c>
    </row>
    <row r="415" spans="1:22" s="6" customFormat="1" ht="39.75" customHeight="1" x14ac:dyDescent="0.2">
      <c r="A415" s="1">
        <v>408</v>
      </c>
      <c r="B415" s="19" t="s">
        <v>2069</v>
      </c>
      <c r="C415" s="1" t="s">
        <v>2070</v>
      </c>
      <c r="D415" s="1" t="s">
        <v>2071</v>
      </c>
      <c r="E415" s="1" t="s">
        <v>2072</v>
      </c>
      <c r="F415" s="5" t="s">
        <v>15</v>
      </c>
      <c r="G415" s="1" t="s">
        <v>27</v>
      </c>
      <c r="H415" s="1">
        <v>261360</v>
      </c>
      <c r="I415" s="1">
        <v>1</v>
      </c>
      <c r="J415" s="1">
        <v>0</v>
      </c>
      <c r="K415" s="1">
        <v>0</v>
      </c>
      <c r="L415" s="1">
        <v>0</v>
      </c>
      <c r="M415" s="1">
        <v>0</v>
      </c>
      <c r="N415" s="1">
        <v>0</v>
      </c>
      <c r="O415" s="1">
        <v>0</v>
      </c>
      <c r="P415" s="1">
        <v>0</v>
      </c>
      <c r="Q415" s="1">
        <v>0</v>
      </c>
      <c r="R415" s="9">
        <f t="shared" si="7"/>
        <v>261360</v>
      </c>
      <c r="S415" s="1">
        <f t="shared" si="7"/>
        <v>1</v>
      </c>
      <c r="T415" s="1" t="s">
        <v>350</v>
      </c>
      <c r="U415" s="1" t="s">
        <v>19</v>
      </c>
      <c r="V415" s="1" t="s">
        <v>2073</v>
      </c>
    </row>
    <row r="416" spans="1:22" s="6" customFormat="1" ht="39.75" customHeight="1" x14ac:dyDescent="0.2">
      <c r="A416" s="1">
        <v>409</v>
      </c>
      <c r="B416" s="19" t="s">
        <v>2075</v>
      </c>
      <c r="C416" s="1" t="s">
        <v>2076</v>
      </c>
      <c r="D416" s="1" t="s">
        <v>906</v>
      </c>
      <c r="E416" s="1" t="s">
        <v>2077</v>
      </c>
      <c r="F416" s="5" t="s">
        <v>2078</v>
      </c>
      <c r="G416" s="1" t="s">
        <v>27</v>
      </c>
      <c r="H416" s="12">
        <v>145842</v>
      </c>
      <c r="I416" s="1">
        <v>4</v>
      </c>
      <c r="J416" s="1">
        <v>0</v>
      </c>
      <c r="K416" s="1">
        <v>0</v>
      </c>
      <c r="L416" s="1">
        <v>0</v>
      </c>
      <c r="M416" s="1">
        <v>0</v>
      </c>
      <c r="N416" s="1">
        <v>0</v>
      </c>
      <c r="O416" s="1">
        <v>0</v>
      </c>
      <c r="P416" s="1">
        <v>0</v>
      </c>
      <c r="Q416" s="1">
        <v>0</v>
      </c>
      <c r="R416" s="9">
        <f t="shared" si="7"/>
        <v>145842</v>
      </c>
      <c r="S416" s="1">
        <f t="shared" si="7"/>
        <v>4</v>
      </c>
      <c r="T416" s="1" t="s">
        <v>350</v>
      </c>
      <c r="U416" s="1" t="s">
        <v>25</v>
      </c>
      <c r="V416" s="1" t="s">
        <v>25</v>
      </c>
    </row>
    <row r="417" spans="1:22" s="6" customFormat="1" ht="39.75" customHeight="1" x14ac:dyDescent="0.2">
      <c r="A417" s="1">
        <v>410</v>
      </c>
      <c r="B417" s="19" t="s">
        <v>2081</v>
      </c>
      <c r="C417" s="1" t="s">
        <v>2082</v>
      </c>
      <c r="D417" s="1" t="s">
        <v>2083</v>
      </c>
      <c r="E417" s="1" t="s">
        <v>2084</v>
      </c>
      <c r="F417" s="5" t="s">
        <v>2085</v>
      </c>
      <c r="G417" s="1" t="s">
        <v>27</v>
      </c>
      <c r="H417" s="1">
        <v>3411200</v>
      </c>
      <c r="I417" s="1">
        <v>20</v>
      </c>
      <c r="J417" s="1">
        <v>3547648</v>
      </c>
      <c r="K417" s="1">
        <v>20</v>
      </c>
      <c r="L417" s="1">
        <v>3689553.9199999999</v>
      </c>
      <c r="M417" s="1">
        <v>20</v>
      </c>
      <c r="N417" s="1">
        <v>0</v>
      </c>
      <c r="O417" s="1">
        <v>0</v>
      </c>
      <c r="P417" s="1">
        <v>0</v>
      </c>
      <c r="Q417" s="1">
        <v>0</v>
      </c>
      <c r="R417" s="9">
        <f t="shared" si="7"/>
        <v>10648401.92</v>
      </c>
      <c r="S417" s="1">
        <f t="shared" si="7"/>
        <v>60</v>
      </c>
      <c r="T417" s="1" t="s">
        <v>340</v>
      </c>
      <c r="U417" s="1" t="s">
        <v>23</v>
      </c>
      <c r="V417" s="1" t="s">
        <v>1162</v>
      </c>
    </row>
    <row r="418" spans="1:22" s="6" customFormat="1" ht="39.75" customHeight="1" x14ac:dyDescent="0.2">
      <c r="A418" s="1">
        <v>411</v>
      </c>
      <c r="B418" s="19" t="s">
        <v>2086</v>
      </c>
      <c r="C418" s="1" t="s">
        <v>2087</v>
      </c>
      <c r="D418" s="1" t="s">
        <v>379</v>
      </c>
      <c r="E418" s="1" t="s">
        <v>2088</v>
      </c>
      <c r="F418" s="5" t="s">
        <v>2089</v>
      </c>
      <c r="G418" s="1" t="s">
        <v>117</v>
      </c>
      <c r="H418" s="1">
        <v>1040830</v>
      </c>
      <c r="I418" s="1">
        <v>0.72</v>
      </c>
      <c r="J418" s="1">
        <v>1082470</v>
      </c>
      <c r="K418" s="1">
        <v>0.72</v>
      </c>
      <c r="L418" s="1">
        <v>1125760</v>
      </c>
      <c r="M418" s="1">
        <v>0.72</v>
      </c>
      <c r="N418" s="1">
        <v>0</v>
      </c>
      <c r="O418" s="1">
        <v>0</v>
      </c>
      <c r="P418" s="1">
        <v>0</v>
      </c>
      <c r="Q418" s="1">
        <v>0</v>
      </c>
      <c r="R418" s="9">
        <f t="shared" si="7"/>
        <v>3249060</v>
      </c>
      <c r="S418" s="1">
        <f t="shared" si="7"/>
        <v>2.16</v>
      </c>
      <c r="T418" s="1" t="s">
        <v>340</v>
      </c>
      <c r="U418" s="1" t="s">
        <v>23</v>
      </c>
      <c r="V418" s="1" t="s">
        <v>2090</v>
      </c>
    </row>
    <row r="419" spans="1:22" s="6" customFormat="1" ht="39.75" customHeight="1" x14ac:dyDescent="0.2">
      <c r="A419" s="1">
        <v>412</v>
      </c>
      <c r="B419" s="19" t="s">
        <v>242</v>
      </c>
      <c r="C419" s="1" t="s">
        <v>222</v>
      </c>
      <c r="D419" s="1" t="s">
        <v>243</v>
      </c>
      <c r="E419" s="1" t="s">
        <v>2091</v>
      </c>
      <c r="F419" s="5" t="s">
        <v>15</v>
      </c>
      <c r="G419" s="1" t="s">
        <v>27</v>
      </c>
      <c r="H419" s="1">
        <v>1664000</v>
      </c>
      <c r="I419" s="1">
        <v>5</v>
      </c>
      <c r="J419" s="1">
        <v>1730560</v>
      </c>
      <c r="K419" s="1">
        <v>5</v>
      </c>
      <c r="L419" s="1">
        <v>1168128</v>
      </c>
      <c r="M419" s="1">
        <v>5</v>
      </c>
      <c r="N419" s="1">
        <v>0</v>
      </c>
      <c r="O419" s="1">
        <v>0</v>
      </c>
      <c r="P419" s="1">
        <v>0</v>
      </c>
      <c r="Q419" s="1">
        <v>0</v>
      </c>
      <c r="R419" s="9">
        <f t="shared" si="7"/>
        <v>4562688</v>
      </c>
      <c r="S419" s="1">
        <f t="shared" si="7"/>
        <v>15</v>
      </c>
      <c r="T419" s="1" t="s">
        <v>340</v>
      </c>
      <c r="U419" s="1" t="s">
        <v>23</v>
      </c>
      <c r="V419" s="1" t="s">
        <v>2092</v>
      </c>
    </row>
    <row r="420" spans="1:22" s="6" customFormat="1" ht="39.75" customHeight="1" x14ac:dyDescent="0.2">
      <c r="A420" s="1">
        <v>413</v>
      </c>
      <c r="B420" s="19" t="s">
        <v>68</v>
      </c>
      <c r="C420" s="1" t="s">
        <v>669</v>
      </c>
      <c r="D420" s="1" t="s">
        <v>670</v>
      </c>
      <c r="E420" s="1" t="s">
        <v>2093</v>
      </c>
      <c r="F420" s="5" t="s">
        <v>15</v>
      </c>
      <c r="G420" s="1" t="s">
        <v>27</v>
      </c>
      <c r="H420" s="1">
        <v>69680</v>
      </c>
      <c r="I420" s="1">
        <v>5</v>
      </c>
      <c r="J420" s="1">
        <v>72467.199999999997</v>
      </c>
      <c r="K420" s="1">
        <v>5</v>
      </c>
      <c r="L420" s="1">
        <v>75365.888000000006</v>
      </c>
      <c r="M420" s="1">
        <v>5</v>
      </c>
      <c r="N420" s="1">
        <v>0</v>
      </c>
      <c r="O420" s="1">
        <v>0</v>
      </c>
      <c r="P420" s="1">
        <v>0</v>
      </c>
      <c r="Q420" s="1">
        <v>0</v>
      </c>
      <c r="R420" s="9">
        <f t="shared" si="7"/>
        <v>217513.08800000002</v>
      </c>
      <c r="S420" s="1">
        <f t="shared" si="7"/>
        <v>15</v>
      </c>
      <c r="T420" s="1" t="s">
        <v>340</v>
      </c>
      <c r="U420" s="1" t="s">
        <v>24</v>
      </c>
      <c r="V420" s="1" t="s">
        <v>2094</v>
      </c>
    </row>
    <row r="421" spans="1:22" s="6" customFormat="1" ht="39.75" customHeight="1" x14ac:dyDescent="0.2">
      <c r="A421" s="1">
        <v>414</v>
      </c>
      <c r="B421" s="19" t="s">
        <v>2081</v>
      </c>
      <c r="C421" s="1" t="s">
        <v>2082</v>
      </c>
      <c r="D421" s="1" t="s">
        <v>2083</v>
      </c>
      <c r="E421" s="1" t="s">
        <v>2095</v>
      </c>
      <c r="F421" s="5" t="s">
        <v>2096</v>
      </c>
      <c r="G421" s="1" t="s">
        <v>27</v>
      </c>
      <c r="H421" s="1">
        <v>520968.03</v>
      </c>
      <c r="I421" s="1">
        <v>20</v>
      </c>
      <c r="J421" s="1">
        <v>541806.75</v>
      </c>
      <c r="K421" s="1">
        <v>20</v>
      </c>
      <c r="L421" s="1">
        <v>563479.02</v>
      </c>
      <c r="M421" s="1">
        <v>20</v>
      </c>
      <c r="N421" s="1">
        <v>0</v>
      </c>
      <c r="O421" s="1">
        <v>0</v>
      </c>
      <c r="P421" s="1">
        <v>0</v>
      </c>
      <c r="Q421" s="1">
        <v>0</v>
      </c>
      <c r="R421" s="9">
        <f t="shared" si="7"/>
        <v>1626253.8</v>
      </c>
      <c r="S421" s="1">
        <f t="shared" si="7"/>
        <v>60</v>
      </c>
      <c r="T421" s="1" t="s">
        <v>340</v>
      </c>
      <c r="U421" s="1" t="s">
        <v>23</v>
      </c>
      <c r="V421" s="1" t="s">
        <v>2097</v>
      </c>
    </row>
    <row r="422" spans="1:22" s="6" customFormat="1" ht="39.75" customHeight="1" x14ac:dyDescent="0.2">
      <c r="A422" s="1">
        <v>415</v>
      </c>
      <c r="B422" s="19" t="s">
        <v>50</v>
      </c>
      <c r="C422" s="1" t="s">
        <v>1059</v>
      </c>
      <c r="D422" s="1" t="s">
        <v>1060</v>
      </c>
      <c r="E422" s="1" t="s">
        <v>2098</v>
      </c>
      <c r="F422" s="5" t="s">
        <v>2099</v>
      </c>
      <c r="G422" s="1" t="s">
        <v>27</v>
      </c>
      <c r="H422" s="1">
        <v>676000</v>
      </c>
      <c r="I422" s="1">
        <v>10</v>
      </c>
      <c r="J422" s="1">
        <v>703040</v>
      </c>
      <c r="K422" s="1">
        <v>10</v>
      </c>
      <c r="L422" s="1">
        <v>731161.59999999998</v>
      </c>
      <c r="M422" s="1">
        <v>10</v>
      </c>
      <c r="N422" s="1">
        <v>0</v>
      </c>
      <c r="O422" s="1">
        <v>0</v>
      </c>
      <c r="P422" s="1">
        <v>0</v>
      </c>
      <c r="Q422" s="1">
        <v>0</v>
      </c>
      <c r="R422" s="9">
        <f t="shared" si="7"/>
        <v>2110201.6</v>
      </c>
      <c r="S422" s="1">
        <f t="shared" si="7"/>
        <v>30</v>
      </c>
      <c r="T422" s="1" t="s">
        <v>340</v>
      </c>
      <c r="U422" s="1" t="s">
        <v>24</v>
      </c>
      <c r="V422" s="1" t="s">
        <v>2100</v>
      </c>
    </row>
    <row r="423" spans="1:22" s="6" customFormat="1" ht="39.75" customHeight="1" x14ac:dyDescent="0.2">
      <c r="A423" s="1">
        <v>416</v>
      </c>
      <c r="B423" s="19" t="s">
        <v>2101</v>
      </c>
      <c r="C423" s="1" t="s">
        <v>2102</v>
      </c>
      <c r="D423" s="1" t="s">
        <v>2103</v>
      </c>
      <c r="E423" s="1" t="s">
        <v>2104</v>
      </c>
      <c r="F423" s="5" t="s">
        <v>15</v>
      </c>
      <c r="G423" s="1" t="s">
        <v>27</v>
      </c>
      <c r="H423" s="1">
        <v>293840</v>
      </c>
      <c r="I423" s="1">
        <v>2</v>
      </c>
      <c r="J423" s="1">
        <v>293840</v>
      </c>
      <c r="K423" s="1">
        <v>2</v>
      </c>
      <c r="L423" s="1">
        <v>293840</v>
      </c>
      <c r="M423" s="1">
        <v>2</v>
      </c>
      <c r="N423" s="1">
        <v>0</v>
      </c>
      <c r="O423" s="1">
        <v>0</v>
      </c>
      <c r="P423" s="1">
        <v>0</v>
      </c>
      <c r="Q423" s="1">
        <v>0</v>
      </c>
      <c r="R423" s="9">
        <f t="shared" si="7"/>
        <v>881520</v>
      </c>
      <c r="S423" s="1">
        <f t="shared" si="7"/>
        <v>6</v>
      </c>
      <c r="T423" s="1" t="s">
        <v>340</v>
      </c>
      <c r="U423" s="1" t="s">
        <v>24</v>
      </c>
      <c r="V423" s="1" t="s">
        <v>2105</v>
      </c>
    </row>
    <row r="424" spans="1:22" s="6" customFormat="1" ht="39.75" customHeight="1" x14ac:dyDescent="0.2">
      <c r="A424" s="1">
        <v>417</v>
      </c>
      <c r="B424" s="19" t="s">
        <v>1618</v>
      </c>
      <c r="C424" s="1" t="s">
        <v>1619</v>
      </c>
      <c r="D424" s="1" t="s">
        <v>1620</v>
      </c>
      <c r="E424" s="1" t="s">
        <v>2106</v>
      </c>
      <c r="F424" s="5" t="s">
        <v>15</v>
      </c>
      <c r="G424" s="1" t="s">
        <v>27</v>
      </c>
      <c r="H424" s="1">
        <v>171600</v>
      </c>
      <c r="I424" s="1">
        <v>10</v>
      </c>
      <c r="J424" s="1">
        <v>178464</v>
      </c>
      <c r="K424" s="1">
        <v>10</v>
      </c>
      <c r="L424" s="1">
        <v>185602.56</v>
      </c>
      <c r="M424" s="1">
        <v>10</v>
      </c>
      <c r="N424" s="1">
        <v>0</v>
      </c>
      <c r="O424" s="1">
        <v>0</v>
      </c>
      <c r="P424" s="1">
        <v>0</v>
      </c>
      <c r="Q424" s="1">
        <v>0</v>
      </c>
      <c r="R424" s="9">
        <f t="shared" si="7"/>
        <v>535666.56000000006</v>
      </c>
      <c r="S424" s="1">
        <f t="shared" si="7"/>
        <v>30</v>
      </c>
      <c r="T424" s="1" t="s">
        <v>340</v>
      </c>
      <c r="U424" s="1" t="s">
        <v>24</v>
      </c>
      <c r="V424" s="1" t="s">
        <v>25</v>
      </c>
    </row>
    <row r="425" spans="1:22" s="6" customFormat="1" ht="39.75" customHeight="1" x14ac:dyDescent="0.2">
      <c r="A425" s="1">
        <v>418</v>
      </c>
      <c r="B425" s="19" t="s">
        <v>2107</v>
      </c>
      <c r="C425" s="1" t="s">
        <v>2108</v>
      </c>
      <c r="D425" s="1" t="s">
        <v>2109</v>
      </c>
      <c r="E425" s="1" t="s">
        <v>2110</v>
      </c>
      <c r="F425" s="5" t="s">
        <v>15</v>
      </c>
      <c r="G425" s="1" t="s">
        <v>27</v>
      </c>
      <c r="H425" s="1">
        <v>192320</v>
      </c>
      <c r="I425" s="1">
        <v>40</v>
      </c>
      <c r="J425" s="1">
        <v>192320</v>
      </c>
      <c r="K425" s="1">
        <v>40</v>
      </c>
      <c r="L425" s="1">
        <v>192320</v>
      </c>
      <c r="M425" s="1">
        <v>40</v>
      </c>
      <c r="N425" s="1">
        <v>0</v>
      </c>
      <c r="O425" s="1">
        <v>0</v>
      </c>
      <c r="P425" s="1">
        <v>0</v>
      </c>
      <c r="Q425" s="1">
        <v>0</v>
      </c>
      <c r="R425" s="9">
        <f t="shared" si="7"/>
        <v>576960</v>
      </c>
      <c r="S425" s="1">
        <f t="shared" si="7"/>
        <v>120</v>
      </c>
      <c r="T425" s="1" t="s">
        <v>340</v>
      </c>
      <c r="U425" s="1" t="s">
        <v>24</v>
      </c>
      <c r="V425" s="1" t="s">
        <v>2111</v>
      </c>
    </row>
    <row r="426" spans="1:22" s="6" customFormat="1" ht="39.75" customHeight="1" x14ac:dyDescent="0.2">
      <c r="A426" s="1">
        <v>419</v>
      </c>
      <c r="B426" s="19" t="s">
        <v>2112</v>
      </c>
      <c r="C426" s="1" t="s">
        <v>104</v>
      </c>
      <c r="D426" s="1" t="s">
        <v>906</v>
      </c>
      <c r="E426" s="1" t="s">
        <v>2113</v>
      </c>
      <c r="F426" s="5" t="s">
        <v>2114</v>
      </c>
      <c r="G426" s="1" t="s">
        <v>27</v>
      </c>
      <c r="H426" s="1">
        <v>447200</v>
      </c>
      <c r="I426" s="1">
        <v>1</v>
      </c>
      <c r="J426" s="1">
        <v>465088</v>
      </c>
      <c r="K426" s="1">
        <v>1</v>
      </c>
      <c r="L426" s="1">
        <v>483691.52000000002</v>
      </c>
      <c r="M426" s="1">
        <v>1</v>
      </c>
      <c r="N426" s="1">
        <v>0</v>
      </c>
      <c r="O426" s="1">
        <v>0</v>
      </c>
      <c r="P426" s="1">
        <v>0</v>
      </c>
      <c r="Q426" s="1">
        <v>0</v>
      </c>
      <c r="R426" s="9">
        <f t="shared" si="7"/>
        <v>1395979.52</v>
      </c>
      <c r="S426" s="1">
        <f t="shared" si="7"/>
        <v>3</v>
      </c>
      <c r="T426" s="1" t="s">
        <v>340</v>
      </c>
      <c r="U426" s="1" t="s">
        <v>24</v>
      </c>
      <c r="V426" s="1" t="s">
        <v>2115</v>
      </c>
    </row>
    <row r="427" spans="1:22" s="6" customFormat="1" ht="39.75" customHeight="1" x14ac:dyDescent="0.2">
      <c r="A427" s="1">
        <v>420</v>
      </c>
      <c r="B427" s="19" t="s">
        <v>1885</v>
      </c>
      <c r="C427" s="1" t="s">
        <v>1886</v>
      </c>
      <c r="D427" s="1" t="s">
        <v>1887</v>
      </c>
      <c r="E427" s="1" t="s">
        <v>2116</v>
      </c>
      <c r="F427" s="5" t="s">
        <v>15</v>
      </c>
      <c r="G427" s="1" t="s">
        <v>219</v>
      </c>
      <c r="H427" s="1">
        <v>249600</v>
      </c>
      <c r="I427" s="1">
        <v>2400</v>
      </c>
      <c r="J427" s="1">
        <v>259584</v>
      </c>
      <c r="K427" s="1">
        <v>2400</v>
      </c>
      <c r="L427" s="1">
        <v>269967.35999999999</v>
      </c>
      <c r="M427" s="1">
        <v>2400</v>
      </c>
      <c r="N427" s="1">
        <v>0</v>
      </c>
      <c r="O427" s="1">
        <v>0</v>
      </c>
      <c r="P427" s="1">
        <v>0</v>
      </c>
      <c r="Q427" s="1">
        <v>0</v>
      </c>
      <c r="R427" s="9">
        <f t="shared" si="7"/>
        <v>779151.35999999999</v>
      </c>
      <c r="S427" s="1">
        <f t="shared" si="7"/>
        <v>7200</v>
      </c>
      <c r="T427" s="1" t="s">
        <v>340</v>
      </c>
      <c r="U427" s="1" t="s">
        <v>331</v>
      </c>
      <c r="V427" s="1" t="s">
        <v>25</v>
      </c>
    </row>
    <row r="428" spans="1:22" s="6" customFormat="1" ht="39.75" customHeight="1" x14ac:dyDescent="0.2">
      <c r="A428" s="1">
        <v>421</v>
      </c>
      <c r="B428" s="19" t="s">
        <v>242</v>
      </c>
      <c r="C428" s="1" t="s">
        <v>224</v>
      </c>
      <c r="D428" s="1" t="s">
        <v>439</v>
      </c>
      <c r="E428" s="1" t="s">
        <v>2117</v>
      </c>
      <c r="F428" s="5" t="s">
        <v>15</v>
      </c>
      <c r="G428" s="1" t="s">
        <v>27</v>
      </c>
      <c r="H428" s="1">
        <v>1123200</v>
      </c>
      <c r="I428" s="1">
        <v>9</v>
      </c>
      <c r="J428" s="1">
        <v>1168128</v>
      </c>
      <c r="K428" s="1">
        <v>9</v>
      </c>
      <c r="L428" s="1">
        <v>1214853.1199999999</v>
      </c>
      <c r="M428" s="1">
        <v>9</v>
      </c>
      <c r="N428" s="1">
        <v>0</v>
      </c>
      <c r="O428" s="1">
        <v>0</v>
      </c>
      <c r="P428" s="1">
        <v>0</v>
      </c>
      <c r="Q428" s="1">
        <v>0</v>
      </c>
      <c r="R428" s="9">
        <f t="shared" si="7"/>
        <v>3506181.12</v>
      </c>
      <c r="S428" s="1">
        <f t="shared" si="7"/>
        <v>27</v>
      </c>
      <c r="T428" s="1" t="s">
        <v>340</v>
      </c>
      <c r="U428" s="1" t="s">
        <v>23</v>
      </c>
      <c r="V428" s="1" t="s">
        <v>2092</v>
      </c>
    </row>
    <row r="429" spans="1:22" s="6" customFormat="1" ht="39.75" customHeight="1" x14ac:dyDescent="0.2">
      <c r="A429" s="1">
        <v>422</v>
      </c>
      <c r="B429" s="19" t="s">
        <v>270</v>
      </c>
      <c r="C429" s="1" t="s">
        <v>2118</v>
      </c>
      <c r="D429" s="1" t="s">
        <v>2119</v>
      </c>
      <c r="E429" s="1" t="s">
        <v>2120</v>
      </c>
      <c r="F429" s="5" t="s">
        <v>15</v>
      </c>
      <c r="G429" s="1" t="s">
        <v>27</v>
      </c>
      <c r="H429" s="1">
        <v>246604.79999999999</v>
      </c>
      <c r="I429" s="1">
        <v>6</v>
      </c>
      <c r="J429" s="1">
        <v>256468.992</v>
      </c>
      <c r="K429" s="1">
        <v>6</v>
      </c>
      <c r="L429" s="1">
        <v>266727.75199999998</v>
      </c>
      <c r="M429" s="1">
        <v>6</v>
      </c>
      <c r="N429" s="1">
        <v>0</v>
      </c>
      <c r="O429" s="1">
        <v>0</v>
      </c>
      <c r="P429" s="1">
        <v>0</v>
      </c>
      <c r="Q429" s="1">
        <v>0</v>
      </c>
      <c r="R429" s="9">
        <f t="shared" si="7"/>
        <v>769801.54399999999</v>
      </c>
      <c r="S429" s="1">
        <f t="shared" si="7"/>
        <v>18</v>
      </c>
      <c r="T429" s="1" t="s">
        <v>340</v>
      </c>
      <c r="U429" s="1" t="s">
        <v>24</v>
      </c>
      <c r="V429" s="1" t="s">
        <v>2121</v>
      </c>
    </row>
    <row r="430" spans="1:22" s="6" customFormat="1" ht="39.75" customHeight="1" x14ac:dyDescent="0.2">
      <c r="A430" s="1">
        <v>423</v>
      </c>
      <c r="B430" s="19" t="s">
        <v>68</v>
      </c>
      <c r="C430" s="1" t="s">
        <v>669</v>
      </c>
      <c r="D430" s="1" t="s">
        <v>670</v>
      </c>
      <c r="E430" s="1" t="s">
        <v>2122</v>
      </c>
      <c r="F430" s="5" t="s">
        <v>15</v>
      </c>
      <c r="G430" s="1" t="s">
        <v>27</v>
      </c>
      <c r="H430" s="1">
        <v>237952</v>
      </c>
      <c r="I430" s="1">
        <v>10</v>
      </c>
      <c r="J430" s="1">
        <v>247470.07999999999</v>
      </c>
      <c r="K430" s="1">
        <v>10</v>
      </c>
      <c r="L430" s="1">
        <v>257368.883</v>
      </c>
      <c r="M430" s="1">
        <v>10</v>
      </c>
      <c r="N430" s="1">
        <v>0</v>
      </c>
      <c r="O430" s="1">
        <v>0</v>
      </c>
      <c r="P430" s="1">
        <v>0</v>
      </c>
      <c r="Q430" s="1">
        <v>0</v>
      </c>
      <c r="R430" s="9">
        <f t="shared" si="7"/>
        <v>742790.96299999999</v>
      </c>
      <c r="S430" s="1">
        <f t="shared" si="7"/>
        <v>30</v>
      </c>
      <c r="T430" s="1" t="s">
        <v>340</v>
      </c>
      <c r="U430" s="1" t="s">
        <v>24</v>
      </c>
      <c r="V430" s="1" t="s">
        <v>2094</v>
      </c>
    </row>
    <row r="431" spans="1:22" s="6" customFormat="1" ht="39.75" customHeight="1" x14ac:dyDescent="0.2">
      <c r="A431" s="1">
        <v>424</v>
      </c>
      <c r="B431" s="19" t="s">
        <v>68</v>
      </c>
      <c r="C431" s="1" t="s">
        <v>669</v>
      </c>
      <c r="D431" s="1" t="s">
        <v>670</v>
      </c>
      <c r="E431" s="1" t="s">
        <v>2123</v>
      </c>
      <c r="F431" s="5" t="s">
        <v>15</v>
      </c>
      <c r="G431" s="1" t="s">
        <v>27</v>
      </c>
      <c r="H431" s="1">
        <v>237952</v>
      </c>
      <c r="I431" s="1">
        <v>10</v>
      </c>
      <c r="J431" s="1">
        <v>247470.07999999999</v>
      </c>
      <c r="K431" s="1">
        <v>10</v>
      </c>
      <c r="L431" s="1">
        <v>257368.883</v>
      </c>
      <c r="M431" s="1">
        <v>10</v>
      </c>
      <c r="N431" s="1">
        <v>0</v>
      </c>
      <c r="O431" s="1">
        <v>0</v>
      </c>
      <c r="P431" s="1">
        <v>0</v>
      </c>
      <c r="Q431" s="1">
        <v>0</v>
      </c>
      <c r="R431" s="9">
        <f t="shared" si="7"/>
        <v>742790.96299999999</v>
      </c>
      <c r="S431" s="1">
        <f t="shared" si="7"/>
        <v>30</v>
      </c>
      <c r="T431" s="1" t="s">
        <v>340</v>
      </c>
      <c r="U431" s="1" t="s">
        <v>24</v>
      </c>
      <c r="V431" s="1" t="s">
        <v>2094</v>
      </c>
    </row>
    <row r="432" spans="1:22" s="6" customFormat="1" ht="39.75" customHeight="1" x14ac:dyDescent="0.2">
      <c r="A432" s="1">
        <v>425</v>
      </c>
      <c r="B432" s="19" t="s">
        <v>1835</v>
      </c>
      <c r="C432" s="1" t="s">
        <v>2124</v>
      </c>
      <c r="D432" s="1" t="s">
        <v>1271</v>
      </c>
      <c r="E432" s="1" t="s">
        <v>2125</v>
      </c>
      <c r="F432" s="5" t="s">
        <v>15</v>
      </c>
      <c r="G432" s="1" t="s">
        <v>27</v>
      </c>
      <c r="H432" s="1">
        <v>389376</v>
      </c>
      <c r="I432" s="1">
        <v>2</v>
      </c>
      <c r="J432" s="1">
        <v>404951.03999999998</v>
      </c>
      <c r="K432" s="1">
        <v>2</v>
      </c>
      <c r="L432" s="1">
        <v>421149.08199999999</v>
      </c>
      <c r="M432" s="1">
        <v>2</v>
      </c>
      <c r="N432" s="1">
        <v>0</v>
      </c>
      <c r="O432" s="1">
        <v>0</v>
      </c>
      <c r="P432" s="1">
        <v>0</v>
      </c>
      <c r="Q432" s="1">
        <v>0</v>
      </c>
      <c r="R432" s="9">
        <f t="shared" si="7"/>
        <v>1215476.122</v>
      </c>
      <c r="S432" s="1">
        <f t="shared" si="7"/>
        <v>6</v>
      </c>
      <c r="T432" s="1" t="s">
        <v>340</v>
      </c>
      <c r="U432" s="1" t="s">
        <v>24</v>
      </c>
      <c r="V432" s="1" t="s">
        <v>2094</v>
      </c>
    </row>
    <row r="433" spans="1:22" s="6" customFormat="1" ht="39.75" customHeight="1" x14ac:dyDescent="0.2">
      <c r="A433" s="1">
        <v>426</v>
      </c>
      <c r="B433" s="19" t="s">
        <v>259</v>
      </c>
      <c r="C433" s="1" t="s">
        <v>2126</v>
      </c>
      <c r="D433" s="1" t="s">
        <v>2127</v>
      </c>
      <c r="E433" s="1" t="s">
        <v>2128</v>
      </c>
      <c r="F433" s="5" t="s">
        <v>15</v>
      </c>
      <c r="G433" s="1" t="s">
        <v>27</v>
      </c>
      <c r="H433" s="1">
        <v>126360</v>
      </c>
      <c r="I433" s="1">
        <v>3</v>
      </c>
      <c r="J433" s="1">
        <v>131414.39999999999</v>
      </c>
      <c r="K433" s="1">
        <v>3</v>
      </c>
      <c r="L433" s="1">
        <v>136670.976</v>
      </c>
      <c r="M433" s="1">
        <v>3</v>
      </c>
      <c r="N433" s="1">
        <v>0</v>
      </c>
      <c r="O433" s="1">
        <v>0</v>
      </c>
      <c r="P433" s="1">
        <v>0</v>
      </c>
      <c r="Q433" s="1">
        <v>0</v>
      </c>
      <c r="R433" s="9">
        <f t="shared" si="7"/>
        <v>394445.37599999999</v>
      </c>
      <c r="S433" s="1">
        <f t="shared" si="7"/>
        <v>9</v>
      </c>
      <c r="T433" s="1" t="s">
        <v>340</v>
      </c>
      <c r="U433" s="1" t="s">
        <v>24</v>
      </c>
      <c r="V433" s="1" t="s">
        <v>2129</v>
      </c>
    </row>
    <row r="434" spans="1:22" s="6" customFormat="1" ht="39.75" customHeight="1" x14ac:dyDescent="0.2">
      <c r="A434" s="1">
        <v>427</v>
      </c>
      <c r="B434" s="19" t="s">
        <v>2130</v>
      </c>
      <c r="C434" s="1" t="s">
        <v>2131</v>
      </c>
      <c r="D434" s="1" t="s">
        <v>2132</v>
      </c>
      <c r="E434" s="1" t="s">
        <v>2133</v>
      </c>
      <c r="F434" s="5" t="s">
        <v>2134</v>
      </c>
      <c r="G434" s="1" t="s">
        <v>27</v>
      </c>
      <c r="H434" s="1">
        <v>260000</v>
      </c>
      <c r="I434" s="1">
        <v>1</v>
      </c>
      <c r="J434" s="1">
        <v>0</v>
      </c>
      <c r="K434" s="1">
        <v>0</v>
      </c>
      <c r="L434" s="1">
        <v>0</v>
      </c>
      <c r="M434" s="1">
        <v>0</v>
      </c>
      <c r="N434" s="1">
        <v>0</v>
      </c>
      <c r="O434" s="1">
        <v>0</v>
      </c>
      <c r="P434" s="1">
        <v>0</v>
      </c>
      <c r="Q434" s="1">
        <v>0</v>
      </c>
      <c r="R434" s="9">
        <f t="shared" si="7"/>
        <v>260000</v>
      </c>
      <c r="S434" s="1">
        <f t="shared" si="7"/>
        <v>1</v>
      </c>
      <c r="T434" s="1" t="s">
        <v>340</v>
      </c>
      <c r="U434" s="1" t="s">
        <v>24</v>
      </c>
      <c r="V434" s="1" t="s">
        <v>41</v>
      </c>
    </row>
    <row r="435" spans="1:22" s="6" customFormat="1" ht="39.75" customHeight="1" x14ac:dyDescent="0.2">
      <c r="A435" s="1">
        <v>428</v>
      </c>
      <c r="B435" s="19" t="s">
        <v>1134</v>
      </c>
      <c r="C435" s="1" t="s">
        <v>1135</v>
      </c>
      <c r="D435" s="1" t="s">
        <v>1136</v>
      </c>
      <c r="E435" s="1" t="s">
        <v>2135</v>
      </c>
      <c r="F435" s="5" t="s">
        <v>15</v>
      </c>
      <c r="G435" s="1" t="s">
        <v>27</v>
      </c>
      <c r="H435" s="1">
        <v>291200</v>
      </c>
      <c r="I435" s="1">
        <v>100</v>
      </c>
      <c r="J435" s="1">
        <v>302848</v>
      </c>
      <c r="K435" s="1">
        <v>100</v>
      </c>
      <c r="L435" s="1">
        <v>314961.92000000004</v>
      </c>
      <c r="M435" s="1">
        <v>100</v>
      </c>
      <c r="N435" s="1">
        <v>0</v>
      </c>
      <c r="O435" s="1">
        <v>0</v>
      </c>
      <c r="P435" s="1">
        <v>0</v>
      </c>
      <c r="Q435" s="1">
        <v>0</v>
      </c>
      <c r="R435" s="9">
        <f t="shared" si="7"/>
        <v>909009.92000000004</v>
      </c>
      <c r="S435" s="1">
        <f t="shared" si="7"/>
        <v>300</v>
      </c>
      <c r="T435" s="1" t="s">
        <v>340</v>
      </c>
      <c r="U435" s="1" t="s">
        <v>24</v>
      </c>
      <c r="V435" s="1" t="s">
        <v>25</v>
      </c>
    </row>
    <row r="436" spans="1:22" s="6" customFormat="1" ht="39.75" customHeight="1" x14ac:dyDescent="0.2">
      <c r="A436" s="1">
        <v>429</v>
      </c>
      <c r="B436" s="19" t="s">
        <v>259</v>
      </c>
      <c r="C436" s="1" t="s">
        <v>2126</v>
      </c>
      <c r="D436" s="1" t="s">
        <v>2127</v>
      </c>
      <c r="E436" s="1" t="s">
        <v>2136</v>
      </c>
      <c r="F436" s="5" t="s">
        <v>15</v>
      </c>
      <c r="G436" s="1" t="s">
        <v>27</v>
      </c>
      <c r="H436" s="1">
        <v>143520</v>
      </c>
      <c r="I436" s="1">
        <v>3</v>
      </c>
      <c r="J436" s="1">
        <v>149260.79999999999</v>
      </c>
      <c r="K436" s="1">
        <v>3</v>
      </c>
      <c r="L436" s="1">
        <v>155231.23200000002</v>
      </c>
      <c r="M436" s="1">
        <v>3</v>
      </c>
      <c r="N436" s="1">
        <v>0</v>
      </c>
      <c r="O436" s="1">
        <v>0</v>
      </c>
      <c r="P436" s="1">
        <v>0</v>
      </c>
      <c r="Q436" s="1">
        <v>0</v>
      </c>
      <c r="R436" s="9">
        <f t="shared" si="7"/>
        <v>448012.03200000001</v>
      </c>
      <c r="S436" s="1">
        <f t="shared" si="7"/>
        <v>9</v>
      </c>
      <c r="T436" s="1" t="s">
        <v>340</v>
      </c>
      <c r="U436" s="1" t="s">
        <v>24</v>
      </c>
      <c r="V436" s="1" t="s">
        <v>2129</v>
      </c>
    </row>
    <row r="437" spans="1:22" s="6" customFormat="1" ht="39.75" customHeight="1" x14ac:dyDescent="0.2">
      <c r="A437" s="1">
        <v>430</v>
      </c>
      <c r="B437" s="19" t="s">
        <v>2137</v>
      </c>
      <c r="C437" s="1" t="s">
        <v>2138</v>
      </c>
      <c r="D437" s="1" t="s">
        <v>2139</v>
      </c>
      <c r="E437" s="1" t="s">
        <v>2140</v>
      </c>
      <c r="F437" s="5" t="s">
        <v>15</v>
      </c>
      <c r="G437" s="1" t="s">
        <v>282</v>
      </c>
      <c r="H437" s="1">
        <v>265200</v>
      </c>
      <c r="I437" s="1">
        <v>300</v>
      </c>
      <c r="J437" s="1">
        <v>275808</v>
      </c>
      <c r="K437" s="1">
        <v>300</v>
      </c>
      <c r="L437" s="1">
        <v>286840.32000000001</v>
      </c>
      <c r="M437" s="1">
        <v>300</v>
      </c>
      <c r="N437" s="1">
        <v>0</v>
      </c>
      <c r="O437" s="1">
        <v>0</v>
      </c>
      <c r="P437" s="1">
        <v>0</v>
      </c>
      <c r="Q437" s="1">
        <v>0</v>
      </c>
      <c r="R437" s="9">
        <f t="shared" si="7"/>
        <v>827848.32000000007</v>
      </c>
      <c r="S437" s="1">
        <f t="shared" si="7"/>
        <v>900</v>
      </c>
      <c r="T437" s="1" t="s">
        <v>340</v>
      </c>
      <c r="U437" s="1" t="s">
        <v>24</v>
      </c>
      <c r="V437" s="1" t="s">
        <v>25</v>
      </c>
    </row>
    <row r="438" spans="1:22" s="6" customFormat="1" ht="39.75" customHeight="1" x14ac:dyDescent="0.2">
      <c r="A438" s="1">
        <v>431</v>
      </c>
      <c r="B438" s="19" t="s">
        <v>2141</v>
      </c>
      <c r="C438" s="1" t="s">
        <v>103</v>
      </c>
      <c r="D438" s="1" t="s">
        <v>2142</v>
      </c>
      <c r="E438" s="1" t="s">
        <v>2143</v>
      </c>
      <c r="F438" s="5" t="s">
        <v>2144</v>
      </c>
      <c r="G438" s="1" t="s">
        <v>27</v>
      </c>
      <c r="H438" s="1">
        <v>0</v>
      </c>
      <c r="I438" s="1">
        <v>0</v>
      </c>
      <c r="J438" s="1">
        <v>237952</v>
      </c>
      <c r="K438" s="1">
        <v>2</v>
      </c>
      <c r="L438" s="1">
        <v>0</v>
      </c>
      <c r="M438" s="1">
        <v>0</v>
      </c>
      <c r="N438" s="1">
        <v>0</v>
      </c>
      <c r="O438" s="1">
        <v>0</v>
      </c>
      <c r="P438" s="1">
        <v>0</v>
      </c>
      <c r="Q438" s="1">
        <v>0</v>
      </c>
      <c r="R438" s="9">
        <f t="shared" ref="R438:S501" si="8">H438+J438+L438+N438+P438</f>
        <v>237952</v>
      </c>
      <c r="S438" s="1">
        <f t="shared" si="8"/>
        <v>2</v>
      </c>
      <c r="T438" s="1" t="s">
        <v>340</v>
      </c>
      <c r="U438" s="1" t="s">
        <v>24</v>
      </c>
      <c r="V438" s="1" t="s">
        <v>2115</v>
      </c>
    </row>
    <row r="439" spans="1:22" s="6" customFormat="1" ht="39.75" customHeight="1" x14ac:dyDescent="0.2">
      <c r="A439" s="1">
        <v>432</v>
      </c>
      <c r="B439" s="19" t="s">
        <v>1835</v>
      </c>
      <c r="C439" s="1" t="s">
        <v>2145</v>
      </c>
      <c r="D439" s="1" t="s">
        <v>2146</v>
      </c>
      <c r="E439" s="1" t="s">
        <v>2147</v>
      </c>
      <c r="F439" s="5" t="s">
        <v>15</v>
      </c>
      <c r="G439" s="1" t="s">
        <v>27</v>
      </c>
      <c r="H439" s="1">
        <v>115190.39999999999</v>
      </c>
      <c r="I439" s="1">
        <v>1</v>
      </c>
      <c r="J439" s="1">
        <v>119798.02</v>
      </c>
      <c r="K439" s="1">
        <v>1</v>
      </c>
      <c r="L439" s="1">
        <v>124589.94</v>
      </c>
      <c r="M439" s="1">
        <v>1</v>
      </c>
      <c r="N439" s="1">
        <v>0</v>
      </c>
      <c r="O439" s="1">
        <v>0</v>
      </c>
      <c r="P439" s="1">
        <v>0</v>
      </c>
      <c r="Q439" s="1">
        <v>0</v>
      </c>
      <c r="R439" s="9">
        <f t="shared" si="8"/>
        <v>359578.36</v>
      </c>
      <c r="S439" s="1">
        <f t="shared" si="8"/>
        <v>3</v>
      </c>
      <c r="T439" s="1" t="s">
        <v>340</v>
      </c>
      <c r="U439" s="1" t="s">
        <v>2148</v>
      </c>
      <c r="V439" s="1" t="s">
        <v>2149</v>
      </c>
    </row>
    <row r="440" spans="1:22" s="6" customFormat="1" ht="39.75" customHeight="1" x14ac:dyDescent="0.2">
      <c r="A440" s="1">
        <v>433</v>
      </c>
      <c r="B440" s="19" t="s">
        <v>1283</v>
      </c>
      <c r="C440" s="1" t="s">
        <v>1984</v>
      </c>
      <c r="D440" s="1" t="s">
        <v>1985</v>
      </c>
      <c r="E440" s="1" t="s">
        <v>2150</v>
      </c>
      <c r="F440" s="5" t="s">
        <v>2151</v>
      </c>
      <c r="G440" s="1" t="s">
        <v>27</v>
      </c>
      <c r="H440" s="1">
        <v>0</v>
      </c>
      <c r="I440" s="1">
        <v>0</v>
      </c>
      <c r="J440" s="1">
        <v>1654848</v>
      </c>
      <c r="K440" s="1">
        <v>10</v>
      </c>
      <c r="L440" s="1">
        <v>0</v>
      </c>
      <c r="M440" s="1">
        <v>0</v>
      </c>
      <c r="N440" s="1">
        <v>1789883.5968000004</v>
      </c>
      <c r="O440" s="1">
        <v>10</v>
      </c>
      <c r="P440" s="1">
        <v>0</v>
      </c>
      <c r="Q440" s="1">
        <v>0</v>
      </c>
      <c r="R440" s="9">
        <f t="shared" si="8"/>
        <v>3444731.5968000004</v>
      </c>
      <c r="S440" s="1">
        <f t="shared" si="8"/>
        <v>20</v>
      </c>
      <c r="T440" s="1" t="s">
        <v>351</v>
      </c>
      <c r="U440" s="1" t="s">
        <v>21</v>
      </c>
      <c r="V440" s="1" t="s">
        <v>2152</v>
      </c>
    </row>
    <row r="441" spans="1:22" s="6" customFormat="1" ht="39.75" customHeight="1" x14ac:dyDescent="0.2">
      <c r="A441" s="1">
        <v>434</v>
      </c>
      <c r="B441" s="19" t="s">
        <v>281</v>
      </c>
      <c r="C441" s="1" t="s">
        <v>840</v>
      </c>
      <c r="D441" s="1" t="s">
        <v>841</v>
      </c>
      <c r="E441" s="1" t="s">
        <v>2153</v>
      </c>
      <c r="F441" s="5" t="s">
        <v>2154</v>
      </c>
      <c r="G441" s="1" t="s">
        <v>27</v>
      </c>
      <c r="H441" s="1">
        <v>638000</v>
      </c>
      <c r="I441" s="1">
        <v>8</v>
      </c>
      <c r="J441" s="1">
        <v>670000</v>
      </c>
      <c r="K441" s="1">
        <v>8</v>
      </c>
      <c r="L441" s="1">
        <v>704000</v>
      </c>
      <c r="M441" s="1">
        <v>8</v>
      </c>
      <c r="N441" s="1">
        <v>739000</v>
      </c>
      <c r="O441" s="1">
        <v>8</v>
      </c>
      <c r="P441" s="1">
        <v>0</v>
      </c>
      <c r="Q441" s="1">
        <v>0</v>
      </c>
      <c r="R441" s="9">
        <f t="shared" si="8"/>
        <v>2751000</v>
      </c>
      <c r="S441" s="1">
        <f t="shared" si="8"/>
        <v>32</v>
      </c>
      <c r="T441" s="1" t="s">
        <v>351</v>
      </c>
      <c r="U441" s="1" t="s">
        <v>23</v>
      </c>
      <c r="V441" s="1" t="s">
        <v>25</v>
      </c>
    </row>
    <row r="442" spans="1:22" s="6" customFormat="1" ht="39.75" customHeight="1" x14ac:dyDescent="0.2">
      <c r="A442" s="1">
        <v>435</v>
      </c>
      <c r="B442" s="19" t="s">
        <v>272</v>
      </c>
      <c r="C442" s="1" t="s">
        <v>2155</v>
      </c>
      <c r="D442" s="1" t="s">
        <v>2156</v>
      </c>
      <c r="E442" s="1" t="s">
        <v>2157</v>
      </c>
      <c r="F442" s="5" t="s">
        <v>2158</v>
      </c>
      <c r="G442" s="1" t="s">
        <v>27</v>
      </c>
      <c r="H442" s="1">
        <v>671230</v>
      </c>
      <c r="I442" s="1">
        <v>50</v>
      </c>
      <c r="J442" s="1">
        <v>0</v>
      </c>
      <c r="K442" s="1">
        <v>0</v>
      </c>
      <c r="L442" s="1">
        <v>0</v>
      </c>
      <c r="M442" s="1">
        <v>0</v>
      </c>
      <c r="N442" s="1">
        <v>0</v>
      </c>
      <c r="O442" s="1">
        <v>0</v>
      </c>
      <c r="P442" s="1">
        <v>0</v>
      </c>
      <c r="Q442" s="1">
        <v>0</v>
      </c>
      <c r="R442" s="9">
        <f t="shared" si="8"/>
        <v>671230</v>
      </c>
      <c r="S442" s="1">
        <f t="shared" si="8"/>
        <v>50</v>
      </c>
      <c r="T442" s="1" t="s">
        <v>351</v>
      </c>
      <c r="U442" s="1" t="s">
        <v>24</v>
      </c>
      <c r="V442" s="1" t="s">
        <v>2159</v>
      </c>
    </row>
    <row r="443" spans="1:22" s="6" customFormat="1" ht="39.75" customHeight="1" x14ac:dyDescent="0.2">
      <c r="A443" s="1">
        <v>436</v>
      </c>
      <c r="B443" s="19" t="s">
        <v>2160</v>
      </c>
      <c r="C443" s="1" t="s">
        <v>2161</v>
      </c>
      <c r="D443" s="1" t="s">
        <v>2162</v>
      </c>
      <c r="E443" s="1" t="s">
        <v>2163</v>
      </c>
      <c r="F443" s="5" t="s">
        <v>2164</v>
      </c>
      <c r="G443" s="1" t="s">
        <v>219</v>
      </c>
      <c r="H443" s="1">
        <v>452270</v>
      </c>
      <c r="I443" s="1">
        <v>460</v>
      </c>
      <c r="J443" s="1">
        <v>0</v>
      </c>
      <c r="K443" s="1">
        <v>0</v>
      </c>
      <c r="L443" s="1">
        <v>0</v>
      </c>
      <c r="M443" s="1">
        <v>0</v>
      </c>
      <c r="N443" s="1">
        <v>0</v>
      </c>
      <c r="O443" s="1">
        <v>0</v>
      </c>
      <c r="P443" s="1">
        <v>0</v>
      </c>
      <c r="Q443" s="1">
        <v>0</v>
      </c>
      <c r="R443" s="9">
        <f t="shared" si="8"/>
        <v>452270</v>
      </c>
      <c r="S443" s="1">
        <f t="shared" si="8"/>
        <v>460</v>
      </c>
      <c r="T443" s="1" t="s">
        <v>351</v>
      </c>
      <c r="U443" s="1" t="s">
        <v>24</v>
      </c>
      <c r="V443" s="1" t="s">
        <v>3349</v>
      </c>
    </row>
    <row r="444" spans="1:22" s="6" customFormat="1" ht="39.75" customHeight="1" x14ac:dyDescent="0.2">
      <c r="A444" s="1">
        <v>437</v>
      </c>
      <c r="B444" s="19" t="s">
        <v>108</v>
      </c>
      <c r="C444" s="1" t="s">
        <v>109</v>
      </c>
      <c r="D444" s="1" t="s">
        <v>110</v>
      </c>
      <c r="E444" s="1" t="s">
        <v>2165</v>
      </c>
      <c r="F444" s="5" t="s">
        <v>2166</v>
      </c>
      <c r="G444" s="1" t="s">
        <v>27</v>
      </c>
      <c r="H444" s="1">
        <v>79500</v>
      </c>
      <c r="I444" s="1">
        <v>150</v>
      </c>
      <c r="J444" s="1">
        <f>H444*1.05</f>
        <v>83475</v>
      </c>
      <c r="K444" s="1">
        <v>150</v>
      </c>
      <c r="L444" s="1">
        <f>J444*1.04</f>
        <v>86814</v>
      </c>
      <c r="M444" s="1">
        <v>150</v>
      </c>
      <c r="N444" s="1">
        <f>L444*1.04</f>
        <v>90286.56</v>
      </c>
      <c r="O444" s="1">
        <v>150</v>
      </c>
      <c r="P444" s="1">
        <f>N444*1.04</f>
        <v>93898.022400000002</v>
      </c>
      <c r="Q444" s="1">
        <v>150</v>
      </c>
      <c r="R444" s="9">
        <f t="shared" si="8"/>
        <v>433973.58240000001</v>
      </c>
      <c r="S444" s="1">
        <f t="shared" si="8"/>
        <v>750</v>
      </c>
      <c r="T444" s="1" t="s">
        <v>352</v>
      </c>
      <c r="U444" s="1" t="s">
        <v>26</v>
      </c>
      <c r="V444" s="1" t="s">
        <v>162</v>
      </c>
    </row>
    <row r="445" spans="1:22" s="6" customFormat="1" ht="39.75" customHeight="1" x14ac:dyDescent="0.2">
      <c r="A445" s="1">
        <v>438</v>
      </c>
      <c r="B445" s="19" t="s">
        <v>82</v>
      </c>
      <c r="C445" s="1" t="s">
        <v>2167</v>
      </c>
      <c r="D445" s="1" t="s">
        <v>2168</v>
      </c>
      <c r="E445" s="1" t="s">
        <v>2169</v>
      </c>
      <c r="F445" s="5" t="s">
        <v>2170</v>
      </c>
      <c r="G445" s="1" t="s">
        <v>27</v>
      </c>
      <c r="H445" s="1">
        <v>271360</v>
      </c>
      <c r="I445" s="1">
        <v>8</v>
      </c>
      <c r="J445" s="1">
        <f>H445*1.05</f>
        <v>284928</v>
      </c>
      <c r="K445" s="1">
        <v>8</v>
      </c>
      <c r="L445" s="1">
        <f>J445*1.04</f>
        <v>296325.12</v>
      </c>
      <c r="M445" s="1">
        <v>8</v>
      </c>
      <c r="N445" s="1">
        <f>L445*1.04</f>
        <v>308178.12479999999</v>
      </c>
      <c r="O445" s="1">
        <v>8</v>
      </c>
      <c r="P445" s="1">
        <f>N445*1.04</f>
        <v>320505.24979199999</v>
      </c>
      <c r="Q445" s="1">
        <v>8</v>
      </c>
      <c r="R445" s="9">
        <f t="shared" si="8"/>
        <v>1481296.494592</v>
      </c>
      <c r="S445" s="1">
        <f t="shared" si="8"/>
        <v>40</v>
      </c>
      <c r="T445" s="1" t="s">
        <v>352</v>
      </c>
      <c r="U445" s="1" t="s">
        <v>78</v>
      </c>
      <c r="V445" s="1" t="s">
        <v>2171</v>
      </c>
    </row>
    <row r="446" spans="1:22" s="6" customFormat="1" ht="39.75" customHeight="1" x14ac:dyDescent="0.2">
      <c r="A446" s="1">
        <v>439</v>
      </c>
      <c r="B446" s="19" t="s">
        <v>108</v>
      </c>
      <c r="C446" s="1" t="s">
        <v>160</v>
      </c>
      <c r="D446" s="1" t="s">
        <v>161</v>
      </c>
      <c r="E446" s="1" t="s">
        <v>2172</v>
      </c>
      <c r="F446" s="5" t="s">
        <v>2173</v>
      </c>
      <c r="G446" s="1" t="s">
        <v>27</v>
      </c>
      <c r="H446" s="1">
        <v>79500</v>
      </c>
      <c r="I446" s="1">
        <v>150</v>
      </c>
      <c r="J446" s="1">
        <f>H446*1.05</f>
        <v>83475</v>
      </c>
      <c r="K446" s="1">
        <v>150</v>
      </c>
      <c r="L446" s="1">
        <f>J446*1.04</f>
        <v>86814</v>
      </c>
      <c r="M446" s="1">
        <v>150</v>
      </c>
      <c r="N446" s="1">
        <f>L446*1.04</f>
        <v>90286.56</v>
      </c>
      <c r="O446" s="1">
        <v>150</v>
      </c>
      <c r="P446" s="1">
        <f>N446*1.04</f>
        <v>93898.022400000002</v>
      </c>
      <c r="Q446" s="1">
        <v>150</v>
      </c>
      <c r="R446" s="9">
        <f t="shared" si="8"/>
        <v>433973.58240000001</v>
      </c>
      <c r="S446" s="1">
        <f t="shared" si="8"/>
        <v>750</v>
      </c>
      <c r="T446" s="1" t="s">
        <v>352</v>
      </c>
      <c r="U446" s="1" t="s">
        <v>26</v>
      </c>
      <c r="V446" s="1" t="s">
        <v>162</v>
      </c>
    </row>
    <row r="447" spans="1:22" s="6" customFormat="1" ht="39.75" customHeight="1" x14ac:dyDescent="0.2">
      <c r="A447" s="1">
        <v>440</v>
      </c>
      <c r="B447" s="19" t="s">
        <v>2174</v>
      </c>
      <c r="C447" s="1" t="s">
        <v>2175</v>
      </c>
      <c r="D447" s="1" t="s">
        <v>2176</v>
      </c>
      <c r="E447" s="1" t="s">
        <v>2177</v>
      </c>
      <c r="F447" s="5" t="s">
        <v>2178</v>
      </c>
      <c r="G447" s="1" t="s">
        <v>219</v>
      </c>
      <c r="H447" s="3">
        <v>8016321.5999999996</v>
      </c>
      <c r="I447" s="3">
        <v>3462.3999999999996</v>
      </c>
      <c r="J447" s="3">
        <v>6223392</v>
      </c>
      <c r="K447" s="3">
        <v>2688</v>
      </c>
      <c r="L447" s="3">
        <v>6223392</v>
      </c>
      <c r="M447" s="3">
        <v>2688</v>
      </c>
      <c r="N447" s="3">
        <v>6223392</v>
      </c>
      <c r="O447" s="3">
        <v>2688</v>
      </c>
      <c r="P447" s="1">
        <v>0</v>
      </c>
      <c r="Q447" s="1">
        <v>0</v>
      </c>
      <c r="R447" s="9">
        <f t="shared" si="8"/>
        <v>26686497.600000001</v>
      </c>
      <c r="S447" s="1">
        <f t="shared" si="8"/>
        <v>11526.4</v>
      </c>
      <c r="T447" s="1" t="s">
        <v>353</v>
      </c>
      <c r="U447" s="1" t="s">
        <v>24</v>
      </c>
      <c r="V447" s="1" t="s">
        <v>2179</v>
      </c>
    </row>
    <row r="448" spans="1:22" s="6" customFormat="1" ht="39.75" customHeight="1" x14ac:dyDescent="0.2">
      <c r="A448" s="1">
        <v>441</v>
      </c>
      <c r="B448" s="19" t="s">
        <v>1672</v>
      </c>
      <c r="C448" s="1" t="s">
        <v>1673</v>
      </c>
      <c r="D448" s="1" t="s">
        <v>1674</v>
      </c>
      <c r="E448" s="1" t="s">
        <v>2180</v>
      </c>
      <c r="F448" s="5" t="s">
        <v>2181</v>
      </c>
      <c r="G448" s="1" t="s">
        <v>27</v>
      </c>
      <c r="H448" s="3">
        <v>2654400</v>
      </c>
      <c r="I448" s="3">
        <v>4424</v>
      </c>
      <c r="J448" s="3">
        <v>2352000</v>
      </c>
      <c r="K448" s="3">
        <v>3920</v>
      </c>
      <c r="L448" s="3">
        <v>2352000</v>
      </c>
      <c r="M448" s="3">
        <v>3920</v>
      </c>
      <c r="N448" s="3">
        <v>2352000</v>
      </c>
      <c r="O448" s="3">
        <v>3920</v>
      </c>
      <c r="P448" s="1">
        <v>0</v>
      </c>
      <c r="Q448" s="1">
        <v>0</v>
      </c>
      <c r="R448" s="9">
        <f t="shared" si="8"/>
        <v>9710400</v>
      </c>
      <c r="S448" s="1">
        <f t="shared" si="8"/>
        <v>16184</v>
      </c>
      <c r="T448" s="1" t="s">
        <v>353</v>
      </c>
      <c r="U448" s="1" t="s">
        <v>24</v>
      </c>
      <c r="V448" s="1" t="s">
        <v>2182</v>
      </c>
    </row>
    <row r="449" spans="1:22" s="6" customFormat="1" ht="39.75" customHeight="1" x14ac:dyDescent="0.2">
      <c r="A449" s="1">
        <v>442</v>
      </c>
      <c r="B449" s="19" t="s">
        <v>2174</v>
      </c>
      <c r="C449" s="1" t="s">
        <v>2175</v>
      </c>
      <c r="D449" s="1" t="s">
        <v>2176</v>
      </c>
      <c r="E449" s="1" t="s">
        <v>2183</v>
      </c>
      <c r="F449" s="5" t="s">
        <v>2184</v>
      </c>
      <c r="G449" s="1" t="s">
        <v>219</v>
      </c>
      <c r="H449" s="3">
        <v>2975361.25</v>
      </c>
      <c r="I449" s="3">
        <v>21475</v>
      </c>
      <c r="J449" s="3">
        <v>2183243.19</v>
      </c>
      <c r="K449" s="3">
        <v>15757.8</v>
      </c>
      <c r="L449" s="3">
        <v>2183243.19</v>
      </c>
      <c r="M449" s="3">
        <v>15757.8</v>
      </c>
      <c r="N449" s="3">
        <v>2183243.19</v>
      </c>
      <c r="O449" s="3">
        <v>15757.8</v>
      </c>
      <c r="P449" s="1">
        <v>0</v>
      </c>
      <c r="Q449" s="1">
        <v>0</v>
      </c>
      <c r="R449" s="9">
        <f t="shared" si="8"/>
        <v>9525090.8199999984</v>
      </c>
      <c r="S449" s="1">
        <f t="shared" si="8"/>
        <v>68748.400000000009</v>
      </c>
      <c r="T449" s="1" t="s">
        <v>353</v>
      </c>
      <c r="U449" s="1" t="s">
        <v>24</v>
      </c>
      <c r="V449" s="1" t="s">
        <v>2179</v>
      </c>
    </row>
    <row r="450" spans="1:22" s="6" customFormat="1" ht="39.75" customHeight="1" x14ac:dyDescent="0.2">
      <c r="A450" s="1">
        <v>443</v>
      </c>
      <c r="B450" s="19" t="s">
        <v>873</v>
      </c>
      <c r="C450" s="1" t="s">
        <v>874</v>
      </c>
      <c r="D450" s="1" t="s">
        <v>875</v>
      </c>
      <c r="E450" s="1" t="s">
        <v>2185</v>
      </c>
      <c r="F450" s="5" t="s">
        <v>2186</v>
      </c>
      <c r="G450" s="1" t="s">
        <v>29</v>
      </c>
      <c r="H450" s="3">
        <v>11457600</v>
      </c>
      <c r="I450" s="3">
        <v>496</v>
      </c>
      <c r="J450" s="3">
        <v>10857000</v>
      </c>
      <c r="K450" s="3">
        <v>470</v>
      </c>
      <c r="L450" s="3">
        <v>10857000</v>
      </c>
      <c r="M450" s="3">
        <v>470</v>
      </c>
      <c r="N450" s="3">
        <v>10857000</v>
      </c>
      <c r="O450" s="3">
        <v>470</v>
      </c>
      <c r="P450" s="1">
        <v>0</v>
      </c>
      <c r="Q450" s="1">
        <v>0</v>
      </c>
      <c r="R450" s="9">
        <f t="shared" si="8"/>
        <v>44028600</v>
      </c>
      <c r="S450" s="1">
        <f t="shared" si="8"/>
        <v>1906</v>
      </c>
      <c r="T450" s="1" t="s">
        <v>353</v>
      </c>
      <c r="U450" s="1" t="s">
        <v>24</v>
      </c>
      <c r="V450" s="1" t="s">
        <v>2187</v>
      </c>
    </row>
    <row r="451" spans="1:22" s="6" customFormat="1" ht="39.75" customHeight="1" x14ac:dyDescent="0.2">
      <c r="A451" s="1">
        <v>444</v>
      </c>
      <c r="B451" s="19" t="s">
        <v>2174</v>
      </c>
      <c r="C451" s="1" t="s">
        <v>2188</v>
      </c>
      <c r="D451" s="1" t="s">
        <v>2189</v>
      </c>
      <c r="E451" s="1" t="s">
        <v>2190</v>
      </c>
      <c r="F451" s="5" t="s">
        <v>2191</v>
      </c>
      <c r="G451" s="1" t="s">
        <v>219</v>
      </c>
      <c r="H451" s="3">
        <v>1414089.6</v>
      </c>
      <c r="I451" s="3">
        <v>1530.4</v>
      </c>
      <c r="J451" s="3">
        <v>2596440</v>
      </c>
      <c r="K451" s="3">
        <v>2810</v>
      </c>
      <c r="L451" s="3">
        <v>2596440</v>
      </c>
      <c r="M451" s="3">
        <v>2810</v>
      </c>
      <c r="N451" s="3">
        <v>2596440</v>
      </c>
      <c r="O451" s="3">
        <v>2810</v>
      </c>
      <c r="P451" s="1">
        <v>0</v>
      </c>
      <c r="Q451" s="1">
        <v>0</v>
      </c>
      <c r="R451" s="9">
        <f t="shared" si="8"/>
        <v>9203409.5999999996</v>
      </c>
      <c r="S451" s="1">
        <f t="shared" si="8"/>
        <v>9960.4</v>
      </c>
      <c r="T451" s="1" t="s">
        <v>353</v>
      </c>
      <c r="U451" s="1" t="s">
        <v>24</v>
      </c>
      <c r="V451" s="1" t="s">
        <v>2179</v>
      </c>
    </row>
    <row r="452" spans="1:22" s="6" customFormat="1" ht="39.75" customHeight="1" x14ac:dyDescent="0.2">
      <c r="A452" s="1">
        <v>445</v>
      </c>
      <c r="B452" s="19" t="s">
        <v>2174</v>
      </c>
      <c r="C452" s="1" t="s">
        <v>2175</v>
      </c>
      <c r="D452" s="1" t="s">
        <v>2176</v>
      </c>
      <c r="E452" s="1" t="s">
        <v>2192</v>
      </c>
      <c r="F452" s="5" t="s">
        <v>2193</v>
      </c>
      <c r="G452" s="1" t="s">
        <v>144</v>
      </c>
      <c r="H452" s="3">
        <v>205271.22</v>
      </c>
      <c r="I452" s="3">
        <v>462</v>
      </c>
      <c r="J452" s="3">
        <v>186610.2</v>
      </c>
      <c r="K452" s="3">
        <v>420</v>
      </c>
      <c r="L452" s="3">
        <v>186610.2</v>
      </c>
      <c r="M452" s="3">
        <v>420</v>
      </c>
      <c r="N452" s="3">
        <v>186610.2</v>
      </c>
      <c r="O452" s="3">
        <v>420</v>
      </c>
      <c r="P452" s="1">
        <v>0</v>
      </c>
      <c r="Q452" s="1">
        <v>0</v>
      </c>
      <c r="R452" s="9">
        <f t="shared" si="8"/>
        <v>765101.82000000007</v>
      </c>
      <c r="S452" s="1">
        <f t="shared" si="8"/>
        <v>1722</v>
      </c>
      <c r="T452" s="1" t="s">
        <v>353</v>
      </c>
      <c r="U452" s="1" t="s">
        <v>24</v>
      </c>
      <c r="V452" s="1" t="s">
        <v>2179</v>
      </c>
    </row>
    <row r="453" spans="1:22" s="6" customFormat="1" ht="39.75" customHeight="1" x14ac:dyDescent="0.2">
      <c r="A453" s="1">
        <v>446</v>
      </c>
      <c r="B453" s="19" t="s">
        <v>98</v>
      </c>
      <c r="C453" s="1" t="s">
        <v>99</v>
      </c>
      <c r="D453" s="1" t="s">
        <v>98</v>
      </c>
      <c r="E453" s="1" t="s">
        <v>2194</v>
      </c>
      <c r="F453" s="5" t="s">
        <v>2195</v>
      </c>
      <c r="G453" s="1" t="s">
        <v>27</v>
      </c>
      <c r="H453" s="3">
        <v>304687</v>
      </c>
      <c r="I453" s="3">
        <v>50</v>
      </c>
      <c r="J453" s="1">
        <v>318398</v>
      </c>
      <c r="K453" s="1">
        <v>50</v>
      </c>
      <c r="L453" s="1">
        <v>329542</v>
      </c>
      <c r="M453" s="1">
        <v>50</v>
      </c>
      <c r="N453" s="1">
        <v>341076</v>
      </c>
      <c r="O453" s="1">
        <v>50</v>
      </c>
      <c r="P453" s="1">
        <v>0</v>
      </c>
      <c r="Q453" s="1">
        <v>0</v>
      </c>
      <c r="R453" s="9">
        <f t="shared" si="8"/>
        <v>1293703</v>
      </c>
      <c r="S453" s="1">
        <f t="shared" si="8"/>
        <v>200</v>
      </c>
      <c r="T453" s="1" t="s">
        <v>353</v>
      </c>
      <c r="U453" s="1" t="s">
        <v>24</v>
      </c>
      <c r="V453" s="1" t="s">
        <v>2196</v>
      </c>
    </row>
    <row r="454" spans="1:22" s="6" customFormat="1" ht="39.75" customHeight="1" x14ac:dyDescent="0.2">
      <c r="A454" s="1">
        <v>447</v>
      </c>
      <c r="B454" s="19" t="s">
        <v>273</v>
      </c>
      <c r="C454" s="1" t="s">
        <v>2197</v>
      </c>
      <c r="D454" s="1" t="s">
        <v>2198</v>
      </c>
      <c r="E454" s="1" t="s">
        <v>2199</v>
      </c>
      <c r="F454" s="5" t="s">
        <v>15</v>
      </c>
      <c r="G454" s="1" t="s">
        <v>27</v>
      </c>
      <c r="H454" s="1">
        <v>1963500</v>
      </c>
      <c r="I454" s="1">
        <v>55</v>
      </c>
      <c r="J454" s="1">
        <v>0</v>
      </c>
      <c r="K454" s="1">
        <v>0</v>
      </c>
      <c r="L454" s="1">
        <v>2791695</v>
      </c>
      <c r="M454" s="1">
        <v>1</v>
      </c>
      <c r="N454" s="1">
        <v>2931295</v>
      </c>
      <c r="O454" s="1">
        <v>1</v>
      </c>
      <c r="P454" s="1">
        <v>0</v>
      </c>
      <c r="Q454" s="1">
        <v>0</v>
      </c>
      <c r="R454" s="9">
        <f t="shared" si="8"/>
        <v>7686490</v>
      </c>
      <c r="S454" s="1">
        <f t="shared" si="8"/>
        <v>57</v>
      </c>
      <c r="T454" s="1" t="s">
        <v>354</v>
      </c>
      <c r="U454" s="1" t="s">
        <v>28</v>
      </c>
      <c r="V454" s="1" t="s">
        <v>2200</v>
      </c>
    </row>
    <row r="455" spans="1:22" s="6" customFormat="1" ht="39.75" customHeight="1" x14ac:dyDescent="0.2">
      <c r="A455" s="1">
        <v>448</v>
      </c>
      <c r="B455" s="19" t="s">
        <v>2201</v>
      </c>
      <c r="C455" s="1" t="s">
        <v>2202</v>
      </c>
      <c r="D455" s="1" t="s">
        <v>2203</v>
      </c>
      <c r="E455" s="1" t="s">
        <v>2204</v>
      </c>
      <c r="F455" s="5" t="s">
        <v>15</v>
      </c>
      <c r="G455" s="1" t="s">
        <v>274</v>
      </c>
      <c r="H455" s="1">
        <v>3194752816.6399999</v>
      </c>
      <c r="I455" s="1">
        <v>154</v>
      </c>
      <c r="J455" s="1">
        <v>4617980.21</v>
      </c>
      <c r="K455" s="1">
        <v>4</v>
      </c>
      <c r="L455" s="1">
        <v>4778980.21</v>
      </c>
      <c r="M455" s="1">
        <v>4</v>
      </c>
      <c r="N455" s="1">
        <v>4959280</v>
      </c>
      <c r="O455" s="1">
        <v>4</v>
      </c>
      <c r="P455" s="1">
        <v>0</v>
      </c>
      <c r="Q455" s="1">
        <v>0</v>
      </c>
      <c r="R455" s="9">
        <f t="shared" si="8"/>
        <v>3209109057.0599999</v>
      </c>
      <c r="S455" s="1">
        <f t="shared" si="8"/>
        <v>166</v>
      </c>
      <c r="T455" s="1" t="s">
        <v>354</v>
      </c>
      <c r="U455" s="1" t="s">
        <v>2205</v>
      </c>
      <c r="V455" s="1" t="s">
        <v>2206</v>
      </c>
    </row>
    <row r="456" spans="1:22" s="6" customFormat="1" ht="39.75" customHeight="1" x14ac:dyDescent="0.2">
      <c r="A456" s="1">
        <v>449</v>
      </c>
      <c r="B456" s="19" t="s">
        <v>2207</v>
      </c>
      <c r="C456" s="1" t="s">
        <v>2208</v>
      </c>
      <c r="D456" s="1" t="s">
        <v>2209</v>
      </c>
      <c r="E456" s="1" t="s">
        <v>2210</v>
      </c>
      <c r="F456" s="5" t="s">
        <v>15</v>
      </c>
      <c r="G456" s="1" t="s">
        <v>72</v>
      </c>
      <c r="H456" s="1">
        <v>194531</v>
      </c>
      <c r="I456" s="1">
        <v>623</v>
      </c>
      <c r="J456" s="1">
        <v>0</v>
      </c>
      <c r="K456" s="1">
        <v>0</v>
      </c>
      <c r="L456" s="1">
        <v>0</v>
      </c>
      <c r="M456" s="1">
        <v>0</v>
      </c>
      <c r="N456" s="1">
        <v>0</v>
      </c>
      <c r="O456" s="1">
        <v>0</v>
      </c>
      <c r="P456" s="1">
        <v>0</v>
      </c>
      <c r="Q456" s="1">
        <v>0</v>
      </c>
      <c r="R456" s="9">
        <f t="shared" si="8"/>
        <v>194531</v>
      </c>
      <c r="S456" s="1">
        <f t="shared" si="8"/>
        <v>623</v>
      </c>
      <c r="T456" s="1" t="s">
        <v>354</v>
      </c>
      <c r="U456" s="1" t="s">
        <v>25</v>
      </c>
      <c r="V456" s="1" t="s">
        <v>25</v>
      </c>
    </row>
    <row r="457" spans="1:22" s="6" customFormat="1" ht="39.75" customHeight="1" x14ac:dyDescent="0.2">
      <c r="A457" s="1">
        <v>450</v>
      </c>
      <c r="B457" s="19" t="s">
        <v>2211</v>
      </c>
      <c r="C457" s="1" t="s">
        <v>2212</v>
      </c>
      <c r="D457" s="1" t="s">
        <v>2213</v>
      </c>
      <c r="E457" s="1" t="s">
        <v>2214</v>
      </c>
      <c r="F457" s="5" t="s">
        <v>15</v>
      </c>
      <c r="G457" s="1" t="s">
        <v>27</v>
      </c>
      <c r="H457" s="1">
        <v>389376</v>
      </c>
      <c r="I457" s="1">
        <v>20</v>
      </c>
      <c r="J457" s="1">
        <v>0</v>
      </c>
      <c r="K457" s="1">
        <v>0</v>
      </c>
      <c r="L457" s="1">
        <v>0</v>
      </c>
      <c r="M457" s="1">
        <v>0</v>
      </c>
      <c r="N457" s="1">
        <v>0</v>
      </c>
      <c r="O457" s="1">
        <v>0</v>
      </c>
      <c r="P457" s="1">
        <v>0</v>
      </c>
      <c r="Q457" s="1">
        <v>0</v>
      </c>
      <c r="R457" s="9">
        <f t="shared" si="8"/>
        <v>389376</v>
      </c>
      <c r="S457" s="1">
        <f t="shared" si="8"/>
        <v>20</v>
      </c>
      <c r="T457" s="1" t="s">
        <v>354</v>
      </c>
      <c r="U457" s="1" t="s">
        <v>2205</v>
      </c>
      <c r="V457" s="1" t="s">
        <v>2215</v>
      </c>
    </row>
    <row r="458" spans="1:22" s="6" customFormat="1" ht="39.75" customHeight="1" x14ac:dyDescent="0.2">
      <c r="A458" s="1">
        <v>451</v>
      </c>
      <c r="B458" s="19" t="s">
        <v>835</v>
      </c>
      <c r="C458" s="1" t="s">
        <v>836</v>
      </c>
      <c r="D458" s="1" t="s">
        <v>209</v>
      </c>
      <c r="E458" s="1" t="s">
        <v>2216</v>
      </c>
      <c r="F458" s="5" t="s">
        <v>15</v>
      </c>
      <c r="G458" s="1" t="s">
        <v>17</v>
      </c>
      <c r="H458" s="1">
        <v>175162.31</v>
      </c>
      <c r="I458" s="3">
        <v>53.74</v>
      </c>
      <c r="J458" s="1">
        <v>183044.61</v>
      </c>
      <c r="K458" s="3">
        <v>53.74</v>
      </c>
      <c r="L458" s="1">
        <v>189451.17</v>
      </c>
      <c r="M458" s="3">
        <v>53.74</v>
      </c>
      <c r="N458" s="1">
        <v>196081.96</v>
      </c>
      <c r="O458" s="3">
        <v>53.74</v>
      </c>
      <c r="P458" s="1">
        <v>202944.83</v>
      </c>
      <c r="Q458" s="3">
        <v>53.74</v>
      </c>
      <c r="R458" s="9">
        <f t="shared" si="8"/>
        <v>946684.87999999989</v>
      </c>
      <c r="S458" s="1">
        <f t="shared" si="8"/>
        <v>268.7</v>
      </c>
      <c r="T458" s="1" t="s">
        <v>354</v>
      </c>
      <c r="U458" s="1" t="s">
        <v>24</v>
      </c>
      <c r="V458" s="1" t="s">
        <v>839</v>
      </c>
    </row>
    <row r="459" spans="1:22" s="6" customFormat="1" ht="39.75" customHeight="1" x14ac:dyDescent="0.2">
      <c r="A459" s="1">
        <v>452</v>
      </c>
      <c r="B459" s="19" t="s">
        <v>2217</v>
      </c>
      <c r="C459" s="1" t="s">
        <v>2218</v>
      </c>
      <c r="D459" s="1" t="s">
        <v>2219</v>
      </c>
      <c r="E459" s="1" t="s">
        <v>2220</v>
      </c>
      <c r="F459" s="5" t="s">
        <v>15</v>
      </c>
      <c r="G459" s="1" t="s">
        <v>17</v>
      </c>
      <c r="H459" s="1">
        <v>129589</v>
      </c>
      <c r="I459" s="1">
        <v>354</v>
      </c>
      <c r="J459" s="1">
        <v>0</v>
      </c>
      <c r="K459" s="1">
        <v>0</v>
      </c>
      <c r="L459" s="1">
        <v>0</v>
      </c>
      <c r="M459" s="1">
        <v>0</v>
      </c>
      <c r="N459" s="1">
        <v>0</v>
      </c>
      <c r="O459" s="1">
        <v>0</v>
      </c>
      <c r="P459" s="1">
        <v>0</v>
      </c>
      <c r="Q459" s="1">
        <v>0</v>
      </c>
      <c r="R459" s="9">
        <f t="shared" si="8"/>
        <v>129589</v>
      </c>
      <c r="S459" s="1">
        <f t="shared" si="8"/>
        <v>354</v>
      </c>
      <c r="T459" s="1" t="s">
        <v>354</v>
      </c>
      <c r="U459" s="1" t="s">
        <v>25</v>
      </c>
      <c r="V459" s="1" t="s">
        <v>25</v>
      </c>
    </row>
    <row r="460" spans="1:22" s="6" customFormat="1" ht="39.75" customHeight="1" x14ac:dyDescent="0.2">
      <c r="A460" s="1">
        <v>453</v>
      </c>
      <c r="B460" s="19" t="s">
        <v>2207</v>
      </c>
      <c r="C460" s="1" t="s">
        <v>2208</v>
      </c>
      <c r="D460" s="1" t="s">
        <v>2209</v>
      </c>
      <c r="E460" s="1" t="s">
        <v>2221</v>
      </c>
      <c r="F460" s="5" t="s">
        <v>15</v>
      </c>
      <c r="G460" s="1" t="s">
        <v>72</v>
      </c>
      <c r="H460" s="1">
        <v>13696176.18</v>
      </c>
      <c r="I460" s="1">
        <v>402</v>
      </c>
      <c r="J460" s="1">
        <v>0</v>
      </c>
      <c r="K460" s="1">
        <v>0</v>
      </c>
      <c r="L460" s="1">
        <v>0</v>
      </c>
      <c r="M460" s="1">
        <v>0</v>
      </c>
      <c r="N460" s="1">
        <v>0</v>
      </c>
      <c r="O460" s="1">
        <v>0</v>
      </c>
      <c r="P460" s="1">
        <v>0</v>
      </c>
      <c r="Q460" s="1">
        <v>0</v>
      </c>
      <c r="R460" s="9">
        <f t="shared" si="8"/>
        <v>13696176.18</v>
      </c>
      <c r="S460" s="1">
        <f t="shared" si="8"/>
        <v>402</v>
      </c>
      <c r="T460" s="1" t="s">
        <v>354</v>
      </c>
      <c r="U460" s="1" t="s">
        <v>25</v>
      </c>
      <c r="V460" s="1" t="s">
        <v>25</v>
      </c>
    </row>
    <row r="461" spans="1:22" s="6" customFormat="1" ht="39.75" customHeight="1" x14ac:dyDescent="0.2">
      <c r="A461" s="1">
        <v>454</v>
      </c>
      <c r="B461" s="19" t="s">
        <v>86</v>
      </c>
      <c r="C461" s="1" t="s">
        <v>87</v>
      </c>
      <c r="D461" s="1" t="s">
        <v>88</v>
      </c>
      <c r="E461" s="1" t="s">
        <v>163</v>
      </c>
      <c r="F461" s="5" t="s">
        <v>15</v>
      </c>
      <c r="G461" s="1" t="s">
        <v>27</v>
      </c>
      <c r="H461" s="1">
        <v>326170.17</v>
      </c>
      <c r="I461" s="1">
        <v>369</v>
      </c>
      <c r="J461" s="1">
        <v>340847.82</v>
      </c>
      <c r="K461" s="1">
        <v>369</v>
      </c>
      <c r="L461" s="1">
        <v>352777.49</v>
      </c>
      <c r="M461" s="1">
        <v>369</v>
      </c>
      <c r="N461" s="1">
        <v>365124.7</v>
      </c>
      <c r="O461" s="1">
        <v>369</v>
      </c>
      <c r="P461" s="1">
        <v>377904.06</v>
      </c>
      <c r="Q461" s="1">
        <v>369</v>
      </c>
      <c r="R461" s="9">
        <f t="shared" si="8"/>
        <v>1762824.24</v>
      </c>
      <c r="S461" s="1">
        <f t="shared" si="8"/>
        <v>1845</v>
      </c>
      <c r="T461" s="1" t="s">
        <v>354</v>
      </c>
      <c r="U461" s="1" t="s">
        <v>23</v>
      </c>
      <c r="V461" s="1" t="s">
        <v>185</v>
      </c>
    </row>
    <row r="462" spans="1:22" s="6" customFormat="1" ht="39.75" customHeight="1" x14ac:dyDescent="0.2">
      <c r="A462" s="1">
        <v>455</v>
      </c>
      <c r="B462" s="19" t="s">
        <v>259</v>
      </c>
      <c r="C462" s="1" t="s">
        <v>2222</v>
      </c>
      <c r="D462" s="1" t="s">
        <v>2223</v>
      </c>
      <c r="E462" s="1" t="s">
        <v>2224</v>
      </c>
      <c r="F462" s="5" t="s">
        <v>15</v>
      </c>
      <c r="G462" s="1" t="s">
        <v>27</v>
      </c>
      <c r="H462" s="1">
        <v>324480</v>
      </c>
      <c r="I462" s="1">
        <v>2</v>
      </c>
      <c r="J462" s="1">
        <v>0</v>
      </c>
      <c r="K462" s="1">
        <v>0</v>
      </c>
      <c r="L462" s="1">
        <v>350957.57</v>
      </c>
      <c r="M462" s="1">
        <v>2</v>
      </c>
      <c r="N462" s="1">
        <v>0</v>
      </c>
      <c r="O462" s="1">
        <v>0</v>
      </c>
      <c r="P462" s="1">
        <v>0</v>
      </c>
      <c r="Q462" s="1">
        <v>0</v>
      </c>
      <c r="R462" s="9">
        <f t="shared" si="8"/>
        <v>675437.57000000007</v>
      </c>
      <c r="S462" s="1">
        <f t="shared" si="8"/>
        <v>4</v>
      </c>
      <c r="T462" s="1" t="s">
        <v>354</v>
      </c>
      <c r="U462" s="1" t="s">
        <v>19</v>
      </c>
      <c r="V462" s="1" t="s">
        <v>2225</v>
      </c>
    </row>
    <row r="463" spans="1:22" s="6" customFormat="1" ht="39.75" customHeight="1" x14ac:dyDescent="0.2">
      <c r="A463" s="1">
        <v>456</v>
      </c>
      <c r="B463" s="19" t="s">
        <v>1432</v>
      </c>
      <c r="C463" s="1" t="s">
        <v>1433</v>
      </c>
      <c r="D463" s="1" t="s">
        <v>1434</v>
      </c>
      <c r="E463" s="1" t="s">
        <v>2226</v>
      </c>
      <c r="F463" s="5" t="s">
        <v>15</v>
      </c>
      <c r="G463" s="1" t="s">
        <v>17</v>
      </c>
      <c r="H463" s="1">
        <v>192286.85</v>
      </c>
      <c r="I463" s="1">
        <v>40</v>
      </c>
      <c r="J463" s="1">
        <v>199978.32</v>
      </c>
      <c r="K463" s="1">
        <v>40</v>
      </c>
      <c r="L463" s="1">
        <v>207977.45</v>
      </c>
      <c r="M463" s="1">
        <v>40</v>
      </c>
      <c r="N463" s="1">
        <v>217377</v>
      </c>
      <c r="O463" s="1">
        <v>40</v>
      </c>
      <c r="P463" s="1">
        <v>0</v>
      </c>
      <c r="Q463" s="1">
        <v>0</v>
      </c>
      <c r="R463" s="9">
        <f t="shared" si="8"/>
        <v>817619.62000000011</v>
      </c>
      <c r="S463" s="1">
        <f t="shared" si="8"/>
        <v>160</v>
      </c>
      <c r="T463" s="1" t="s">
        <v>354</v>
      </c>
      <c r="U463" s="1" t="s">
        <v>24</v>
      </c>
      <c r="V463" s="1" t="s">
        <v>839</v>
      </c>
    </row>
    <row r="464" spans="1:22" s="6" customFormat="1" ht="39.75" customHeight="1" x14ac:dyDescent="0.2">
      <c r="A464" s="1">
        <v>457</v>
      </c>
      <c r="B464" s="19" t="s">
        <v>211</v>
      </c>
      <c r="C464" s="1" t="s">
        <v>2227</v>
      </c>
      <c r="D464" s="1" t="s">
        <v>2228</v>
      </c>
      <c r="E464" s="1" t="s">
        <v>2229</v>
      </c>
      <c r="F464" s="5" t="s">
        <v>15</v>
      </c>
      <c r="G464" s="1" t="s">
        <v>274</v>
      </c>
      <c r="H464" s="1">
        <v>378257.34</v>
      </c>
      <c r="I464" s="1">
        <v>5</v>
      </c>
      <c r="J464" s="1">
        <v>395278.92</v>
      </c>
      <c r="K464" s="1">
        <v>5</v>
      </c>
      <c r="L464" s="1">
        <v>409113.68</v>
      </c>
      <c r="M464" s="1">
        <v>5</v>
      </c>
      <c r="N464" s="1">
        <v>423794</v>
      </c>
      <c r="O464" s="1">
        <v>5</v>
      </c>
      <c r="P464" s="1">
        <v>0</v>
      </c>
      <c r="Q464" s="1">
        <v>0</v>
      </c>
      <c r="R464" s="9">
        <f t="shared" si="8"/>
        <v>1606443.94</v>
      </c>
      <c r="S464" s="1">
        <f t="shared" si="8"/>
        <v>20</v>
      </c>
      <c r="T464" s="1" t="s">
        <v>354</v>
      </c>
      <c r="U464" s="1" t="s">
        <v>24</v>
      </c>
      <c r="V464" s="1" t="s">
        <v>2230</v>
      </c>
    </row>
    <row r="465" spans="1:22" s="6" customFormat="1" ht="39.75" customHeight="1" x14ac:dyDescent="0.2">
      <c r="A465" s="1">
        <v>458</v>
      </c>
      <c r="B465" s="19" t="s">
        <v>112</v>
      </c>
      <c r="C465" s="1" t="s">
        <v>153</v>
      </c>
      <c r="D465" s="1" t="s">
        <v>154</v>
      </c>
      <c r="E465" s="1" t="s">
        <v>164</v>
      </c>
      <c r="F465" s="5" t="s">
        <v>15</v>
      </c>
      <c r="G465" s="1" t="s">
        <v>27</v>
      </c>
      <c r="H465" s="1">
        <v>111376</v>
      </c>
      <c r="I465" s="1">
        <v>200</v>
      </c>
      <c r="J465" s="1">
        <v>116387.92</v>
      </c>
      <c r="K465" s="1">
        <v>200</v>
      </c>
      <c r="L465" s="1">
        <v>120461.5</v>
      </c>
      <c r="M465" s="1">
        <v>200</v>
      </c>
      <c r="N465" s="1">
        <v>124677.66</v>
      </c>
      <c r="O465" s="1">
        <v>200</v>
      </c>
      <c r="P465" s="1">
        <v>129041.38</v>
      </c>
      <c r="Q465" s="1">
        <v>200</v>
      </c>
      <c r="R465" s="9">
        <f t="shared" si="8"/>
        <v>601944.46</v>
      </c>
      <c r="S465" s="1">
        <f t="shared" si="8"/>
        <v>1000</v>
      </c>
      <c r="T465" s="1" t="s">
        <v>354</v>
      </c>
      <c r="U465" s="1" t="s">
        <v>25</v>
      </c>
      <c r="V465" s="1" t="s">
        <v>25</v>
      </c>
    </row>
    <row r="466" spans="1:22" s="6" customFormat="1" ht="39.75" customHeight="1" x14ac:dyDescent="0.2">
      <c r="A466" s="1">
        <v>459</v>
      </c>
      <c r="B466" s="19" t="s">
        <v>225</v>
      </c>
      <c r="C466" s="1" t="s">
        <v>2231</v>
      </c>
      <c r="D466" s="1" t="s">
        <v>2232</v>
      </c>
      <c r="E466" s="1" t="s">
        <v>2233</v>
      </c>
      <c r="F466" s="5" t="s">
        <v>15</v>
      </c>
      <c r="G466" s="1" t="s">
        <v>17</v>
      </c>
      <c r="H466" s="1">
        <v>13696176.18</v>
      </c>
      <c r="I466" s="1">
        <v>402</v>
      </c>
      <c r="J466" s="1">
        <v>0</v>
      </c>
      <c r="K466" s="1">
        <v>0</v>
      </c>
      <c r="L466" s="1">
        <v>0</v>
      </c>
      <c r="M466" s="1">
        <v>0</v>
      </c>
      <c r="N466" s="1">
        <v>0</v>
      </c>
      <c r="O466" s="1">
        <v>0</v>
      </c>
      <c r="P466" s="1">
        <v>0</v>
      </c>
      <c r="Q466" s="1">
        <v>0</v>
      </c>
      <c r="R466" s="9">
        <f t="shared" si="8"/>
        <v>13696176.18</v>
      </c>
      <c r="S466" s="1">
        <f t="shared" si="8"/>
        <v>402</v>
      </c>
      <c r="T466" s="1" t="s">
        <v>342</v>
      </c>
      <c r="U466" s="1" t="s">
        <v>25</v>
      </c>
      <c r="V466" s="1" t="s">
        <v>25</v>
      </c>
    </row>
    <row r="467" spans="1:22" s="6" customFormat="1" ht="39.75" customHeight="1" x14ac:dyDescent="0.2">
      <c r="A467" s="1">
        <v>460</v>
      </c>
      <c r="B467" s="19" t="s">
        <v>267</v>
      </c>
      <c r="C467" s="1" t="s">
        <v>2234</v>
      </c>
      <c r="D467" s="1" t="s">
        <v>438</v>
      </c>
      <c r="E467" s="1" t="s">
        <v>2235</v>
      </c>
      <c r="F467" s="5" t="s">
        <v>15</v>
      </c>
      <c r="G467" s="1" t="s">
        <v>27</v>
      </c>
      <c r="H467" s="1">
        <v>188622.57</v>
      </c>
      <c r="I467" s="1">
        <v>3</v>
      </c>
      <c r="J467" s="1">
        <v>0</v>
      </c>
      <c r="K467" s="1">
        <v>0</v>
      </c>
      <c r="L467" s="1">
        <v>0</v>
      </c>
      <c r="M467" s="1">
        <v>0</v>
      </c>
      <c r="N467" s="1">
        <v>0</v>
      </c>
      <c r="O467" s="1">
        <v>0</v>
      </c>
      <c r="P467" s="1">
        <v>0</v>
      </c>
      <c r="Q467" s="1">
        <v>0</v>
      </c>
      <c r="R467" s="9">
        <f t="shared" si="8"/>
        <v>188622.57</v>
      </c>
      <c r="S467" s="1">
        <f t="shared" si="8"/>
        <v>3</v>
      </c>
      <c r="T467" s="1" t="s">
        <v>342</v>
      </c>
      <c r="U467" s="1" t="s">
        <v>24</v>
      </c>
      <c r="V467" s="1" t="s">
        <v>25</v>
      </c>
    </row>
    <row r="468" spans="1:22" s="6" customFormat="1" ht="39.75" customHeight="1" x14ac:dyDescent="0.2">
      <c r="A468" s="1">
        <v>461</v>
      </c>
      <c r="B468" s="19" t="s">
        <v>96</v>
      </c>
      <c r="C468" s="1" t="s">
        <v>306</v>
      </c>
      <c r="D468" s="1" t="s">
        <v>2236</v>
      </c>
      <c r="E468" s="1" t="s">
        <v>2237</v>
      </c>
      <c r="F468" s="5" t="s">
        <v>15</v>
      </c>
      <c r="G468" s="1" t="s">
        <v>27</v>
      </c>
      <c r="H468" s="1">
        <v>5070842.7</v>
      </c>
      <c r="I468" s="1">
        <v>154</v>
      </c>
      <c r="J468" s="1">
        <v>0</v>
      </c>
      <c r="K468" s="1">
        <v>0</v>
      </c>
      <c r="L468" s="1">
        <v>0</v>
      </c>
      <c r="M468" s="1">
        <v>0</v>
      </c>
      <c r="N468" s="1">
        <v>0</v>
      </c>
      <c r="O468" s="1">
        <v>0</v>
      </c>
      <c r="P468" s="1">
        <v>0</v>
      </c>
      <c r="Q468" s="1">
        <v>0</v>
      </c>
      <c r="R468" s="9">
        <f t="shared" si="8"/>
        <v>5070842.7</v>
      </c>
      <c r="S468" s="1">
        <f t="shared" si="8"/>
        <v>154</v>
      </c>
      <c r="T468" s="1" t="s">
        <v>342</v>
      </c>
      <c r="U468" s="1" t="s">
        <v>23</v>
      </c>
      <c r="V468" s="1" t="s">
        <v>25</v>
      </c>
    </row>
    <row r="469" spans="1:22" s="6" customFormat="1" ht="39.75" customHeight="1" x14ac:dyDescent="0.2">
      <c r="A469" s="1">
        <v>462</v>
      </c>
      <c r="B469" s="19" t="s">
        <v>2238</v>
      </c>
      <c r="C469" s="1" t="s">
        <v>2239</v>
      </c>
      <c r="D469" s="1" t="s">
        <v>2240</v>
      </c>
      <c r="E469" s="1" t="s">
        <v>2241</v>
      </c>
      <c r="F469" s="5" t="s">
        <v>15</v>
      </c>
      <c r="G469" s="1" t="s">
        <v>27</v>
      </c>
      <c r="H469" s="1">
        <v>1164800</v>
      </c>
      <c r="I469" s="1">
        <v>10</v>
      </c>
      <c r="J469" s="1">
        <v>0</v>
      </c>
      <c r="K469" s="1">
        <v>0</v>
      </c>
      <c r="L469" s="1">
        <v>0</v>
      </c>
      <c r="M469" s="1">
        <v>0</v>
      </c>
      <c r="N469" s="1">
        <v>0</v>
      </c>
      <c r="O469" s="1">
        <v>0</v>
      </c>
      <c r="P469" s="1">
        <v>0</v>
      </c>
      <c r="Q469" s="1">
        <v>0</v>
      </c>
      <c r="R469" s="9">
        <f t="shared" si="8"/>
        <v>1164800</v>
      </c>
      <c r="S469" s="1">
        <f t="shared" si="8"/>
        <v>10</v>
      </c>
      <c r="T469" s="1" t="s">
        <v>342</v>
      </c>
      <c r="U469" s="1" t="s">
        <v>24</v>
      </c>
      <c r="V469" s="1" t="s">
        <v>25</v>
      </c>
    </row>
    <row r="470" spans="1:22" s="6" customFormat="1" ht="39.75" customHeight="1" x14ac:dyDescent="0.2">
      <c r="A470" s="1">
        <v>463</v>
      </c>
      <c r="B470" s="19" t="s">
        <v>2242</v>
      </c>
      <c r="C470" s="1" t="s">
        <v>2243</v>
      </c>
      <c r="D470" s="1" t="s">
        <v>2244</v>
      </c>
      <c r="E470" s="1" t="s">
        <v>2245</v>
      </c>
      <c r="F470" s="5" t="s">
        <v>15</v>
      </c>
      <c r="G470" s="1" t="s">
        <v>17</v>
      </c>
      <c r="H470" s="1">
        <v>181604.9664</v>
      </c>
      <c r="I470" s="1">
        <v>511</v>
      </c>
      <c r="J470" s="1">
        <v>0</v>
      </c>
      <c r="K470" s="1">
        <v>0</v>
      </c>
      <c r="L470" s="1">
        <v>0</v>
      </c>
      <c r="M470" s="1">
        <v>0</v>
      </c>
      <c r="N470" s="1">
        <v>0</v>
      </c>
      <c r="O470" s="1">
        <v>0</v>
      </c>
      <c r="P470" s="1">
        <v>0</v>
      </c>
      <c r="Q470" s="1">
        <v>0</v>
      </c>
      <c r="R470" s="9">
        <f t="shared" si="8"/>
        <v>181604.9664</v>
      </c>
      <c r="S470" s="1">
        <f t="shared" si="8"/>
        <v>511</v>
      </c>
      <c r="T470" s="1" t="s">
        <v>342</v>
      </c>
      <c r="U470" s="1" t="s">
        <v>24</v>
      </c>
      <c r="V470" s="1" t="s">
        <v>25</v>
      </c>
    </row>
    <row r="471" spans="1:22" s="6" customFormat="1" ht="39.75" customHeight="1" x14ac:dyDescent="0.2">
      <c r="A471" s="1">
        <v>464</v>
      </c>
      <c r="B471" s="19" t="s">
        <v>2246</v>
      </c>
      <c r="C471" s="1" t="s">
        <v>2247</v>
      </c>
      <c r="D471" s="1" t="s">
        <v>2248</v>
      </c>
      <c r="E471" s="1" t="s">
        <v>2249</v>
      </c>
      <c r="F471" s="5" t="s">
        <v>15</v>
      </c>
      <c r="G471" s="1" t="s">
        <v>17</v>
      </c>
      <c r="H471" s="1">
        <v>218400</v>
      </c>
      <c r="I471" s="1">
        <v>0.25</v>
      </c>
      <c r="J471" s="1">
        <v>218400</v>
      </c>
      <c r="K471" s="1">
        <v>0.25</v>
      </c>
      <c r="L471" s="1">
        <v>218400</v>
      </c>
      <c r="M471" s="1">
        <v>0.25</v>
      </c>
      <c r="N471" s="1">
        <v>0</v>
      </c>
      <c r="O471" s="1">
        <v>0</v>
      </c>
      <c r="P471" s="1">
        <v>0</v>
      </c>
      <c r="Q471" s="1">
        <v>0</v>
      </c>
      <c r="R471" s="9">
        <f t="shared" si="8"/>
        <v>655200</v>
      </c>
      <c r="S471" s="1">
        <f t="shared" si="8"/>
        <v>0.75</v>
      </c>
      <c r="T471" s="1" t="s">
        <v>342</v>
      </c>
      <c r="U471" s="1" t="s">
        <v>66</v>
      </c>
      <c r="V471" s="1" t="s">
        <v>25</v>
      </c>
    </row>
    <row r="472" spans="1:22" s="6" customFormat="1" ht="39.75" customHeight="1" x14ac:dyDescent="0.2">
      <c r="A472" s="1">
        <v>465</v>
      </c>
      <c r="B472" s="19" t="s">
        <v>2251</v>
      </c>
      <c r="C472" s="1" t="s">
        <v>2252</v>
      </c>
      <c r="D472" s="1" t="s">
        <v>2253</v>
      </c>
      <c r="E472" s="1" t="s">
        <v>2254</v>
      </c>
      <c r="F472" s="5" t="s">
        <v>2255</v>
      </c>
      <c r="G472" s="1" t="s">
        <v>27</v>
      </c>
      <c r="H472" s="1">
        <v>734400</v>
      </c>
      <c r="I472" s="1">
        <v>600</v>
      </c>
      <c r="J472" s="1">
        <v>763776</v>
      </c>
      <c r="K472" s="1">
        <v>600</v>
      </c>
      <c r="L472" s="1">
        <v>794327</v>
      </c>
      <c r="M472" s="1">
        <v>600</v>
      </c>
      <c r="N472" s="1">
        <v>822128</v>
      </c>
      <c r="O472" s="1">
        <v>600</v>
      </c>
      <c r="P472" s="1">
        <v>0</v>
      </c>
      <c r="Q472" s="1">
        <v>0</v>
      </c>
      <c r="R472" s="9">
        <f t="shared" si="8"/>
        <v>3114631</v>
      </c>
      <c r="S472" s="1">
        <f t="shared" si="8"/>
        <v>2400</v>
      </c>
      <c r="T472" s="1" t="s">
        <v>355</v>
      </c>
      <c r="U472" s="1" t="s">
        <v>24</v>
      </c>
      <c r="V472" s="1" t="s">
        <v>2256</v>
      </c>
    </row>
    <row r="473" spans="1:22" s="6" customFormat="1" ht="39.75" customHeight="1" x14ac:dyDescent="0.2">
      <c r="A473" s="1">
        <v>466</v>
      </c>
      <c r="B473" s="19" t="s">
        <v>96</v>
      </c>
      <c r="C473" s="1" t="s">
        <v>188</v>
      </c>
      <c r="D473" s="1" t="s">
        <v>2250</v>
      </c>
      <c r="E473" s="1" t="s">
        <v>2257</v>
      </c>
      <c r="F473" s="5" t="s">
        <v>2258</v>
      </c>
      <c r="G473" s="1" t="s">
        <v>27</v>
      </c>
      <c r="H473" s="1">
        <v>183834.8</v>
      </c>
      <c r="I473" s="1">
        <v>10</v>
      </c>
      <c r="J473" s="1">
        <v>191188.19200000001</v>
      </c>
      <c r="K473" s="1">
        <v>10</v>
      </c>
      <c r="L473" s="1">
        <v>197879.77872</v>
      </c>
      <c r="M473" s="1">
        <v>10</v>
      </c>
      <c r="N473" s="1">
        <v>204805.57097519998</v>
      </c>
      <c r="O473" s="1">
        <v>10</v>
      </c>
      <c r="P473" s="1">
        <v>0</v>
      </c>
      <c r="Q473" s="1">
        <v>0</v>
      </c>
      <c r="R473" s="9">
        <f t="shared" si="8"/>
        <v>777708.34169519995</v>
      </c>
      <c r="S473" s="1">
        <f t="shared" si="8"/>
        <v>40</v>
      </c>
      <c r="T473" s="1" t="s">
        <v>355</v>
      </c>
      <c r="U473" s="1" t="s">
        <v>24</v>
      </c>
      <c r="V473" s="1" t="s">
        <v>2259</v>
      </c>
    </row>
    <row r="474" spans="1:22" s="6" customFormat="1" ht="39.75" customHeight="1" x14ac:dyDescent="0.2">
      <c r="A474" s="1">
        <v>467</v>
      </c>
      <c r="B474" s="19" t="s">
        <v>2251</v>
      </c>
      <c r="C474" s="1" t="s">
        <v>2252</v>
      </c>
      <c r="D474" s="1" t="s">
        <v>2253</v>
      </c>
      <c r="E474" s="1" t="s">
        <v>2260</v>
      </c>
      <c r="F474" s="5" t="s">
        <v>2261</v>
      </c>
      <c r="G474" s="1" t="s">
        <v>27</v>
      </c>
      <c r="H474" s="1">
        <v>88753.2</v>
      </c>
      <c r="I474" s="1">
        <v>60</v>
      </c>
      <c r="J474" s="1">
        <v>92303.328000000009</v>
      </c>
      <c r="K474" s="1">
        <v>60</v>
      </c>
      <c r="L474" s="1">
        <v>95995.461120000007</v>
      </c>
      <c r="M474" s="1">
        <v>60</v>
      </c>
      <c r="N474" s="1">
        <v>99355.302259200005</v>
      </c>
      <c r="O474" s="1">
        <v>60</v>
      </c>
      <c r="P474" s="1">
        <v>0</v>
      </c>
      <c r="Q474" s="1">
        <v>0</v>
      </c>
      <c r="R474" s="9">
        <f t="shared" si="8"/>
        <v>376407.2913792</v>
      </c>
      <c r="S474" s="1">
        <f t="shared" si="8"/>
        <v>240</v>
      </c>
      <c r="T474" s="1" t="s">
        <v>355</v>
      </c>
      <c r="U474" s="1" t="s">
        <v>24</v>
      </c>
      <c r="V474" s="1" t="s">
        <v>2256</v>
      </c>
    </row>
    <row r="475" spans="1:22" s="6" customFormat="1" ht="39.75" customHeight="1" x14ac:dyDescent="0.2">
      <c r="A475" s="1">
        <v>468</v>
      </c>
      <c r="B475" s="19" t="s">
        <v>459</v>
      </c>
      <c r="C475" s="1" t="s">
        <v>1737</v>
      </c>
      <c r="D475" s="1" t="s">
        <v>1738</v>
      </c>
      <c r="E475" s="1" t="s">
        <v>2262</v>
      </c>
      <c r="F475" s="5" t="s">
        <v>2263</v>
      </c>
      <c r="G475" s="1" t="s">
        <v>27</v>
      </c>
      <c r="H475" s="1">
        <v>3978000</v>
      </c>
      <c r="I475" s="1">
        <v>150</v>
      </c>
      <c r="J475" s="1">
        <v>4137120</v>
      </c>
      <c r="K475" s="1">
        <v>150</v>
      </c>
      <c r="L475" s="1">
        <v>4281919.1999999993</v>
      </c>
      <c r="M475" s="1">
        <v>150</v>
      </c>
      <c r="N475" s="1">
        <v>4431786.3719999986</v>
      </c>
      <c r="O475" s="1">
        <v>150</v>
      </c>
      <c r="P475" s="1">
        <v>0</v>
      </c>
      <c r="Q475" s="1">
        <v>0</v>
      </c>
      <c r="R475" s="9">
        <f t="shared" si="8"/>
        <v>16828825.571999997</v>
      </c>
      <c r="S475" s="1">
        <f t="shared" si="8"/>
        <v>600</v>
      </c>
      <c r="T475" s="1" t="s">
        <v>355</v>
      </c>
      <c r="U475" s="1" t="s">
        <v>24</v>
      </c>
      <c r="V475" s="1" t="s">
        <v>2259</v>
      </c>
    </row>
    <row r="476" spans="1:22" s="6" customFormat="1" ht="39.75" customHeight="1" x14ac:dyDescent="0.2">
      <c r="A476" s="1">
        <v>469</v>
      </c>
      <c r="B476" s="19" t="s">
        <v>96</v>
      </c>
      <c r="C476" s="1" t="s">
        <v>188</v>
      </c>
      <c r="D476" s="1" t="s">
        <v>2250</v>
      </c>
      <c r="E476" s="1" t="s">
        <v>2264</v>
      </c>
      <c r="F476" s="5" t="s">
        <v>2265</v>
      </c>
      <c r="G476" s="1" t="s">
        <v>27</v>
      </c>
      <c r="H476" s="1">
        <v>261421.875</v>
      </c>
      <c r="I476" s="1">
        <v>15</v>
      </c>
      <c r="J476" s="1">
        <v>271878.75</v>
      </c>
      <c r="K476" s="1">
        <v>15</v>
      </c>
      <c r="L476" s="1">
        <v>281394.50624999998</v>
      </c>
      <c r="M476" s="1">
        <v>15</v>
      </c>
      <c r="N476" s="1">
        <v>291243.31396874989</v>
      </c>
      <c r="O476" s="1">
        <v>15</v>
      </c>
      <c r="P476" s="1">
        <v>0</v>
      </c>
      <c r="Q476" s="1">
        <v>0</v>
      </c>
      <c r="R476" s="9">
        <f t="shared" si="8"/>
        <v>1105938.4452187498</v>
      </c>
      <c r="S476" s="1">
        <f t="shared" si="8"/>
        <v>60</v>
      </c>
      <c r="T476" s="1" t="s">
        <v>355</v>
      </c>
      <c r="U476" s="1" t="s">
        <v>24</v>
      </c>
      <c r="V476" s="1" t="s">
        <v>2259</v>
      </c>
    </row>
    <row r="477" spans="1:22" s="6" customFormat="1" ht="39.75" customHeight="1" x14ac:dyDescent="0.2">
      <c r="A477" s="1">
        <v>470</v>
      </c>
      <c r="B477" s="19" t="s">
        <v>411</v>
      </c>
      <c r="C477" s="1" t="s">
        <v>2267</v>
      </c>
      <c r="D477" s="1" t="s">
        <v>2268</v>
      </c>
      <c r="E477" s="1" t="s">
        <v>2269</v>
      </c>
      <c r="F477" s="5" t="s">
        <v>2270</v>
      </c>
      <c r="G477" s="1" t="s">
        <v>219</v>
      </c>
      <c r="H477" s="1">
        <v>149760</v>
      </c>
      <c r="I477" s="1">
        <v>300</v>
      </c>
      <c r="J477" s="1">
        <v>0</v>
      </c>
      <c r="K477" s="1">
        <v>0</v>
      </c>
      <c r="L477" s="1">
        <v>0</v>
      </c>
      <c r="M477" s="1">
        <v>0</v>
      </c>
      <c r="N477" s="1">
        <v>0</v>
      </c>
      <c r="O477" s="1">
        <v>0</v>
      </c>
      <c r="P477" s="1">
        <v>0</v>
      </c>
      <c r="Q477" s="1">
        <v>0</v>
      </c>
      <c r="R477" s="9">
        <f t="shared" si="8"/>
        <v>149760</v>
      </c>
      <c r="S477" s="1">
        <f t="shared" si="8"/>
        <v>300</v>
      </c>
      <c r="T477" s="1" t="s">
        <v>355</v>
      </c>
      <c r="U477" s="1" t="s">
        <v>24</v>
      </c>
      <c r="V477" s="1" t="s">
        <v>1547</v>
      </c>
    </row>
    <row r="478" spans="1:22" s="6" customFormat="1" ht="39.75" customHeight="1" x14ac:dyDescent="0.2">
      <c r="A478" s="1">
        <v>471</v>
      </c>
      <c r="B478" s="19" t="s">
        <v>151</v>
      </c>
      <c r="C478" s="1" t="s">
        <v>1769</v>
      </c>
      <c r="D478" s="1" t="s">
        <v>1770</v>
      </c>
      <c r="E478" s="1" t="s">
        <v>2271</v>
      </c>
      <c r="F478" s="5" t="s">
        <v>2272</v>
      </c>
      <c r="G478" s="1" t="s">
        <v>27</v>
      </c>
      <c r="H478" s="1">
        <v>412167</v>
      </c>
      <c r="I478" s="1">
        <v>100</v>
      </c>
      <c r="J478" s="1">
        <v>900172</v>
      </c>
      <c r="K478" s="1">
        <v>210</v>
      </c>
      <c r="L478" s="1">
        <v>936179</v>
      </c>
      <c r="M478" s="1">
        <v>210</v>
      </c>
      <c r="N478" s="1">
        <v>968945</v>
      </c>
      <c r="O478" s="1">
        <v>210</v>
      </c>
      <c r="P478" s="1">
        <v>0</v>
      </c>
      <c r="Q478" s="1">
        <v>0</v>
      </c>
      <c r="R478" s="9">
        <f t="shared" si="8"/>
        <v>3217463</v>
      </c>
      <c r="S478" s="1">
        <f t="shared" si="8"/>
        <v>730</v>
      </c>
      <c r="T478" s="1" t="s">
        <v>355</v>
      </c>
      <c r="U478" s="1" t="s">
        <v>24</v>
      </c>
      <c r="V478" s="1" t="s">
        <v>2273</v>
      </c>
    </row>
    <row r="479" spans="1:22" s="6" customFormat="1" ht="39.75" customHeight="1" x14ac:dyDescent="0.2">
      <c r="A479" s="1">
        <v>472</v>
      </c>
      <c r="B479" s="19" t="s">
        <v>411</v>
      </c>
      <c r="C479" s="1" t="s">
        <v>2267</v>
      </c>
      <c r="D479" s="1" t="s">
        <v>2268</v>
      </c>
      <c r="E479" s="1" t="s">
        <v>2274</v>
      </c>
      <c r="F479" s="5" t="s">
        <v>2275</v>
      </c>
      <c r="G479" s="1" t="s">
        <v>219</v>
      </c>
      <c r="H479" s="1">
        <v>451800</v>
      </c>
      <c r="I479" s="1">
        <v>1500</v>
      </c>
      <c r="J479" s="1">
        <v>0</v>
      </c>
      <c r="K479" s="1">
        <v>0</v>
      </c>
      <c r="L479" s="1">
        <v>0</v>
      </c>
      <c r="M479" s="1">
        <v>0</v>
      </c>
      <c r="N479" s="1">
        <v>0</v>
      </c>
      <c r="O479" s="1">
        <v>0</v>
      </c>
      <c r="P479" s="1">
        <v>0</v>
      </c>
      <c r="Q479" s="1">
        <v>0</v>
      </c>
      <c r="R479" s="9">
        <f t="shared" si="8"/>
        <v>451800</v>
      </c>
      <c r="S479" s="1">
        <f t="shared" si="8"/>
        <v>1500</v>
      </c>
      <c r="T479" s="1" t="s">
        <v>355</v>
      </c>
      <c r="U479" s="1" t="s">
        <v>24</v>
      </c>
      <c r="V479" s="1" t="s">
        <v>1547</v>
      </c>
    </row>
    <row r="480" spans="1:22" s="6" customFormat="1" ht="39.75" customHeight="1" x14ac:dyDescent="0.2">
      <c r="A480" s="1">
        <v>473</v>
      </c>
      <c r="B480" s="19" t="s">
        <v>2276</v>
      </c>
      <c r="C480" s="1" t="s">
        <v>2277</v>
      </c>
      <c r="D480" s="1" t="s">
        <v>2278</v>
      </c>
      <c r="E480" s="1" t="s">
        <v>2279</v>
      </c>
      <c r="F480" s="5" t="s">
        <v>2280</v>
      </c>
      <c r="G480" s="1" t="s">
        <v>27</v>
      </c>
      <c r="H480" s="1">
        <v>257046.66666666669</v>
      </c>
      <c r="I480" s="1">
        <v>10</v>
      </c>
      <c r="J480" s="1">
        <v>267328.53333333338</v>
      </c>
      <c r="K480" s="1">
        <v>10</v>
      </c>
      <c r="L480" s="1">
        <v>276685.03200000001</v>
      </c>
      <c r="M480" s="1">
        <v>10</v>
      </c>
      <c r="N480" s="1">
        <v>286369.00811999995</v>
      </c>
      <c r="O480" s="1">
        <v>10</v>
      </c>
      <c r="P480" s="1">
        <v>0</v>
      </c>
      <c r="Q480" s="1">
        <v>0</v>
      </c>
      <c r="R480" s="9">
        <f t="shared" si="8"/>
        <v>1087429.24012</v>
      </c>
      <c r="S480" s="1">
        <f t="shared" si="8"/>
        <v>40</v>
      </c>
      <c r="T480" s="1" t="s">
        <v>355</v>
      </c>
      <c r="U480" s="1" t="s">
        <v>24</v>
      </c>
      <c r="V480" s="1" t="s">
        <v>2281</v>
      </c>
    </row>
    <row r="481" spans="1:22" s="6" customFormat="1" ht="39.75" customHeight="1" x14ac:dyDescent="0.2">
      <c r="A481" s="1">
        <v>474</v>
      </c>
      <c r="B481" s="19" t="s">
        <v>2276</v>
      </c>
      <c r="C481" s="1" t="s">
        <v>2277</v>
      </c>
      <c r="D481" s="1" t="s">
        <v>2278</v>
      </c>
      <c r="E481" s="1" t="s">
        <v>2282</v>
      </c>
      <c r="F481" s="5" t="s">
        <v>2283</v>
      </c>
      <c r="G481" s="1" t="s">
        <v>27</v>
      </c>
      <c r="H481" s="1">
        <v>296230</v>
      </c>
      <c r="I481" s="1">
        <v>15</v>
      </c>
      <c r="J481" s="1">
        <v>308079.2</v>
      </c>
      <c r="K481" s="1">
        <v>15</v>
      </c>
      <c r="L481" s="1">
        <v>318861.97199999995</v>
      </c>
      <c r="M481" s="1">
        <v>15</v>
      </c>
      <c r="N481" s="1">
        <v>330022.14101999992</v>
      </c>
      <c r="O481" s="1">
        <v>15</v>
      </c>
      <c r="P481" s="1">
        <v>0</v>
      </c>
      <c r="Q481" s="1">
        <v>0</v>
      </c>
      <c r="R481" s="9">
        <f t="shared" si="8"/>
        <v>1253193.3130199998</v>
      </c>
      <c r="S481" s="1">
        <f t="shared" si="8"/>
        <v>60</v>
      </c>
      <c r="T481" s="1" t="s">
        <v>355</v>
      </c>
      <c r="U481" s="1" t="s">
        <v>24</v>
      </c>
      <c r="V481" s="1" t="s">
        <v>2281</v>
      </c>
    </row>
    <row r="482" spans="1:22" s="6" customFormat="1" ht="39.75" customHeight="1" x14ac:dyDescent="0.2">
      <c r="A482" s="1">
        <v>475</v>
      </c>
      <c r="B482" s="19" t="s">
        <v>2276</v>
      </c>
      <c r="C482" s="1" t="s">
        <v>2277</v>
      </c>
      <c r="D482" s="1" t="s">
        <v>2278</v>
      </c>
      <c r="E482" s="1" t="s">
        <v>2284</v>
      </c>
      <c r="F482" s="5" t="s">
        <v>2285</v>
      </c>
      <c r="G482" s="1" t="s">
        <v>27</v>
      </c>
      <c r="H482" s="1">
        <v>394040</v>
      </c>
      <c r="I482" s="1">
        <v>20</v>
      </c>
      <c r="J482" s="1">
        <v>409801.60000000003</v>
      </c>
      <c r="K482" s="1">
        <v>20</v>
      </c>
      <c r="L482" s="1">
        <v>424144.65600000002</v>
      </c>
      <c r="M482" s="1">
        <v>20</v>
      </c>
      <c r="N482" s="1">
        <v>438989.71896000003</v>
      </c>
      <c r="O482" s="1">
        <v>20</v>
      </c>
      <c r="P482" s="1">
        <v>0</v>
      </c>
      <c r="Q482" s="1">
        <v>0</v>
      </c>
      <c r="R482" s="9">
        <f t="shared" si="8"/>
        <v>1666975.97496</v>
      </c>
      <c r="S482" s="1">
        <f t="shared" si="8"/>
        <v>80</v>
      </c>
      <c r="T482" s="1" t="s">
        <v>355</v>
      </c>
      <c r="U482" s="1" t="s">
        <v>24</v>
      </c>
      <c r="V482" s="1" t="s">
        <v>2281</v>
      </c>
    </row>
    <row r="483" spans="1:22" s="6" customFormat="1" ht="39.75" customHeight="1" x14ac:dyDescent="0.2">
      <c r="A483" s="1">
        <v>476</v>
      </c>
      <c r="B483" s="19" t="s">
        <v>2286</v>
      </c>
      <c r="C483" s="1" t="s">
        <v>2287</v>
      </c>
      <c r="D483" s="1" t="s">
        <v>2288</v>
      </c>
      <c r="E483" s="1" t="s">
        <v>2289</v>
      </c>
      <c r="F483" s="5" t="s">
        <v>2290</v>
      </c>
      <c r="G483" s="1" t="s">
        <v>27</v>
      </c>
      <c r="H483" s="1">
        <v>392357</v>
      </c>
      <c r="I483" s="1">
        <v>20</v>
      </c>
      <c r="J483" s="1">
        <v>408051.27999999997</v>
      </c>
      <c r="K483" s="1">
        <v>20</v>
      </c>
      <c r="L483" s="1">
        <v>422333.07479999994</v>
      </c>
      <c r="M483" s="1">
        <v>20</v>
      </c>
      <c r="N483" s="1">
        <v>437114.73241799988</v>
      </c>
      <c r="O483" s="1">
        <v>20</v>
      </c>
      <c r="P483" s="1">
        <v>0</v>
      </c>
      <c r="Q483" s="1">
        <v>0</v>
      </c>
      <c r="R483" s="9">
        <f t="shared" si="8"/>
        <v>1659856.0872179996</v>
      </c>
      <c r="S483" s="1">
        <f t="shared" si="8"/>
        <v>80</v>
      </c>
      <c r="T483" s="1" t="s">
        <v>355</v>
      </c>
      <c r="U483" s="1" t="s">
        <v>24</v>
      </c>
      <c r="V483" s="1" t="s">
        <v>988</v>
      </c>
    </row>
    <row r="484" spans="1:22" s="6" customFormat="1" ht="39.75" customHeight="1" x14ac:dyDescent="0.2">
      <c r="A484" s="1">
        <v>477</v>
      </c>
      <c r="B484" s="19" t="s">
        <v>146</v>
      </c>
      <c r="C484" s="1" t="s">
        <v>2291</v>
      </c>
      <c r="D484" s="1" t="s">
        <v>2292</v>
      </c>
      <c r="E484" s="1" t="s">
        <v>2293</v>
      </c>
      <c r="F484" s="5" t="s">
        <v>2294</v>
      </c>
      <c r="G484" s="1" t="s">
        <v>27</v>
      </c>
      <c r="H484" s="1">
        <v>760000</v>
      </c>
      <c r="I484" s="1">
        <v>50</v>
      </c>
      <c r="J484" s="1">
        <v>790400</v>
      </c>
      <c r="K484" s="1">
        <v>50</v>
      </c>
      <c r="L484" s="1">
        <v>818064</v>
      </c>
      <c r="M484" s="1">
        <v>50</v>
      </c>
      <c r="N484" s="1">
        <v>846696.23999999987</v>
      </c>
      <c r="O484" s="1">
        <v>50</v>
      </c>
      <c r="P484" s="1">
        <v>0</v>
      </c>
      <c r="Q484" s="1">
        <v>0</v>
      </c>
      <c r="R484" s="9">
        <f t="shared" si="8"/>
        <v>3215160.2399999998</v>
      </c>
      <c r="S484" s="1">
        <f t="shared" si="8"/>
        <v>200</v>
      </c>
      <c r="T484" s="1" t="s">
        <v>355</v>
      </c>
      <c r="U484" s="1" t="s">
        <v>24</v>
      </c>
      <c r="V484" s="1" t="s">
        <v>2295</v>
      </c>
    </row>
    <row r="485" spans="1:22" s="6" customFormat="1" ht="39.75" customHeight="1" x14ac:dyDescent="0.2">
      <c r="A485" s="1">
        <v>478</v>
      </c>
      <c r="B485" s="19" t="s">
        <v>411</v>
      </c>
      <c r="C485" s="1" t="s">
        <v>2267</v>
      </c>
      <c r="D485" s="1" t="s">
        <v>2268</v>
      </c>
      <c r="E485" s="1" t="s">
        <v>2296</v>
      </c>
      <c r="F485" s="5" t="s">
        <v>2297</v>
      </c>
      <c r="G485" s="1" t="s">
        <v>219</v>
      </c>
      <c r="H485" s="1">
        <v>497700</v>
      </c>
      <c r="I485" s="1">
        <v>500</v>
      </c>
      <c r="J485" s="1">
        <v>517608.00000000006</v>
      </c>
      <c r="K485" s="1">
        <v>500</v>
      </c>
      <c r="L485" s="1">
        <v>535724.28</v>
      </c>
      <c r="M485" s="1">
        <v>500</v>
      </c>
      <c r="N485" s="1">
        <v>554474.6298</v>
      </c>
      <c r="O485" s="1">
        <v>500</v>
      </c>
      <c r="P485" s="1">
        <v>0</v>
      </c>
      <c r="Q485" s="1">
        <v>0</v>
      </c>
      <c r="R485" s="9">
        <f t="shared" si="8"/>
        <v>2105506.9098</v>
      </c>
      <c r="S485" s="1">
        <f t="shared" si="8"/>
        <v>2000</v>
      </c>
      <c r="T485" s="1" t="s">
        <v>355</v>
      </c>
      <c r="U485" s="1" t="s">
        <v>24</v>
      </c>
      <c r="V485" s="1" t="s">
        <v>1547</v>
      </c>
    </row>
    <row r="486" spans="1:22" s="6" customFormat="1" ht="39.75" customHeight="1" x14ac:dyDescent="0.2">
      <c r="A486" s="1">
        <v>479</v>
      </c>
      <c r="B486" s="19" t="s">
        <v>146</v>
      </c>
      <c r="C486" s="1" t="s">
        <v>2291</v>
      </c>
      <c r="D486" s="1" t="s">
        <v>2292</v>
      </c>
      <c r="E486" s="1" t="s">
        <v>2298</v>
      </c>
      <c r="F486" s="5" t="s">
        <v>2299</v>
      </c>
      <c r="G486" s="1" t="s">
        <v>27</v>
      </c>
      <c r="H486" s="1">
        <v>1975000.0499999998</v>
      </c>
      <c r="I486" s="1">
        <v>150</v>
      </c>
      <c r="J486" s="1">
        <v>2054000.0519999999</v>
      </c>
      <c r="K486" s="1">
        <v>150</v>
      </c>
      <c r="L486" s="1">
        <v>2125890.0538199996</v>
      </c>
      <c r="M486" s="1">
        <v>150</v>
      </c>
      <c r="N486" s="1">
        <v>2200296.2057036995</v>
      </c>
      <c r="O486" s="1">
        <v>150</v>
      </c>
      <c r="P486" s="1">
        <v>0</v>
      </c>
      <c r="Q486" s="1">
        <v>0</v>
      </c>
      <c r="R486" s="9">
        <f t="shared" si="8"/>
        <v>8355186.361523699</v>
      </c>
      <c r="S486" s="1">
        <f t="shared" si="8"/>
        <v>600</v>
      </c>
      <c r="T486" s="1" t="s">
        <v>355</v>
      </c>
      <c r="U486" s="1" t="s">
        <v>24</v>
      </c>
      <c r="V486" s="1" t="s">
        <v>2259</v>
      </c>
    </row>
    <row r="487" spans="1:22" s="6" customFormat="1" ht="39.75" customHeight="1" x14ac:dyDescent="0.2">
      <c r="A487" s="1">
        <v>480</v>
      </c>
      <c r="B487" s="19" t="s">
        <v>2286</v>
      </c>
      <c r="C487" s="1" t="s">
        <v>2287</v>
      </c>
      <c r="D487" s="1" t="s">
        <v>2288</v>
      </c>
      <c r="E487" s="1" t="s">
        <v>2300</v>
      </c>
      <c r="F487" s="5" t="s">
        <v>2301</v>
      </c>
      <c r="G487" s="1" t="s">
        <v>27</v>
      </c>
      <c r="H487" s="1">
        <v>481202.75</v>
      </c>
      <c r="I487" s="1">
        <v>35</v>
      </c>
      <c r="J487" s="1">
        <v>500450.86</v>
      </c>
      <c r="K487" s="1">
        <v>35</v>
      </c>
      <c r="L487" s="1">
        <v>517966.64009999996</v>
      </c>
      <c r="M487" s="1">
        <v>35</v>
      </c>
      <c r="N487" s="1">
        <v>536095.47250349994</v>
      </c>
      <c r="O487" s="1">
        <v>35</v>
      </c>
      <c r="P487" s="1">
        <v>0</v>
      </c>
      <c r="Q487" s="1">
        <v>0</v>
      </c>
      <c r="R487" s="9">
        <f t="shared" si="8"/>
        <v>2035715.7226034999</v>
      </c>
      <c r="S487" s="1">
        <f t="shared" si="8"/>
        <v>140</v>
      </c>
      <c r="T487" s="1" t="s">
        <v>355</v>
      </c>
      <c r="U487" s="1" t="s">
        <v>24</v>
      </c>
      <c r="V487" s="1" t="s">
        <v>2295</v>
      </c>
    </row>
    <row r="488" spans="1:22" s="6" customFormat="1" ht="39.75" customHeight="1" x14ac:dyDescent="0.2">
      <c r="A488" s="1">
        <v>481</v>
      </c>
      <c r="B488" s="19" t="s">
        <v>459</v>
      </c>
      <c r="C488" s="1" t="s">
        <v>1737</v>
      </c>
      <c r="D488" s="1" t="s">
        <v>1738</v>
      </c>
      <c r="E488" s="1" t="s">
        <v>2302</v>
      </c>
      <c r="F488" s="5" t="s">
        <v>2303</v>
      </c>
      <c r="G488" s="1" t="s">
        <v>27</v>
      </c>
      <c r="H488" s="1">
        <v>251247.2</v>
      </c>
      <c r="I488" s="1">
        <v>10</v>
      </c>
      <c r="J488" s="1">
        <v>261297.08799999999</v>
      </c>
      <c r="K488" s="1">
        <v>10</v>
      </c>
      <c r="L488" s="1">
        <v>270442.48608</v>
      </c>
      <c r="M488" s="1">
        <v>10</v>
      </c>
      <c r="N488" s="1">
        <v>279907.97309279995</v>
      </c>
      <c r="O488" s="1">
        <v>10</v>
      </c>
      <c r="P488" s="1">
        <v>0</v>
      </c>
      <c r="Q488" s="1">
        <v>0</v>
      </c>
      <c r="R488" s="9">
        <f t="shared" si="8"/>
        <v>1062894.7471727999</v>
      </c>
      <c r="S488" s="1">
        <f t="shared" si="8"/>
        <v>40</v>
      </c>
      <c r="T488" s="1" t="s">
        <v>355</v>
      </c>
      <c r="U488" s="1" t="s">
        <v>24</v>
      </c>
      <c r="V488" s="1" t="s">
        <v>2295</v>
      </c>
    </row>
    <row r="489" spans="1:22" s="6" customFormat="1" ht="39.75" customHeight="1" x14ac:dyDescent="0.2">
      <c r="A489" s="1">
        <v>482</v>
      </c>
      <c r="B489" s="19" t="s">
        <v>1672</v>
      </c>
      <c r="C489" s="1" t="s">
        <v>1673</v>
      </c>
      <c r="D489" s="1" t="s">
        <v>1674</v>
      </c>
      <c r="E489" s="1" t="s">
        <v>2304</v>
      </c>
      <c r="F489" s="5" t="s">
        <v>2305</v>
      </c>
      <c r="G489" s="1" t="s">
        <v>27</v>
      </c>
      <c r="H489" s="1">
        <v>322932</v>
      </c>
      <c r="I489" s="1">
        <v>400</v>
      </c>
      <c r="J489" s="1">
        <v>335849.28</v>
      </c>
      <c r="K489" s="1">
        <v>400</v>
      </c>
      <c r="L489" s="1">
        <v>349283.25120000006</v>
      </c>
      <c r="M489" s="1">
        <v>400</v>
      </c>
      <c r="N489" s="1">
        <v>361508</v>
      </c>
      <c r="O489" s="1">
        <v>400</v>
      </c>
      <c r="P489" s="1">
        <v>0</v>
      </c>
      <c r="Q489" s="1">
        <v>0</v>
      </c>
      <c r="R489" s="9">
        <f t="shared" si="8"/>
        <v>1369572.5312000001</v>
      </c>
      <c r="S489" s="1">
        <f t="shared" si="8"/>
        <v>1600</v>
      </c>
      <c r="T489" s="1" t="s">
        <v>355</v>
      </c>
      <c r="U489" s="1" t="s">
        <v>24</v>
      </c>
      <c r="V489" s="1" t="s">
        <v>2182</v>
      </c>
    </row>
    <row r="490" spans="1:22" s="6" customFormat="1" ht="39.75" customHeight="1" x14ac:dyDescent="0.2">
      <c r="A490" s="1">
        <v>483</v>
      </c>
      <c r="B490" s="19" t="s">
        <v>1079</v>
      </c>
      <c r="C490" s="1" t="s">
        <v>2306</v>
      </c>
      <c r="D490" s="1" t="s">
        <v>2307</v>
      </c>
      <c r="E490" s="1" t="s">
        <v>2308</v>
      </c>
      <c r="F490" s="5" t="s">
        <v>2309</v>
      </c>
      <c r="G490" s="1" t="s">
        <v>17</v>
      </c>
      <c r="H490" s="1">
        <v>27078.3</v>
      </c>
      <c r="I490" s="1">
        <v>10</v>
      </c>
      <c r="J490" s="1">
        <v>28973.8</v>
      </c>
      <c r="K490" s="1">
        <v>10</v>
      </c>
      <c r="L490" s="1">
        <v>31002</v>
      </c>
      <c r="M490" s="1">
        <v>10</v>
      </c>
      <c r="N490" s="1">
        <v>0</v>
      </c>
      <c r="O490" s="1">
        <v>0</v>
      </c>
      <c r="P490" s="1">
        <v>0</v>
      </c>
      <c r="Q490" s="1">
        <v>0</v>
      </c>
      <c r="R490" s="9">
        <f t="shared" si="8"/>
        <v>87054.1</v>
      </c>
      <c r="S490" s="1">
        <f t="shared" si="8"/>
        <v>30</v>
      </c>
      <c r="T490" s="1" t="s">
        <v>355</v>
      </c>
      <c r="U490" s="1" t="s">
        <v>24</v>
      </c>
      <c r="V490" s="1" t="s">
        <v>2310</v>
      </c>
    </row>
    <row r="491" spans="1:22" s="6" customFormat="1" ht="39.75" customHeight="1" x14ac:dyDescent="0.2">
      <c r="A491" s="1">
        <v>484</v>
      </c>
      <c r="B491" s="19" t="s">
        <v>1346</v>
      </c>
      <c r="C491" s="1" t="s">
        <v>2311</v>
      </c>
      <c r="D491" s="1" t="s">
        <v>2312</v>
      </c>
      <c r="E491" s="1" t="s">
        <v>2313</v>
      </c>
      <c r="F491" s="5" t="s">
        <v>2314</v>
      </c>
      <c r="G491" s="1" t="s">
        <v>27</v>
      </c>
      <c r="H491" s="1">
        <v>594811.00000000012</v>
      </c>
      <c r="I491" s="1">
        <v>70</v>
      </c>
      <c r="J491" s="1">
        <v>618603.44000000006</v>
      </c>
      <c r="K491" s="1">
        <v>70</v>
      </c>
      <c r="L491" s="1">
        <v>640254.56040000007</v>
      </c>
      <c r="M491" s="1">
        <v>70</v>
      </c>
      <c r="N491" s="1">
        <v>662663.47001399996</v>
      </c>
      <c r="O491" s="1">
        <v>70</v>
      </c>
      <c r="P491" s="1">
        <v>0</v>
      </c>
      <c r="Q491" s="1">
        <v>0</v>
      </c>
      <c r="R491" s="9">
        <f t="shared" si="8"/>
        <v>2516332.4704140001</v>
      </c>
      <c r="S491" s="1">
        <f t="shared" si="8"/>
        <v>280</v>
      </c>
      <c r="T491" s="1" t="s">
        <v>355</v>
      </c>
      <c r="U491" s="1" t="s">
        <v>23</v>
      </c>
      <c r="V491" s="1" t="s">
        <v>2315</v>
      </c>
    </row>
    <row r="492" spans="1:22" s="6" customFormat="1" ht="39.75" customHeight="1" x14ac:dyDescent="0.2">
      <c r="A492" s="1">
        <v>485</v>
      </c>
      <c r="B492" s="19" t="s">
        <v>1079</v>
      </c>
      <c r="C492" s="1" t="s">
        <v>2306</v>
      </c>
      <c r="D492" s="1" t="s">
        <v>2307</v>
      </c>
      <c r="E492" s="1" t="s">
        <v>2316</v>
      </c>
      <c r="F492" s="5" t="s">
        <v>2317</v>
      </c>
      <c r="G492" s="1" t="s">
        <v>17</v>
      </c>
      <c r="H492" s="1">
        <v>44373.368000000002</v>
      </c>
      <c r="I492" s="1">
        <v>10</v>
      </c>
      <c r="J492" s="1">
        <v>46148.30272</v>
      </c>
      <c r="K492" s="1">
        <v>10</v>
      </c>
      <c r="L492" s="1">
        <v>47763.493315199994</v>
      </c>
      <c r="M492" s="1">
        <v>10</v>
      </c>
      <c r="N492" s="1">
        <v>49435.215581231983</v>
      </c>
      <c r="O492" s="1">
        <v>10</v>
      </c>
      <c r="P492" s="1">
        <v>0</v>
      </c>
      <c r="Q492" s="1">
        <v>0</v>
      </c>
      <c r="R492" s="9">
        <f t="shared" si="8"/>
        <v>187720.37961643198</v>
      </c>
      <c r="S492" s="1">
        <f t="shared" si="8"/>
        <v>40</v>
      </c>
      <c r="T492" s="1" t="s">
        <v>355</v>
      </c>
      <c r="U492" s="1" t="s">
        <v>24</v>
      </c>
      <c r="V492" s="1" t="s">
        <v>2310</v>
      </c>
    </row>
    <row r="493" spans="1:22" s="6" customFormat="1" ht="39.75" customHeight="1" x14ac:dyDescent="0.2">
      <c r="A493" s="1">
        <v>486</v>
      </c>
      <c r="B493" s="19" t="s">
        <v>146</v>
      </c>
      <c r="C493" s="1" t="s">
        <v>2318</v>
      </c>
      <c r="D493" s="1" t="s">
        <v>2319</v>
      </c>
      <c r="E493" s="1" t="s">
        <v>2320</v>
      </c>
      <c r="F493" s="5" t="s">
        <v>2321</v>
      </c>
      <c r="G493" s="1" t="s">
        <v>27</v>
      </c>
      <c r="H493" s="1">
        <v>44373.333333333343</v>
      </c>
      <c r="I493" s="1">
        <v>40</v>
      </c>
      <c r="J493" s="1">
        <v>46592.000000000007</v>
      </c>
      <c r="K493" s="1">
        <v>40</v>
      </c>
      <c r="L493" s="1">
        <v>48455.680000000008</v>
      </c>
      <c r="M493" s="1">
        <v>40</v>
      </c>
      <c r="N493" s="1">
        <v>50393.907200000016</v>
      </c>
      <c r="O493" s="1">
        <v>40</v>
      </c>
      <c r="P493" s="1">
        <v>0</v>
      </c>
      <c r="Q493" s="1">
        <v>0</v>
      </c>
      <c r="R493" s="9">
        <f t="shared" si="8"/>
        <v>189814.92053333338</v>
      </c>
      <c r="S493" s="1">
        <f t="shared" si="8"/>
        <v>160</v>
      </c>
      <c r="T493" s="1" t="s">
        <v>355</v>
      </c>
      <c r="U493" s="1" t="s">
        <v>24</v>
      </c>
      <c r="V493" s="1" t="s">
        <v>2266</v>
      </c>
    </row>
    <row r="494" spans="1:22" s="6" customFormat="1" ht="39.75" customHeight="1" x14ac:dyDescent="0.2">
      <c r="A494" s="1">
        <v>487</v>
      </c>
      <c r="B494" s="19" t="s">
        <v>2276</v>
      </c>
      <c r="C494" s="1" t="s">
        <v>2277</v>
      </c>
      <c r="D494" s="1" t="s">
        <v>2278</v>
      </c>
      <c r="E494" s="1" t="s">
        <v>2322</v>
      </c>
      <c r="F494" s="5" t="s">
        <v>2323</v>
      </c>
      <c r="G494" s="1" t="s">
        <v>27</v>
      </c>
      <c r="H494" s="1">
        <v>81574</v>
      </c>
      <c r="I494" s="1">
        <v>3</v>
      </c>
      <c r="J494" s="1">
        <v>84836.96</v>
      </c>
      <c r="K494" s="1">
        <v>3</v>
      </c>
      <c r="L494" s="1">
        <v>87806.253599999996</v>
      </c>
      <c r="M494" s="1">
        <v>3</v>
      </c>
      <c r="N494" s="1">
        <v>90879.472475999981</v>
      </c>
      <c r="O494" s="1">
        <v>3</v>
      </c>
      <c r="P494" s="1">
        <v>0</v>
      </c>
      <c r="Q494" s="1">
        <v>0</v>
      </c>
      <c r="R494" s="9">
        <f t="shared" si="8"/>
        <v>345096.68607599998</v>
      </c>
      <c r="S494" s="1">
        <f t="shared" si="8"/>
        <v>12</v>
      </c>
      <c r="T494" s="1" t="s">
        <v>355</v>
      </c>
      <c r="U494" s="1" t="s">
        <v>24</v>
      </c>
      <c r="V494" s="1" t="s">
        <v>1751</v>
      </c>
    </row>
    <row r="495" spans="1:22" s="6" customFormat="1" ht="39.75" customHeight="1" x14ac:dyDescent="0.2">
      <c r="A495" s="1">
        <v>488</v>
      </c>
      <c r="B495" s="19" t="s">
        <v>2276</v>
      </c>
      <c r="C495" s="1" t="s">
        <v>2277</v>
      </c>
      <c r="D495" s="1" t="s">
        <v>2278</v>
      </c>
      <c r="E495" s="1" t="s">
        <v>2324</v>
      </c>
      <c r="F495" s="5" t="s">
        <v>2325</v>
      </c>
      <c r="G495" s="1" t="s">
        <v>27</v>
      </c>
      <c r="H495" s="1">
        <v>52604</v>
      </c>
      <c r="I495" s="1">
        <v>3</v>
      </c>
      <c r="J495" s="1">
        <v>54708.160000000011</v>
      </c>
      <c r="K495" s="1">
        <v>3</v>
      </c>
      <c r="L495" s="1">
        <v>56622.945600000006</v>
      </c>
      <c r="M495" s="1">
        <v>3</v>
      </c>
      <c r="N495" s="1">
        <v>58604.748695999995</v>
      </c>
      <c r="O495" s="1">
        <v>3</v>
      </c>
      <c r="P495" s="1">
        <v>0</v>
      </c>
      <c r="Q495" s="1">
        <v>0</v>
      </c>
      <c r="R495" s="9">
        <f t="shared" si="8"/>
        <v>222539.854296</v>
      </c>
      <c r="S495" s="1">
        <f t="shared" si="8"/>
        <v>12</v>
      </c>
      <c r="T495" s="1" t="s">
        <v>355</v>
      </c>
      <c r="U495" s="1" t="s">
        <v>24</v>
      </c>
      <c r="V495" s="1" t="s">
        <v>1751</v>
      </c>
    </row>
    <row r="496" spans="1:22" s="6" customFormat="1" ht="39.75" customHeight="1" x14ac:dyDescent="0.2">
      <c r="A496" s="1">
        <v>489</v>
      </c>
      <c r="B496" s="19" t="s">
        <v>2326</v>
      </c>
      <c r="C496" s="1" t="s">
        <v>2327</v>
      </c>
      <c r="D496" s="1" t="s">
        <v>2328</v>
      </c>
      <c r="E496" s="1" t="s">
        <v>2329</v>
      </c>
      <c r="F496" s="5" t="s">
        <v>2330</v>
      </c>
      <c r="G496" s="1" t="s">
        <v>27</v>
      </c>
      <c r="H496" s="1">
        <v>154266.32</v>
      </c>
      <c r="I496" s="1">
        <v>100</v>
      </c>
      <c r="J496" s="1">
        <v>160436.97280000002</v>
      </c>
      <c r="K496" s="1">
        <v>100</v>
      </c>
      <c r="L496" s="1">
        <v>166052.266848</v>
      </c>
      <c r="M496" s="1">
        <v>100</v>
      </c>
      <c r="N496" s="1">
        <v>171864.09618767997</v>
      </c>
      <c r="O496" s="1">
        <v>100</v>
      </c>
      <c r="P496" s="1">
        <v>0</v>
      </c>
      <c r="Q496" s="1">
        <v>0</v>
      </c>
      <c r="R496" s="9">
        <f t="shared" si="8"/>
        <v>652619.65583567997</v>
      </c>
      <c r="S496" s="1">
        <f t="shared" si="8"/>
        <v>400</v>
      </c>
      <c r="T496" s="1" t="s">
        <v>355</v>
      </c>
      <c r="U496" s="1" t="s">
        <v>23</v>
      </c>
      <c r="V496" s="1" t="s">
        <v>2331</v>
      </c>
    </row>
    <row r="497" spans="1:22" s="6" customFormat="1" ht="39.75" customHeight="1" x14ac:dyDescent="0.2">
      <c r="A497" s="1">
        <v>490</v>
      </c>
      <c r="B497" s="19" t="s">
        <v>416</v>
      </c>
      <c r="C497" s="1" t="s">
        <v>417</v>
      </c>
      <c r="D497" s="1" t="s">
        <v>418</v>
      </c>
      <c r="E497" s="1" t="s">
        <v>2332</v>
      </c>
      <c r="F497" s="5" t="s">
        <v>2333</v>
      </c>
      <c r="G497" s="1" t="s">
        <v>17</v>
      </c>
      <c r="H497" s="1">
        <v>2969220</v>
      </c>
      <c r="I497" s="1">
        <v>5822</v>
      </c>
      <c r="J497" s="1">
        <v>880994</v>
      </c>
      <c r="K497" s="1">
        <v>1727.44</v>
      </c>
      <c r="L497" s="1">
        <v>916234</v>
      </c>
      <c r="M497" s="1">
        <v>1796.54</v>
      </c>
      <c r="N497" s="1">
        <v>948302</v>
      </c>
      <c r="O497" s="1">
        <v>1859.42</v>
      </c>
      <c r="P497" s="1">
        <v>0</v>
      </c>
      <c r="Q497" s="1">
        <v>0</v>
      </c>
      <c r="R497" s="9">
        <f t="shared" si="8"/>
        <v>5714750</v>
      </c>
      <c r="S497" s="1">
        <f t="shared" si="8"/>
        <v>11205.4</v>
      </c>
      <c r="T497" s="1" t="s">
        <v>355</v>
      </c>
      <c r="U497" s="1" t="s">
        <v>24</v>
      </c>
      <c r="V497" s="1" t="s">
        <v>2334</v>
      </c>
    </row>
    <row r="498" spans="1:22" s="6" customFormat="1" ht="39.75" customHeight="1" x14ac:dyDescent="0.2">
      <c r="A498" s="1">
        <v>491</v>
      </c>
      <c r="B498" s="19" t="s">
        <v>2335</v>
      </c>
      <c r="C498" s="1" t="s">
        <v>2336</v>
      </c>
      <c r="D498" s="1" t="s">
        <v>2337</v>
      </c>
      <c r="E498" s="1" t="s">
        <v>2338</v>
      </c>
      <c r="F498" s="5" t="s">
        <v>2339</v>
      </c>
      <c r="G498" s="1" t="s">
        <v>27</v>
      </c>
      <c r="H498" s="1">
        <v>48533.263999999996</v>
      </c>
      <c r="I498" s="1">
        <v>20</v>
      </c>
      <c r="J498" s="1">
        <v>50474.594560000005</v>
      </c>
      <c r="K498" s="1">
        <v>20</v>
      </c>
      <c r="L498" s="1">
        <v>52241.2053696</v>
      </c>
      <c r="M498" s="1">
        <v>20</v>
      </c>
      <c r="N498" s="1">
        <v>54069.647557536002</v>
      </c>
      <c r="O498" s="1">
        <v>20</v>
      </c>
      <c r="P498" s="1">
        <v>0</v>
      </c>
      <c r="Q498" s="1">
        <v>0</v>
      </c>
      <c r="R498" s="9">
        <f t="shared" si="8"/>
        <v>205318.711487136</v>
      </c>
      <c r="S498" s="1">
        <f t="shared" si="8"/>
        <v>80</v>
      </c>
      <c r="T498" s="1" t="s">
        <v>355</v>
      </c>
      <c r="U498" s="1" t="s">
        <v>23</v>
      </c>
      <c r="V498" s="1" t="s">
        <v>2340</v>
      </c>
    </row>
    <row r="499" spans="1:22" s="6" customFormat="1" ht="39.75" customHeight="1" x14ac:dyDescent="0.2">
      <c r="A499" s="1">
        <v>492</v>
      </c>
      <c r="B499" s="19" t="s">
        <v>2341</v>
      </c>
      <c r="C499" s="1" t="s">
        <v>2342</v>
      </c>
      <c r="D499" s="1" t="s">
        <v>2343</v>
      </c>
      <c r="E499" s="1" t="s">
        <v>2344</v>
      </c>
      <c r="F499" s="5" t="s">
        <v>2345</v>
      </c>
      <c r="G499" s="1" t="s">
        <v>219</v>
      </c>
      <c r="H499" s="1">
        <v>5284387.5</v>
      </c>
      <c r="I499" s="1">
        <v>1750</v>
      </c>
      <c r="J499" s="1">
        <v>5469327.5</v>
      </c>
      <c r="K499" s="1">
        <v>1750</v>
      </c>
      <c r="L499" s="1">
        <v>5660760</v>
      </c>
      <c r="M499" s="1">
        <v>1750</v>
      </c>
      <c r="N499" s="1">
        <v>5858887</v>
      </c>
      <c r="O499" s="1">
        <v>1750</v>
      </c>
      <c r="P499" s="1">
        <v>799284.61</v>
      </c>
      <c r="Q499" s="1">
        <v>1500</v>
      </c>
      <c r="R499" s="9">
        <f t="shared" si="8"/>
        <v>23072646.609999999</v>
      </c>
      <c r="S499" s="1">
        <f t="shared" si="8"/>
        <v>8500</v>
      </c>
      <c r="T499" s="1" t="s">
        <v>339</v>
      </c>
      <c r="U499" s="1" t="s">
        <v>24</v>
      </c>
      <c r="V499" s="1" t="s">
        <v>2346</v>
      </c>
    </row>
    <row r="500" spans="1:22" s="6" customFormat="1" ht="39.75" customHeight="1" x14ac:dyDescent="0.2">
      <c r="A500" s="1">
        <v>493</v>
      </c>
      <c r="B500" s="19" t="s">
        <v>318</v>
      </c>
      <c r="C500" s="1" t="s">
        <v>625</v>
      </c>
      <c r="D500" s="1" t="s">
        <v>1656</v>
      </c>
      <c r="E500" s="1" t="s">
        <v>2347</v>
      </c>
      <c r="F500" s="5" t="s">
        <v>2348</v>
      </c>
      <c r="G500" s="1" t="s">
        <v>27</v>
      </c>
      <c r="H500" s="1">
        <v>2807249.9333333336</v>
      </c>
      <c r="I500" s="1">
        <v>20</v>
      </c>
      <c r="J500" s="1">
        <v>2919539.9306666669</v>
      </c>
      <c r="K500" s="1">
        <v>20</v>
      </c>
      <c r="L500" s="1">
        <v>3021723.8282400002</v>
      </c>
      <c r="M500" s="1">
        <v>20</v>
      </c>
      <c r="N500" s="1">
        <v>3127484.1622284004</v>
      </c>
      <c r="O500" s="1">
        <v>20</v>
      </c>
      <c r="P500" s="1">
        <v>0</v>
      </c>
      <c r="Q500" s="1">
        <v>0</v>
      </c>
      <c r="R500" s="9">
        <f t="shared" si="8"/>
        <v>11875997.8544684</v>
      </c>
      <c r="S500" s="1">
        <f t="shared" si="8"/>
        <v>80</v>
      </c>
      <c r="T500" s="1" t="s">
        <v>339</v>
      </c>
      <c r="U500" s="1" t="s">
        <v>24</v>
      </c>
      <c r="V500" s="1" t="s">
        <v>2349</v>
      </c>
    </row>
    <row r="501" spans="1:22" s="6" customFormat="1" ht="39.75" customHeight="1" x14ac:dyDescent="0.2">
      <c r="A501" s="1">
        <v>494</v>
      </c>
      <c r="B501" s="19" t="s">
        <v>257</v>
      </c>
      <c r="C501" s="1" t="s">
        <v>256</v>
      </c>
      <c r="D501" s="1" t="s">
        <v>2350</v>
      </c>
      <c r="E501" s="1" t="s">
        <v>2351</v>
      </c>
      <c r="F501" s="5" t="s">
        <v>2352</v>
      </c>
      <c r="G501" s="1" t="s">
        <v>27</v>
      </c>
      <c r="H501" s="1">
        <v>337800</v>
      </c>
      <c r="I501" s="1">
        <v>300</v>
      </c>
      <c r="J501" s="1">
        <v>0</v>
      </c>
      <c r="K501" s="1">
        <v>0</v>
      </c>
      <c r="L501" s="1">
        <v>0</v>
      </c>
      <c r="M501" s="1">
        <v>0</v>
      </c>
      <c r="N501" s="1">
        <v>0</v>
      </c>
      <c r="O501" s="1">
        <v>0</v>
      </c>
      <c r="P501" s="1">
        <v>3133461.23</v>
      </c>
      <c r="Q501" s="1">
        <v>18</v>
      </c>
      <c r="R501" s="9">
        <f t="shared" si="8"/>
        <v>3471261.23</v>
      </c>
      <c r="S501" s="1">
        <f t="shared" si="8"/>
        <v>318</v>
      </c>
      <c r="T501" s="1" t="s">
        <v>339</v>
      </c>
      <c r="U501" s="1" t="s">
        <v>23</v>
      </c>
      <c r="V501" s="1" t="s">
        <v>2353</v>
      </c>
    </row>
    <row r="502" spans="1:22" s="6" customFormat="1" ht="39.75" customHeight="1" x14ac:dyDescent="0.2">
      <c r="A502" s="1">
        <v>495</v>
      </c>
      <c r="B502" s="19" t="s">
        <v>290</v>
      </c>
      <c r="C502" s="1" t="s">
        <v>2354</v>
      </c>
      <c r="D502" s="1" t="s">
        <v>1225</v>
      </c>
      <c r="E502" s="1" t="s">
        <v>2355</v>
      </c>
      <c r="F502" s="5" t="s">
        <v>2356</v>
      </c>
      <c r="G502" s="1" t="s">
        <v>27</v>
      </c>
      <c r="H502" s="1">
        <v>320000</v>
      </c>
      <c r="I502" s="1">
        <v>4</v>
      </c>
      <c r="J502" s="1">
        <v>342400</v>
      </c>
      <c r="K502" s="1">
        <v>4</v>
      </c>
      <c r="L502" s="1">
        <v>366368</v>
      </c>
      <c r="M502" s="1">
        <v>4</v>
      </c>
      <c r="N502" s="1">
        <v>392013</v>
      </c>
      <c r="O502" s="1">
        <v>4</v>
      </c>
      <c r="P502" s="1">
        <v>419453</v>
      </c>
      <c r="Q502" s="1">
        <v>4</v>
      </c>
      <c r="R502" s="9">
        <f t="shared" ref="R502:S564" si="9">H502+J502+L502+N502+P502</f>
        <v>1840234</v>
      </c>
      <c r="S502" s="1">
        <f t="shared" si="9"/>
        <v>20</v>
      </c>
      <c r="T502" s="1" t="s">
        <v>339</v>
      </c>
      <c r="U502" s="1" t="s">
        <v>33</v>
      </c>
      <c r="V502" s="1" t="s">
        <v>1963</v>
      </c>
    </row>
    <row r="503" spans="1:22" s="6" customFormat="1" ht="39.75" customHeight="1" x14ac:dyDescent="0.2">
      <c r="A503" s="1">
        <v>496</v>
      </c>
      <c r="B503" s="19" t="s">
        <v>2357</v>
      </c>
      <c r="C503" s="1" t="s">
        <v>2358</v>
      </c>
      <c r="D503" s="1" t="s">
        <v>2359</v>
      </c>
      <c r="E503" s="1" t="s">
        <v>2360</v>
      </c>
      <c r="F503" s="5" t="s">
        <v>2361</v>
      </c>
      <c r="G503" s="1" t="s">
        <v>27</v>
      </c>
      <c r="H503" s="1">
        <v>210950</v>
      </c>
      <c r="I503" s="1">
        <v>10</v>
      </c>
      <c r="J503" s="1">
        <v>220440</v>
      </c>
      <c r="K503" s="1">
        <v>10</v>
      </c>
      <c r="L503" s="1">
        <v>228160</v>
      </c>
      <c r="M503" s="1">
        <v>10</v>
      </c>
      <c r="N503" s="1">
        <v>236140</v>
      </c>
      <c r="O503" s="1">
        <v>10</v>
      </c>
      <c r="P503" s="1">
        <v>244410</v>
      </c>
      <c r="Q503" s="1">
        <v>10</v>
      </c>
      <c r="R503" s="9">
        <f t="shared" si="9"/>
        <v>1140100</v>
      </c>
      <c r="S503" s="1">
        <f t="shared" si="9"/>
        <v>50</v>
      </c>
      <c r="T503" s="1" t="s">
        <v>339</v>
      </c>
      <c r="U503" s="1" t="s">
        <v>23</v>
      </c>
      <c r="V503" s="1" t="s">
        <v>2362</v>
      </c>
    </row>
    <row r="504" spans="1:22" s="6" customFormat="1" ht="39.75" customHeight="1" x14ac:dyDescent="0.2">
      <c r="A504" s="1">
        <v>497</v>
      </c>
      <c r="B504" s="19" t="s">
        <v>2363</v>
      </c>
      <c r="C504" s="1" t="s">
        <v>2364</v>
      </c>
      <c r="D504" s="1" t="s">
        <v>2365</v>
      </c>
      <c r="E504" s="1" t="s">
        <v>2366</v>
      </c>
      <c r="F504" s="5" t="s">
        <v>2367</v>
      </c>
      <c r="G504" s="1" t="s">
        <v>219</v>
      </c>
      <c r="H504" s="1">
        <v>470877</v>
      </c>
      <c r="I504" s="1">
        <v>5000</v>
      </c>
      <c r="J504" s="1">
        <v>492066.46500000003</v>
      </c>
      <c r="K504" s="1">
        <v>5000</v>
      </c>
      <c r="L504" s="1">
        <v>509288.79127500003</v>
      </c>
      <c r="M504" s="1">
        <v>5000</v>
      </c>
      <c r="N504" s="1">
        <v>527113.89896962501</v>
      </c>
      <c r="O504" s="1">
        <v>5000</v>
      </c>
      <c r="P504" s="1">
        <v>0</v>
      </c>
      <c r="Q504" s="1">
        <v>0</v>
      </c>
      <c r="R504" s="9">
        <f t="shared" si="9"/>
        <v>1999346.1552446252</v>
      </c>
      <c r="S504" s="1">
        <f t="shared" si="9"/>
        <v>20000</v>
      </c>
      <c r="T504" s="1" t="s">
        <v>339</v>
      </c>
      <c r="U504" s="1" t="s">
        <v>23</v>
      </c>
      <c r="V504" s="1" t="s">
        <v>2368</v>
      </c>
    </row>
    <row r="505" spans="1:22" s="6" customFormat="1" ht="39.75" customHeight="1" x14ac:dyDescent="0.2">
      <c r="A505" s="1">
        <v>498</v>
      </c>
      <c r="B505" s="19" t="s">
        <v>242</v>
      </c>
      <c r="C505" s="1" t="s">
        <v>224</v>
      </c>
      <c r="D505" s="1" t="s">
        <v>439</v>
      </c>
      <c r="E505" s="1" t="s">
        <v>2369</v>
      </c>
      <c r="F505" s="5" t="s">
        <v>2370</v>
      </c>
      <c r="G505" s="1" t="s">
        <v>27</v>
      </c>
      <c r="H505" s="1">
        <v>690000</v>
      </c>
      <c r="I505" s="1">
        <v>3</v>
      </c>
      <c r="J505" s="1">
        <v>738300</v>
      </c>
      <c r="K505" s="1">
        <v>3</v>
      </c>
      <c r="L505" s="1">
        <v>789981</v>
      </c>
      <c r="M505" s="1">
        <v>3</v>
      </c>
      <c r="N505" s="1">
        <v>845277</v>
      </c>
      <c r="O505" s="1">
        <v>3</v>
      </c>
      <c r="P505" s="1">
        <v>904446</v>
      </c>
      <c r="Q505" s="1">
        <v>3</v>
      </c>
      <c r="R505" s="9">
        <f t="shared" si="9"/>
        <v>3968004</v>
      </c>
      <c r="S505" s="1">
        <f t="shared" si="9"/>
        <v>15</v>
      </c>
      <c r="T505" s="1" t="s">
        <v>339</v>
      </c>
      <c r="U505" s="1" t="s">
        <v>23</v>
      </c>
      <c r="V505" s="1" t="s">
        <v>2371</v>
      </c>
    </row>
    <row r="506" spans="1:22" s="6" customFormat="1" ht="39.75" customHeight="1" x14ac:dyDescent="0.2">
      <c r="A506" s="1">
        <v>499</v>
      </c>
      <c r="B506" s="19" t="s">
        <v>2372</v>
      </c>
      <c r="C506" s="1" t="s">
        <v>2373</v>
      </c>
      <c r="D506" s="1" t="s">
        <v>2374</v>
      </c>
      <c r="E506" s="1" t="s">
        <v>2375</v>
      </c>
      <c r="F506" s="5" t="s">
        <v>2376</v>
      </c>
      <c r="G506" s="1" t="s">
        <v>27</v>
      </c>
      <c r="H506" s="1">
        <v>71690</v>
      </c>
      <c r="I506" s="1">
        <v>100</v>
      </c>
      <c r="J506" s="1">
        <v>76708</v>
      </c>
      <c r="K506" s="1">
        <v>100</v>
      </c>
      <c r="L506" s="1">
        <v>82078</v>
      </c>
      <c r="M506" s="1">
        <v>100</v>
      </c>
      <c r="N506" s="1">
        <v>0</v>
      </c>
      <c r="O506" s="1">
        <v>0</v>
      </c>
      <c r="P506" s="1">
        <v>0</v>
      </c>
      <c r="Q506" s="1">
        <v>0</v>
      </c>
      <c r="R506" s="9">
        <f t="shared" si="9"/>
        <v>230476</v>
      </c>
      <c r="S506" s="1">
        <f t="shared" si="9"/>
        <v>300</v>
      </c>
      <c r="T506" s="1" t="s">
        <v>339</v>
      </c>
      <c r="U506" s="1" t="s">
        <v>24</v>
      </c>
      <c r="V506" s="1" t="s">
        <v>2377</v>
      </c>
    </row>
    <row r="507" spans="1:22" s="6" customFormat="1" ht="39.75" customHeight="1" x14ac:dyDescent="0.2">
      <c r="A507" s="1">
        <v>500</v>
      </c>
      <c r="B507" s="19" t="s">
        <v>2378</v>
      </c>
      <c r="C507" s="1" t="s">
        <v>2379</v>
      </c>
      <c r="D507" s="1" t="s">
        <v>2380</v>
      </c>
      <c r="E507" s="1" t="s">
        <v>2381</v>
      </c>
      <c r="F507" s="5" t="s">
        <v>2382</v>
      </c>
      <c r="G507" s="1" t="s">
        <v>219</v>
      </c>
      <c r="H507" s="1">
        <v>510000</v>
      </c>
      <c r="I507" s="1">
        <v>100</v>
      </c>
      <c r="J507" s="1">
        <v>532950</v>
      </c>
      <c r="K507" s="1">
        <v>100</v>
      </c>
      <c r="L507" s="1">
        <v>551603.25</v>
      </c>
      <c r="M507" s="1">
        <v>100</v>
      </c>
      <c r="N507" s="1">
        <v>570909.36</v>
      </c>
      <c r="O507" s="1">
        <v>100</v>
      </c>
      <c r="P507" s="3">
        <v>590891.18999999994</v>
      </c>
      <c r="Q507" s="3">
        <v>100</v>
      </c>
      <c r="R507" s="9">
        <f t="shared" si="9"/>
        <v>2756353.8</v>
      </c>
      <c r="S507" s="1">
        <f t="shared" si="9"/>
        <v>500</v>
      </c>
      <c r="T507" s="1" t="s">
        <v>339</v>
      </c>
      <c r="U507" s="1" t="s">
        <v>863</v>
      </c>
      <c r="V507" s="1" t="s">
        <v>367</v>
      </c>
    </row>
    <row r="508" spans="1:22" s="6" customFormat="1" ht="39.75" customHeight="1" x14ac:dyDescent="0.2">
      <c r="A508" s="1">
        <v>501</v>
      </c>
      <c r="B508" s="19" t="s">
        <v>92</v>
      </c>
      <c r="C508" s="1" t="s">
        <v>1959</v>
      </c>
      <c r="D508" s="1" t="s">
        <v>1960</v>
      </c>
      <c r="E508" s="1" t="s">
        <v>2383</v>
      </c>
      <c r="F508" s="5" t="s">
        <v>2384</v>
      </c>
      <c r="G508" s="1" t="s">
        <v>27</v>
      </c>
      <c r="H508" s="1">
        <v>401250</v>
      </c>
      <c r="I508" s="1">
        <v>3</v>
      </c>
      <c r="J508" s="1">
        <v>429337.5</v>
      </c>
      <c r="K508" s="1">
        <v>3</v>
      </c>
      <c r="L508" s="1">
        <v>459391.13</v>
      </c>
      <c r="M508" s="1">
        <v>3</v>
      </c>
      <c r="N508" s="1">
        <v>0</v>
      </c>
      <c r="O508" s="1">
        <v>0</v>
      </c>
      <c r="P508" s="1">
        <v>0</v>
      </c>
      <c r="Q508" s="1">
        <v>0</v>
      </c>
      <c r="R508" s="9">
        <f t="shared" si="9"/>
        <v>1289978.6299999999</v>
      </c>
      <c r="S508" s="1">
        <f t="shared" si="9"/>
        <v>9</v>
      </c>
      <c r="T508" s="1" t="s">
        <v>339</v>
      </c>
      <c r="U508" s="1" t="s">
        <v>19</v>
      </c>
      <c r="V508" s="1" t="s">
        <v>1228</v>
      </c>
    </row>
    <row r="509" spans="1:22" s="6" customFormat="1" ht="39.75" customHeight="1" x14ac:dyDescent="0.2">
      <c r="A509" s="1">
        <v>502</v>
      </c>
      <c r="B509" s="19" t="s">
        <v>2081</v>
      </c>
      <c r="C509" s="1" t="s">
        <v>2082</v>
      </c>
      <c r="D509" s="1" t="s">
        <v>2083</v>
      </c>
      <c r="E509" s="1" t="s">
        <v>2385</v>
      </c>
      <c r="F509" s="5" t="s">
        <v>2386</v>
      </c>
      <c r="G509" s="1" t="s">
        <v>27</v>
      </c>
      <c r="H509" s="1">
        <v>71277</v>
      </c>
      <c r="I509" s="1">
        <v>2</v>
      </c>
      <c r="J509" s="1">
        <v>74484</v>
      </c>
      <c r="K509" s="1">
        <v>2</v>
      </c>
      <c r="L509" s="1">
        <v>77091</v>
      </c>
      <c r="M509" s="1">
        <v>2</v>
      </c>
      <c r="N509" s="1">
        <v>79790</v>
      </c>
      <c r="O509" s="1">
        <v>2</v>
      </c>
      <c r="P509" s="1">
        <v>82582</v>
      </c>
      <c r="Q509" s="1">
        <v>2</v>
      </c>
      <c r="R509" s="9">
        <f t="shared" si="9"/>
        <v>385224</v>
      </c>
      <c r="S509" s="1">
        <f t="shared" si="9"/>
        <v>10</v>
      </c>
      <c r="T509" s="1" t="s">
        <v>339</v>
      </c>
      <c r="U509" s="1" t="s">
        <v>23</v>
      </c>
      <c r="V509" s="1" t="s">
        <v>2387</v>
      </c>
    </row>
    <row r="510" spans="1:22" s="6" customFormat="1" ht="39.75" customHeight="1" x14ac:dyDescent="0.2">
      <c r="A510" s="1">
        <v>503</v>
      </c>
      <c r="B510" s="19" t="s">
        <v>48</v>
      </c>
      <c r="C510" s="1" t="s">
        <v>49</v>
      </c>
      <c r="D510" s="1" t="s">
        <v>53</v>
      </c>
      <c r="E510" s="1" t="s">
        <v>2388</v>
      </c>
      <c r="F510" s="5" t="s">
        <v>15</v>
      </c>
      <c r="G510" s="1" t="s">
        <v>27</v>
      </c>
      <c r="H510" s="1">
        <f>93000*I510</f>
        <v>465000</v>
      </c>
      <c r="I510" s="1">
        <v>5</v>
      </c>
      <c r="J510" s="1">
        <f>93000*K510</f>
        <v>465000</v>
      </c>
      <c r="K510" s="1">
        <v>5</v>
      </c>
      <c r="L510" s="1">
        <f>93000*M510*1.05</f>
        <v>976500</v>
      </c>
      <c r="M510" s="1">
        <v>10</v>
      </c>
      <c r="N510" s="1">
        <f>93000*10*1.05</f>
        <v>976500</v>
      </c>
      <c r="O510" s="1">
        <v>10</v>
      </c>
      <c r="P510" s="1">
        <v>0</v>
      </c>
      <c r="Q510" s="1">
        <v>0</v>
      </c>
      <c r="R510" s="9">
        <f t="shared" si="9"/>
        <v>2883000</v>
      </c>
      <c r="S510" s="1">
        <f t="shared" si="9"/>
        <v>30</v>
      </c>
      <c r="T510" s="1" t="s">
        <v>344</v>
      </c>
      <c r="U510" s="1" t="s">
        <v>23</v>
      </c>
      <c r="V510" s="1" t="s">
        <v>32</v>
      </c>
    </row>
    <row r="511" spans="1:22" s="6" customFormat="1" ht="39.75" customHeight="1" x14ac:dyDescent="0.2">
      <c r="A511" s="1">
        <v>504</v>
      </c>
      <c r="B511" s="19" t="s">
        <v>238</v>
      </c>
      <c r="C511" s="1" t="s">
        <v>695</v>
      </c>
      <c r="D511" s="1" t="s">
        <v>696</v>
      </c>
      <c r="E511" s="1" t="s">
        <v>2389</v>
      </c>
      <c r="F511" s="5" t="s">
        <v>15</v>
      </c>
      <c r="G511" s="1" t="s">
        <v>27</v>
      </c>
      <c r="H511" s="1">
        <v>296000</v>
      </c>
      <c r="I511" s="1">
        <v>10</v>
      </c>
      <c r="J511" s="1">
        <v>0</v>
      </c>
      <c r="K511" s="1">
        <v>0</v>
      </c>
      <c r="L511" s="1">
        <v>296000</v>
      </c>
      <c r="M511" s="1">
        <v>10</v>
      </c>
      <c r="N511" s="1">
        <v>0</v>
      </c>
      <c r="O511" s="1">
        <v>0</v>
      </c>
      <c r="P511" s="1">
        <v>0</v>
      </c>
      <c r="Q511" s="1">
        <v>0</v>
      </c>
      <c r="R511" s="9">
        <f t="shared" si="9"/>
        <v>592000</v>
      </c>
      <c r="S511" s="1">
        <f t="shared" si="9"/>
        <v>20</v>
      </c>
      <c r="T511" s="1" t="s">
        <v>344</v>
      </c>
      <c r="U511" s="1" t="s">
        <v>23</v>
      </c>
      <c r="V511" s="1" t="s">
        <v>2390</v>
      </c>
    </row>
    <row r="512" spans="1:22" s="6" customFormat="1" ht="39.75" customHeight="1" x14ac:dyDescent="0.2">
      <c r="A512" s="1">
        <v>505</v>
      </c>
      <c r="B512" s="19" t="s">
        <v>34</v>
      </c>
      <c r="C512" s="1" t="s">
        <v>39</v>
      </c>
      <c r="D512" s="1" t="s">
        <v>40</v>
      </c>
      <c r="E512" s="1" t="s">
        <v>2391</v>
      </c>
      <c r="F512" s="5" t="s">
        <v>2392</v>
      </c>
      <c r="G512" s="1" t="s">
        <v>27</v>
      </c>
      <c r="H512" s="1">
        <v>1795200</v>
      </c>
      <c r="I512" s="1">
        <v>20</v>
      </c>
      <c r="J512" s="1">
        <v>1795200</v>
      </c>
      <c r="K512" s="1">
        <v>20</v>
      </c>
      <c r="L512" s="1">
        <v>1795200</v>
      </c>
      <c r="M512" s="1">
        <v>20</v>
      </c>
      <c r="N512" s="1">
        <v>1795200</v>
      </c>
      <c r="O512" s="1">
        <v>20</v>
      </c>
      <c r="P512" s="1">
        <v>0</v>
      </c>
      <c r="Q512" s="1">
        <v>0</v>
      </c>
      <c r="R512" s="9">
        <f t="shared" si="9"/>
        <v>7180800</v>
      </c>
      <c r="S512" s="1">
        <f t="shared" si="9"/>
        <v>80</v>
      </c>
      <c r="T512" s="1" t="s">
        <v>334</v>
      </c>
      <c r="U512" s="1" t="s">
        <v>24</v>
      </c>
      <c r="V512" s="1" t="s">
        <v>415</v>
      </c>
    </row>
    <row r="513" spans="1:22" s="6" customFormat="1" ht="39.75" customHeight="1" x14ac:dyDescent="0.2">
      <c r="A513" s="1">
        <v>506</v>
      </c>
      <c r="B513" s="19" t="s">
        <v>106</v>
      </c>
      <c r="C513" s="1" t="s">
        <v>2394</v>
      </c>
      <c r="D513" s="1" t="s">
        <v>2395</v>
      </c>
      <c r="E513" s="1" t="s">
        <v>2396</v>
      </c>
      <c r="F513" s="5" t="s">
        <v>2397</v>
      </c>
      <c r="G513" s="1" t="s">
        <v>117</v>
      </c>
      <c r="H513" s="1">
        <v>627570.07499999995</v>
      </c>
      <c r="I513" s="1">
        <v>0.39500000000000002</v>
      </c>
      <c r="J513" s="1">
        <v>627570.07499999995</v>
      </c>
      <c r="K513" s="1">
        <v>0.39500000000000002</v>
      </c>
      <c r="L513" s="1">
        <v>627570.07499999995</v>
      </c>
      <c r="M513" s="1">
        <v>0.39500000000000002</v>
      </c>
      <c r="N513" s="1">
        <v>627570.07499999995</v>
      </c>
      <c r="O513" s="1">
        <v>0.39500000000000002</v>
      </c>
      <c r="P513" s="1">
        <v>0</v>
      </c>
      <c r="Q513" s="1">
        <v>0</v>
      </c>
      <c r="R513" s="9">
        <f t="shared" si="9"/>
        <v>2510280.2999999998</v>
      </c>
      <c r="S513" s="1">
        <f t="shared" si="9"/>
        <v>1.58</v>
      </c>
      <c r="T513" s="1" t="s">
        <v>334</v>
      </c>
      <c r="U513" s="1" t="s">
        <v>24</v>
      </c>
      <c r="V513" s="1" t="s">
        <v>2398</v>
      </c>
    </row>
    <row r="514" spans="1:22" s="6" customFormat="1" ht="39.75" customHeight="1" x14ac:dyDescent="0.2">
      <c r="A514" s="1">
        <v>507</v>
      </c>
      <c r="B514" s="19" t="s">
        <v>34</v>
      </c>
      <c r="C514" s="1" t="s">
        <v>2400</v>
      </c>
      <c r="D514" s="1" t="s">
        <v>2401</v>
      </c>
      <c r="E514" s="1" t="s">
        <v>2402</v>
      </c>
      <c r="F514" s="5" t="s">
        <v>2403</v>
      </c>
      <c r="G514" s="1" t="s">
        <v>27</v>
      </c>
      <c r="H514" s="1">
        <v>184800</v>
      </c>
      <c r="I514" s="1">
        <v>4</v>
      </c>
      <c r="J514" s="1">
        <v>184800</v>
      </c>
      <c r="K514" s="1">
        <v>4</v>
      </c>
      <c r="L514" s="1">
        <v>184800</v>
      </c>
      <c r="M514" s="1">
        <v>4</v>
      </c>
      <c r="N514" s="1">
        <v>184800</v>
      </c>
      <c r="O514" s="1">
        <v>4</v>
      </c>
      <c r="P514" s="1">
        <v>0</v>
      </c>
      <c r="Q514" s="1">
        <v>0</v>
      </c>
      <c r="R514" s="9">
        <f t="shared" si="9"/>
        <v>739200</v>
      </c>
      <c r="S514" s="1">
        <f t="shared" si="9"/>
        <v>16</v>
      </c>
      <c r="T514" s="1" t="s">
        <v>334</v>
      </c>
      <c r="U514" s="1" t="s">
        <v>24</v>
      </c>
      <c r="V514" s="1" t="s">
        <v>415</v>
      </c>
    </row>
    <row r="515" spans="1:22" s="6" customFormat="1" ht="39.75" customHeight="1" x14ac:dyDescent="0.2">
      <c r="A515" s="1">
        <v>508</v>
      </c>
      <c r="B515" s="19" t="s">
        <v>211</v>
      </c>
      <c r="C515" s="1" t="s">
        <v>2404</v>
      </c>
      <c r="D515" s="1" t="s">
        <v>2405</v>
      </c>
      <c r="E515" s="1" t="s">
        <v>2406</v>
      </c>
      <c r="F515" s="5" t="s">
        <v>2407</v>
      </c>
      <c r="G515" s="1" t="s">
        <v>27</v>
      </c>
      <c r="H515" s="1">
        <v>720587</v>
      </c>
      <c r="I515" s="1">
        <v>40</v>
      </c>
      <c r="J515" s="1">
        <v>720587</v>
      </c>
      <c r="K515" s="1">
        <v>40</v>
      </c>
      <c r="L515" s="1">
        <v>720587</v>
      </c>
      <c r="M515" s="1">
        <v>40</v>
      </c>
      <c r="N515" s="1">
        <v>0</v>
      </c>
      <c r="O515" s="1">
        <v>0</v>
      </c>
      <c r="P515" s="1">
        <v>0</v>
      </c>
      <c r="Q515" s="1">
        <v>0</v>
      </c>
      <c r="R515" s="9">
        <f t="shared" si="9"/>
        <v>2161761</v>
      </c>
      <c r="S515" s="1">
        <f t="shared" si="9"/>
        <v>120</v>
      </c>
      <c r="T515" s="1" t="s">
        <v>356</v>
      </c>
      <c r="U515" s="1" t="s">
        <v>24</v>
      </c>
      <c r="V515" s="1" t="s">
        <v>2408</v>
      </c>
    </row>
    <row r="516" spans="1:22" s="6" customFormat="1" ht="39.75" customHeight="1" x14ac:dyDescent="0.2">
      <c r="A516" s="1">
        <v>509</v>
      </c>
      <c r="B516" s="19" t="s">
        <v>2409</v>
      </c>
      <c r="C516" s="1" t="s">
        <v>2410</v>
      </c>
      <c r="D516" s="1" t="s">
        <v>2411</v>
      </c>
      <c r="E516" s="1" t="s">
        <v>2412</v>
      </c>
      <c r="F516" s="5" t="s">
        <v>2413</v>
      </c>
      <c r="G516" s="1" t="s">
        <v>27</v>
      </c>
      <c r="H516" s="1">
        <v>876960</v>
      </c>
      <c r="I516" s="1">
        <v>3</v>
      </c>
      <c r="J516" s="1">
        <v>0</v>
      </c>
      <c r="K516" s="1">
        <v>0</v>
      </c>
      <c r="L516" s="1">
        <v>876960</v>
      </c>
      <c r="M516" s="1">
        <v>3</v>
      </c>
      <c r="N516" s="1">
        <v>0</v>
      </c>
      <c r="O516" s="1">
        <v>0</v>
      </c>
      <c r="P516" s="1">
        <v>0</v>
      </c>
      <c r="Q516" s="1">
        <v>0</v>
      </c>
      <c r="R516" s="9">
        <f t="shared" si="9"/>
        <v>1753920</v>
      </c>
      <c r="S516" s="1">
        <f t="shared" si="9"/>
        <v>6</v>
      </c>
      <c r="T516" s="1" t="s">
        <v>356</v>
      </c>
      <c r="U516" s="1" t="s">
        <v>19</v>
      </c>
      <c r="V516" s="1" t="s">
        <v>872</v>
      </c>
    </row>
    <row r="517" spans="1:22" s="6" customFormat="1" ht="39.75" customHeight="1" x14ac:dyDescent="0.2">
      <c r="A517" s="1">
        <v>510</v>
      </c>
      <c r="B517" s="19" t="s">
        <v>835</v>
      </c>
      <c r="C517" s="1" t="s">
        <v>836</v>
      </c>
      <c r="D517" s="1" t="s">
        <v>209</v>
      </c>
      <c r="E517" s="1" t="s">
        <v>2414</v>
      </c>
      <c r="F517" s="5" t="s">
        <v>2415</v>
      </c>
      <c r="G517" s="1" t="s">
        <v>2416</v>
      </c>
      <c r="H517" s="1">
        <v>1680000</v>
      </c>
      <c r="I517" s="1">
        <v>600000</v>
      </c>
      <c r="J517" s="1">
        <v>1680000</v>
      </c>
      <c r="K517" s="1">
        <v>600000</v>
      </c>
      <c r="L517" s="1">
        <v>1680000</v>
      </c>
      <c r="M517" s="1">
        <v>600000</v>
      </c>
      <c r="N517" s="1">
        <v>0</v>
      </c>
      <c r="O517" s="1">
        <v>0</v>
      </c>
      <c r="P517" s="1">
        <v>0</v>
      </c>
      <c r="Q517" s="1">
        <v>0</v>
      </c>
      <c r="R517" s="9">
        <f t="shared" si="9"/>
        <v>5040000</v>
      </c>
      <c r="S517" s="1">
        <f t="shared" si="9"/>
        <v>1800000</v>
      </c>
      <c r="T517" s="1" t="s">
        <v>356</v>
      </c>
      <c r="U517" s="1" t="s">
        <v>24</v>
      </c>
      <c r="V517" s="1" t="s">
        <v>839</v>
      </c>
    </row>
    <row r="518" spans="1:22" s="6" customFormat="1" ht="39.75" customHeight="1" x14ac:dyDescent="0.2">
      <c r="A518" s="1">
        <v>511</v>
      </c>
      <c r="B518" s="19" t="s">
        <v>211</v>
      </c>
      <c r="C518" s="1" t="s">
        <v>2417</v>
      </c>
      <c r="D518" s="1" t="s">
        <v>2418</v>
      </c>
      <c r="E518" s="1" t="s">
        <v>2419</v>
      </c>
      <c r="F518" s="5" t="s">
        <v>2420</v>
      </c>
      <c r="G518" s="1" t="s">
        <v>27</v>
      </c>
      <c r="H518" s="1">
        <v>2072208</v>
      </c>
      <c r="I518" s="1">
        <v>25</v>
      </c>
      <c r="J518" s="1">
        <v>2072208</v>
      </c>
      <c r="K518" s="1">
        <v>25</v>
      </c>
      <c r="L518" s="1">
        <v>2072208</v>
      </c>
      <c r="M518" s="1">
        <v>25</v>
      </c>
      <c r="N518" s="1">
        <v>0</v>
      </c>
      <c r="O518" s="1">
        <v>0</v>
      </c>
      <c r="P518" s="1">
        <v>0</v>
      </c>
      <c r="Q518" s="1">
        <v>0</v>
      </c>
      <c r="R518" s="9">
        <f t="shared" si="9"/>
        <v>6216624</v>
      </c>
      <c r="S518" s="1">
        <f t="shared" si="9"/>
        <v>75</v>
      </c>
      <c r="T518" s="1" t="s">
        <v>356</v>
      </c>
      <c r="U518" s="1" t="s">
        <v>24</v>
      </c>
      <c r="V518" s="1" t="s">
        <v>203</v>
      </c>
    </row>
    <row r="519" spans="1:22" s="6" customFormat="1" ht="39.75" customHeight="1" x14ac:dyDescent="0.2">
      <c r="A519" s="1">
        <v>512</v>
      </c>
      <c r="B519" s="19" t="s">
        <v>211</v>
      </c>
      <c r="C519" s="1" t="s">
        <v>2421</v>
      </c>
      <c r="D519" s="1" t="s">
        <v>2422</v>
      </c>
      <c r="E519" s="1" t="s">
        <v>2423</v>
      </c>
      <c r="F519" s="5" t="s">
        <v>2424</v>
      </c>
      <c r="G519" s="1" t="s">
        <v>27</v>
      </c>
      <c r="H519" s="1">
        <v>454729.97</v>
      </c>
      <c r="I519" s="1">
        <v>10</v>
      </c>
      <c r="J519" s="1">
        <v>454729.97</v>
      </c>
      <c r="K519" s="1">
        <v>10</v>
      </c>
      <c r="L519" s="1">
        <v>454729.97</v>
      </c>
      <c r="M519" s="1">
        <v>10</v>
      </c>
      <c r="N519" s="1">
        <v>0</v>
      </c>
      <c r="O519" s="1">
        <v>0</v>
      </c>
      <c r="P519" s="1">
        <v>0</v>
      </c>
      <c r="Q519" s="1">
        <v>0</v>
      </c>
      <c r="R519" s="9">
        <f t="shared" si="9"/>
        <v>1364189.91</v>
      </c>
      <c r="S519" s="1">
        <f t="shared" si="9"/>
        <v>30</v>
      </c>
      <c r="T519" s="1" t="s">
        <v>356</v>
      </c>
      <c r="U519" s="1" t="s">
        <v>24</v>
      </c>
      <c r="V519" s="1" t="s">
        <v>2425</v>
      </c>
    </row>
    <row r="520" spans="1:22" s="6" customFormat="1" ht="39.75" customHeight="1" x14ac:dyDescent="0.2">
      <c r="A520" s="1">
        <v>513</v>
      </c>
      <c r="B520" s="19" t="s">
        <v>211</v>
      </c>
      <c r="C520" s="1" t="s">
        <v>2426</v>
      </c>
      <c r="D520" s="1" t="s">
        <v>2427</v>
      </c>
      <c r="E520" s="1" t="s">
        <v>2428</v>
      </c>
      <c r="F520" s="5" t="s">
        <v>2429</v>
      </c>
      <c r="G520" s="1" t="s">
        <v>27</v>
      </c>
      <c r="H520" s="1">
        <v>353324.38</v>
      </c>
      <c r="I520" s="1">
        <v>20</v>
      </c>
      <c r="J520" s="1">
        <v>353324.38</v>
      </c>
      <c r="K520" s="1">
        <v>20</v>
      </c>
      <c r="L520" s="1">
        <v>353324.38</v>
      </c>
      <c r="M520" s="1">
        <v>20</v>
      </c>
      <c r="N520" s="1">
        <v>0</v>
      </c>
      <c r="O520" s="1">
        <v>0</v>
      </c>
      <c r="P520" s="1">
        <v>0</v>
      </c>
      <c r="Q520" s="1">
        <v>0</v>
      </c>
      <c r="R520" s="9">
        <f t="shared" si="9"/>
        <v>1059973.1400000001</v>
      </c>
      <c r="S520" s="1">
        <f t="shared" si="9"/>
        <v>60</v>
      </c>
      <c r="T520" s="1" t="s">
        <v>356</v>
      </c>
      <c r="U520" s="1" t="s">
        <v>24</v>
      </c>
      <c r="V520" s="1" t="s">
        <v>203</v>
      </c>
    </row>
    <row r="521" spans="1:22" s="6" customFormat="1" ht="39.75" customHeight="1" x14ac:dyDescent="0.2">
      <c r="A521" s="1">
        <v>514</v>
      </c>
      <c r="B521" s="19" t="s">
        <v>2430</v>
      </c>
      <c r="C521" s="1" t="s">
        <v>2431</v>
      </c>
      <c r="D521" s="1" t="s">
        <v>2432</v>
      </c>
      <c r="E521" s="1" t="s">
        <v>2433</v>
      </c>
      <c r="F521" s="5" t="s">
        <v>2434</v>
      </c>
      <c r="G521" s="1" t="s">
        <v>27</v>
      </c>
      <c r="H521" s="1">
        <v>672000</v>
      </c>
      <c r="I521" s="1">
        <v>100</v>
      </c>
      <c r="J521" s="1">
        <v>672000</v>
      </c>
      <c r="K521" s="1">
        <v>100</v>
      </c>
      <c r="L521" s="1">
        <v>672000</v>
      </c>
      <c r="M521" s="1">
        <v>100</v>
      </c>
      <c r="N521" s="1">
        <v>0</v>
      </c>
      <c r="O521" s="1">
        <v>0</v>
      </c>
      <c r="P521" s="1">
        <v>0</v>
      </c>
      <c r="Q521" s="1">
        <v>0</v>
      </c>
      <c r="R521" s="9">
        <f t="shared" si="9"/>
        <v>2016000</v>
      </c>
      <c r="S521" s="1">
        <f t="shared" si="9"/>
        <v>300</v>
      </c>
      <c r="T521" s="1" t="s">
        <v>356</v>
      </c>
      <c r="U521" s="1" t="s">
        <v>24</v>
      </c>
      <c r="V521" s="1" t="s">
        <v>2435</v>
      </c>
    </row>
    <row r="522" spans="1:22" s="6" customFormat="1" ht="39.75" customHeight="1" x14ac:dyDescent="0.2">
      <c r="A522" s="1">
        <v>515</v>
      </c>
      <c r="B522" s="19" t="s">
        <v>211</v>
      </c>
      <c r="C522" s="1" t="s">
        <v>2426</v>
      </c>
      <c r="D522" s="1" t="s">
        <v>2427</v>
      </c>
      <c r="E522" s="1" t="s">
        <v>2436</v>
      </c>
      <c r="F522" s="5" t="s">
        <v>2437</v>
      </c>
      <c r="G522" s="1" t="s">
        <v>27</v>
      </c>
      <c r="H522" s="1">
        <v>233160</v>
      </c>
      <c r="I522" s="1">
        <v>15</v>
      </c>
      <c r="J522" s="1">
        <v>233160</v>
      </c>
      <c r="K522" s="1">
        <v>15</v>
      </c>
      <c r="L522" s="1">
        <v>233160</v>
      </c>
      <c r="M522" s="1">
        <v>15</v>
      </c>
      <c r="N522" s="1">
        <v>0</v>
      </c>
      <c r="O522" s="1">
        <v>0</v>
      </c>
      <c r="P522" s="1">
        <v>0</v>
      </c>
      <c r="Q522" s="1">
        <v>0</v>
      </c>
      <c r="R522" s="9">
        <f t="shared" si="9"/>
        <v>699480</v>
      </c>
      <c r="S522" s="1">
        <f t="shared" si="9"/>
        <v>45</v>
      </c>
      <c r="T522" s="1" t="s">
        <v>356</v>
      </c>
      <c r="U522" s="1" t="s">
        <v>24</v>
      </c>
      <c r="V522" s="1" t="s">
        <v>2438</v>
      </c>
    </row>
    <row r="523" spans="1:22" s="6" customFormat="1" ht="39.75" customHeight="1" x14ac:dyDescent="0.2">
      <c r="A523" s="1">
        <v>516</v>
      </c>
      <c r="B523" s="19" t="s">
        <v>211</v>
      </c>
      <c r="C523" s="1" t="s">
        <v>2426</v>
      </c>
      <c r="D523" s="1" t="s">
        <v>2427</v>
      </c>
      <c r="E523" s="1" t="s">
        <v>2439</v>
      </c>
      <c r="F523" s="5" t="s">
        <v>2440</v>
      </c>
      <c r="G523" s="1" t="s">
        <v>27</v>
      </c>
      <c r="H523" s="1">
        <v>233160</v>
      </c>
      <c r="I523" s="1">
        <v>15</v>
      </c>
      <c r="J523" s="1">
        <v>233160</v>
      </c>
      <c r="K523" s="1">
        <v>15</v>
      </c>
      <c r="L523" s="1">
        <v>233160</v>
      </c>
      <c r="M523" s="1">
        <v>15</v>
      </c>
      <c r="N523" s="1">
        <v>0</v>
      </c>
      <c r="O523" s="1">
        <v>0</v>
      </c>
      <c r="P523" s="1">
        <v>0</v>
      </c>
      <c r="Q523" s="1">
        <v>0</v>
      </c>
      <c r="R523" s="9">
        <f t="shared" si="9"/>
        <v>699480</v>
      </c>
      <c r="S523" s="1">
        <f t="shared" si="9"/>
        <v>45</v>
      </c>
      <c r="T523" s="1" t="s">
        <v>356</v>
      </c>
      <c r="U523" s="1" t="s">
        <v>24</v>
      </c>
      <c r="V523" s="1" t="s">
        <v>2438</v>
      </c>
    </row>
    <row r="524" spans="1:22" s="6" customFormat="1" ht="39.75" customHeight="1" x14ac:dyDescent="0.2">
      <c r="A524" s="1">
        <v>517</v>
      </c>
      <c r="B524" s="19" t="s">
        <v>211</v>
      </c>
      <c r="C524" s="1" t="s">
        <v>2426</v>
      </c>
      <c r="D524" s="1" t="s">
        <v>2427</v>
      </c>
      <c r="E524" s="1" t="s">
        <v>2441</v>
      </c>
      <c r="F524" s="5" t="s">
        <v>2442</v>
      </c>
      <c r="G524" s="1" t="s">
        <v>27</v>
      </c>
      <c r="H524" s="1">
        <v>77720</v>
      </c>
      <c r="I524" s="1">
        <v>5</v>
      </c>
      <c r="J524" s="1">
        <v>77720</v>
      </c>
      <c r="K524" s="1">
        <v>5</v>
      </c>
      <c r="L524" s="1">
        <v>77720</v>
      </c>
      <c r="M524" s="1">
        <v>5</v>
      </c>
      <c r="N524" s="1">
        <v>0</v>
      </c>
      <c r="O524" s="1">
        <v>0</v>
      </c>
      <c r="P524" s="1">
        <v>0</v>
      </c>
      <c r="Q524" s="1">
        <v>0</v>
      </c>
      <c r="R524" s="9">
        <f t="shared" si="9"/>
        <v>233160</v>
      </c>
      <c r="S524" s="1">
        <f t="shared" si="9"/>
        <v>15</v>
      </c>
      <c r="T524" s="1" t="s">
        <v>356</v>
      </c>
      <c r="U524" s="1" t="s">
        <v>24</v>
      </c>
      <c r="V524" s="1" t="s">
        <v>2438</v>
      </c>
    </row>
    <row r="525" spans="1:22" s="6" customFormat="1" ht="39.75" customHeight="1" x14ac:dyDescent="0.2">
      <c r="A525" s="1">
        <v>518</v>
      </c>
      <c r="B525" s="19" t="s">
        <v>211</v>
      </c>
      <c r="C525" s="1" t="s">
        <v>2443</v>
      </c>
      <c r="D525" s="1" t="s">
        <v>2444</v>
      </c>
      <c r="E525" s="1" t="s">
        <v>2445</v>
      </c>
      <c r="F525" s="5" t="s">
        <v>2446</v>
      </c>
      <c r="G525" s="1" t="s">
        <v>27</v>
      </c>
      <c r="H525" s="1">
        <v>75399</v>
      </c>
      <c r="I525" s="1">
        <v>20</v>
      </c>
      <c r="J525" s="1">
        <v>75399</v>
      </c>
      <c r="K525" s="1">
        <v>20</v>
      </c>
      <c r="L525" s="1">
        <v>75399</v>
      </c>
      <c r="M525" s="1">
        <v>20</v>
      </c>
      <c r="N525" s="1">
        <v>0</v>
      </c>
      <c r="O525" s="1">
        <v>0</v>
      </c>
      <c r="P525" s="1">
        <v>0</v>
      </c>
      <c r="Q525" s="1">
        <v>0</v>
      </c>
      <c r="R525" s="9">
        <f t="shared" si="9"/>
        <v>226197</v>
      </c>
      <c r="S525" s="1">
        <f t="shared" si="9"/>
        <v>60</v>
      </c>
      <c r="T525" s="1" t="s">
        <v>356</v>
      </c>
      <c r="U525" s="1" t="s">
        <v>24</v>
      </c>
      <c r="V525" s="1" t="s">
        <v>203</v>
      </c>
    </row>
    <row r="526" spans="1:22" s="6" customFormat="1" ht="39.75" customHeight="1" x14ac:dyDescent="0.2">
      <c r="A526" s="1">
        <v>519</v>
      </c>
      <c r="B526" s="19" t="s">
        <v>211</v>
      </c>
      <c r="C526" s="1" t="s">
        <v>2443</v>
      </c>
      <c r="D526" s="1" t="s">
        <v>2444</v>
      </c>
      <c r="E526" s="1" t="s">
        <v>2447</v>
      </c>
      <c r="F526" s="5" t="s">
        <v>2448</v>
      </c>
      <c r="G526" s="1" t="s">
        <v>27</v>
      </c>
      <c r="H526" s="1">
        <v>66528</v>
      </c>
      <c r="I526" s="1">
        <v>10</v>
      </c>
      <c r="J526" s="1">
        <v>66528</v>
      </c>
      <c r="K526" s="1">
        <v>10</v>
      </c>
      <c r="L526" s="1">
        <v>66528</v>
      </c>
      <c r="M526" s="1">
        <v>10</v>
      </c>
      <c r="N526" s="1">
        <v>0</v>
      </c>
      <c r="O526" s="1">
        <v>0</v>
      </c>
      <c r="P526" s="1">
        <v>0</v>
      </c>
      <c r="Q526" s="1">
        <v>0</v>
      </c>
      <c r="R526" s="9">
        <f t="shared" si="9"/>
        <v>199584</v>
      </c>
      <c r="S526" s="1">
        <f t="shared" si="9"/>
        <v>30</v>
      </c>
      <c r="T526" s="1" t="s">
        <v>356</v>
      </c>
      <c r="U526" s="1" t="s">
        <v>24</v>
      </c>
      <c r="V526" s="1" t="s">
        <v>203</v>
      </c>
    </row>
    <row r="527" spans="1:22" s="6" customFormat="1" ht="39.75" customHeight="1" x14ac:dyDescent="0.2">
      <c r="A527" s="1">
        <v>520</v>
      </c>
      <c r="B527" s="19" t="s">
        <v>211</v>
      </c>
      <c r="C527" s="1" t="s">
        <v>2417</v>
      </c>
      <c r="D527" s="1" t="s">
        <v>2418</v>
      </c>
      <c r="E527" s="1" t="s">
        <v>2449</v>
      </c>
      <c r="F527" s="5" t="s">
        <v>2450</v>
      </c>
      <c r="G527" s="1" t="s">
        <v>27</v>
      </c>
      <c r="H527" s="1">
        <v>307673</v>
      </c>
      <c r="I527" s="1">
        <v>11</v>
      </c>
      <c r="J527" s="1">
        <v>307673</v>
      </c>
      <c r="K527" s="1">
        <v>11</v>
      </c>
      <c r="L527" s="1">
        <v>307673</v>
      </c>
      <c r="M527" s="1">
        <v>11</v>
      </c>
      <c r="N527" s="1">
        <v>0</v>
      </c>
      <c r="O527" s="1">
        <v>0</v>
      </c>
      <c r="P527" s="1">
        <v>0</v>
      </c>
      <c r="Q527" s="1">
        <v>0</v>
      </c>
      <c r="R527" s="9">
        <f t="shared" si="9"/>
        <v>923019</v>
      </c>
      <c r="S527" s="1">
        <f t="shared" si="9"/>
        <v>33</v>
      </c>
      <c r="T527" s="1" t="s">
        <v>356</v>
      </c>
      <c r="U527" s="1" t="s">
        <v>24</v>
      </c>
      <c r="V527" s="1" t="s">
        <v>203</v>
      </c>
    </row>
    <row r="528" spans="1:22" s="6" customFormat="1" ht="39.75" customHeight="1" x14ac:dyDescent="0.2">
      <c r="A528" s="1">
        <v>521</v>
      </c>
      <c r="B528" s="19" t="s">
        <v>275</v>
      </c>
      <c r="C528" s="1" t="s">
        <v>2451</v>
      </c>
      <c r="D528" s="1" t="s">
        <v>2452</v>
      </c>
      <c r="E528" s="1" t="s">
        <v>2453</v>
      </c>
      <c r="F528" s="5" t="s">
        <v>2454</v>
      </c>
      <c r="G528" s="1" t="s">
        <v>27</v>
      </c>
      <c r="H528" s="1">
        <v>614053</v>
      </c>
      <c r="I528" s="1">
        <v>4</v>
      </c>
      <c r="J528" s="1">
        <v>644755.65</v>
      </c>
      <c r="K528" s="1">
        <v>4</v>
      </c>
      <c r="L528" s="1">
        <v>670545.87600000005</v>
      </c>
      <c r="M528" s="1">
        <v>4</v>
      </c>
      <c r="N528" s="1">
        <v>697367.71104000008</v>
      </c>
      <c r="O528" s="1">
        <v>4</v>
      </c>
      <c r="P528" s="1">
        <v>0</v>
      </c>
      <c r="Q528" s="1">
        <v>0</v>
      </c>
      <c r="R528" s="9">
        <f t="shared" si="9"/>
        <v>2626722.23704</v>
      </c>
      <c r="S528" s="1">
        <f t="shared" si="9"/>
        <v>16</v>
      </c>
      <c r="T528" s="1" t="s">
        <v>357</v>
      </c>
      <c r="U528" s="1" t="s">
        <v>23</v>
      </c>
      <c r="V528" s="1" t="s">
        <v>2455</v>
      </c>
    </row>
    <row r="529" spans="1:22" s="6" customFormat="1" ht="39.75" customHeight="1" x14ac:dyDescent="0.2">
      <c r="A529" s="1">
        <v>522</v>
      </c>
      <c r="B529" s="19" t="s">
        <v>2457</v>
      </c>
      <c r="C529" s="1" t="s">
        <v>2458</v>
      </c>
      <c r="D529" s="1" t="s">
        <v>2459</v>
      </c>
      <c r="E529" s="1" t="s">
        <v>2460</v>
      </c>
      <c r="F529" s="5" t="s">
        <v>15</v>
      </c>
      <c r="G529" s="1" t="s">
        <v>29</v>
      </c>
      <c r="H529" s="1">
        <v>1645997</v>
      </c>
      <c r="I529" s="1">
        <v>2</v>
      </c>
      <c r="J529" s="1">
        <v>1728297</v>
      </c>
      <c r="K529" s="1">
        <v>2</v>
      </c>
      <c r="L529" s="1">
        <v>1797428</v>
      </c>
      <c r="M529" s="1">
        <v>2</v>
      </c>
      <c r="N529" s="1">
        <v>1869326</v>
      </c>
      <c r="O529" s="1">
        <v>2</v>
      </c>
      <c r="P529" s="1">
        <v>0</v>
      </c>
      <c r="Q529" s="1">
        <v>0</v>
      </c>
      <c r="R529" s="9">
        <f t="shared" si="9"/>
        <v>7041048</v>
      </c>
      <c r="S529" s="1">
        <f t="shared" si="9"/>
        <v>8</v>
      </c>
      <c r="T529" s="1" t="s">
        <v>335</v>
      </c>
      <c r="U529" s="1" t="s">
        <v>33</v>
      </c>
      <c r="V529" s="1" t="s">
        <v>2461</v>
      </c>
    </row>
    <row r="530" spans="1:22" s="6" customFormat="1" ht="39.75" customHeight="1" x14ac:dyDescent="0.2">
      <c r="A530" s="1">
        <v>523</v>
      </c>
      <c r="B530" s="19" t="s">
        <v>242</v>
      </c>
      <c r="C530" s="1" t="s">
        <v>222</v>
      </c>
      <c r="D530" s="1" t="s">
        <v>243</v>
      </c>
      <c r="E530" s="1" t="s">
        <v>2462</v>
      </c>
      <c r="F530" s="5" t="s">
        <v>15</v>
      </c>
      <c r="G530" s="1" t="s">
        <v>27</v>
      </c>
      <c r="H530" s="1">
        <v>6066350</v>
      </c>
      <c r="I530" s="1">
        <v>50</v>
      </c>
      <c r="J530" s="1">
        <v>6339300</v>
      </c>
      <c r="K530" s="1">
        <v>50</v>
      </c>
      <c r="L530" s="1">
        <v>6561200</v>
      </c>
      <c r="M530" s="1">
        <v>50</v>
      </c>
      <c r="N530" s="1">
        <v>6790850</v>
      </c>
      <c r="O530" s="1">
        <v>50</v>
      </c>
      <c r="P530" s="1">
        <v>0</v>
      </c>
      <c r="Q530" s="1">
        <v>0</v>
      </c>
      <c r="R530" s="9">
        <f t="shared" si="9"/>
        <v>25757700</v>
      </c>
      <c r="S530" s="1">
        <f t="shared" si="9"/>
        <v>200</v>
      </c>
      <c r="T530" s="1" t="s">
        <v>335</v>
      </c>
      <c r="U530" s="1" t="s">
        <v>23</v>
      </c>
      <c r="V530" s="1" t="s">
        <v>2092</v>
      </c>
    </row>
    <row r="531" spans="1:22" s="6" customFormat="1" ht="39.75" customHeight="1" x14ac:dyDescent="0.2">
      <c r="A531" s="1">
        <v>524</v>
      </c>
      <c r="B531" s="19" t="s">
        <v>97</v>
      </c>
      <c r="C531" s="1" t="s">
        <v>307</v>
      </c>
      <c r="D531" s="1" t="s">
        <v>2464</v>
      </c>
      <c r="E531" s="1" t="s">
        <v>2465</v>
      </c>
      <c r="F531" s="5" t="s">
        <v>15</v>
      </c>
      <c r="G531" s="1" t="s">
        <v>27</v>
      </c>
      <c r="H531" s="1">
        <v>1777962</v>
      </c>
      <c r="I531" s="1">
        <v>200</v>
      </c>
      <c r="J531" s="1">
        <v>1866860.1</v>
      </c>
      <c r="K531" s="1">
        <v>200</v>
      </c>
      <c r="L531" s="1">
        <v>1941534.5040000002</v>
      </c>
      <c r="M531" s="1">
        <v>200</v>
      </c>
      <c r="N531" s="1">
        <v>2019195.8841600004</v>
      </c>
      <c r="O531" s="1">
        <v>200</v>
      </c>
      <c r="P531" s="1">
        <v>0</v>
      </c>
      <c r="Q531" s="1">
        <v>0</v>
      </c>
      <c r="R531" s="9">
        <f t="shared" si="9"/>
        <v>7605552.4881600011</v>
      </c>
      <c r="S531" s="1">
        <f t="shared" si="9"/>
        <v>800</v>
      </c>
      <c r="T531" s="1" t="s">
        <v>335</v>
      </c>
      <c r="U531" s="1" t="s">
        <v>24</v>
      </c>
      <c r="V531" s="1" t="s">
        <v>2466</v>
      </c>
    </row>
    <row r="532" spans="1:22" s="6" customFormat="1" ht="39.75" customHeight="1" x14ac:dyDescent="0.2">
      <c r="A532" s="1">
        <v>525</v>
      </c>
      <c r="B532" s="19" t="s">
        <v>2074</v>
      </c>
      <c r="C532" s="1" t="s">
        <v>2467</v>
      </c>
      <c r="D532" s="1" t="s">
        <v>2468</v>
      </c>
      <c r="E532" s="1" t="s">
        <v>2469</v>
      </c>
      <c r="F532" s="5" t="s">
        <v>15</v>
      </c>
      <c r="G532" s="1" t="s">
        <v>27</v>
      </c>
      <c r="H532" s="1">
        <v>1489840</v>
      </c>
      <c r="I532" s="1">
        <v>200</v>
      </c>
      <c r="J532" s="1">
        <v>1564332</v>
      </c>
      <c r="K532" s="1">
        <v>200</v>
      </c>
      <c r="L532" s="1">
        <v>1626905.28</v>
      </c>
      <c r="M532" s="1">
        <v>200</v>
      </c>
      <c r="N532" s="1">
        <v>1691981.4912</v>
      </c>
      <c r="O532" s="1">
        <v>200</v>
      </c>
      <c r="P532" s="1">
        <v>0</v>
      </c>
      <c r="Q532" s="1">
        <v>0</v>
      </c>
      <c r="R532" s="9">
        <f t="shared" si="9"/>
        <v>6373058.7712000003</v>
      </c>
      <c r="S532" s="1">
        <f t="shared" si="9"/>
        <v>800</v>
      </c>
      <c r="T532" s="1" t="s">
        <v>335</v>
      </c>
      <c r="U532" s="1" t="s">
        <v>24</v>
      </c>
      <c r="V532" s="1" t="s">
        <v>2470</v>
      </c>
    </row>
    <row r="533" spans="1:22" s="6" customFormat="1" ht="39.75" customHeight="1" x14ac:dyDescent="0.2">
      <c r="A533" s="1">
        <v>526</v>
      </c>
      <c r="B533" s="19" t="s">
        <v>2064</v>
      </c>
      <c r="C533" s="1" t="s">
        <v>2471</v>
      </c>
      <c r="D533" s="1" t="s">
        <v>2472</v>
      </c>
      <c r="E533" s="1" t="s">
        <v>2473</v>
      </c>
      <c r="F533" s="5" t="s">
        <v>15</v>
      </c>
      <c r="G533" s="1" t="s">
        <v>27</v>
      </c>
      <c r="H533" s="1">
        <v>1776675</v>
      </c>
      <c r="I533" s="1">
        <v>25</v>
      </c>
      <c r="J533" s="1">
        <v>1865500</v>
      </c>
      <c r="K533" s="1">
        <v>25</v>
      </c>
      <c r="L533" s="1">
        <v>1940125</v>
      </c>
      <c r="M533" s="1">
        <v>25</v>
      </c>
      <c r="N533" s="1">
        <v>2017725</v>
      </c>
      <c r="O533" s="1">
        <v>25</v>
      </c>
      <c r="P533" s="1">
        <v>2098425</v>
      </c>
      <c r="Q533" s="1">
        <v>25</v>
      </c>
      <c r="R533" s="9">
        <f t="shared" si="9"/>
        <v>9698450</v>
      </c>
      <c r="S533" s="1">
        <f t="shared" si="9"/>
        <v>125</v>
      </c>
      <c r="T533" s="1" t="s">
        <v>335</v>
      </c>
      <c r="U533" s="1" t="s">
        <v>24</v>
      </c>
      <c r="V533" s="1" t="s">
        <v>2474</v>
      </c>
    </row>
    <row r="534" spans="1:22" s="6" customFormat="1" ht="39.75" customHeight="1" x14ac:dyDescent="0.2">
      <c r="A534" s="1">
        <v>527</v>
      </c>
      <c r="B534" s="19" t="s">
        <v>2475</v>
      </c>
      <c r="C534" s="1" t="s">
        <v>2476</v>
      </c>
      <c r="D534" s="1" t="s">
        <v>2477</v>
      </c>
      <c r="E534" s="1" t="s">
        <v>2478</v>
      </c>
      <c r="F534" s="5" t="s">
        <v>15</v>
      </c>
      <c r="G534" s="1" t="s">
        <v>27</v>
      </c>
      <c r="H534" s="1">
        <v>1749675</v>
      </c>
      <c r="I534" s="1">
        <v>1025</v>
      </c>
      <c r="J534" s="1">
        <v>1837825</v>
      </c>
      <c r="K534" s="1">
        <v>1025</v>
      </c>
      <c r="L534" s="1">
        <v>1910600</v>
      </c>
      <c r="M534" s="1">
        <v>1025</v>
      </c>
      <c r="N534" s="1">
        <v>1987475</v>
      </c>
      <c r="O534" s="1">
        <v>1025</v>
      </c>
      <c r="P534" s="1">
        <v>2067425</v>
      </c>
      <c r="Q534" s="1">
        <v>1025</v>
      </c>
      <c r="R534" s="9">
        <f t="shared" si="9"/>
        <v>9553000</v>
      </c>
      <c r="S534" s="1">
        <f t="shared" si="9"/>
        <v>5125</v>
      </c>
      <c r="T534" s="1" t="s">
        <v>335</v>
      </c>
      <c r="U534" s="1" t="s">
        <v>23</v>
      </c>
      <c r="V534" s="1" t="s">
        <v>2479</v>
      </c>
    </row>
    <row r="535" spans="1:22" s="6" customFormat="1" ht="39.75" customHeight="1" x14ac:dyDescent="0.2">
      <c r="A535" s="1">
        <v>528</v>
      </c>
      <c r="B535" s="19" t="s">
        <v>416</v>
      </c>
      <c r="C535" s="1" t="s">
        <v>420</v>
      </c>
      <c r="D535" s="1" t="s">
        <v>421</v>
      </c>
      <c r="E535" s="1" t="s">
        <v>2480</v>
      </c>
      <c r="F535" s="5" t="s">
        <v>15</v>
      </c>
      <c r="G535" s="1" t="s">
        <v>219</v>
      </c>
      <c r="H535" s="1">
        <v>1946804</v>
      </c>
      <c r="I535" s="1">
        <v>2</v>
      </c>
      <c r="J535" s="1">
        <v>2044144</v>
      </c>
      <c r="K535" s="1">
        <v>2</v>
      </c>
      <c r="L535" s="1">
        <v>2125910</v>
      </c>
      <c r="M535" s="1">
        <v>2</v>
      </c>
      <c r="N535" s="1">
        <v>2210947</v>
      </c>
      <c r="O535" s="1">
        <v>2</v>
      </c>
      <c r="P535" s="1">
        <v>0</v>
      </c>
      <c r="Q535" s="1">
        <v>0</v>
      </c>
      <c r="R535" s="9">
        <f t="shared" si="9"/>
        <v>8327805</v>
      </c>
      <c r="S535" s="1">
        <f t="shared" si="9"/>
        <v>8</v>
      </c>
      <c r="T535" s="1" t="s">
        <v>335</v>
      </c>
      <c r="U535" s="1" t="s">
        <v>24</v>
      </c>
      <c r="V535" s="1" t="s">
        <v>2456</v>
      </c>
    </row>
    <row r="536" spans="1:22" s="6" customFormat="1" ht="39.75" customHeight="1" x14ac:dyDescent="0.2">
      <c r="A536" s="1">
        <v>529</v>
      </c>
      <c r="B536" s="19" t="s">
        <v>108</v>
      </c>
      <c r="C536" s="1" t="s">
        <v>109</v>
      </c>
      <c r="D536" s="1" t="s">
        <v>110</v>
      </c>
      <c r="E536" s="1" t="s">
        <v>165</v>
      </c>
      <c r="F536" s="5" t="s">
        <v>15</v>
      </c>
      <c r="G536" s="1" t="s">
        <v>27</v>
      </c>
      <c r="H536" s="1">
        <v>3690911</v>
      </c>
      <c r="I536" s="1">
        <v>2</v>
      </c>
      <c r="J536" s="1">
        <v>3875456</v>
      </c>
      <c r="K536" s="1">
        <v>2</v>
      </c>
      <c r="L536" s="1">
        <v>4030475</v>
      </c>
      <c r="M536" s="1">
        <v>2</v>
      </c>
      <c r="N536" s="1">
        <v>4191694</v>
      </c>
      <c r="O536" s="1">
        <v>2</v>
      </c>
      <c r="P536" s="1">
        <v>0</v>
      </c>
      <c r="Q536" s="1">
        <v>0</v>
      </c>
      <c r="R536" s="9">
        <f t="shared" si="9"/>
        <v>15788536</v>
      </c>
      <c r="S536" s="1">
        <f t="shared" si="9"/>
        <v>8</v>
      </c>
      <c r="T536" s="1" t="s">
        <v>335</v>
      </c>
      <c r="U536" s="1" t="s">
        <v>23</v>
      </c>
      <c r="V536" s="1" t="s">
        <v>2481</v>
      </c>
    </row>
    <row r="537" spans="1:22" s="6" customFormat="1" ht="39.75" customHeight="1" x14ac:dyDescent="0.2">
      <c r="A537" s="1">
        <v>530</v>
      </c>
      <c r="B537" s="19" t="s">
        <v>461</v>
      </c>
      <c r="C537" s="1" t="s">
        <v>2482</v>
      </c>
      <c r="D537" s="1" t="s">
        <v>2483</v>
      </c>
      <c r="E537" s="1" t="s">
        <v>2484</v>
      </c>
      <c r="F537" s="5" t="s">
        <v>2485</v>
      </c>
      <c r="G537" s="1" t="s">
        <v>27</v>
      </c>
      <c r="H537" s="1">
        <v>518000</v>
      </c>
      <c r="I537" s="1">
        <v>140</v>
      </c>
      <c r="J537" s="1">
        <v>544000</v>
      </c>
      <c r="K537" s="1">
        <v>140</v>
      </c>
      <c r="L537" s="1">
        <v>571000</v>
      </c>
      <c r="M537" s="1">
        <v>140</v>
      </c>
      <c r="N537" s="1">
        <v>600000</v>
      </c>
      <c r="O537" s="1">
        <v>140</v>
      </c>
      <c r="P537" s="1">
        <v>630000</v>
      </c>
      <c r="Q537" s="1">
        <v>140</v>
      </c>
      <c r="R537" s="9">
        <f t="shared" si="9"/>
        <v>2863000</v>
      </c>
      <c r="S537" s="1">
        <f t="shared" si="9"/>
        <v>700</v>
      </c>
      <c r="T537" s="1" t="s">
        <v>358</v>
      </c>
      <c r="U537" s="1" t="s">
        <v>23</v>
      </c>
      <c r="V537" s="1" t="s">
        <v>2486</v>
      </c>
    </row>
    <row r="538" spans="1:22" s="6" customFormat="1" ht="39.75" customHeight="1" x14ac:dyDescent="0.2">
      <c r="A538" s="1">
        <v>531</v>
      </c>
      <c r="B538" s="19" t="s">
        <v>122</v>
      </c>
      <c r="C538" s="1" t="s">
        <v>101</v>
      </c>
      <c r="D538" s="1" t="s">
        <v>166</v>
      </c>
      <c r="E538" s="1" t="s">
        <v>167</v>
      </c>
      <c r="F538" s="5" t="s">
        <v>2489</v>
      </c>
      <c r="G538" s="1" t="s">
        <v>27</v>
      </c>
      <c r="H538" s="1">
        <v>210000</v>
      </c>
      <c r="I538" s="1">
        <v>30</v>
      </c>
      <c r="J538" s="1">
        <v>0</v>
      </c>
      <c r="K538" s="1">
        <v>0</v>
      </c>
      <c r="L538" s="1">
        <v>0</v>
      </c>
      <c r="M538" s="1">
        <v>0</v>
      </c>
      <c r="N538" s="1">
        <v>0</v>
      </c>
      <c r="O538" s="1">
        <v>0</v>
      </c>
      <c r="P538" s="1">
        <v>0</v>
      </c>
      <c r="Q538" s="1">
        <v>0</v>
      </c>
      <c r="R538" s="9">
        <f t="shared" si="9"/>
        <v>210000</v>
      </c>
      <c r="S538" s="1">
        <f t="shared" si="9"/>
        <v>30</v>
      </c>
      <c r="T538" s="1" t="s">
        <v>359</v>
      </c>
      <c r="U538" s="1" t="s">
        <v>25</v>
      </c>
      <c r="V538" s="1" t="s">
        <v>25</v>
      </c>
    </row>
    <row r="539" spans="1:22" s="6" customFormat="1" ht="39.75" customHeight="1" x14ac:dyDescent="0.2">
      <c r="A539" s="1">
        <v>532</v>
      </c>
      <c r="B539" s="19" t="s">
        <v>98</v>
      </c>
      <c r="C539" s="1" t="s">
        <v>99</v>
      </c>
      <c r="D539" s="1" t="s">
        <v>434</v>
      </c>
      <c r="E539" s="1" t="s">
        <v>2490</v>
      </c>
      <c r="F539" s="5" t="s">
        <v>2491</v>
      </c>
      <c r="G539" s="1" t="s">
        <v>15</v>
      </c>
      <c r="H539" s="1">
        <v>3010750.6</v>
      </c>
      <c r="I539" s="1">
        <v>92</v>
      </c>
      <c r="J539" s="1">
        <v>654511</v>
      </c>
      <c r="K539" s="1">
        <v>20</v>
      </c>
      <c r="L539" s="1">
        <v>654511</v>
      </c>
      <c r="M539" s="1">
        <v>20</v>
      </c>
      <c r="N539" s="1">
        <v>654511</v>
      </c>
      <c r="O539" s="1">
        <v>20</v>
      </c>
      <c r="P539" s="1">
        <v>0</v>
      </c>
      <c r="Q539" s="1">
        <v>0</v>
      </c>
      <c r="R539" s="9">
        <f t="shared" si="9"/>
        <v>4974283.5999999996</v>
      </c>
      <c r="S539" s="1">
        <f t="shared" si="9"/>
        <v>152</v>
      </c>
      <c r="T539" s="1" t="s">
        <v>343</v>
      </c>
      <c r="U539" s="1" t="s">
        <v>25</v>
      </c>
      <c r="V539" s="1" t="s">
        <v>25</v>
      </c>
    </row>
    <row r="540" spans="1:22" s="6" customFormat="1" ht="39.75" customHeight="1" x14ac:dyDescent="0.2">
      <c r="A540" s="1">
        <v>533</v>
      </c>
      <c r="B540" s="19" t="s">
        <v>1365</v>
      </c>
      <c r="C540" s="1" t="s">
        <v>1366</v>
      </c>
      <c r="D540" s="1" t="s">
        <v>1367</v>
      </c>
      <c r="E540" s="1" t="s">
        <v>2492</v>
      </c>
      <c r="F540" s="5" t="s">
        <v>2493</v>
      </c>
      <c r="G540" s="1" t="s">
        <v>15</v>
      </c>
      <c r="H540" s="1">
        <v>524700</v>
      </c>
      <c r="I540" s="1">
        <v>3</v>
      </c>
      <c r="J540" s="1">
        <v>524700</v>
      </c>
      <c r="K540" s="1">
        <v>3</v>
      </c>
      <c r="L540" s="2">
        <v>524700</v>
      </c>
      <c r="M540" s="1">
        <v>3</v>
      </c>
      <c r="N540" s="1">
        <v>0</v>
      </c>
      <c r="O540" s="1">
        <v>0</v>
      </c>
      <c r="P540" s="1">
        <v>0</v>
      </c>
      <c r="Q540" s="1">
        <v>0</v>
      </c>
      <c r="R540" s="9">
        <f t="shared" si="9"/>
        <v>1574100</v>
      </c>
      <c r="S540" s="1">
        <f t="shared" si="9"/>
        <v>9</v>
      </c>
      <c r="T540" s="1" t="s">
        <v>343</v>
      </c>
      <c r="U540" s="1" t="s">
        <v>23</v>
      </c>
      <c r="V540" s="1" t="s">
        <v>1370</v>
      </c>
    </row>
    <row r="541" spans="1:22" s="6" customFormat="1" ht="39.75" customHeight="1" x14ac:dyDescent="0.2">
      <c r="A541" s="1">
        <v>534</v>
      </c>
      <c r="B541" s="19" t="s">
        <v>2494</v>
      </c>
      <c r="C541" s="1" t="s">
        <v>2495</v>
      </c>
      <c r="D541" s="1" t="s">
        <v>2496</v>
      </c>
      <c r="E541" s="1" t="s">
        <v>2497</v>
      </c>
      <c r="F541" s="5" t="s">
        <v>2498</v>
      </c>
      <c r="G541" s="1" t="s">
        <v>15</v>
      </c>
      <c r="H541" s="1">
        <v>182941.50000000003</v>
      </c>
      <c r="I541" s="1">
        <v>150</v>
      </c>
      <c r="J541" s="1">
        <v>182941.50000000003</v>
      </c>
      <c r="K541" s="1">
        <v>150</v>
      </c>
      <c r="L541" s="1">
        <v>182941.50000000003</v>
      </c>
      <c r="M541" s="1">
        <v>150</v>
      </c>
      <c r="N541" s="1">
        <v>182941.50000000003</v>
      </c>
      <c r="O541" s="1">
        <v>150</v>
      </c>
      <c r="P541" s="1">
        <v>0</v>
      </c>
      <c r="Q541" s="1">
        <v>0</v>
      </c>
      <c r="R541" s="9">
        <f t="shared" si="9"/>
        <v>731766.00000000012</v>
      </c>
      <c r="S541" s="1">
        <f t="shared" si="9"/>
        <v>600</v>
      </c>
      <c r="T541" s="1" t="s">
        <v>343</v>
      </c>
      <c r="U541" s="1" t="s">
        <v>25</v>
      </c>
      <c r="V541" s="1" t="s">
        <v>25</v>
      </c>
    </row>
    <row r="542" spans="1:22" s="6" customFormat="1" ht="39.75" customHeight="1" x14ac:dyDescent="0.2">
      <c r="A542" s="1">
        <v>535</v>
      </c>
      <c r="B542" s="19" t="s">
        <v>2499</v>
      </c>
      <c r="C542" s="1" t="s">
        <v>2500</v>
      </c>
      <c r="D542" s="1" t="s">
        <v>435</v>
      </c>
      <c r="E542" s="1" t="s">
        <v>2501</v>
      </c>
      <c r="F542" s="5" t="s">
        <v>2502</v>
      </c>
      <c r="G542" s="1" t="s">
        <v>15</v>
      </c>
      <c r="H542" s="1">
        <v>80412</v>
      </c>
      <c r="I542" s="1">
        <v>600</v>
      </c>
      <c r="J542" s="1">
        <v>80412</v>
      </c>
      <c r="K542" s="1">
        <v>600</v>
      </c>
      <c r="L542" s="1">
        <v>80412</v>
      </c>
      <c r="M542" s="1">
        <v>600</v>
      </c>
      <c r="N542" s="1">
        <v>80412</v>
      </c>
      <c r="O542" s="1">
        <v>600</v>
      </c>
      <c r="P542" s="1">
        <v>0</v>
      </c>
      <c r="Q542" s="1">
        <v>0</v>
      </c>
      <c r="R542" s="9">
        <f t="shared" si="9"/>
        <v>321648</v>
      </c>
      <c r="S542" s="1">
        <f t="shared" si="9"/>
        <v>2400</v>
      </c>
      <c r="T542" s="1" t="s">
        <v>343</v>
      </c>
      <c r="U542" s="1" t="s">
        <v>25</v>
      </c>
      <c r="V542" s="1" t="s">
        <v>25</v>
      </c>
    </row>
    <row r="543" spans="1:22" s="6" customFormat="1" ht="39.75" customHeight="1" x14ac:dyDescent="0.2">
      <c r="A543" s="1">
        <v>536</v>
      </c>
      <c r="B543" s="19" t="s">
        <v>98</v>
      </c>
      <c r="C543" s="1" t="s">
        <v>2503</v>
      </c>
      <c r="D543" s="1" t="s">
        <v>2504</v>
      </c>
      <c r="E543" s="1" t="s">
        <v>2505</v>
      </c>
      <c r="F543" s="5" t="s">
        <v>15</v>
      </c>
      <c r="G543" s="1" t="s">
        <v>15</v>
      </c>
      <c r="H543" s="1">
        <v>1414388</v>
      </c>
      <c r="I543" s="1">
        <v>625</v>
      </c>
      <c r="J543" s="1">
        <v>0</v>
      </c>
      <c r="K543" s="1">
        <v>0</v>
      </c>
      <c r="L543" s="1">
        <v>0</v>
      </c>
      <c r="M543" s="1">
        <v>0</v>
      </c>
      <c r="N543" s="1">
        <v>0</v>
      </c>
      <c r="O543" s="1">
        <v>0</v>
      </c>
      <c r="P543" s="1">
        <v>0</v>
      </c>
      <c r="Q543" s="1">
        <v>0</v>
      </c>
      <c r="R543" s="9">
        <f t="shared" si="9"/>
        <v>1414388</v>
      </c>
      <c r="S543" s="1">
        <f t="shared" si="9"/>
        <v>625</v>
      </c>
      <c r="T543" s="1" t="s">
        <v>345</v>
      </c>
      <c r="U543" s="1" t="s">
        <v>25</v>
      </c>
      <c r="V543" s="1" t="s">
        <v>25</v>
      </c>
    </row>
    <row r="544" spans="1:22" s="6" customFormat="1" ht="39.75" customHeight="1" x14ac:dyDescent="0.2">
      <c r="A544" s="1">
        <v>537</v>
      </c>
      <c r="B544" s="19" t="s">
        <v>1885</v>
      </c>
      <c r="C544" s="1" t="s">
        <v>1886</v>
      </c>
      <c r="D544" s="1" t="s">
        <v>1887</v>
      </c>
      <c r="E544" s="1" t="s">
        <v>2506</v>
      </c>
      <c r="F544" s="5" t="s">
        <v>15</v>
      </c>
      <c r="G544" s="1" t="s">
        <v>15</v>
      </c>
      <c r="H544" s="1">
        <v>1610400</v>
      </c>
      <c r="I544" s="1">
        <v>10736</v>
      </c>
      <c r="J544" s="1">
        <v>1610400</v>
      </c>
      <c r="K544" s="1">
        <v>10736</v>
      </c>
      <c r="L544" s="1">
        <v>1610400</v>
      </c>
      <c r="M544" s="1">
        <v>10736</v>
      </c>
      <c r="N544" s="1">
        <v>1610400</v>
      </c>
      <c r="O544" s="1">
        <v>10736</v>
      </c>
      <c r="P544" s="1">
        <v>0</v>
      </c>
      <c r="Q544" s="1">
        <v>0</v>
      </c>
      <c r="R544" s="9">
        <f t="shared" si="9"/>
        <v>6441600</v>
      </c>
      <c r="S544" s="1">
        <f t="shared" si="9"/>
        <v>42944</v>
      </c>
      <c r="T544" s="1" t="s">
        <v>347</v>
      </c>
      <c r="U544" s="1" t="s">
        <v>24</v>
      </c>
      <c r="V544" s="1" t="s">
        <v>2507</v>
      </c>
    </row>
    <row r="545" spans="1:22" s="6" customFormat="1" ht="39.75" customHeight="1" x14ac:dyDescent="0.2">
      <c r="A545" s="1">
        <v>538</v>
      </c>
      <c r="B545" s="19" t="s">
        <v>2508</v>
      </c>
      <c r="C545" s="1" t="s">
        <v>2509</v>
      </c>
      <c r="D545" s="1" t="s">
        <v>2510</v>
      </c>
      <c r="E545" s="1" t="s">
        <v>2511</v>
      </c>
      <c r="F545" s="5" t="s">
        <v>2512</v>
      </c>
      <c r="G545" s="1" t="s">
        <v>15</v>
      </c>
      <c r="H545" s="1">
        <v>763000</v>
      </c>
      <c r="I545" s="13">
        <v>0.2</v>
      </c>
      <c r="J545" s="1">
        <v>0</v>
      </c>
      <c r="K545" s="1">
        <v>0</v>
      </c>
      <c r="L545" s="1">
        <v>0</v>
      </c>
      <c r="M545" s="1">
        <v>0</v>
      </c>
      <c r="N545" s="1">
        <v>0</v>
      </c>
      <c r="O545" s="1">
        <v>0</v>
      </c>
      <c r="P545" s="1">
        <v>0</v>
      </c>
      <c r="Q545" s="1">
        <v>0</v>
      </c>
      <c r="R545" s="9">
        <f t="shared" si="9"/>
        <v>763000</v>
      </c>
      <c r="S545" s="1">
        <f t="shared" si="9"/>
        <v>0.2</v>
      </c>
      <c r="T545" s="1" t="s">
        <v>350</v>
      </c>
      <c r="U545" s="1" t="s">
        <v>19</v>
      </c>
      <c r="V545" s="1" t="s">
        <v>2513</v>
      </c>
    </row>
    <row r="546" spans="1:22" s="6" customFormat="1" ht="39.75" customHeight="1" x14ac:dyDescent="0.2">
      <c r="A546" s="1">
        <v>539</v>
      </c>
      <c r="B546" s="19" t="s">
        <v>98</v>
      </c>
      <c r="C546" s="1" t="s">
        <v>99</v>
      </c>
      <c r="D546" s="1" t="s">
        <v>434</v>
      </c>
      <c r="E546" s="1" t="s">
        <v>15</v>
      </c>
      <c r="F546" s="5" t="s">
        <v>2516</v>
      </c>
      <c r="G546" s="1" t="s">
        <v>29</v>
      </c>
      <c r="H546" s="1">
        <v>3302550</v>
      </c>
      <c r="I546" s="1">
        <v>123</v>
      </c>
      <c r="J546" s="1">
        <v>3467680</v>
      </c>
      <c r="K546" s="1">
        <v>123</v>
      </c>
      <c r="L546" s="1">
        <v>3641060</v>
      </c>
      <c r="M546" s="1">
        <v>123</v>
      </c>
      <c r="N546" s="1">
        <v>3823110</v>
      </c>
      <c r="O546" s="1">
        <v>123</v>
      </c>
      <c r="P546" s="1">
        <v>0</v>
      </c>
      <c r="Q546" s="1">
        <v>0</v>
      </c>
      <c r="R546" s="9">
        <f t="shared" si="9"/>
        <v>14234400</v>
      </c>
      <c r="S546" s="1">
        <f t="shared" si="9"/>
        <v>492</v>
      </c>
      <c r="T546" s="1" t="s">
        <v>351</v>
      </c>
      <c r="U546" s="1" t="s">
        <v>24</v>
      </c>
      <c r="V546" s="1" t="s">
        <v>25</v>
      </c>
    </row>
    <row r="547" spans="1:22" s="6" customFormat="1" ht="39.75" customHeight="1" x14ac:dyDescent="0.2">
      <c r="A547" s="1">
        <v>540</v>
      </c>
      <c r="B547" s="19" t="s">
        <v>98</v>
      </c>
      <c r="C547" s="1" t="s">
        <v>99</v>
      </c>
      <c r="D547" s="1" t="s">
        <v>98</v>
      </c>
      <c r="E547" s="1" t="s">
        <v>2517</v>
      </c>
      <c r="F547" s="5" t="s">
        <v>2518</v>
      </c>
      <c r="G547" s="1" t="s">
        <v>15</v>
      </c>
      <c r="H547" s="3">
        <v>1963500</v>
      </c>
      <c r="I547" s="3">
        <v>55</v>
      </c>
      <c r="J547" s="1">
        <v>2051857.5</v>
      </c>
      <c r="K547" s="1">
        <v>55</v>
      </c>
      <c r="L547" s="1">
        <v>2123672.6500000004</v>
      </c>
      <c r="M547" s="1">
        <v>55</v>
      </c>
      <c r="N547" s="1">
        <v>2198001.3000000003</v>
      </c>
      <c r="O547" s="1">
        <v>55</v>
      </c>
      <c r="P547" s="1">
        <v>0</v>
      </c>
      <c r="Q547" s="1">
        <v>0</v>
      </c>
      <c r="R547" s="9">
        <f t="shared" si="9"/>
        <v>8337031.4500000011</v>
      </c>
      <c r="S547" s="1">
        <f t="shared" si="9"/>
        <v>220</v>
      </c>
      <c r="T547" s="1" t="s">
        <v>353</v>
      </c>
      <c r="U547" s="1" t="s">
        <v>24</v>
      </c>
      <c r="V547" s="1" t="s">
        <v>25</v>
      </c>
    </row>
    <row r="548" spans="1:22" s="6" customFormat="1" ht="39.75" customHeight="1" x14ac:dyDescent="0.2">
      <c r="A548" s="1">
        <v>541</v>
      </c>
      <c r="B548" s="19" t="s">
        <v>206</v>
      </c>
      <c r="C548" s="1" t="s">
        <v>2514</v>
      </c>
      <c r="D548" s="1" t="s">
        <v>442</v>
      </c>
      <c r="E548" s="1" t="s">
        <v>2519</v>
      </c>
      <c r="F548" s="5" t="s">
        <v>2520</v>
      </c>
      <c r="G548" s="1" t="s">
        <v>15</v>
      </c>
      <c r="H548" s="1">
        <v>0</v>
      </c>
      <c r="I548" s="1">
        <v>0</v>
      </c>
      <c r="J548" s="1">
        <v>157230</v>
      </c>
      <c r="K548" s="1">
        <v>1</v>
      </c>
      <c r="L548" s="1">
        <v>0</v>
      </c>
      <c r="M548" s="1">
        <v>0</v>
      </c>
      <c r="N548" s="1">
        <v>0</v>
      </c>
      <c r="O548" s="1">
        <v>0</v>
      </c>
      <c r="P548" s="1">
        <v>0</v>
      </c>
      <c r="Q548" s="1">
        <v>0</v>
      </c>
      <c r="R548" s="9">
        <f t="shared" si="9"/>
        <v>157230</v>
      </c>
      <c r="S548" s="1">
        <f t="shared" si="9"/>
        <v>1</v>
      </c>
      <c r="T548" s="1" t="s">
        <v>356</v>
      </c>
      <c r="U548" s="1" t="s">
        <v>2521</v>
      </c>
      <c r="V548" s="1" t="s">
        <v>2522</v>
      </c>
    </row>
    <row r="549" spans="1:22" s="6" customFormat="1" ht="39.75" customHeight="1" x14ac:dyDescent="0.2">
      <c r="A549" s="1">
        <v>542</v>
      </c>
      <c r="B549" s="19" t="s">
        <v>98</v>
      </c>
      <c r="C549" s="1" t="s">
        <v>2523</v>
      </c>
      <c r="D549" s="1" t="s">
        <v>2524</v>
      </c>
      <c r="E549" s="1" t="s">
        <v>2525</v>
      </c>
      <c r="F549" s="5" t="s">
        <v>15</v>
      </c>
      <c r="G549" s="1" t="s">
        <v>15</v>
      </c>
      <c r="H549" s="1">
        <v>0</v>
      </c>
      <c r="I549" s="1">
        <v>0</v>
      </c>
      <c r="J549" s="1">
        <v>386700</v>
      </c>
      <c r="K549" s="1">
        <v>5</v>
      </c>
      <c r="L549" s="1">
        <v>0</v>
      </c>
      <c r="M549" s="1">
        <v>0</v>
      </c>
      <c r="N549" s="1">
        <v>418250</v>
      </c>
      <c r="O549" s="1">
        <v>6</v>
      </c>
      <c r="P549" s="1">
        <v>0</v>
      </c>
      <c r="Q549" s="1">
        <v>0</v>
      </c>
      <c r="R549" s="9">
        <f t="shared" si="9"/>
        <v>804950</v>
      </c>
      <c r="S549" s="1">
        <f t="shared" si="9"/>
        <v>11</v>
      </c>
      <c r="T549" s="1" t="s">
        <v>360</v>
      </c>
      <c r="U549" s="1" t="s">
        <v>24</v>
      </c>
      <c r="V549" s="1" t="s">
        <v>25</v>
      </c>
    </row>
    <row r="550" spans="1:22" s="6" customFormat="1" ht="39.75" customHeight="1" x14ac:dyDescent="0.2">
      <c r="A550" s="1">
        <v>543</v>
      </c>
      <c r="B550" s="19" t="s">
        <v>2526</v>
      </c>
      <c r="C550" s="1" t="s">
        <v>2527</v>
      </c>
      <c r="D550" s="1" t="s">
        <v>2528</v>
      </c>
      <c r="E550" s="1" t="s">
        <v>2528</v>
      </c>
      <c r="F550" s="1" t="s">
        <v>15</v>
      </c>
      <c r="G550" s="1" t="s">
        <v>117</v>
      </c>
      <c r="H550" s="1">
        <v>1720000000</v>
      </c>
      <c r="I550" s="1">
        <v>800</v>
      </c>
      <c r="J550" s="1">
        <v>0</v>
      </c>
      <c r="K550" s="1">
        <v>0</v>
      </c>
      <c r="L550" s="1">
        <v>0</v>
      </c>
      <c r="M550" s="1">
        <v>0</v>
      </c>
      <c r="N550" s="1">
        <v>0</v>
      </c>
      <c r="O550" s="1">
        <v>0</v>
      </c>
      <c r="P550" s="1">
        <v>0</v>
      </c>
      <c r="Q550" s="1">
        <v>0</v>
      </c>
      <c r="R550" s="9">
        <f t="shared" si="9"/>
        <v>1720000000</v>
      </c>
      <c r="S550" s="1">
        <f t="shared" si="9"/>
        <v>800</v>
      </c>
      <c r="T550" s="1" t="s">
        <v>349</v>
      </c>
      <c r="U550" s="1" t="s">
        <v>25</v>
      </c>
      <c r="V550" s="1" t="s">
        <v>25</v>
      </c>
    </row>
    <row r="551" spans="1:22" s="6" customFormat="1" ht="39.75" customHeight="1" x14ac:dyDescent="0.2">
      <c r="A551" s="1">
        <v>544</v>
      </c>
      <c r="B551" s="19" t="s">
        <v>268</v>
      </c>
      <c r="C551" s="1" t="s">
        <v>2529</v>
      </c>
      <c r="D551" s="1" t="s">
        <v>2530</v>
      </c>
      <c r="E551" s="1" t="s">
        <v>2530</v>
      </c>
      <c r="F551" s="1" t="s">
        <v>15</v>
      </c>
      <c r="G551" s="1" t="s">
        <v>117</v>
      </c>
      <c r="H551" s="7">
        <v>306500505.60000002</v>
      </c>
      <c r="I551" s="1">
        <v>19.2</v>
      </c>
      <c r="J551" s="1">
        <v>0</v>
      </c>
      <c r="K551" s="1">
        <v>0</v>
      </c>
      <c r="L551" s="1">
        <v>0</v>
      </c>
      <c r="M551" s="1">
        <v>0</v>
      </c>
      <c r="N551" s="1">
        <v>0</v>
      </c>
      <c r="O551" s="1">
        <v>0</v>
      </c>
      <c r="P551" s="1">
        <v>0</v>
      </c>
      <c r="Q551" s="1">
        <v>0</v>
      </c>
      <c r="R551" s="9">
        <f t="shared" si="9"/>
        <v>306500505.60000002</v>
      </c>
      <c r="S551" s="1">
        <f t="shared" si="9"/>
        <v>19.2</v>
      </c>
      <c r="T551" s="1" t="s">
        <v>349</v>
      </c>
      <c r="U551" s="1" t="s">
        <v>25</v>
      </c>
      <c r="V551" s="1" t="s">
        <v>25</v>
      </c>
    </row>
    <row r="552" spans="1:22" s="6" customFormat="1" ht="39.75" customHeight="1" x14ac:dyDescent="0.2">
      <c r="A552" s="1">
        <v>545</v>
      </c>
      <c r="B552" s="19" t="s">
        <v>2531</v>
      </c>
      <c r="C552" s="1" t="s">
        <v>2532</v>
      </c>
      <c r="D552" s="1" t="s">
        <v>2533</v>
      </c>
      <c r="E552" s="1" t="s">
        <v>2533</v>
      </c>
      <c r="F552" s="1" t="s">
        <v>15</v>
      </c>
      <c r="G552" s="1" t="s">
        <v>17</v>
      </c>
      <c r="H552" s="1">
        <v>0</v>
      </c>
      <c r="I552" s="1">
        <v>0</v>
      </c>
      <c r="J552" s="1">
        <v>0</v>
      </c>
      <c r="K552" s="1">
        <v>0</v>
      </c>
      <c r="L552" s="1">
        <v>0</v>
      </c>
      <c r="M552" s="1">
        <v>0</v>
      </c>
      <c r="N552" s="1">
        <v>82340719.999999985</v>
      </c>
      <c r="O552" s="1">
        <v>110000</v>
      </c>
      <c r="P552" s="1">
        <v>0</v>
      </c>
      <c r="Q552" s="1">
        <v>0</v>
      </c>
      <c r="R552" s="9">
        <f t="shared" si="9"/>
        <v>82340719.999999985</v>
      </c>
      <c r="S552" s="1">
        <f t="shared" si="9"/>
        <v>110000</v>
      </c>
      <c r="T552" s="1" t="s">
        <v>356</v>
      </c>
      <c r="U552" s="1" t="s">
        <v>25</v>
      </c>
      <c r="V552" s="1" t="s">
        <v>25</v>
      </c>
    </row>
    <row r="553" spans="1:22" s="6" customFormat="1" ht="39.75" customHeight="1" x14ac:dyDescent="0.2">
      <c r="A553" s="1">
        <v>546</v>
      </c>
      <c r="B553" s="19" t="s">
        <v>2534</v>
      </c>
      <c r="C553" s="1" t="s">
        <v>2535</v>
      </c>
      <c r="D553" s="1" t="s">
        <v>2536</v>
      </c>
      <c r="E553" s="1" t="s">
        <v>2536</v>
      </c>
      <c r="F553" s="1" t="s">
        <v>15</v>
      </c>
      <c r="G553" s="1" t="s">
        <v>17</v>
      </c>
      <c r="H553" s="1">
        <v>0</v>
      </c>
      <c r="I553" s="1">
        <v>0</v>
      </c>
      <c r="J553" s="1">
        <v>0</v>
      </c>
      <c r="K553" s="1">
        <v>0</v>
      </c>
      <c r="L553" s="1">
        <v>0</v>
      </c>
      <c r="M553" s="1">
        <v>0</v>
      </c>
      <c r="N553" s="1">
        <v>93463708.791666672</v>
      </c>
      <c r="O553" s="1">
        <v>33000</v>
      </c>
      <c r="P553" s="1">
        <v>0</v>
      </c>
      <c r="Q553" s="1">
        <v>0</v>
      </c>
      <c r="R553" s="9">
        <f t="shared" si="9"/>
        <v>93463708.791666672</v>
      </c>
      <c r="S553" s="1">
        <f t="shared" si="9"/>
        <v>33000</v>
      </c>
      <c r="T553" s="1" t="s">
        <v>356</v>
      </c>
      <c r="U553" s="1" t="s">
        <v>25</v>
      </c>
      <c r="V553" s="1" t="s">
        <v>25</v>
      </c>
    </row>
    <row r="554" spans="1:22" s="6" customFormat="1" ht="39.75" customHeight="1" x14ac:dyDescent="0.2">
      <c r="A554" s="1">
        <v>547</v>
      </c>
      <c r="B554" s="19" t="s">
        <v>2537</v>
      </c>
      <c r="C554" s="1" t="s">
        <v>2538</v>
      </c>
      <c r="D554" s="1" t="s">
        <v>2539</v>
      </c>
      <c r="E554" s="1" t="s">
        <v>2539</v>
      </c>
      <c r="F554" s="1" t="s">
        <v>15</v>
      </c>
      <c r="G554" s="1" t="s">
        <v>17</v>
      </c>
      <c r="H554" s="1">
        <v>0</v>
      </c>
      <c r="I554" s="1">
        <v>0</v>
      </c>
      <c r="J554" s="1">
        <v>0</v>
      </c>
      <c r="K554" s="1">
        <v>0</v>
      </c>
      <c r="L554" s="1">
        <v>0</v>
      </c>
      <c r="M554" s="1">
        <v>0</v>
      </c>
      <c r="N554" s="1">
        <v>178017840</v>
      </c>
      <c r="O554" s="1">
        <v>130000</v>
      </c>
      <c r="P554" s="1">
        <v>0</v>
      </c>
      <c r="Q554" s="1">
        <v>0</v>
      </c>
      <c r="R554" s="9">
        <f t="shared" si="9"/>
        <v>178017840</v>
      </c>
      <c r="S554" s="1">
        <f t="shared" si="9"/>
        <v>130000</v>
      </c>
      <c r="T554" s="1" t="s">
        <v>356</v>
      </c>
      <c r="U554" s="1" t="s">
        <v>25</v>
      </c>
      <c r="V554" s="1" t="s">
        <v>25</v>
      </c>
    </row>
    <row r="555" spans="1:22" s="6" customFormat="1" ht="39.75" customHeight="1" x14ac:dyDescent="0.2">
      <c r="A555" s="1">
        <v>548</v>
      </c>
      <c r="B555" s="19" t="s">
        <v>2540</v>
      </c>
      <c r="C555" s="1" t="s">
        <v>2541</v>
      </c>
      <c r="D555" s="1" t="s">
        <v>2542</v>
      </c>
      <c r="E555" s="1" t="s">
        <v>2542</v>
      </c>
      <c r="F555" s="1" t="s">
        <v>15</v>
      </c>
      <c r="G555" s="1" t="s">
        <v>117</v>
      </c>
      <c r="H555" s="1">
        <v>109248480</v>
      </c>
      <c r="I555" s="1">
        <v>27</v>
      </c>
      <c r="J555" s="1">
        <v>99416115.719999999</v>
      </c>
      <c r="K555" s="1">
        <v>27</v>
      </c>
      <c r="L555" s="1">
        <v>99416115.719999999</v>
      </c>
      <c r="M555" s="1">
        <v>27</v>
      </c>
      <c r="N555" s="1">
        <v>0</v>
      </c>
      <c r="O555" s="1">
        <v>0</v>
      </c>
      <c r="P555" s="1">
        <v>0</v>
      </c>
      <c r="Q555" s="1">
        <v>0</v>
      </c>
      <c r="R555" s="9">
        <f t="shared" si="9"/>
        <v>308080711.44</v>
      </c>
      <c r="S555" s="1">
        <f t="shared" si="9"/>
        <v>81</v>
      </c>
      <c r="T555" s="1" t="s">
        <v>349</v>
      </c>
      <c r="U555" s="1" t="s">
        <v>25</v>
      </c>
      <c r="V555" s="1" t="s">
        <v>25</v>
      </c>
    </row>
    <row r="556" spans="1:22" s="6" customFormat="1" ht="39.75" customHeight="1" x14ac:dyDescent="0.2">
      <c r="A556" s="1">
        <v>549</v>
      </c>
      <c r="B556" s="19" t="s">
        <v>369</v>
      </c>
      <c r="C556" s="1" t="s">
        <v>2543</v>
      </c>
      <c r="D556" s="1" t="s">
        <v>2544</v>
      </c>
      <c r="E556" s="1" t="s">
        <v>2544</v>
      </c>
      <c r="F556" s="1" t="s">
        <v>15</v>
      </c>
      <c r="G556" s="1" t="s">
        <v>17</v>
      </c>
      <c r="H556" s="1">
        <v>0</v>
      </c>
      <c r="I556" s="1">
        <v>0</v>
      </c>
      <c r="J556" s="1">
        <v>0</v>
      </c>
      <c r="K556" s="1">
        <v>0</v>
      </c>
      <c r="L556" s="1">
        <v>0</v>
      </c>
      <c r="M556" s="1">
        <v>0</v>
      </c>
      <c r="N556" s="1">
        <v>71047625.600000009</v>
      </c>
      <c r="O556" s="1">
        <v>46000</v>
      </c>
      <c r="P556" s="1">
        <v>0</v>
      </c>
      <c r="Q556" s="1">
        <v>0</v>
      </c>
      <c r="R556" s="9">
        <f t="shared" si="9"/>
        <v>71047625.600000009</v>
      </c>
      <c r="S556" s="1">
        <f t="shared" si="9"/>
        <v>46000</v>
      </c>
      <c r="T556" s="1" t="s">
        <v>356</v>
      </c>
      <c r="U556" s="1" t="s">
        <v>25</v>
      </c>
      <c r="V556" s="1" t="s">
        <v>25</v>
      </c>
    </row>
    <row r="557" spans="1:22" s="6" customFormat="1" ht="39.75" customHeight="1" x14ac:dyDescent="0.2">
      <c r="A557" s="1">
        <v>550</v>
      </c>
      <c r="B557" s="19" t="s">
        <v>369</v>
      </c>
      <c r="C557" s="1" t="s">
        <v>370</v>
      </c>
      <c r="D557" s="1" t="s">
        <v>2545</v>
      </c>
      <c r="E557" s="1" t="s">
        <v>2545</v>
      </c>
      <c r="F557" s="1" t="s">
        <v>15</v>
      </c>
      <c r="G557" s="1" t="s">
        <v>117</v>
      </c>
      <c r="H557" s="1">
        <v>288906000</v>
      </c>
      <c r="I557" s="1">
        <v>40.35</v>
      </c>
      <c r="J557" s="1">
        <v>277349760</v>
      </c>
      <c r="K557" s="1">
        <v>40.35</v>
      </c>
      <c r="L557" s="1">
        <v>277349760</v>
      </c>
      <c r="M557" s="1">
        <v>40.35</v>
      </c>
      <c r="N557" s="1">
        <v>0</v>
      </c>
      <c r="O557" s="1">
        <v>0</v>
      </c>
      <c r="P557" s="1">
        <v>0</v>
      </c>
      <c r="Q557" s="1">
        <v>0</v>
      </c>
      <c r="R557" s="9">
        <f t="shared" si="9"/>
        <v>843605520</v>
      </c>
      <c r="S557" s="1">
        <f t="shared" si="9"/>
        <v>121.05000000000001</v>
      </c>
      <c r="T557" s="1" t="s">
        <v>349</v>
      </c>
      <c r="U557" s="1" t="s">
        <v>25</v>
      </c>
      <c r="V557" s="1" t="s">
        <v>25</v>
      </c>
    </row>
    <row r="558" spans="1:22" s="6" customFormat="1" ht="39.75" customHeight="1" x14ac:dyDescent="0.2">
      <c r="A558" s="1">
        <v>551</v>
      </c>
      <c r="B558" s="19" t="s">
        <v>369</v>
      </c>
      <c r="C558" s="1" t="s">
        <v>370</v>
      </c>
      <c r="D558" s="1" t="s">
        <v>2546</v>
      </c>
      <c r="E558" s="1" t="s">
        <v>2546</v>
      </c>
      <c r="F558" s="1" t="s">
        <v>15</v>
      </c>
      <c r="G558" s="1" t="s">
        <v>117</v>
      </c>
      <c r="H558" s="1">
        <v>153544320</v>
      </c>
      <c r="I558" s="1">
        <v>33.671999999999997</v>
      </c>
      <c r="J558" s="1">
        <v>153544320</v>
      </c>
      <c r="K558" s="1">
        <v>33.671999999999997</v>
      </c>
      <c r="L558" s="1">
        <v>153544320</v>
      </c>
      <c r="M558" s="1">
        <v>33.671999999999997</v>
      </c>
      <c r="N558" s="1">
        <v>0</v>
      </c>
      <c r="O558" s="1">
        <v>0</v>
      </c>
      <c r="P558" s="1">
        <v>0</v>
      </c>
      <c r="Q558" s="1">
        <v>0</v>
      </c>
      <c r="R558" s="9">
        <f t="shared" si="9"/>
        <v>460632960</v>
      </c>
      <c r="S558" s="1">
        <f t="shared" si="9"/>
        <v>101.01599999999999</v>
      </c>
      <c r="T558" s="1" t="s">
        <v>349</v>
      </c>
      <c r="U558" s="1" t="s">
        <v>25</v>
      </c>
      <c r="V558" s="1" t="s">
        <v>25</v>
      </c>
    </row>
    <row r="559" spans="1:22" s="6" customFormat="1" ht="39.75" customHeight="1" x14ac:dyDescent="0.2">
      <c r="A559" s="1">
        <v>552</v>
      </c>
      <c r="B559" s="19" t="s">
        <v>384</v>
      </c>
      <c r="C559" s="1" t="s">
        <v>2547</v>
      </c>
      <c r="D559" s="1" t="s">
        <v>2548</v>
      </c>
      <c r="E559" s="1" t="s">
        <v>2548</v>
      </c>
      <c r="F559" s="1" t="s">
        <v>15</v>
      </c>
      <c r="G559" s="1" t="s">
        <v>117</v>
      </c>
      <c r="H559" s="7">
        <v>30156300</v>
      </c>
      <c r="I559" s="1">
        <v>27.54</v>
      </c>
      <c r="J559" s="1">
        <v>0</v>
      </c>
      <c r="K559" s="1">
        <v>0</v>
      </c>
      <c r="L559" s="1">
        <v>0</v>
      </c>
      <c r="M559" s="1">
        <v>0</v>
      </c>
      <c r="N559" s="1">
        <v>0</v>
      </c>
      <c r="O559" s="1">
        <v>0</v>
      </c>
      <c r="P559" s="1">
        <v>0</v>
      </c>
      <c r="Q559" s="1">
        <v>0</v>
      </c>
      <c r="R559" s="9">
        <f t="shared" si="9"/>
        <v>30156300</v>
      </c>
      <c r="S559" s="1">
        <f t="shared" si="9"/>
        <v>27.54</v>
      </c>
      <c r="T559" s="1" t="s">
        <v>349</v>
      </c>
      <c r="U559" s="1" t="s">
        <v>25</v>
      </c>
      <c r="V559" s="1" t="s">
        <v>25</v>
      </c>
    </row>
    <row r="560" spans="1:22" s="6" customFormat="1" ht="39.75" customHeight="1" x14ac:dyDescent="0.2">
      <c r="A560" s="1">
        <v>553</v>
      </c>
      <c r="B560" s="19" t="s">
        <v>2534</v>
      </c>
      <c r="C560" s="1" t="s">
        <v>2535</v>
      </c>
      <c r="D560" s="1" t="s">
        <v>2549</v>
      </c>
      <c r="E560" s="1" t="s">
        <v>2549</v>
      </c>
      <c r="F560" s="1" t="s">
        <v>15</v>
      </c>
      <c r="G560" s="1" t="s">
        <v>117</v>
      </c>
      <c r="H560" s="1">
        <v>122975293.24080001</v>
      </c>
      <c r="I560" s="1">
        <v>56.313000000000002</v>
      </c>
      <c r="J560" s="1">
        <v>127894304.97043201</v>
      </c>
      <c r="K560" s="1">
        <v>56.313000000000002</v>
      </c>
      <c r="L560" s="1">
        <v>132370605.64439712</v>
      </c>
      <c r="M560" s="1">
        <v>56.313000000000002</v>
      </c>
      <c r="N560" s="1">
        <v>137003576.84195101</v>
      </c>
      <c r="O560" s="1">
        <v>56.313000000000002</v>
      </c>
      <c r="P560" s="1">
        <v>141798702.03141928</v>
      </c>
      <c r="Q560" s="1">
        <v>56.313000000000002</v>
      </c>
      <c r="R560" s="9">
        <f t="shared" si="9"/>
        <v>662042482.72899938</v>
      </c>
      <c r="S560" s="1">
        <f t="shared" si="9"/>
        <v>281.565</v>
      </c>
      <c r="T560" s="1" t="s">
        <v>332</v>
      </c>
      <c r="U560" s="1" t="s">
        <v>25</v>
      </c>
      <c r="V560" s="1" t="s">
        <v>25</v>
      </c>
    </row>
    <row r="561" spans="1:22" s="6" customFormat="1" ht="39.75" customHeight="1" x14ac:dyDescent="0.2">
      <c r="A561" s="1">
        <v>554</v>
      </c>
      <c r="B561" s="19" t="s">
        <v>2550</v>
      </c>
      <c r="C561" s="1" t="s">
        <v>2551</v>
      </c>
      <c r="D561" s="1" t="s">
        <v>2552</v>
      </c>
      <c r="E561" s="1" t="s">
        <v>2552</v>
      </c>
      <c r="F561" s="1" t="s">
        <v>15</v>
      </c>
      <c r="G561" s="1" t="s">
        <v>169</v>
      </c>
      <c r="H561" s="1">
        <v>46671856.980000004</v>
      </c>
      <c r="I561" s="1">
        <v>6</v>
      </c>
      <c r="J561" s="1">
        <v>48538731.259200007</v>
      </c>
      <c r="K561" s="1">
        <v>6</v>
      </c>
      <c r="L561" s="1">
        <v>50237586.853272006</v>
      </c>
      <c r="M561" s="1">
        <v>6</v>
      </c>
      <c r="N561" s="1">
        <v>51995902.393136524</v>
      </c>
      <c r="O561" s="1">
        <v>6</v>
      </c>
      <c r="P561" s="1">
        <v>53815758.976896301</v>
      </c>
      <c r="Q561" s="1">
        <v>6</v>
      </c>
      <c r="R561" s="9">
        <f t="shared" si="9"/>
        <v>251259836.46250486</v>
      </c>
      <c r="S561" s="1">
        <f t="shared" si="9"/>
        <v>30</v>
      </c>
      <c r="T561" s="1" t="s">
        <v>332</v>
      </c>
      <c r="U561" s="1" t="s">
        <v>25</v>
      </c>
      <c r="V561" s="1" t="s">
        <v>25</v>
      </c>
    </row>
    <row r="562" spans="1:22" s="6" customFormat="1" ht="39.75" customHeight="1" x14ac:dyDescent="0.2">
      <c r="A562" s="1">
        <v>555</v>
      </c>
      <c r="B562" s="19" t="s">
        <v>268</v>
      </c>
      <c r="C562" s="1" t="s">
        <v>368</v>
      </c>
      <c r="D562" s="1" t="s">
        <v>2553</v>
      </c>
      <c r="E562" s="1" t="s">
        <v>2553</v>
      </c>
      <c r="F562" s="1" t="s">
        <v>15</v>
      </c>
      <c r="G562" s="1" t="s">
        <v>17</v>
      </c>
      <c r="H562" s="1">
        <v>216275462.23699999</v>
      </c>
      <c r="I562" s="1">
        <v>68504.47</v>
      </c>
      <c r="J562" s="1">
        <v>0</v>
      </c>
      <c r="K562" s="1">
        <v>0</v>
      </c>
      <c r="L562" s="1">
        <v>0</v>
      </c>
      <c r="M562" s="1">
        <v>0</v>
      </c>
      <c r="N562" s="1">
        <v>0</v>
      </c>
      <c r="O562" s="1">
        <v>0</v>
      </c>
      <c r="P562" s="1">
        <v>0</v>
      </c>
      <c r="Q562" s="1">
        <v>0</v>
      </c>
      <c r="R562" s="9">
        <f t="shared" si="9"/>
        <v>216275462.23699999</v>
      </c>
      <c r="S562" s="1">
        <f t="shared" si="9"/>
        <v>68504.47</v>
      </c>
      <c r="T562" s="1" t="s">
        <v>346</v>
      </c>
      <c r="U562" s="1" t="s">
        <v>25</v>
      </c>
      <c r="V562" s="1" t="s">
        <v>25</v>
      </c>
    </row>
    <row r="563" spans="1:22" s="6" customFormat="1" ht="39.75" customHeight="1" x14ac:dyDescent="0.2">
      <c r="A563" s="1">
        <v>556</v>
      </c>
      <c r="B563" s="19" t="s">
        <v>2554</v>
      </c>
      <c r="C563" s="1" t="s">
        <v>2555</v>
      </c>
      <c r="D563" s="1" t="s">
        <v>2556</v>
      </c>
      <c r="E563" s="1" t="s">
        <v>2556</v>
      </c>
      <c r="F563" s="1" t="s">
        <v>15</v>
      </c>
      <c r="G563" s="1" t="s">
        <v>29</v>
      </c>
      <c r="H563" s="3">
        <v>3277733409.2800002</v>
      </c>
      <c r="I563" s="3">
        <v>158</v>
      </c>
      <c r="J563" s="3">
        <v>2904320742.4000001</v>
      </c>
      <c r="K563" s="3">
        <v>140</v>
      </c>
      <c r="L563" s="3">
        <v>2904320742.4000001</v>
      </c>
      <c r="M563" s="3">
        <v>140</v>
      </c>
      <c r="N563" s="3">
        <v>2904320742.4000001</v>
      </c>
      <c r="O563" s="3">
        <v>140</v>
      </c>
      <c r="P563" s="1">
        <v>0</v>
      </c>
      <c r="Q563" s="1">
        <v>0</v>
      </c>
      <c r="R563" s="9">
        <f t="shared" si="9"/>
        <v>11990695636.48</v>
      </c>
      <c r="S563" s="1">
        <f t="shared" si="9"/>
        <v>578</v>
      </c>
      <c r="T563" s="1" t="s">
        <v>353</v>
      </c>
      <c r="U563" s="1" t="s">
        <v>25</v>
      </c>
      <c r="V563" s="1" t="s">
        <v>25</v>
      </c>
    </row>
    <row r="564" spans="1:22" s="6" customFormat="1" ht="39.75" customHeight="1" x14ac:dyDescent="0.2">
      <c r="A564" s="1">
        <v>557</v>
      </c>
      <c r="B564" s="19" t="s">
        <v>384</v>
      </c>
      <c r="C564" s="1" t="s">
        <v>2547</v>
      </c>
      <c r="D564" s="1" t="s">
        <v>2557</v>
      </c>
      <c r="E564" s="1" t="s">
        <v>2557</v>
      </c>
      <c r="F564" s="1" t="s">
        <v>15</v>
      </c>
      <c r="G564" s="1" t="s">
        <v>117</v>
      </c>
      <c r="H564" s="7">
        <v>12172440</v>
      </c>
      <c r="I564" s="1">
        <v>10.11</v>
      </c>
      <c r="J564" s="1">
        <v>0</v>
      </c>
      <c r="K564" s="1">
        <v>0</v>
      </c>
      <c r="L564" s="1">
        <v>0</v>
      </c>
      <c r="M564" s="1">
        <v>0</v>
      </c>
      <c r="N564" s="1">
        <v>0</v>
      </c>
      <c r="O564" s="1">
        <v>0</v>
      </c>
      <c r="P564" s="1">
        <v>0</v>
      </c>
      <c r="Q564" s="1">
        <v>0</v>
      </c>
      <c r="R564" s="9">
        <f t="shared" si="9"/>
        <v>12172440</v>
      </c>
      <c r="S564" s="1">
        <f t="shared" si="9"/>
        <v>10.11</v>
      </c>
      <c r="T564" s="1" t="s">
        <v>349</v>
      </c>
      <c r="U564" s="1" t="s">
        <v>25</v>
      </c>
      <c r="V564" s="1" t="s">
        <v>25</v>
      </c>
    </row>
    <row r="565" spans="1:22" s="6" customFormat="1" ht="39.75" customHeight="1" x14ac:dyDescent="0.2">
      <c r="A565" s="1">
        <v>558</v>
      </c>
      <c r="B565" s="19" t="s">
        <v>268</v>
      </c>
      <c r="C565" s="1" t="s">
        <v>2558</v>
      </c>
      <c r="D565" s="1" t="s">
        <v>2559</v>
      </c>
      <c r="E565" s="1" t="s">
        <v>2559</v>
      </c>
      <c r="F565" s="1" t="s">
        <v>15</v>
      </c>
      <c r="G565" s="1" t="s">
        <v>17</v>
      </c>
      <c r="H565" s="1">
        <v>174933011</v>
      </c>
      <c r="I565" s="1">
        <v>31238.04</v>
      </c>
      <c r="J565" s="1">
        <v>0</v>
      </c>
      <c r="K565" s="1">
        <v>0</v>
      </c>
      <c r="L565" s="1">
        <v>0</v>
      </c>
      <c r="M565" s="1">
        <v>0</v>
      </c>
      <c r="N565" s="1">
        <v>0</v>
      </c>
      <c r="O565" s="1">
        <v>0</v>
      </c>
      <c r="P565" s="1">
        <v>0</v>
      </c>
      <c r="Q565" s="1">
        <v>0</v>
      </c>
      <c r="R565" s="9">
        <f t="shared" ref="R565:S610" si="10">H565+J565+L565+N565+P565</f>
        <v>174933011</v>
      </c>
      <c r="S565" s="1">
        <f t="shared" si="10"/>
        <v>31238.04</v>
      </c>
      <c r="T565" s="1" t="s">
        <v>346</v>
      </c>
      <c r="U565" s="1" t="s">
        <v>25</v>
      </c>
      <c r="V565" s="1" t="s">
        <v>25</v>
      </c>
    </row>
    <row r="566" spans="1:22" s="6" customFormat="1" ht="39.75" customHeight="1" x14ac:dyDescent="0.2">
      <c r="A566" s="1">
        <v>559</v>
      </c>
      <c r="B566" s="19" t="s">
        <v>2560</v>
      </c>
      <c r="C566" s="1" t="s">
        <v>2561</v>
      </c>
      <c r="D566" s="1" t="s">
        <v>2562</v>
      </c>
      <c r="E566" s="1" t="s">
        <v>2562</v>
      </c>
      <c r="F566" s="1" t="s">
        <v>15</v>
      </c>
      <c r="G566" s="1" t="s">
        <v>169</v>
      </c>
      <c r="H566" s="1">
        <v>43123686.281520002</v>
      </c>
      <c r="I566" s="1">
        <v>6</v>
      </c>
      <c r="J566" s="1">
        <v>0</v>
      </c>
      <c r="K566" s="1">
        <v>0</v>
      </c>
      <c r="L566" s="1">
        <v>0</v>
      </c>
      <c r="M566" s="1">
        <v>0</v>
      </c>
      <c r="N566" s="1">
        <v>0</v>
      </c>
      <c r="O566" s="1">
        <v>0</v>
      </c>
      <c r="P566" s="1">
        <v>0</v>
      </c>
      <c r="Q566" s="1">
        <v>0</v>
      </c>
      <c r="R566" s="9">
        <f t="shared" si="10"/>
        <v>43123686.281520002</v>
      </c>
      <c r="S566" s="1">
        <f t="shared" si="10"/>
        <v>6</v>
      </c>
      <c r="T566" s="1" t="s">
        <v>333</v>
      </c>
      <c r="U566" s="1" t="s">
        <v>2563</v>
      </c>
      <c r="V566" s="1" t="s">
        <v>2564</v>
      </c>
    </row>
    <row r="567" spans="1:22" s="6" customFormat="1" ht="39.75" customHeight="1" x14ac:dyDescent="0.2">
      <c r="A567" s="1">
        <v>560</v>
      </c>
      <c r="B567" s="19" t="s">
        <v>377</v>
      </c>
      <c r="C567" s="1" t="s">
        <v>2565</v>
      </c>
      <c r="D567" s="1" t="s">
        <v>2566</v>
      </c>
      <c r="E567" s="1" t="s">
        <v>2567</v>
      </c>
      <c r="F567" s="1" t="s">
        <v>15</v>
      </c>
      <c r="G567" s="1" t="s">
        <v>169</v>
      </c>
      <c r="H567" s="1">
        <v>38023488</v>
      </c>
      <c r="I567" s="1">
        <v>4</v>
      </c>
      <c r="J567" s="1">
        <v>38023488</v>
      </c>
      <c r="K567" s="1">
        <v>4</v>
      </c>
      <c r="L567" s="1">
        <v>38023488</v>
      </c>
      <c r="M567" s="1">
        <v>4</v>
      </c>
      <c r="N567" s="1">
        <v>38023488</v>
      </c>
      <c r="O567" s="1">
        <v>4</v>
      </c>
      <c r="P567" s="1">
        <v>0</v>
      </c>
      <c r="Q567" s="1">
        <v>0</v>
      </c>
      <c r="R567" s="9">
        <f t="shared" si="10"/>
        <v>152093952</v>
      </c>
      <c r="S567" s="1">
        <f t="shared" si="10"/>
        <v>16</v>
      </c>
      <c r="T567" s="1" t="s">
        <v>333</v>
      </c>
      <c r="U567" s="1" t="s">
        <v>24</v>
      </c>
      <c r="V567" s="1" t="s">
        <v>477</v>
      </c>
    </row>
    <row r="568" spans="1:22" s="6" customFormat="1" ht="39.75" customHeight="1" x14ac:dyDescent="0.2">
      <c r="A568" s="1">
        <v>561</v>
      </c>
      <c r="B568" s="19" t="s">
        <v>2534</v>
      </c>
      <c r="C568" s="1" t="s">
        <v>2535</v>
      </c>
      <c r="D568" s="1" t="s">
        <v>2569</v>
      </c>
      <c r="E568" s="1" t="s">
        <v>2569</v>
      </c>
      <c r="F568" s="1" t="s">
        <v>15</v>
      </c>
      <c r="G568" s="1" t="s">
        <v>117</v>
      </c>
      <c r="H568" s="1">
        <v>70563750.400000006</v>
      </c>
      <c r="I568" s="1">
        <v>38.551000000000002</v>
      </c>
      <c r="J568" s="1">
        <v>73386300.416000009</v>
      </c>
      <c r="K568" s="1">
        <v>38.551000000000002</v>
      </c>
      <c r="L568" s="1">
        <v>75954820.930560008</v>
      </c>
      <c r="M568" s="1">
        <v>38.551000000000002</v>
      </c>
      <c r="N568" s="1">
        <v>78613239.663129598</v>
      </c>
      <c r="O568" s="1">
        <v>38.551000000000002</v>
      </c>
      <c r="P568" s="1">
        <v>81364703.051339135</v>
      </c>
      <c r="Q568" s="1">
        <v>38.551000000000002</v>
      </c>
      <c r="R568" s="9">
        <f t="shared" si="10"/>
        <v>379882814.46102881</v>
      </c>
      <c r="S568" s="1">
        <f t="shared" si="10"/>
        <v>192.755</v>
      </c>
      <c r="T568" s="1" t="s">
        <v>332</v>
      </c>
      <c r="U568" s="1" t="s">
        <v>25</v>
      </c>
      <c r="V568" s="1" t="s">
        <v>25</v>
      </c>
    </row>
    <row r="569" spans="1:22" s="6" customFormat="1" ht="39.75" customHeight="1" x14ac:dyDescent="0.2">
      <c r="A569" s="1">
        <v>562</v>
      </c>
      <c r="B569" s="19" t="s">
        <v>2570</v>
      </c>
      <c r="C569" s="1" t="s">
        <v>2571</v>
      </c>
      <c r="D569" s="1" t="s">
        <v>2572</v>
      </c>
      <c r="E569" s="1" t="s">
        <v>2572</v>
      </c>
      <c r="F569" s="1" t="s">
        <v>15</v>
      </c>
      <c r="G569" s="1" t="s">
        <v>17</v>
      </c>
      <c r="H569" s="1">
        <v>40020</v>
      </c>
      <c r="I569" s="1">
        <v>33993388.200000003</v>
      </c>
      <c r="J569" s="1">
        <v>0</v>
      </c>
      <c r="K569" s="1">
        <v>0</v>
      </c>
      <c r="L569" s="1">
        <v>0</v>
      </c>
      <c r="M569" s="1">
        <v>0</v>
      </c>
      <c r="N569" s="1">
        <v>0</v>
      </c>
      <c r="O569" s="1">
        <v>0</v>
      </c>
      <c r="P569" s="1">
        <v>0</v>
      </c>
      <c r="Q569" s="1">
        <v>0</v>
      </c>
      <c r="R569" s="9">
        <f t="shared" si="10"/>
        <v>40020</v>
      </c>
      <c r="S569" s="1">
        <f t="shared" si="10"/>
        <v>33993388.200000003</v>
      </c>
      <c r="T569" s="1" t="s">
        <v>349</v>
      </c>
      <c r="U569" s="1" t="s">
        <v>25</v>
      </c>
      <c r="V569" s="1" t="s">
        <v>25</v>
      </c>
    </row>
    <row r="570" spans="1:22" s="6" customFormat="1" ht="39.75" customHeight="1" x14ac:dyDescent="0.2">
      <c r="A570" s="1">
        <v>563</v>
      </c>
      <c r="B570" s="19" t="s">
        <v>2573</v>
      </c>
      <c r="C570" s="1" t="s">
        <v>2574</v>
      </c>
      <c r="D570" s="1" t="s">
        <v>2575</v>
      </c>
      <c r="E570" s="1" t="s">
        <v>2575</v>
      </c>
      <c r="F570" s="1" t="s">
        <v>15</v>
      </c>
      <c r="G570" s="1" t="s">
        <v>117</v>
      </c>
      <c r="H570" s="1">
        <v>795658300</v>
      </c>
      <c r="I570" s="1">
        <v>410</v>
      </c>
      <c r="J570" s="1">
        <v>984000000</v>
      </c>
      <c r="K570" s="1">
        <v>410</v>
      </c>
      <c r="L570" s="1">
        <v>984000000</v>
      </c>
      <c r="M570" s="1">
        <v>410</v>
      </c>
      <c r="N570" s="1">
        <v>984000000</v>
      </c>
      <c r="O570" s="1">
        <v>410</v>
      </c>
      <c r="P570" s="1">
        <v>984000000</v>
      </c>
      <c r="Q570" s="1">
        <v>410</v>
      </c>
      <c r="R570" s="9">
        <f t="shared" si="10"/>
        <v>4731658300</v>
      </c>
      <c r="S570" s="1">
        <f t="shared" si="10"/>
        <v>2050</v>
      </c>
      <c r="T570" s="1" t="s">
        <v>349</v>
      </c>
      <c r="U570" s="1" t="s">
        <v>25</v>
      </c>
      <c r="V570" s="1" t="s">
        <v>25</v>
      </c>
    </row>
    <row r="571" spans="1:22" s="6" customFormat="1" ht="39.75" customHeight="1" x14ac:dyDescent="0.2">
      <c r="A571" s="1">
        <v>564</v>
      </c>
      <c r="B571" s="19" t="s">
        <v>2576</v>
      </c>
      <c r="C571" s="1" t="s">
        <v>2577</v>
      </c>
      <c r="D571" s="1" t="s">
        <v>2578</v>
      </c>
      <c r="E571" s="1" t="s">
        <v>2578</v>
      </c>
      <c r="F571" s="1" t="s">
        <v>15</v>
      </c>
      <c r="G571" s="1" t="s">
        <v>17</v>
      </c>
      <c r="H571" s="1">
        <v>16682418.24</v>
      </c>
      <c r="I571" s="1">
        <v>1.67</v>
      </c>
      <c r="J571" s="1">
        <v>17481576</v>
      </c>
      <c r="K571" s="1">
        <v>1750</v>
      </c>
      <c r="L571" s="1">
        <v>26272311.359999999</v>
      </c>
      <c r="M571" s="1">
        <v>2630</v>
      </c>
      <c r="N571" s="1">
        <v>17481576</v>
      </c>
      <c r="O571" s="1">
        <v>1750</v>
      </c>
      <c r="P571" s="1">
        <v>17481576</v>
      </c>
      <c r="Q571" s="1">
        <v>1750</v>
      </c>
      <c r="R571" s="9">
        <f t="shared" si="10"/>
        <v>95399457.599999994</v>
      </c>
      <c r="S571" s="1">
        <f t="shared" si="10"/>
        <v>7881.67</v>
      </c>
      <c r="T571" s="1" t="s">
        <v>349</v>
      </c>
      <c r="U571" s="1" t="s">
        <v>25</v>
      </c>
      <c r="V571" s="1" t="s">
        <v>25</v>
      </c>
    </row>
    <row r="572" spans="1:22" s="6" customFormat="1" ht="39.75" customHeight="1" x14ac:dyDescent="0.2">
      <c r="A572" s="1">
        <v>565</v>
      </c>
      <c r="B572" s="19" t="s">
        <v>69</v>
      </c>
      <c r="C572" s="1" t="s">
        <v>2579</v>
      </c>
      <c r="D572" s="1" t="s">
        <v>2580</v>
      </c>
      <c r="E572" s="1" t="s">
        <v>2580</v>
      </c>
      <c r="F572" s="1" t="s">
        <v>15</v>
      </c>
      <c r="G572" s="1" t="s">
        <v>144</v>
      </c>
      <c r="H572" s="1">
        <v>32054211</v>
      </c>
      <c r="I572" s="1">
        <v>9450</v>
      </c>
      <c r="J572" s="1">
        <v>0</v>
      </c>
      <c r="K572" s="1">
        <v>0</v>
      </c>
      <c r="L572" s="1">
        <v>0</v>
      </c>
      <c r="M572" s="1">
        <v>0</v>
      </c>
      <c r="N572" s="1">
        <v>0</v>
      </c>
      <c r="O572" s="1">
        <v>0</v>
      </c>
      <c r="P572" s="1">
        <v>0</v>
      </c>
      <c r="Q572" s="1">
        <v>0</v>
      </c>
      <c r="R572" s="9">
        <f t="shared" si="10"/>
        <v>32054211</v>
      </c>
      <c r="S572" s="1">
        <f t="shared" si="10"/>
        <v>9450</v>
      </c>
      <c r="T572" s="1" t="s">
        <v>345</v>
      </c>
      <c r="U572" s="1" t="s">
        <v>25</v>
      </c>
      <c r="V572" s="1" t="s">
        <v>25</v>
      </c>
    </row>
    <row r="573" spans="1:22" s="6" customFormat="1" ht="39.75" customHeight="1" x14ac:dyDescent="0.2">
      <c r="A573" s="1">
        <v>566</v>
      </c>
      <c r="B573" s="19" t="s">
        <v>239</v>
      </c>
      <c r="C573" s="1" t="s">
        <v>2581</v>
      </c>
      <c r="D573" s="1" t="s">
        <v>2582</v>
      </c>
      <c r="E573" s="1" t="s">
        <v>2582</v>
      </c>
      <c r="F573" s="1" t="s">
        <v>15</v>
      </c>
      <c r="G573" s="1" t="s">
        <v>169</v>
      </c>
      <c r="H573" s="1">
        <v>24671500</v>
      </c>
      <c r="I573" s="1">
        <v>95</v>
      </c>
      <c r="J573" s="1">
        <v>0</v>
      </c>
      <c r="K573" s="1">
        <v>0</v>
      </c>
      <c r="L573" s="1">
        <v>0</v>
      </c>
      <c r="M573" s="1">
        <v>0</v>
      </c>
      <c r="N573" s="1">
        <v>0</v>
      </c>
      <c r="O573" s="1">
        <v>0</v>
      </c>
      <c r="P573" s="1">
        <v>0</v>
      </c>
      <c r="Q573" s="1">
        <v>0</v>
      </c>
      <c r="R573" s="9">
        <f t="shared" si="10"/>
        <v>24671500</v>
      </c>
      <c r="S573" s="1">
        <f t="shared" si="10"/>
        <v>95</v>
      </c>
      <c r="T573" s="1" t="s">
        <v>345</v>
      </c>
      <c r="U573" s="1" t="s">
        <v>25</v>
      </c>
      <c r="V573" s="1" t="s">
        <v>25</v>
      </c>
    </row>
    <row r="574" spans="1:22" s="6" customFormat="1" ht="39.75" customHeight="1" x14ac:dyDescent="0.2">
      <c r="A574" s="1">
        <v>567</v>
      </c>
      <c r="B574" s="19" t="s">
        <v>2576</v>
      </c>
      <c r="C574" s="1" t="s">
        <v>2577</v>
      </c>
      <c r="D574" s="1" t="s">
        <v>2583</v>
      </c>
      <c r="E574" s="1" t="s">
        <v>2583</v>
      </c>
      <c r="F574" s="1" t="s">
        <v>15</v>
      </c>
      <c r="G574" s="1" t="s">
        <v>17</v>
      </c>
      <c r="H574" s="1">
        <v>4792160</v>
      </c>
      <c r="I574" s="1">
        <v>2000</v>
      </c>
      <c r="J574" s="1">
        <v>0</v>
      </c>
      <c r="K574" s="1">
        <v>0</v>
      </c>
      <c r="L574" s="1">
        <v>20691000</v>
      </c>
      <c r="M574" s="1">
        <v>2420</v>
      </c>
      <c r="N574" s="1">
        <v>0</v>
      </c>
      <c r="O574" s="1">
        <v>0</v>
      </c>
      <c r="P574" s="1">
        <v>0</v>
      </c>
      <c r="Q574" s="1">
        <v>0</v>
      </c>
      <c r="R574" s="9">
        <f t="shared" si="10"/>
        <v>25483160</v>
      </c>
      <c r="S574" s="1">
        <f t="shared" si="10"/>
        <v>4420</v>
      </c>
      <c r="T574" s="1" t="s">
        <v>349</v>
      </c>
      <c r="U574" s="1" t="s">
        <v>25</v>
      </c>
      <c r="V574" s="1" t="s">
        <v>25</v>
      </c>
    </row>
    <row r="575" spans="1:22" s="6" customFormat="1" ht="39.75" customHeight="1" x14ac:dyDescent="0.2">
      <c r="A575" s="1">
        <v>568</v>
      </c>
      <c r="B575" s="19" t="s">
        <v>369</v>
      </c>
      <c r="C575" s="1" t="s">
        <v>370</v>
      </c>
      <c r="D575" s="1" t="s">
        <v>2585</v>
      </c>
      <c r="E575" s="1" t="s">
        <v>2585</v>
      </c>
      <c r="F575" s="1" t="s">
        <v>15</v>
      </c>
      <c r="G575" s="1" t="s">
        <v>17</v>
      </c>
      <c r="H575" s="1">
        <v>0</v>
      </c>
      <c r="I575" s="1">
        <v>0</v>
      </c>
      <c r="J575" s="1">
        <v>0</v>
      </c>
      <c r="K575" s="1">
        <v>0</v>
      </c>
      <c r="L575" s="1">
        <v>0</v>
      </c>
      <c r="M575" s="1">
        <v>0</v>
      </c>
      <c r="N575" s="1">
        <v>22980948.48</v>
      </c>
      <c r="O575" s="1">
        <v>4800</v>
      </c>
      <c r="P575" s="1">
        <v>0</v>
      </c>
      <c r="Q575" s="1">
        <v>0</v>
      </c>
      <c r="R575" s="9">
        <f t="shared" si="10"/>
        <v>22980948.48</v>
      </c>
      <c r="S575" s="1">
        <f t="shared" si="10"/>
        <v>4800</v>
      </c>
      <c r="T575" s="1" t="s">
        <v>356</v>
      </c>
      <c r="U575" s="1" t="s">
        <v>25</v>
      </c>
      <c r="V575" s="1" t="s">
        <v>25</v>
      </c>
    </row>
    <row r="576" spans="1:22" s="6" customFormat="1" ht="39.75" customHeight="1" x14ac:dyDescent="0.2">
      <c r="A576" s="1">
        <v>569</v>
      </c>
      <c r="B576" s="19" t="s">
        <v>325</v>
      </c>
      <c r="C576" s="1" t="s">
        <v>2586</v>
      </c>
      <c r="D576" s="1" t="s">
        <v>2587</v>
      </c>
      <c r="E576" s="1" t="s">
        <v>2587</v>
      </c>
      <c r="F576" s="1" t="s">
        <v>15</v>
      </c>
      <c r="G576" s="1" t="s">
        <v>117</v>
      </c>
      <c r="H576" s="1">
        <v>94898443.800000012</v>
      </c>
      <c r="I576" s="1">
        <v>100.30000000000001</v>
      </c>
      <c r="J576" s="1">
        <v>94898443.800000012</v>
      </c>
      <c r="K576" s="1">
        <v>100.30000000000001</v>
      </c>
      <c r="L576" s="1">
        <v>94898443.800000012</v>
      </c>
      <c r="M576" s="1">
        <v>100.30000000000001</v>
      </c>
      <c r="N576" s="1">
        <v>94898443.800000012</v>
      </c>
      <c r="O576" s="1">
        <v>100.30000000000001</v>
      </c>
      <c r="P576" s="1">
        <v>0</v>
      </c>
      <c r="Q576" s="1">
        <v>0</v>
      </c>
      <c r="R576" s="9">
        <f t="shared" si="10"/>
        <v>379593775.20000005</v>
      </c>
      <c r="S576" s="1">
        <f t="shared" si="10"/>
        <v>401.20000000000005</v>
      </c>
      <c r="T576" s="1" t="s">
        <v>333</v>
      </c>
      <c r="U576" s="1" t="s">
        <v>24</v>
      </c>
      <c r="V576" s="1" t="s">
        <v>2588</v>
      </c>
    </row>
    <row r="577" spans="1:22" s="6" customFormat="1" ht="39.75" customHeight="1" x14ac:dyDescent="0.2">
      <c r="A577" s="1">
        <v>570</v>
      </c>
      <c r="B577" s="19" t="s">
        <v>2576</v>
      </c>
      <c r="C577" s="1" t="s">
        <v>2577</v>
      </c>
      <c r="D577" s="1" t="s">
        <v>2589</v>
      </c>
      <c r="E577" s="1" t="s">
        <v>2589</v>
      </c>
      <c r="F577" s="1" t="s">
        <v>15</v>
      </c>
      <c r="G577" s="1" t="s">
        <v>17</v>
      </c>
      <c r="H577" s="1">
        <v>17306760.239999998</v>
      </c>
      <c r="I577" s="1">
        <v>1890</v>
      </c>
      <c r="J577" s="1">
        <v>20145435.199999999</v>
      </c>
      <c r="K577" s="1">
        <v>2200</v>
      </c>
      <c r="L577" s="1">
        <v>17306760.239999998</v>
      </c>
      <c r="M577" s="1">
        <v>1890</v>
      </c>
      <c r="N577" s="1">
        <v>17306760.239999998</v>
      </c>
      <c r="O577" s="1">
        <v>1890</v>
      </c>
      <c r="P577" s="1">
        <v>17306760.239999998</v>
      </c>
      <c r="Q577" s="1">
        <v>1890</v>
      </c>
      <c r="R577" s="9">
        <f t="shared" si="10"/>
        <v>89372476.159999982</v>
      </c>
      <c r="S577" s="1">
        <f t="shared" si="10"/>
        <v>9760</v>
      </c>
      <c r="T577" s="1" t="s">
        <v>349</v>
      </c>
      <c r="U577" s="1" t="s">
        <v>25</v>
      </c>
      <c r="V577" s="1" t="s">
        <v>25</v>
      </c>
    </row>
    <row r="578" spans="1:22" s="6" customFormat="1" ht="39.75" customHeight="1" x14ac:dyDescent="0.2">
      <c r="A578" s="1">
        <v>571</v>
      </c>
      <c r="B578" s="19" t="s">
        <v>92</v>
      </c>
      <c r="C578" s="1" t="s">
        <v>2590</v>
      </c>
      <c r="D578" s="1" t="s">
        <v>2591</v>
      </c>
      <c r="E578" s="1" t="s">
        <v>2591</v>
      </c>
      <c r="F578" s="1" t="s">
        <v>15</v>
      </c>
      <c r="G578" s="1" t="s">
        <v>169</v>
      </c>
      <c r="H578" s="1">
        <v>20691000</v>
      </c>
      <c r="I578" s="1">
        <v>2420</v>
      </c>
      <c r="J578" s="1">
        <v>0</v>
      </c>
      <c r="K578" s="1">
        <v>0</v>
      </c>
      <c r="L578" s="1">
        <v>20691000</v>
      </c>
      <c r="M578" s="1">
        <v>2420</v>
      </c>
      <c r="N578" s="1">
        <v>0</v>
      </c>
      <c r="O578" s="1">
        <v>0</v>
      </c>
      <c r="P578" s="1">
        <v>0</v>
      </c>
      <c r="Q578" s="1">
        <v>0</v>
      </c>
      <c r="R578" s="9">
        <f t="shared" si="10"/>
        <v>41382000</v>
      </c>
      <c r="S578" s="1">
        <f t="shared" si="10"/>
        <v>4840</v>
      </c>
      <c r="T578" s="1" t="s">
        <v>349</v>
      </c>
      <c r="U578" s="1" t="s">
        <v>25</v>
      </c>
      <c r="V578" s="1" t="s">
        <v>25</v>
      </c>
    </row>
    <row r="579" spans="1:22" s="6" customFormat="1" ht="39.75" customHeight="1" x14ac:dyDescent="0.2">
      <c r="A579" s="1">
        <v>572</v>
      </c>
      <c r="B579" s="19" t="s">
        <v>451</v>
      </c>
      <c r="C579" s="1" t="s">
        <v>452</v>
      </c>
      <c r="D579" s="1" t="s">
        <v>2592</v>
      </c>
      <c r="E579" s="1" t="s">
        <v>2592</v>
      </c>
      <c r="F579" s="1" t="s">
        <v>15</v>
      </c>
      <c r="G579" s="1" t="s">
        <v>29</v>
      </c>
      <c r="H579" s="1">
        <v>38561057.600000001</v>
      </c>
      <c r="I579" s="1">
        <v>2</v>
      </c>
      <c r="J579" s="1">
        <v>39717889.32</v>
      </c>
      <c r="K579" s="1">
        <v>2</v>
      </c>
      <c r="L579" s="1">
        <v>0</v>
      </c>
      <c r="M579" s="1">
        <v>0</v>
      </c>
      <c r="N579" s="1">
        <v>0</v>
      </c>
      <c r="O579" s="1">
        <v>0</v>
      </c>
      <c r="P579" s="1">
        <v>0</v>
      </c>
      <c r="Q579" s="1">
        <v>0</v>
      </c>
      <c r="R579" s="9">
        <f t="shared" si="10"/>
        <v>78278946.920000002</v>
      </c>
      <c r="S579" s="1">
        <f t="shared" si="10"/>
        <v>4</v>
      </c>
      <c r="T579" s="1" t="s">
        <v>333</v>
      </c>
      <c r="U579" s="1" t="s">
        <v>2593</v>
      </c>
      <c r="V579" s="1" t="s">
        <v>2594</v>
      </c>
    </row>
    <row r="580" spans="1:22" s="6" customFormat="1" ht="39.75" customHeight="1" x14ac:dyDescent="0.2">
      <c r="A580" s="1">
        <v>573</v>
      </c>
      <c r="B580" s="19" t="s">
        <v>2576</v>
      </c>
      <c r="C580" s="1" t="s">
        <v>2577</v>
      </c>
      <c r="D580" s="1" t="s">
        <v>2598</v>
      </c>
      <c r="E580" s="1" t="s">
        <v>2598</v>
      </c>
      <c r="F580" s="1" t="s">
        <v>15</v>
      </c>
      <c r="G580" s="1" t="s">
        <v>17</v>
      </c>
      <c r="H580" s="1">
        <v>17306760.239999998</v>
      </c>
      <c r="I580" s="1">
        <v>1890</v>
      </c>
      <c r="J580" s="1">
        <v>20145435.199999999</v>
      </c>
      <c r="K580" s="1">
        <f>1890+310</f>
        <v>2200</v>
      </c>
      <c r="L580" s="1">
        <v>17306760.239999998</v>
      </c>
      <c r="M580" s="1">
        <v>1890</v>
      </c>
      <c r="N580" s="1">
        <v>17306760.239999998</v>
      </c>
      <c r="O580" s="1">
        <v>1890</v>
      </c>
      <c r="P580" s="1">
        <v>17306760.239999998</v>
      </c>
      <c r="Q580" s="1">
        <v>1890</v>
      </c>
      <c r="R580" s="9">
        <f t="shared" si="10"/>
        <v>89372476.159999982</v>
      </c>
      <c r="S580" s="1">
        <f t="shared" si="10"/>
        <v>9760</v>
      </c>
      <c r="T580" s="1" t="s">
        <v>349</v>
      </c>
      <c r="U580" s="1" t="s">
        <v>25</v>
      </c>
      <c r="V580" s="1" t="s">
        <v>25</v>
      </c>
    </row>
    <row r="581" spans="1:22" s="6" customFormat="1" ht="39.75" customHeight="1" x14ac:dyDescent="0.2">
      <c r="A581" s="1">
        <v>574</v>
      </c>
      <c r="B581" s="19" t="s">
        <v>94</v>
      </c>
      <c r="C581" s="1" t="s">
        <v>2600</v>
      </c>
      <c r="D581" s="1" t="s">
        <v>2601</v>
      </c>
      <c r="E581" s="1" t="s">
        <v>2601</v>
      </c>
      <c r="F581" s="1" t="s">
        <v>15</v>
      </c>
      <c r="G581" s="1" t="s">
        <v>29</v>
      </c>
      <c r="H581" s="3">
        <v>43229849.5</v>
      </c>
      <c r="I581" s="3">
        <v>7458</v>
      </c>
      <c r="J581" s="1">
        <v>0</v>
      </c>
      <c r="K581" s="1">
        <v>0</v>
      </c>
      <c r="L581" s="1">
        <v>0</v>
      </c>
      <c r="M581" s="1">
        <v>0</v>
      </c>
      <c r="N581" s="1">
        <v>0</v>
      </c>
      <c r="O581" s="1">
        <v>0</v>
      </c>
      <c r="P581" s="1">
        <v>0</v>
      </c>
      <c r="Q581" s="1">
        <v>0</v>
      </c>
      <c r="R581" s="9">
        <f t="shared" si="10"/>
        <v>43229849.5</v>
      </c>
      <c r="S581" s="1">
        <f t="shared" si="10"/>
        <v>7458</v>
      </c>
      <c r="T581" s="1" t="s">
        <v>353</v>
      </c>
      <c r="U581" s="1" t="s">
        <v>25</v>
      </c>
      <c r="V581" s="1" t="s">
        <v>25</v>
      </c>
    </row>
    <row r="582" spans="1:22" s="6" customFormat="1" ht="39.75" customHeight="1" x14ac:dyDescent="0.2">
      <c r="A582" s="1">
        <v>575</v>
      </c>
      <c r="B582" s="19" t="s">
        <v>453</v>
      </c>
      <c r="C582" s="1" t="s">
        <v>2602</v>
      </c>
      <c r="D582" s="1" t="s">
        <v>2603</v>
      </c>
      <c r="E582" s="1" t="s">
        <v>2603</v>
      </c>
      <c r="F582" s="1" t="s">
        <v>15</v>
      </c>
      <c r="G582" s="1" t="s">
        <v>282</v>
      </c>
      <c r="H582" s="1">
        <v>13882428</v>
      </c>
      <c r="I582" s="1">
        <v>1890</v>
      </c>
      <c r="J582" s="1">
        <v>15865632</v>
      </c>
      <c r="K582" s="1">
        <f>1890+270</f>
        <v>2160</v>
      </c>
      <c r="L582" s="1">
        <v>13882428</v>
      </c>
      <c r="M582" s="1">
        <v>1890</v>
      </c>
      <c r="N582" s="1">
        <v>13882428</v>
      </c>
      <c r="O582" s="1">
        <v>1890</v>
      </c>
      <c r="P582" s="1">
        <v>13882428</v>
      </c>
      <c r="Q582" s="1">
        <v>1890</v>
      </c>
      <c r="R582" s="9">
        <f t="shared" si="10"/>
        <v>71395344</v>
      </c>
      <c r="S582" s="1">
        <f t="shared" si="10"/>
        <v>9720</v>
      </c>
      <c r="T582" s="1" t="s">
        <v>349</v>
      </c>
      <c r="U582" s="1" t="s">
        <v>25</v>
      </c>
      <c r="V582" s="1" t="s">
        <v>25</v>
      </c>
    </row>
    <row r="583" spans="1:22" s="6" customFormat="1" ht="39.75" customHeight="1" x14ac:dyDescent="0.2">
      <c r="A583" s="1">
        <v>576</v>
      </c>
      <c r="B583" s="19" t="s">
        <v>2605</v>
      </c>
      <c r="C583" s="1" t="s">
        <v>2606</v>
      </c>
      <c r="D583" s="1" t="s">
        <v>2607</v>
      </c>
      <c r="E583" s="1" t="s">
        <v>2607</v>
      </c>
      <c r="F583" s="1" t="s">
        <v>15</v>
      </c>
      <c r="G583" s="1" t="s">
        <v>169</v>
      </c>
      <c r="H583" s="1">
        <v>7500000</v>
      </c>
      <c r="I583" s="1">
        <v>1</v>
      </c>
      <c r="J583" s="1">
        <v>0</v>
      </c>
      <c r="K583" s="1">
        <v>0</v>
      </c>
      <c r="L583" s="1">
        <v>0</v>
      </c>
      <c r="M583" s="1">
        <v>0</v>
      </c>
      <c r="N583" s="1">
        <v>0</v>
      </c>
      <c r="O583" s="1">
        <v>0</v>
      </c>
      <c r="P583" s="1">
        <v>0</v>
      </c>
      <c r="Q583" s="1">
        <v>0</v>
      </c>
      <c r="R583" s="9">
        <f t="shared" si="10"/>
        <v>7500000</v>
      </c>
      <c r="S583" s="1">
        <f t="shared" si="10"/>
        <v>1</v>
      </c>
      <c r="T583" s="1" t="s">
        <v>351</v>
      </c>
      <c r="U583" s="1" t="s">
        <v>19</v>
      </c>
      <c r="V583" s="1" t="s">
        <v>3350</v>
      </c>
    </row>
    <row r="584" spans="1:22" s="6" customFormat="1" ht="39.75" customHeight="1" x14ac:dyDescent="0.2">
      <c r="A584" s="1">
        <v>577</v>
      </c>
      <c r="B584" s="19" t="s">
        <v>2608</v>
      </c>
      <c r="C584" s="1" t="s">
        <v>2609</v>
      </c>
      <c r="D584" s="1" t="s">
        <v>2610</v>
      </c>
      <c r="E584" s="1" t="s">
        <v>2610</v>
      </c>
      <c r="F584" s="1" t="s">
        <v>15</v>
      </c>
      <c r="G584" s="1" t="s">
        <v>169</v>
      </c>
      <c r="H584" s="1">
        <v>9590000</v>
      </c>
      <c r="I584" s="1">
        <v>14</v>
      </c>
      <c r="J584" s="1">
        <v>0</v>
      </c>
      <c r="K584" s="1">
        <v>0</v>
      </c>
      <c r="L584" s="1">
        <v>0</v>
      </c>
      <c r="M584" s="1">
        <v>0</v>
      </c>
      <c r="N584" s="1">
        <v>0</v>
      </c>
      <c r="O584" s="1">
        <v>0</v>
      </c>
      <c r="P584" s="1">
        <v>0</v>
      </c>
      <c r="Q584" s="1">
        <v>0</v>
      </c>
      <c r="R584" s="9">
        <f t="shared" si="10"/>
        <v>9590000</v>
      </c>
      <c r="S584" s="1">
        <f t="shared" si="10"/>
        <v>14</v>
      </c>
      <c r="T584" s="1" t="s">
        <v>337</v>
      </c>
      <c r="U584" s="1" t="s">
        <v>25</v>
      </c>
      <c r="V584" s="1" t="s">
        <v>25</v>
      </c>
    </row>
    <row r="585" spans="1:22" s="6" customFormat="1" ht="39.75" customHeight="1" x14ac:dyDescent="0.2">
      <c r="A585" s="1">
        <v>578</v>
      </c>
      <c r="B585" s="19" t="s">
        <v>171</v>
      </c>
      <c r="C585" s="1" t="s">
        <v>2611</v>
      </c>
      <c r="D585" s="1" t="s">
        <v>2612</v>
      </c>
      <c r="E585" s="1" t="s">
        <v>2612</v>
      </c>
      <c r="F585" s="1" t="s">
        <v>15</v>
      </c>
      <c r="G585" s="1" t="s">
        <v>169</v>
      </c>
      <c r="H585" s="1">
        <v>18386285.719999999</v>
      </c>
      <c r="I585" s="1">
        <v>4</v>
      </c>
      <c r="J585" s="1">
        <v>18386285.719999999</v>
      </c>
      <c r="K585" s="1">
        <v>4</v>
      </c>
      <c r="L585" s="2">
        <v>18386285.719999999</v>
      </c>
      <c r="M585" s="1">
        <v>4</v>
      </c>
      <c r="N585" s="2">
        <v>18386285.719999999</v>
      </c>
      <c r="O585" s="1">
        <v>4</v>
      </c>
      <c r="P585" s="1">
        <v>0</v>
      </c>
      <c r="Q585" s="1">
        <v>0</v>
      </c>
      <c r="R585" s="9">
        <f t="shared" si="10"/>
        <v>73545142.879999995</v>
      </c>
      <c r="S585" s="1">
        <f t="shared" si="10"/>
        <v>16</v>
      </c>
      <c r="T585" s="1" t="s">
        <v>343</v>
      </c>
      <c r="U585" s="1" t="s">
        <v>25</v>
      </c>
      <c r="V585" s="1" t="s">
        <v>25</v>
      </c>
    </row>
    <row r="586" spans="1:22" s="6" customFormat="1" ht="39.75" customHeight="1" x14ac:dyDescent="0.2">
      <c r="A586" s="1">
        <v>579</v>
      </c>
      <c r="B586" s="19" t="s">
        <v>44</v>
      </c>
      <c r="C586" s="1" t="s">
        <v>2613</v>
      </c>
      <c r="D586" s="1" t="s">
        <v>2614</v>
      </c>
      <c r="E586" s="1" t="s">
        <v>2614</v>
      </c>
      <c r="F586" s="1" t="s">
        <v>15</v>
      </c>
      <c r="G586" s="1" t="s">
        <v>169</v>
      </c>
      <c r="H586" s="1">
        <v>12954009.6</v>
      </c>
      <c r="I586" s="1">
        <v>16</v>
      </c>
      <c r="J586" s="1">
        <v>12954009.6</v>
      </c>
      <c r="K586" s="1">
        <v>16</v>
      </c>
      <c r="L586" s="1">
        <v>12954009.6</v>
      </c>
      <c r="M586" s="1">
        <v>16</v>
      </c>
      <c r="N586" s="1">
        <v>12954009.6</v>
      </c>
      <c r="O586" s="1">
        <v>16</v>
      </c>
      <c r="P586" s="1">
        <v>0</v>
      </c>
      <c r="Q586" s="1">
        <v>0</v>
      </c>
      <c r="R586" s="9">
        <f t="shared" si="10"/>
        <v>51816038.399999999</v>
      </c>
      <c r="S586" s="1">
        <f t="shared" si="10"/>
        <v>64</v>
      </c>
      <c r="T586" s="1" t="s">
        <v>333</v>
      </c>
      <c r="U586" s="1" t="s">
        <v>24</v>
      </c>
      <c r="V586" s="1" t="s">
        <v>477</v>
      </c>
    </row>
    <row r="587" spans="1:22" s="6" customFormat="1" ht="39.75" customHeight="1" x14ac:dyDescent="0.2">
      <c r="A587" s="1">
        <v>580</v>
      </c>
      <c r="B587" s="19" t="s">
        <v>201</v>
      </c>
      <c r="C587" s="1" t="s">
        <v>2615</v>
      </c>
      <c r="D587" s="1" t="s">
        <v>2616</v>
      </c>
      <c r="E587" s="1" t="s">
        <v>2616</v>
      </c>
      <c r="F587" s="1" t="s">
        <v>15</v>
      </c>
      <c r="G587" s="1" t="s">
        <v>169</v>
      </c>
      <c r="H587" s="1">
        <v>49325465.577959999</v>
      </c>
      <c r="I587" s="1">
        <v>5</v>
      </c>
      <c r="J587" s="1">
        <v>0</v>
      </c>
      <c r="K587" s="1">
        <v>0</v>
      </c>
      <c r="L587" s="1">
        <v>0</v>
      </c>
      <c r="M587" s="1">
        <v>0</v>
      </c>
      <c r="N587" s="1">
        <v>0</v>
      </c>
      <c r="O587" s="1">
        <v>0</v>
      </c>
      <c r="P587" s="1">
        <v>0</v>
      </c>
      <c r="Q587" s="1">
        <v>0</v>
      </c>
      <c r="R587" s="9">
        <f t="shared" si="10"/>
        <v>49325465.577959999</v>
      </c>
      <c r="S587" s="1">
        <f t="shared" si="10"/>
        <v>5</v>
      </c>
      <c r="T587" s="1" t="s">
        <v>333</v>
      </c>
      <c r="U587" s="1" t="s">
        <v>2593</v>
      </c>
      <c r="V587" s="1" t="s">
        <v>2617</v>
      </c>
    </row>
    <row r="588" spans="1:22" s="6" customFormat="1" ht="39.75" customHeight="1" x14ac:dyDescent="0.2">
      <c r="A588" s="1">
        <v>581</v>
      </c>
      <c r="B588" s="19" t="s">
        <v>92</v>
      </c>
      <c r="C588" s="1" t="s">
        <v>2620</v>
      </c>
      <c r="D588" s="1" t="s">
        <v>2621</v>
      </c>
      <c r="E588" s="1" t="s">
        <v>2621</v>
      </c>
      <c r="F588" s="1" t="s">
        <v>15</v>
      </c>
      <c r="G588" s="1" t="s">
        <v>169</v>
      </c>
      <c r="H588" s="1">
        <v>34948331.25</v>
      </c>
      <c r="I588" s="1">
        <v>1</v>
      </c>
      <c r="J588" s="1">
        <v>36346264.5</v>
      </c>
      <c r="K588" s="1">
        <v>1</v>
      </c>
      <c r="L588" s="1">
        <v>37618383.7575</v>
      </c>
      <c r="M588" s="1">
        <v>1</v>
      </c>
      <c r="N588" s="1">
        <v>38935027.189012498</v>
      </c>
      <c r="O588" s="1">
        <v>1</v>
      </c>
      <c r="P588" s="1">
        <v>40297753.140627936</v>
      </c>
      <c r="Q588" s="1">
        <v>1</v>
      </c>
      <c r="R588" s="9">
        <f t="shared" si="10"/>
        <v>188145759.83714044</v>
      </c>
      <c r="S588" s="1">
        <f t="shared" si="10"/>
        <v>5</v>
      </c>
      <c r="T588" s="1" t="s">
        <v>332</v>
      </c>
      <c r="U588" s="1" t="s">
        <v>25</v>
      </c>
      <c r="V588" s="1" t="s">
        <v>25</v>
      </c>
    </row>
    <row r="589" spans="1:22" s="6" customFormat="1" ht="39.75" customHeight="1" x14ac:dyDescent="0.2">
      <c r="A589" s="1">
        <v>582</v>
      </c>
      <c r="B589" s="19" t="s">
        <v>2623</v>
      </c>
      <c r="C589" s="1" t="s">
        <v>2624</v>
      </c>
      <c r="D589" s="1" t="s">
        <v>2625</v>
      </c>
      <c r="E589" s="1" t="s">
        <v>2625</v>
      </c>
      <c r="F589" s="1" t="s">
        <v>15</v>
      </c>
      <c r="G589" s="1" t="s">
        <v>117</v>
      </c>
      <c r="H589" s="1">
        <v>5925000</v>
      </c>
      <c r="I589" s="1">
        <v>790</v>
      </c>
      <c r="J589" s="1">
        <v>5925000</v>
      </c>
      <c r="K589" s="1">
        <v>790</v>
      </c>
      <c r="L589" s="1">
        <v>5925000</v>
      </c>
      <c r="M589" s="1">
        <v>790</v>
      </c>
      <c r="N589" s="1">
        <v>5925000</v>
      </c>
      <c r="O589" s="1">
        <v>0</v>
      </c>
      <c r="P589" s="1">
        <v>0</v>
      </c>
      <c r="Q589" s="1">
        <v>0</v>
      </c>
      <c r="R589" s="9">
        <f t="shared" si="10"/>
        <v>23700000</v>
      </c>
      <c r="S589" s="1">
        <f t="shared" si="10"/>
        <v>2370</v>
      </c>
      <c r="T589" s="1" t="s">
        <v>349</v>
      </c>
      <c r="U589" s="1" t="s">
        <v>25</v>
      </c>
      <c r="V589" s="1" t="s">
        <v>25</v>
      </c>
    </row>
    <row r="590" spans="1:22" s="6" customFormat="1" ht="39.75" customHeight="1" x14ac:dyDescent="0.2">
      <c r="A590" s="1">
        <v>583</v>
      </c>
      <c r="B590" s="19" t="s">
        <v>279</v>
      </c>
      <c r="C590" s="1" t="s">
        <v>394</v>
      </c>
      <c r="D590" s="1" t="s">
        <v>2626</v>
      </c>
      <c r="E590" s="1" t="s">
        <v>2626</v>
      </c>
      <c r="F590" s="1" t="s">
        <v>15</v>
      </c>
      <c r="G590" s="1" t="s">
        <v>169</v>
      </c>
      <c r="H590" s="1">
        <v>7040078</v>
      </c>
      <c r="I590" s="1">
        <v>1</v>
      </c>
      <c r="J590" s="1">
        <v>7040078</v>
      </c>
      <c r="K590" s="1">
        <v>1</v>
      </c>
      <c r="L590" s="2">
        <v>7040078</v>
      </c>
      <c r="M590" s="1">
        <v>1</v>
      </c>
      <c r="N590" s="2">
        <v>7040078</v>
      </c>
      <c r="O590" s="1">
        <v>1</v>
      </c>
      <c r="P590" s="1">
        <v>0</v>
      </c>
      <c r="Q590" s="1">
        <v>0</v>
      </c>
      <c r="R590" s="9">
        <f t="shared" si="10"/>
        <v>28160312</v>
      </c>
      <c r="S590" s="1">
        <f t="shared" si="10"/>
        <v>4</v>
      </c>
      <c r="T590" s="1" t="s">
        <v>343</v>
      </c>
      <c r="U590" s="1" t="s">
        <v>25</v>
      </c>
      <c r="V590" s="1" t="s">
        <v>25</v>
      </c>
    </row>
    <row r="591" spans="1:22" s="6" customFormat="1" ht="39.75" customHeight="1" x14ac:dyDescent="0.2">
      <c r="A591" s="1">
        <v>584</v>
      </c>
      <c r="B591" s="19" t="s">
        <v>2630</v>
      </c>
      <c r="C591" s="1" t="s">
        <v>2631</v>
      </c>
      <c r="D591" s="1" t="s">
        <v>2632</v>
      </c>
      <c r="E591" s="1" t="s">
        <v>2632</v>
      </c>
      <c r="F591" s="1" t="s">
        <v>15</v>
      </c>
      <c r="G591" s="1" t="s">
        <v>17</v>
      </c>
      <c r="H591" s="1">
        <v>14553000</v>
      </c>
      <c r="I591" s="1">
        <v>630</v>
      </c>
      <c r="J591" s="1">
        <v>0</v>
      </c>
      <c r="K591" s="1">
        <v>0</v>
      </c>
      <c r="L591" s="1">
        <v>0</v>
      </c>
      <c r="M591" s="1">
        <v>0</v>
      </c>
      <c r="N591" s="1">
        <v>0</v>
      </c>
      <c r="O591" s="1">
        <v>0</v>
      </c>
      <c r="P591" s="1">
        <v>0</v>
      </c>
      <c r="Q591" s="1">
        <v>0</v>
      </c>
      <c r="R591" s="9">
        <f t="shared" si="10"/>
        <v>14553000</v>
      </c>
      <c r="S591" s="1">
        <f t="shared" si="10"/>
        <v>630</v>
      </c>
      <c r="T591" s="1" t="s">
        <v>345</v>
      </c>
      <c r="U591" s="1" t="s">
        <v>25</v>
      </c>
      <c r="V591" s="1" t="s">
        <v>25</v>
      </c>
    </row>
    <row r="592" spans="1:22" s="6" customFormat="1" ht="39.75" customHeight="1" x14ac:dyDescent="0.2">
      <c r="A592" s="1">
        <v>585</v>
      </c>
      <c r="B592" s="19" t="s">
        <v>285</v>
      </c>
      <c r="C592" s="1" t="s">
        <v>2633</v>
      </c>
      <c r="D592" s="1" t="s">
        <v>2634</v>
      </c>
      <c r="E592" s="1" t="s">
        <v>2634</v>
      </c>
      <c r="F592" s="1" t="s">
        <v>15</v>
      </c>
      <c r="G592" s="1" t="s">
        <v>169</v>
      </c>
      <c r="H592" s="3">
        <v>13696176.18</v>
      </c>
      <c r="I592" s="3">
        <v>402</v>
      </c>
      <c r="J592" s="3">
        <v>8244961.7799999993</v>
      </c>
      <c r="K592" s="3">
        <v>242</v>
      </c>
      <c r="L592" s="1">
        <v>0</v>
      </c>
      <c r="M592" s="1">
        <v>0</v>
      </c>
      <c r="N592" s="1">
        <v>0</v>
      </c>
      <c r="O592" s="1">
        <v>0</v>
      </c>
      <c r="P592" s="1">
        <v>0</v>
      </c>
      <c r="Q592" s="1">
        <v>0</v>
      </c>
      <c r="R592" s="9">
        <f t="shared" si="10"/>
        <v>21941137.960000001</v>
      </c>
      <c r="S592" s="1">
        <f t="shared" si="10"/>
        <v>644</v>
      </c>
      <c r="T592" s="1" t="s">
        <v>353</v>
      </c>
      <c r="U592" s="1" t="s">
        <v>25</v>
      </c>
      <c r="V592" s="1" t="s">
        <v>25</v>
      </c>
    </row>
    <row r="593" spans="1:22" s="6" customFormat="1" ht="39.75" customHeight="1" x14ac:dyDescent="0.2">
      <c r="A593" s="1">
        <v>586</v>
      </c>
      <c r="B593" s="19" t="s">
        <v>64</v>
      </c>
      <c r="C593" s="1" t="s">
        <v>2635</v>
      </c>
      <c r="D593" s="1" t="s">
        <v>2636</v>
      </c>
      <c r="E593" s="1" t="s">
        <v>2636</v>
      </c>
      <c r="F593" s="1" t="s">
        <v>15</v>
      </c>
      <c r="G593" s="1" t="s">
        <v>169</v>
      </c>
      <c r="H593" s="1">
        <v>4775680</v>
      </c>
      <c r="I593" s="1">
        <v>1</v>
      </c>
      <c r="J593" s="1">
        <v>0</v>
      </c>
      <c r="K593" s="1">
        <v>0</v>
      </c>
      <c r="L593" s="1">
        <v>0</v>
      </c>
      <c r="M593" s="1">
        <v>0</v>
      </c>
      <c r="N593" s="1">
        <v>0</v>
      </c>
      <c r="O593" s="1">
        <v>0</v>
      </c>
      <c r="P593" s="1">
        <v>0</v>
      </c>
      <c r="Q593" s="1">
        <v>0</v>
      </c>
      <c r="R593" s="9">
        <f t="shared" si="10"/>
        <v>4775680</v>
      </c>
      <c r="S593" s="1">
        <f t="shared" si="10"/>
        <v>1</v>
      </c>
      <c r="T593" s="1" t="s">
        <v>359</v>
      </c>
      <c r="U593" s="1" t="s">
        <v>25</v>
      </c>
      <c r="V593" s="1" t="s">
        <v>25</v>
      </c>
    </row>
    <row r="594" spans="1:22" s="6" customFormat="1" ht="39.75" customHeight="1" x14ac:dyDescent="0.2">
      <c r="A594" s="1">
        <v>587</v>
      </c>
      <c r="B594" s="19" t="s">
        <v>95</v>
      </c>
      <c r="C594" s="1" t="s">
        <v>263</v>
      </c>
      <c r="D594" s="1" t="s">
        <v>2637</v>
      </c>
      <c r="E594" s="1" t="s">
        <v>2637</v>
      </c>
      <c r="F594" s="1" t="s">
        <v>15</v>
      </c>
      <c r="G594" s="1" t="s">
        <v>169</v>
      </c>
      <c r="H594" s="1">
        <v>24937257.48</v>
      </c>
      <c r="I594" s="1">
        <v>4</v>
      </c>
      <c r="J594" s="1">
        <v>32106719</v>
      </c>
      <c r="K594" s="1">
        <v>5</v>
      </c>
      <c r="L594" s="1">
        <v>33069920.549999997</v>
      </c>
      <c r="M594" s="1">
        <v>5</v>
      </c>
      <c r="N594" s="1">
        <v>0</v>
      </c>
      <c r="O594" s="1">
        <v>0</v>
      </c>
      <c r="P594" s="1">
        <v>0</v>
      </c>
      <c r="Q594" s="1">
        <v>0</v>
      </c>
      <c r="R594" s="9">
        <f t="shared" si="10"/>
        <v>90113897.030000001</v>
      </c>
      <c r="S594" s="1">
        <f t="shared" si="10"/>
        <v>14</v>
      </c>
      <c r="T594" s="1" t="s">
        <v>333</v>
      </c>
      <c r="U594" s="1" t="s">
        <v>2593</v>
      </c>
      <c r="V594" s="1" t="s">
        <v>2638</v>
      </c>
    </row>
    <row r="595" spans="1:22" s="6" customFormat="1" ht="39.75" customHeight="1" x14ac:dyDescent="0.2">
      <c r="A595" s="1">
        <v>588</v>
      </c>
      <c r="B595" s="19" t="s">
        <v>34</v>
      </c>
      <c r="C595" s="1" t="s">
        <v>2640</v>
      </c>
      <c r="D595" s="1" t="s">
        <v>2641</v>
      </c>
      <c r="E595" s="1" t="s">
        <v>2641</v>
      </c>
      <c r="F595" s="1" t="s">
        <v>15</v>
      </c>
      <c r="G595" s="1" t="s">
        <v>169</v>
      </c>
      <c r="H595" s="1">
        <v>1264772.5</v>
      </c>
      <c r="I595" s="1">
        <v>50.5</v>
      </c>
      <c r="J595" s="1">
        <v>0</v>
      </c>
      <c r="K595" s="1">
        <v>0</v>
      </c>
      <c r="L595" s="1">
        <v>0</v>
      </c>
      <c r="M595" s="1">
        <v>0</v>
      </c>
      <c r="N595" s="1">
        <v>0</v>
      </c>
      <c r="O595" s="1">
        <v>0</v>
      </c>
      <c r="P595" s="1">
        <v>0</v>
      </c>
      <c r="Q595" s="1">
        <v>0</v>
      </c>
      <c r="R595" s="9">
        <f t="shared" si="10"/>
        <v>1264772.5</v>
      </c>
      <c r="S595" s="1">
        <f t="shared" si="10"/>
        <v>50.5</v>
      </c>
      <c r="T595" s="1" t="s">
        <v>337</v>
      </c>
      <c r="U595" s="1" t="s">
        <v>25</v>
      </c>
      <c r="V595" s="1" t="s">
        <v>25</v>
      </c>
    </row>
    <row r="596" spans="1:22" s="6" customFormat="1" ht="39.75" customHeight="1" x14ac:dyDescent="0.2">
      <c r="A596" s="1">
        <v>589</v>
      </c>
      <c r="B596" s="19" t="s">
        <v>754</v>
      </c>
      <c r="C596" s="1" t="s">
        <v>2642</v>
      </c>
      <c r="D596" s="1" t="s">
        <v>2643</v>
      </c>
      <c r="E596" s="1" t="s">
        <v>2643</v>
      </c>
      <c r="F596" s="1" t="s">
        <v>15</v>
      </c>
      <c r="G596" s="1" t="s">
        <v>29</v>
      </c>
      <c r="H596" s="1">
        <v>6384000</v>
      </c>
      <c r="I596" s="1">
        <v>3</v>
      </c>
      <c r="J596" s="1">
        <v>0</v>
      </c>
      <c r="K596" s="1">
        <v>0</v>
      </c>
      <c r="L596" s="1">
        <v>0</v>
      </c>
      <c r="M596" s="1">
        <v>0</v>
      </c>
      <c r="N596" s="1">
        <v>0</v>
      </c>
      <c r="O596" s="1">
        <v>0</v>
      </c>
      <c r="P596" s="1">
        <v>0</v>
      </c>
      <c r="Q596" s="1">
        <v>0</v>
      </c>
      <c r="R596" s="9">
        <f t="shared" si="10"/>
        <v>6384000</v>
      </c>
      <c r="S596" s="1">
        <f t="shared" si="10"/>
        <v>3</v>
      </c>
      <c r="T596" s="1" t="s">
        <v>345</v>
      </c>
      <c r="U596" s="1" t="s">
        <v>25</v>
      </c>
      <c r="V596" s="1" t="s">
        <v>25</v>
      </c>
    </row>
    <row r="597" spans="1:22" s="6" customFormat="1" ht="39.75" customHeight="1" x14ac:dyDescent="0.2">
      <c r="A597" s="1">
        <v>590</v>
      </c>
      <c r="B597" s="19" t="s">
        <v>34</v>
      </c>
      <c r="C597" s="1" t="s">
        <v>2644</v>
      </c>
      <c r="D597" s="1" t="s">
        <v>2645</v>
      </c>
      <c r="E597" s="1" t="s">
        <v>2645</v>
      </c>
      <c r="F597" s="1" t="s">
        <v>15</v>
      </c>
      <c r="G597" s="1" t="s">
        <v>169</v>
      </c>
      <c r="H597" s="1">
        <v>1029380</v>
      </c>
      <c r="I597" s="1">
        <v>4</v>
      </c>
      <c r="J597" s="1">
        <v>0</v>
      </c>
      <c r="K597" s="1">
        <v>0</v>
      </c>
      <c r="L597" s="1">
        <v>0</v>
      </c>
      <c r="M597" s="1">
        <v>0</v>
      </c>
      <c r="N597" s="1">
        <v>0</v>
      </c>
      <c r="O597" s="1">
        <v>0</v>
      </c>
      <c r="P597" s="1">
        <v>0</v>
      </c>
      <c r="Q597" s="1">
        <v>0</v>
      </c>
      <c r="R597" s="9">
        <f t="shared" si="10"/>
        <v>1029380</v>
      </c>
      <c r="S597" s="1">
        <f t="shared" si="10"/>
        <v>4</v>
      </c>
      <c r="T597" s="1" t="s">
        <v>345</v>
      </c>
      <c r="U597" s="1" t="s">
        <v>25</v>
      </c>
      <c r="V597" s="1" t="s">
        <v>25</v>
      </c>
    </row>
    <row r="598" spans="1:22" s="6" customFormat="1" ht="39.75" customHeight="1" x14ac:dyDescent="0.2">
      <c r="A598" s="1">
        <v>591</v>
      </c>
      <c r="B598" s="19" t="s">
        <v>68</v>
      </c>
      <c r="C598" s="1" t="s">
        <v>288</v>
      </c>
      <c r="D598" s="1" t="s">
        <v>2646</v>
      </c>
      <c r="E598" s="1" t="s">
        <v>2646</v>
      </c>
      <c r="F598" s="1" t="s">
        <v>15</v>
      </c>
      <c r="G598" s="1" t="s">
        <v>169</v>
      </c>
      <c r="H598" s="1">
        <v>8458450</v>
      </c>
      <c r="I598" s="1">
        <v>65</v>
      </c>
      <c r="J598" s="1">
        <v>8458450</v>
      </c>
      <c r="K598" s="1">
        <v>65</v>
      </c>
      <c r="L598" s="1">
        <v>8328320</v>
      </c>
      <c r="M598" s="1">
        <v>64</v>
      </c>
      <c r="N598" s="1">
        <v>8328320</v>
      </c>
      <c r="O598" s="1">
        <v>64</v>
      </c>
      <c r="P598" s="1">
        <v>0</v>
      </c>
      <c r="Q598" s="1">
        <v>0</v>
      </c>
      <c r="R598" s="9">
        <f t="shared" si="10"/>
        <v>33573540</v>
      </c>
      <c r="S598" s="1">
        <f t="shared" si="10"/>
        <v>258</v>
      </c>
      <c r="T598" s="1" t="s">
        <v>333</v>
      </c>
      <c r="U598" s="1" t="s">
        <v>24</v>
      </c>
      <c r="V598" s="1" t="s">
        <v>668</v>
      </c>
    </row>
    <row r="599" spans="1:22" s="6" customFormat="1" ht="39.75" customHeight="1" x14ac:dyDescent="0.2">
      <c r="A599" s="1">
        <v>592</v>
      </c>
      <c r="B599" s="19" t="s">
        <v>2647</v>
      </c>
      <c r="C599" s="1" t="s">
        <v>2648</v>
      </c>
      <c r="D599" s="1" t="s">
        <v>2649</v>
      </c>
      <c r="E599" s="1" t="s">
        <v>2649</v>
      </c>
      <c r="F599" s="1" t="s">
        <v>15</v>
      </c>
      <c r="G599" s="1" t="s">
        <v>29</v>
      </c>
      <c r="H599" s="1">
        <v>58646700</v>
      </c>
      <c r="I599" s="1">
        <v>15</v>
      </c>
      <c r="J599" s="1">
        <v>43007580</v>
      </c>
      <c r="K599" s="1">
        <v>11</v>
      </c>
      <c r="L599" s="1">
        <v>43007580</v>
      </c>
      <c r="M599" s="1">
        <v>11</v>
      </c>
      <c r="N599" s="1">
        <v>43007580</v>
      </c>
      <c r="O599" s="1">
        <v>11</v>
      </c>
      <c r="P599" s="1">
        <v>0</v>
      </c>
      <c r="Q599" s="1">
        <v>0</v>
      </c>
      <c r="R599" s="9">
        <f t="shared" si="10"/>
        <v>187669440</v>
      </c>
      <c r="S599" s="1">
        <f t="shared" si="10"/>
        <v>48</v>
      </c>
      <c r="T599" s="1" t="s">
        <v>333</v>
      </c>
      <c r="U599" s="1" t="s">
        <v>2515</v>
      </c>
      <c r="V599" s="1" t="s">
        <v>2650</v>
      </c>
    </row>
    <row r="600" spans="1:22" s="6" customFormat="1" ht="39.75" customHeight="1" x14ac:dyDescent="0.2">
      <c r="A600" s="1">
        <v>593</v>
      </c>
      <c r="B600" s="19" t="s">
        <v>2576</v>
      </c>
      <c r="C600" s="1" t="s">
        <v>2577</v>
      </c>
      <c r="D600" s="1" t="s">
        <v>2651</v>
      </c>
      <c r="E600" s="1" t="s">
        <v>2651</v>
      </c>
      <c r="F600" s="1" t="s">
        <v>15</v>
      </c>
      <c r="G600" s="1" t="s">
        <v>17</v>
      </c>
      <c r="H600" s="1">
        <v>39900000</v>
      </c>
      <c r="I600" s="1">
        <v>30</v>
      </c>
      <c r="J600" s="1">
        <v>39900000</v>
      </c>
      <c r="K600" s="1">
        <v>30</v>
      </c>
      <c r="L600" s="1">
        <v>39900000</v>
      </c>
      <c r="M600" s="1">
        <v>30</v>
      </c>
      <c r="N600" s="1">
        <v>0</v>
      </c>
      <c r="O600" s="1">
        <v>0</v>
      </c>
      <c r="P600" s="1">
        <v>0</v>
      </c>
      <c r="Q600" s="1">
        <v>0</v>
      </c>
      <c r="R600" s="9">
        <f t="shared" si="10"/>
        <v>119700000</v>
      </c>
      <c r="S600" s="1">
        <f t="shared" si="10"/>
        <v>90</v>
      </c>
      <c r="T600" s="1" t="s">
        <v>349</v>
      </c>
      <c r="U600" s="1" t="s">
        <v>25</v>
      </c>
      <c r="V600" s="1" t="s">
        <v>25</v>
      </c>
    </row>
    <row r="601" spans="1:22" s="6" customFormat="1" ht="39.75" customHeight="1" x14ac:dyDescent="0.2">
      <c r="A601" s="1">
        <v>594</v>
      </c>
      <c r="B601" s="19" t="s">
        <v>369</v>
      </c>
      <c r="C601" s="1" t="s">
        <v>370</v>
      </c>
      <c r="D601" s="1" t="s">
        <v>2652</v>
      </c>
      <c r="E601" s="1" t="s">
        <v>2652</v>
      </c>
      <c r="F601" s="1" t="s">
        <v>15</v>
      </c>
      <c r="G601" s="1" t="s">
        <v>17</v>
      </c>
      <c r="H601" s="1">
        <v>5284387.5</v>
      </c>
      <c r="I601" s="1">
        <v>1750</v>
      </c>
      <c r="J601" s="1">
        <v>5469327.5</v>
      </c>
      <c r="K601" s="1">
        <v>1750</v>
      </c>
      <c r="L601" s="1">
        <v>5660760</v>
      </c>
      <c r="M601" s="1">
        <v>1750</v>
      </c>
      <c r="N601" s="1">
        <v>5858887</v>
      </c>
      <c r="O601" s="1">
        <v>1750</v>
      </c>
      <c r="P601" s="1">
        <v>0</v>
      </c>
      <c r="Q601" s="1">
        <v>0</v>
      </c>
      <c r="R601" s="9">
        <f t="shared" si="10"/>
        <v>22273362</v>
      </c>
      <c r="S601" s="1">
        <f t="shared" si="10"/>
        <v>7000</v>
      </c>
      <c r="T601" s="1" t="s">
        <v>355</v>
      </c>
      <c r="U601" s="1" t="s">
        <v>25</v>
      </c>
      <c r="V601" s="1" t="s">
        <v>25</v>
      </c>
    </row>
    <row r="602" spans="1:22" s="6" customFormat="1" ht="39.75" customHeight="1" x14ac:dyDescent="0.2">
      <c r="A602" s="1">
        <v>595</v>
      </c>
      <c r="B602" s="19" t="s">
        <v>2653</v>
      </c>
      <c r="C602" s="1" t="s">
        <v>2654</v>
      </c>
      <c r="D602" s="1" t="s">
        <v>2655</v>
      </c>
      <c r="E602" s="1" t="s">
        <v>2655</v>
      </c>
      <c r="F602" s="1" t="s">
        <v>15</v>
      </c>
      <c r="G602" s="1" t="s">
        <v>169</v>
      </c>
      <c r="H602" s="1">
        <v>5414775</v>
      </c>
      <c r="I602" s="1">
        <v>1095</v>
      </c>
      <c r="J602" s="1">
        <v>5414775</v>
      </c>
      <c r="K602" s="1">
        <v>1095</v>
      </c>
      <c r="L602" s="1">
        <v>5414775</v>
      </c>
      <c r="M602" s="1">
        <v>1095</v>
      </c>
      <c r="N602" s="1">
        <v>5414775</v>
      </c>
      <c r="O602" s="1">
        <v>1095</v>
      </c>
      <c r="P602" s="1">
        <v>0</v>
      </c>
      <c r="Q602" s="1">
        <v>0</v>
      </c>
      <c r="R602" s="9">
        <f t="shared" si="10"/>
        <v>21659100</v>
      </c>
      <c r="S602" s="1">
        <f t="shared" si="10"/>
        <v>4380</v>
      </c>
      <c r="T602" s="1" t="s">
        <v>343</v>
      </c>
      <c r="U602" s="1" t="s">
        <v>25</v>
      </c>
      <c r="V602" s="1" t="s">
        <v>25</v>
      </c>
    </row>
    <row r="603" spans="1:22" s="6" customFormat="1" ht="39.75" customHeight="1" x14ac:dyDescent="0.2">
      <c r="A603" s="1">
        <v>596</v>
      </c>
      <c r="B603" s="19" t="s">
        <v>453</v>
      </c>
      <c r="C603" s="1" t="s">
        <v>2602</v>
      </c>
      <c r="D603" s="1" t="s">
        <v>2656</v>
      </c>
      <c r="E603" s="1" t="s">
        <v>2656</v>
      </c>
      <c r="F603" s="1" t="s">
        <v>15</v>
      </c>
      <c r="G603" s="1" t="s">
        <v>282</v>
      </c>
      <c r="H603" s="1">
        <v>10528000</v>
      </c>
      <c r="I603" s="1">
        <v>800</v>
      </c>
      <c r="J603" s="1">
        <v>0</v>
      </c>
      <c r="K603" s="1">
        <v>0</v>
      </c>
      <c r="L603" s="1">
        <v>0</v>
      </c>
      <c r="M603" s="1">
        <v>0</v>
      </c>
      <c r="N603" s="1">
        <v>0</v>
      </c>
      <c r="O603" s="1">
        <v>0</v>
      </c>
      <c r="P603" s="1">
        <v>0</v>
      </c>
      <c r="Q603" s="1">
        <v>0</v>
      </c>
      <c r="R603" s="9">
        <f t="shared" si="10"/>
        <v>10528000</v>
      </c>
      <c r="S603" s="1">
        <f t="shared" si="10"/>
        <v>800</v>
      </c>
      <c r="T603" s="1" t="s">
        <v>349</v>
      </c>
      <c r="U603" s="1" t="s">
        <v>25</v>
      </c>
      <c r="V603" s="1" t="s">
        <v>25</v>
      </c>
    </row>
    <row r="604" spans="1:22" s="6" customFormat="1" ht="39.75" customHeight="1" x14ac:dyDescent="0.2">
      <c r="A604" s="1">
        <v>597</v>
      </c>
      <c r="B604" s="19" t="s">
        <v>2658</v>
      </c>
      <c r="C604" s="1" t="s">
        <v>2659</v>
      </c>
      <c r="D604" s="1" t="s">
        <v>2660</v>
      </c>
      <c r="E604" s="1" t="s">
        <v>2660</v>
      </c>
      <c r="F604" s="1" t="s">
        <v>15</v>
      </c>
      <c r="G604" s="1" t="s">
        <v>169</v>
      </c>
      <c r="H604" s="1">
        <v>4788000</v>
      </c>
      <c r="I604" s="1">
        <v>45</v>
      </c>
      <c r="J604" s="1">
        <v>0</v>
      </c>
      <c r="K604" s="1">
        <v>0</v>
      </c>
      <c r="L604" s="1">
        <v>0</v>
      </c>
      <c r="M604" s="1">
        <v>0</v>
      </c>
      <c r="N604" s="1">
        <v>0</v>
      </c>
      <c r="O604" s="1">
        <v>0</v>
      </c>
      <c r="P604" s="1">
        <v>0</v>
      </c>
      <c r="Q604" s="1">
        <v>0</v>
      </c>
      <c r="R604" s="9">
        <f t="shared" si="10"/>
        <v>4788000</v>
      </c>
      <c r="S604" s="1">
        <f t="shared" si="10"/>
        <v>45</v>
      </c>
      <c r="T604" s="1" t="s">
        <v>345</v>
      </c>
      <c r="U604" s="1" t="s">
        <v>25</v>
      </c>
      <c r="V604" s="1" t="s">
        <v>25</v>
      </c>
    </row>
    <row r="605" spans="1:22" s="6" customFormat="1" ht="39.75" customHeight="1" x14ac:dyDescent="0.2">
      <c r="A605" s="1">
        <v>598</v>
      </c>
      <c r="B605" s="19" t="s">
        <v>94</v>
      </c>
      <c r="C605" s="1" t="s">
        <v>2600</v>
      </c>
      <c r="D605" s="1" t="s">
        <v>2662</v>
      </c>
      <c r="E605" s="1" t="s">
        <v>2662</v>
      </c>
      <c r="F605" s="1" t="s">
        <v>15</v>
      </c>
      <c r="G605" s="1" t="s">
        <v>29</v>
      </c>
      <c r="H605" s="3">
        <v>72881596.560000002</v>
      </c>
      <c r="I605" s="3">
        <v>15762</v>
      </c>
      <c r="J605" s="3">
        <v>62376141.199999996</v>
      </c>
      <c r="K605" s="3">
        <v>13490</v>
      </c>
      <c r="L605" s="3">
        <v>62376141.199999996</v>
      </c>
      <c r="M605" s="3">
        <v>13490</v>
      </c>
      <c r="N605" s="3">
        <v>62376141.199999996</v>
      </c>
      <c r="O605" s="3">
        <v>13490</v>
      </c>
      <c r="P605" s="1">
        <v>0</v>
      </c>
      <c r="Q605" s="1">
        <v>0</v>
      </c>
      <c r="R605" s="9">
        <f t="shared" si="10"/>
        <v>260010020.15999997</v>
      </c>
      <c r="S605" s="1">
        <f t="shared" si="10"/>
        <v>56232</v>
      </c>
      <c r="T605" s="1" t="s">
        <v>353</v>
      </c>
      <c r="U605" s="1" t="s">
        <v>25</v>
      </c>
      <c r="V605" s="1" t="s">
        <v>25</v>
      </c>
    </row>
    <row r="606" spans="1:22" s="6" customFormat="1" ht="39.75" customHeight="1" x14ac:dyDescent="0.2">
      <c r="A606" s="1">
        <v>599</v>
      </c>
      <c r="B606" s="19" t="s">
        <v>102</v>
      </c>
      <c r="C606" s="1" t="s">
        <v>2663</v>
      </c>
      <c r="D606" s="1" t="s">
        <v>2664</v>
      </c>
      <c r="E606" s="1" t="s">
        <v>2664</v>
      </c>
      <c r="F606" s="1" t="s">
        <v>15</v>
      </c>
      <c r="G606" s="1" t="s">
        <v>117</v>
      </c>
      <c r="H606" s="1">
        <v>4264960</v>
      </c>
      <c r="I606" s="1">
        <v>4</v>
      </c>
      <c r="J606" s="1">
        <v>0</v>
      </c>
      <c r="K606" s="1">
        <v>0</v>
      </c>
      <c r="L606" s="1">
        <v>0</v>
      </c>
      <c r="M606" s="1">
        <v>0</v>
      </c>
      <c r="N606" s="1">
        <v>0</v>
      </c>
      <c r="O606" s="1">
        <v>0</v>
      </c>
      <c r="P606" s="1">
        <v>0</v>
      </c>
      <c r="Q606" s="1">
        <v>0</v>
      </c>
      <c r="R606" s="9">
        <f t="shared" si="10"/>
        <v>4264960</v>
      </c>
      <c r="S606" s="1">
        <f t="shared" si="10"/>
        <v>4</v>
      </c>
      <c r="T606" s="1" t="s">
        <v>345</v>
      </c>
      <c r="U606" s="1" t="s">
        <v>25</v>
      </c>
      <c r="V606" s="1" t="s">
        <v>25</v>
      </c>
    </row>
    <row r="607" spans="1:22" s="6" customFormat="1" ht="39.75" customHeight="1" x14ac:dyDescent="0.2">
      <c r="A607" s="1">
        <v>600</v>
      </c>
      <c r="B607" s="19" t="s">
        <v>2627</v>
      </c>
      <c r="C607" s="1" t="s">
        <v>2628</v>
      </c>
      <c r="D607" s="1" t="s">
        <v>2629</v>
      </c>
      <c r="E607" s="1" t="s">
        <v>2629</v>
      </c>
      <c r="F607" s="1" t="s">
        <v>15</v>
      </c>
      <c r="G607" s="1" t="s">
        <v>29</v>
      </c>
      <c r="H607" s="1">
        <v>12600000</v>
      </c>
      <c r="I607" s="1">
        <v>7</v>
      </c>
      <c r="J607" s="1">
        <v>0</v>
      </c>
      <c r="K607" s="1">
        <v>0</v>
      </c>
      <c r="L607" s="1">
        <v>0</v>
      </c>
      <c r="M607" s="1">
        <v>0</v>
      </c>
      <c r="N607" s="1">
        <v>0</v>
      </c>
      <c r="O607" s="1">
        <v>0</v>
      </c>
      <c r="P607" s="1">
        <v>0</v>
      </c>
      <c r="Q607" s="1">
        <v>0</v>
      </c>
      <c r="R607" s="9">
        <f t="shared" si="10"/>
        <v>12600000</v>
      </c>
      <c r="S607" s="1">
        <f t="shared" si="10"/>
        <v>7</v>
      </c>
      <c r="T607" s="1" t="s">
        <v>337</v>
      </c>
      <c r="U607" s="1" t="s">
        <v>25</v>
      </c>
      <c r="V607" s="1" t="s">
        <v>25</v>
      </c>
    </row>
    <row r="608" spans="1:22" s="6" customFormat="1" ht="39.75" customHeight="1" x14ac:dyDescent="0.2">
      <c r="A608" s="1">
        <v>601</v>
      </c>
      <c r="B608" s="19" t="s">
        <v>2666</v>
      </c>
      <c r="C608" s="1" t="s">
        <v>2667</v>
      </c>
      <c r="D608" s="1" t="s">
        <v>2668</v>
      </c>
      <c r="E608" s="1" t="s">
        <v>2668</v>
      </c>
      <c r="F608" s="1" t="s">
        <v>15</v>
      </c>
      <c r="G608" s="1" t="s">
        <v>117</v>
      </c>
      <c r="H608" s="3">
        <f>I608*4788187.5</f>
        <v>17476884.375</v>
      </c>
      <c r="I608" s="1">
        <v>3.65</v>
      </c>
      <c r="J608" s="3">
        <f>K608*4788187.5</f>
        <v>17476884.375</v>
      </c>
      <c r="K608" s="1">
        <v>3.65</v>
      </c>
      <c r="L608" s="3">
        <f>M608*4788187.5</f>
        <v>17476884.375</v>
      </c>
      <c r="M608" s="1">
        <v>3.65</v>
      </c>
      <c r="N608" s="3">
        <f>O608*4788187.5</f>
        <v>17476884.375</v>
      </c>
      <c r="O608" s="1">
        <v>3.65</v>
      </c>
      <c r="P608" s="3">
        <f>Q608*4788187.5</f>
        <v>17476884.375</v>
      </c>
      <c r="Q608" s="1">
        <v>3.65</v>
      </c>
      <c r="R608" s="9">
        <f t="shared" si="10"/>
        <v>87384421.875</v>
      </c>
      <c r="S608" s="1">
        <f t="shared" si="10"/>
        <v>18.25</v>
      </c>
      <c r="T608" s="1" t="s">
        <v>333</v>
      </c>
      <c r="U608" s="1" t="s">
        <v>2669</v>
      </c>
      <c r="V608" s="1" t="s">
        <v>2670</v>
      </c>
    </row>
    <row r="609" spans="1:22" s="6" customFormat="1" ht="39.75" customHeight="1" x14ac:dyDescent="0.2">
      <c r="A609" s="1">
        <v>602</v>
      </c>
      <c r="B609" s="19" t="s">
        <v>369</v>
      </c>
      <c r="C609" s="1" t="s">
        <v>370</v>
      </c>
      <c r="D609" s="1" t="s">
        <v>2671</v>
      </c>
      <c r="E609" s="1" t="s">
        <v>2671</v>
      </c>
      <c r="F609" s="1" t="s">
        <v>15</v>
      </c>
      <c r="G609" s="1" t="s">
        <v>17</v>
      </c>
      <c r="H609" s="1">
        <v>0</v>
      </c>
      <c r="I609" s="1">
        <v>0</v>
      </c>
      <c r="J609" s="1">
        <v>0</v>
      </c>
      <c r="K609" s="1">
        <v>0</v>
      </c>
      <c r="L609" s="1">
        <v>0</v>
      </c>
      <c r="M609" s="1">
        <v>0</v>
      </c>
      <c r="N609" s="1">
        <v>3902976</v>
      </c>
      <c r="O609" s="1">
        <v>2400</v>
      </c>
      <c r="P609" s="1">
        <v>0</v>
      </c>
      <c r="Q609" s="1">
        <v>0</v>
      </c>
      <c r="R609" s="9">
        <f t="shared" si="10"/>
        <v>3902976</v>
      </c>
      <c r="S609" s="1">
        <f t="shared" si="10"/>
        <v>2400</v>
      </c>
      <c r="T609" s="1" t="s">
        <v>356</v>
      </c>
      <c r="U609" s="1" t="s">
        <v>25</v>
      </c>
      <c r="V609" s="1" t="s">
        <v>25</v>
      </c>
    </row>
    <row r="610" spans="1:22" s="6" customFormat="1" ht="39.75" customHeight="1" x14ac:dyDescent="0.2">
      <c r="A610" s="1">
        <v>603</v>
      </c>
      <c r="B610" s="19" t="s">
        <v>95</v>
      </c>
      <c r="C610" s="1" t="s">
        <v>263</v>
      </c>
      <c r="D610" s="1" t="s">
        <v>2672</v>
      </c>
      <c r="E610" s="1" t="s">
        <v>2672</v>
      </c>
      <c r="F610" s="1" t="s">
        <v>15</v>
      </c>
      <c r="G610" s="1" t="s">
        <v>169</v>
      </c>
      <c r="H610" s="1">
        <v>6791400</v>
      </c>
      <c r="I610" s="1">
        <v>2</v>
      </c>
      <c r="J610" s="1">
        <v>0</v>
      </c>
      <c r="K610" s="1">
        <v>0</v>
      </c>
      <c r="L610" s="1">
        <v>0</v>
      </c>
      <c r="M610" s="1">
        <v>0</v>
      </c>
      <c r="N610" s="1">
        <v>0</v>
      </c>
      <c r="O610" s="1">
        <v>0</v>
      </c>
      <c r="P610" s="1">
        <v>0</v>
      </c>
      <c r="Q610" s="1">
        <v>0</v>
      </c>
      <c r="R610" s="9">
        <f t="shared" si="10"/>
        <v>6791400</v>
      </c>
      <c r="S610" s="1">
        <f t="shared" si="10"/>
        <v>2</v>
      </c>
      <c r="T610" s="1" t="s">
        <v>345</v>
      </c>
      <c r="U610" s="1" t="s">
        <v>25</v>
      </c>
      <c r="V610" s="1" t="s">
        <v>25</v>
      </c>
    </row>
    <row r="611" spans="1:22" s="6" customFormat="1" ht="39.75" customHeight="1" x14ac:dyDescent="0.2">
      <c r="A611" s="1">
        <v>604</v>
      </c>
      <c r="B611" s="19" t="s">
        <v>102</v>
      </c>
      <c r="C611" s="1" t="s">
        <v>2673</v>
      </c>
      <c r="D611" s="1" t="s">
        <v>2674</v>
      </c>
      <c r="E611" s="1" t="s">
        <v>2674</v>
      </c>
      <c r="F611" s="1" t="s">
        <v>15</v>
      </c>
      <c r="G611" s="1" t="s">
        <v>117</v>
      </c>
      <c r="H611" s="1">
        <v>6056250</v>
      </c>
      <c r="I611" s="1">
        <v>1.7</v>
      </c>
      <c r="J611" s="1">
        <v>6298500</v>
      </c>
      <c r="K611" s="1">
        <v>1.7</v>
      </c>
      <c r="L611" s="1">
        <v>6518947.4999999991</v>
      </c>
      <c r="M611" s="1">
        <v>1.7</v>
      </c>
      <c r="N611" s="1">
        <v>6747110.6624999987</v>
      </c>
      <c r="O611" s="1">
        <v>1.7</v>
      </c>
      <c r="P611" s="1">
        <v>6983259.5356874978</v>
      </c>
      <c r="Q611" s="1">
        <v>1.7</v>
      </c>
      <c r="R611" s="9">
        <f t="shared" ref="R611:S657" si="11">H611+J611+L611+N611+P611</f>
        <v>32604067.698187497</v>
      </c>
      <c r="S611" s="1">
        <f t="shared" si="11"/>
        <v>8.5</v>
      </c>
      <c r="T611" s="1" t="s">
        <v>332</v>
      </c>
      <c r="U611" s="1" t="s">
        <v>25</v>
      </c>
      <c r="V611" s="1" t="s">
        <v>25</v>
      </c>
    </row>
    <row r="612" spans="1:22" s="6" customFormat="1" ht="39.75" customHeight="1" x14ac:dyDescent="0.2">
      <c r="A612" s="1">
        <v>605</v>
      </c>
      <c r="B612" s="19" t="s">
        <v>68</v>
      </c>
      <c r="C612" s="1" t="s">
        <v>288</v>
      </c>
      <c r="D612" s="1" t="s">
        <v>2675</v>
      </c>
      <c r="E612" s="1" t="s">
        <v>2675</v>
      </c>
      <c r="F612" s="1" t="s">
        <v>15</v>
      </c>
      <c r="G612" s="1" t="s">
        <v>169</v>
      </c>
      <c r="H612" s="1">
        <v>11355000</v>
      </c>
      <c r="I612" s="1">
        <v>15</v>
      </c>
      <c r="J612" s="1">
        <v>8327000</v>
      </c>
      <c r="K612" s="1">
        <v>11</v>
      </c>
      <c r="L612" s="1">
        <v>8327000</v>
      </c>
      <c r="M612" s="1">
        <v>11</v>
      </c>
      <c r="N612" s="1">
        <v>8327000</v>
      </c>
      <c r="O612" s="1">
        <v>11</v>
      </c>
      <c r="P612" s="1">
        <v>0</v>
      </c>
      <c r="Q612" s="1">
        <v>0</v>
      </c>
      <c r="R612" s="9">
        <f t="shared" si="11"/>
        <v>36336000</v>
      </c>
      <c r="S612" s="1">
        <f t="shared" si="11"/>
        <v>48</v>
      </c>
      <c r="T612" s="1" t="s">
        <v>333</v>
      </c>
      <c r="U612" s="1" t="s">
        <v>305</v>
      </c>
      <c r="V612" s="1" t="s">
        <v>2676</v>
      </c>
    </row>
    <row r="613" spans="1:22" s="6" customFormat="1" ht="39.75" customHeight="1" x14ac:dyDescent="0.2">
      <c r="A613" s="1">
        <v>606</v>
      </c>
      <c r="B613" s="19" t="s">
        <v>95</v>
      </c>
      <c r="C613" s="1" t="s">
        <v>263</v>
      </c>
      <c r="D613" s="1" t="s">
        <v>2677</v>
      </c>
      <c r="E613" s="1" t="s">
        <v>2677</v>
      </c>
      <c r="F613" s="1" t="s">
        <v>15</v>
      </c>
      <c r="G613" s="1" t="s">
        <v>169</v>
      </c>
      <c r="H613" s="1">
        <v>10410557.399999999</v>
      </c>
      <c r="I613" s="1">
        <v>3</v>
      </c>
      <c r="J613" s="1">
        <v>10722874.109999999</v>
      </c>
      <c r="K613" s="1">
        <v>3</v>
      </c>
      <c r="L613" s="1">
        <v>11044560.33</v>
      </c>
      <c r="M613" s="1">
        <v>3</v>
      </c>
      <c r="N613" s="1">
        <v>0</v>
      </c>
      <c r="O613" s="1">
        <v>0</v>
      </c>
      <c r="P613" s="1">
        <v>0</v>
      </c>
      <c r="Q613" s="1">
        <v>0</v>
      </c>
      <c r="R613" s="9">
        <f t="shared" si="11"/>
        <v>32177991.839999996</v>
      </c>
      <c r="S613" s="1">
        <f t="shared" si="11"/>
        <v>9</v>
      </c>
      <c r="T613" s="1" t="s">
        <v>333</v>
      </c>
      <c r="U613" s="1" t="s">
        <v>2593</v>
      </c>
      <c r="V613" s="1" t="s">
        <v>2678</v>
      </c>
    </row>
    <row r="614" spans="1:22" s="6" customFormat="1" ht="39.75" customHeight="1" x14ac:dyDescent="0.2">
      <c r="A614" s="1">
        <v>607</v>
      </c>
      <c r="B614" s="19" t="s">
        <v>2679</v>
      </c>
      <c r="C614" s="1" t="s">
        <v>2680</v>
      </c>
      <c r="D614" s="1" t="s">
        <v>2681</v>
      </c>
      <c r="E614" s="1" t="s">
        <v>2681</v>
      </c>
      <c r="F614" s="1" t="s">
        <v>15</v>
      </c>
      <c r="G614" s="1" t="s">
        <v>169</v>
      </c>
      <c r="H614" s="1">
        <v>6953542.1499999994</v>
      </c>
      <c r="I614" s="1">
        <v>1</v>
      </c>
      <c r="J614" s="1">
        <v>6953542.1499999994</v>
      </c>
      <c r="K614" s="1">
        <v>1</v>
      </c>
      <c r="L614" s="2">
        <v>6953542.1499999994</v>
      </c>
      <c r="M614" s="1">
        <v>1</v>
      </c>
      <c r="N614" s="1">
        <v>0</v>
      </c>
      <c r="O614" s="1">
        <v>0</v>
      </c>
      <c r="P614" s="1">
        <v>0</v>
      </c>
      <c r="Q614" s="1">
        <v>0</v>
      </c>
      <c r="R614" s="9">
        <f t="shared" si="11"/>
        <v>20860626.449999999</v>
      </c>
      <c r="S614" s="1">
        <f t="shared" si="11"/>
        <v>3</v>
      </c>
      <c r="T614" s="1" t="s">
        <v>343</v>
      </c>
      <c r="U614" s="1" t="s">
        <v>25</v>
      </c>
      <c r="V614" s="1" t="s">
        <v>25</v>
      </c>
    </row>
    <row r="615" spans="1:22" s="6" customFormat="1" ht="39.75" customHeight="1" x14ac:dyDescent="0.2">
      <c r="A615" s="1">
        <v>608</v>
      </c>
      <c r="B615" s="19" t="s">
        <v>2682</v>
      </c>
      <c r="C615" s="1" t="s">
        <v>2683</v>
      </c>
      <c r="D615" s="1" t="s">
        <v>2684</v>
      </c>
      <c r="E615" s="1" t="s">
        <v>2684</v>
      </c>
      <c r="F615" s="1" t="s">
        <v>15</v>
      </c>
      <c r="G615" s="1" t="s">
        <v>169</v>
      </c>
      <c r="H615" s="1">
        <v>9485159.6799999997</v>
      </c>
      <c r="I615" s="1">
        <v>2</v>
      </c>
      <c r="J615" s="1">
        <v>9864566.0671999995</v>
      </c>
      <c r="K615" s="1">
        <v>2</v>
      </c>
      <c r="L615" s="1">
        <v>10209825.879551999</v>
      </c>
      <c r="M615" s="1">
        <v>2</v>
      </c>
      <c r="N615" s="1">
        <v>10567169.785336319</v>
      </c>
      <c r="O615" s="1">
        <v>2</v>
      </c>
      <c r="P615" s="1">
        <v>10937020.72782309</v>
      </c>
      <c r="Q615" s="1">
        <v>2</v>
      </c>
      <c r="R615" s="9">
        <f t="shared" si="11"/>
        <v>51063742.139911413</v>
      </c>
      <c r="S615" s="1">
        <f t="shared" si="11"/>
        <v>10</v>
      </c>
      <c r="T615" s="1" t="s">
        <v>332</v>
      </c>
      <c r="U615" s="1" t="s">
        <v>25</v>
      </c>
      <c r="V615" s="1" t="s">
        <v>25</v>
      </c>
    </row>
    <row r="616" spans="1:22" s="6" customFormat="1" ht="39.75" customHeight="1" x14ac:dyDescent="0.2">
      <c r="A616" s="1">
        <v>609</v>
      </c>
      <c r="B616" s="19" t="s">
        <v>68</v>
      </c>
      <c r="C616" s="1" t="s">
        <v>2686</v>
      </c>
      <c r="D616" s="1" t="s">
        <v>2687</v>
      </c>
      <c r="E616" s="1" t="s">
        <v>2687</v>
      </c>
      <c r="F616" s="1" t="s">
        <v>15</v>
      </c>
      <c r="G616" s="1" t="s">
        <v>169</v>
      </c>
      <c r="H616" s="1">
        <v>4638899.4000000004</v>
      </c>
      <c r="I616" s="1">
        <v>20</v>
      </c>
      <c r="J616" s="1">
        <v>4638899.4000000004</v>
      </c>
      <c r="K616" s="1">
        <v>20</v>
      </c>
      <c r="L616" s="2">
        <v>4638899.4000000004</v>
      </c>
      <c r="M616" s="1">
        <v>20</v>
      </c>
      <c r="N616" s="2">
        <v>4638899.4000000004</v>
      </c>
      <c r="O616" s="1">
        <v>20</v>
      </c>
      <c r="P616" s="1">
        <v>0</v>
      </c>
      <c r="Q616" s="1">
        <v>0</v>
      </c>
      <c r="R616" s="9">
        <f t="shared" si="11"/>
        <v>18555597.600000001</v>
      </c>
      <c r="S616" s="1">
        <f t="shared" si="11"/>
        <v>80</v>
      </c>
      <c r="T616" s="1" t="s">
        <v>343</v>
      </c>
      <c r="U616" s="1" t="s">
        <v>25</v>
      </c>
      <c r="V616" s="1" t="s">
        <v>25</v>
      </c>
    </row>
    <row r="617" spans="1:22" s="6" customFormat="1" ht="39.75" customHeight="1" x14ac:dyDescent="0.2">
      <c r="A617" s="1">
        <v>610</v>
      </c>
      <c r="B617" s="19" t="s">
        <v>68</v>
      </c>
      <c r="C617" s="1" t="s">
        <v>288</v>
      </c>
      <c r="D617" s="1" t="s">
        <v>2688</v>
      </c>
      <c r="E617" s="1" t="s">
        <v>2688</v>
      </c>
      <c r="F617" s="1" t="s">
        <v>15</v>
      </c>
      <c r="G617" s="1" t="s">
        <v>169</v>
      </c>
      <c r="H617" s="3">
        <v>58560000</v>
      </c>
      <c r="I617" s="3">
        <v>64</v>
      </c>
      <c r="J617" s="3">
        <v>45750000</v>
      </c>
      <c r="K617" s="3">
        <v>50</v>
      </c>
      <c r="L617" s="3">
        <v>45750000</v>
      </c>
      <c r="M617" s="3">
        <v>50</v>
      </c>
      <c r="N617" s="3">
        <v>45750000</v>
      </c>
      <c r="O617" s="3">
        <v>50</v>
      </c>
      <c r="P617" s="1">
        <v>0</v>
      </c>
      <c r="Q617" s="1">
        <v>0</v>
      </c>
      <c r="R617" s="9">
        <f t="shared" si="11"/>
        <v>195810000</v>
      </c>
      <c r="S617" s="1">
        <f t="shared" si="11"/>
        <v>214</v>
      </c>
      <c r="T617" s="1" t="s">
        <v>353</v>
      </c>
      <c r="U617" s="1" t="s">
        <v>25</v>
      </c>
      <c r="V617" s="1" t="s">
        <v>25</v>
      </c>
    </row>
    <row r="618" spans="1:22" s="6" customFormat="1" ht="39.75" customHeight="1" x14ac:dyDescent="0.2">
      <c r="A618" s="1">
        <v>611</v>
      </c>
      <c r="B618" s="19" t="s">
        <v>279</v>
      </c>
      <c r="C618" s="1" t="s">
        <v>394</v>
      </c>
      <c r="D618" s="1" t="s">
        <v>2626</v>
      </c>
      <c r="E618" s="1" t="s">
        <v>2626</v>
      </c>
      <c r="F618" s="1" t="s">
        <v>15</v>
      </c>
      <c r="G618" s="1" t="s">
        <v>169</v>
      </c>
      <c r="H618" s="1">
        <v>7040078</v>
      </c>
      <c r="I618" s="1">
        <v>1</v>
      </c>
      <c r="J618" s="1">
        <v>7040078</v>
      </c>
      <c r="K618" s="1">
        <v>1</v>
      </c>
      <c r="L618" s="2">
        <v>7040078</v>
      </c>
      <c r="M618" s="1">
        <v>1</v>
      </c>
      <c r="N618" s="2">
        <v>7040078</v>
      </c>
      <c r="O618" s="1">
        <v>1</v>
      </c>
      <c r="P618" s="1">
        <v>0</v>
      </c>
      <c r="Q618" s="1">
        <v>0</v>
      </c>
      <c r="R618" s="9">
        <f t="shared" si="11"/>
        <v>28160312</v>
      </c>
      <c r="S618" s="1">
        <f t="shared" si="11"/>
        <v>4</v>
      </c>
      <c r="T618" s="1" t="s">
        <v>343</v>
      </c>
      <c r="U618" s="1" t="s">
        <v>25</v>
      </c>
      <c r="V618" s="1" t="s">
        <v>25</v>
      </c>
    </row>
    <row r="619" spans="1:22" s="6" customFormat="1" ht="39.75" customHeight="1" x14ac:dyDescent="0.2">
      <c r="A619" s="1">
        <v>612</v>
      </c>
      <c r="B619" s="19" t="s">
        <v>304</v>
      </c>
      <c r="C619" s="1" t="s">
        <v>2689</v>
      </c>
      <c r="D619" s="1" t="s">
        <v>2690</v>
      </c>
      <c r="E619" s="1" t="s">
        <v>2690</v>
      </c>
      <c r="F619" s="1" t="s">
        <v>15</v>
      </c>
      <c r="G619" s="1" t="s">
        <v>169</v>
      </c>
      <c r="H619" s="1">
        <v>4203750</v>
      </c>
      <c r="I619" s="1">
        <v>5</v>
      </c>
      <c r="J619" s="1">
        <v>4203750</v>
      </c>
      <c r="K619" s="1">
        <v>5</v>
      </c>
      <c r="L619" s="2">
        <v>4203750</v>
      </c>
      <c r="M619" s="1">
        <v>5</v>
      </c>
      <c r="N619" s="2">
        <v>4203750</v>
      </c>
      <c r="O619" s="1">
        <v>5</v>
      </c>
      <c r="P619" s="1">
        <v>0</v>
      </c>
      <c r="Q619" s="1">
        <v>0</v>
      </c>
      <c r="R619" s="9">
        <f t="shared" si="11"/>
        <v>16815000</v>
      </c>
      <c r="S619" s="1">
        <f t="shared" si="11"/>
        <v>20</v>
      </c>
      <c r="T619" s="1" t="s">
        <v>343</v>
      </c>
      <c r="U619" s="1" t="s">
        <v>25</v>
      </c>
      <c r="V619" s="1" t="s">
        <v>25</v>
      </c>
    </row>
    <row r="620" spans="1:22" s="6" customFormat="1" ht="39.75" customHeight="1" x14ac:dyDescent="0.2">
      <c r="A620" s="1">
        <v>613</v>
      </c>
      <c r="B620" s="19" t="s">
        <v>268</v>
      </c>
      <c r="C620" s="1" t="s">
        <v>2691</v>
      </c>
      <c r="D620" s="1" t="s">
        <v>2692</v>
      </c>
      <c r="E620" s="1" t="s">
        <v>2692</v>
      </c>
      <c r="F620" s="1" t="s">
        <v>15</v>
      </c>
      <c r="G620" s="1" t="s">
        <v>117</v>
      </c>
      <c r="H620" s="1">
        <v>393044080</v>
      </c>
      <c r="I620" s="1">
        <v>172</v>
      </c>
      <c r="J620" s="1">
        <v>393044080</v>
      </c>
      <c r="K620" s="1">
        <v>172</v>
      </c>
      <c r="L620" s="1">
        <v>393044080</v>
      </c>
      <c r="M620" s="1">
        <v>172</v>
      </c>
      <c r="N620" s="1">
        <v>393044080</v>
      </c>
      <c r="O620" s="1">
        <v>172</v>
      </c>
      <c r="P620" s="1">
        <v>393044080</v>
      </c>
      <c r="Q620" s="1">
        <v>172</v>
      </c>
      <c r="R620" s="9">
        <f t="shared" si="11"/>
        <v>1965220400</v>
      </c>
      <c r="S620" s="1">
        <f t="shared" si="11"/>
        <v>860</v>
      </c>
      <c r="T620" s="1" t="s">
        <v>349</v>
      </c>
      <c r="U620" s="1" t="s">
        <v>25</v>
      </c>
      <c r="V620" s="1" t="s">
        <v>25</v>
      </c>
    </row>
    <row r="621" spans="1:22" s="6" customFormat="1" ht="39.75" customHeight="1" x14ac:dyDescent="0.2">
      <c r="A621" s="1">
        <v>614</v>
      </c>
      <c r="B621" s="19" t="s">
        <v>1712</v>
      </c>
      <c r="C621" s="1" t="s">
        <v>2604</v>
      </c>
      <c r="D621" s="1" t="s">
        <v>2693</v>
      </c>
      <c r="E621" s="1" t="s">
        <v>2693</v>
      </c>
      <c r="F621" s="1" t="s">
        <v>15</v>
      </c>
      <c r="G621" s="1" t="s">
        <v>169</v>
      </c>
      <c r="H621" s="1">
        <v>22804400</v>
      </c>
      <c r="I621" s="1">
        <v>47</v>
      </c>
      <c r="J621" s="1">
        <v>13119808</v>
      </c>
      <c r="K621" s="1">
        <v>26</v>
      </c>
      <c r="L621" s="1">
        <v>13579001.280000001</v>
      </c>
      <c r="M621" s="1">
        <v>26</v>
      </c>
      <c r="N621" s="1">
        <v>14054266.3248</v>
      </c>
      <c r="O621" s="1">
        <v>26</v>
      </c>
      <c r="P621" s="1">
        <v>14546165.646168001</v>
      </c>
      <c r="Q621" s="1">
        <v>26</v>
      </c>
      <c r="R621" s="9">
        <f t="shared" si="11"/>
        <v>78103641.250968009</v>
      </c>
      <c r="S621" s="1">
        <f t="shared" si="11"/>
        <v>151</v>
      </c>
      <c r="T621" s="1" t="s">
        <v>332</v>
      </c>
      <c r="U621" s="1" t="s">
        <v>25</v>
      </c>
      <c r="V621" s="1" t="s">
        <v>25</v>
      </c>
    </row>
    <row r="622" spans="1:22" s="6" customFormat="1" ht="39.75" customHeight="1" x14ac:dyDescent="0.2">
      <c r="A622" s="1">
        <v>615</v>
      </c>
      <c r="B622" s="19" t="s">
        <v>68</v>
      </c>
      <c r="C622" s="1" t="s">
        <v>2694</v>
      </c>
      <c r="D622" s="1" t="s">
        <v>2695</v>
      </c>
      <c r="E622" s="1" t="s">
        <v>2695</v>
      </c>
      <c r="F622" s="1" t="s">
        <v>15</v>
      </c>
      <c r="G622" s="1" t="s">
        <v>169</v>
      </c>
      <c r="H622" s="1">
        <v>2752250</v>
      </c>
      <c r="I622" s="1">
        <v>10</v>
      </c>
      <c r="J622" s="1">
        <v>2862340</v>
      </c>
      <c r="K622" s="1">
        <v>10</v>
      </c>
      <c r="L622" s="1">
        <v>2962521.9</v>
      </c>
      <c r="M622" s="1">
        <v>10</v>
      </c>
      <c r="N622" s="1">
        <v>3066210.1664999998</v>
      </c>
      <c r="O622" s="1">
        <v>10</v>
      </c>
      <c r="P622" s="1">
        <v>3173527.5223274995</v>
      </c>
      <c r="Q622" s="1">
        <v>10</v>
      </c>
      <c r="R622" s="9">
        <f t="shared" si="11"/>
        <v>14816849.5888275</v>
      </c>
      <c r="S622" s="1">
        <f t="shared" si="11"/>
        <v>50</v>
      </c>
      <c r="T622" s="1" t="s">
        <v>332</v>
      </c>
      <c r="U622" s="1" t="s">
        <v>25</v>
      </c>
      <c r="V622" s="1" t="s">
        <v>25</v>
      </c>
    </row>
    <row r="623" spans="1:22" s="6" customFormat="1" ht="39.75" customHeight="1" x14ac:dyDescent="0.2">
      <c r="A623" s="1">
        <v>616</v>
      </c>
      <c r="B623" s="19" t="s">
        <v>279</v>
      </c>
      <c r="C623" s="1" t="s">
        <v>280</v>
      </c>
      <c r="D623" s="1" t="s">
        <v>2696</v>
      </c>
      <c r="E623" s="1" t="s">
        <v>2696</v>
      </c>
      <c r="F623" s="1" t="s">
        <v>15</v>
      </c>
      <c r="G623" s="1" t="s">
        <v>169</v>
      </c>
      <c r="H623" s="1">
        <v>3019184</v>
      </c>
      <c r="I623" s="1">
        <v>1</v>
      </c>
      <c r="J623" s="1">
        <v>0</v>
      </c>
      <c r="K623" s="1">
        <v>0</v>
      </c>
      <c r="L623" s="1">
        <v>0</v>
      </c>
      <c r="M623" s="1">
        <v>0</v>
      </c>
      <c r="N623" s="1">
        <v>0</v>
      </c>
      <c r="O623" s="1">
        <v>0</v>
      </c>
      <c r="P623" s="1">
        <v>0</v>
      </c>
      <c r="Q623" s="1">
        <v>0</v>
      </c>
      <c r="R623" s="9">
        <f t="shared" si="11"/>
        <v>3019184</v>
      </c>
      <c r="S623" s="1">
        <f t="shared" si="11"/>
        <v>1</v>
      </c>
      <c r="T623" s="1" t="s">
        <v>345</v>
      </c>
      <c r="U623" s="1" t="s">
        <v>25</v>
      </c>
      <c r="V623" s="1" t="s">
        <v>25</v>
      </c>
    </row>
    <row r="624" spans="1:22" s="6" customFormat="1" ht="39.75" customHeight="1" x14ac:dyDescent="0.2">
      <c r="A624" s="1">
        <v>617</v>
      </c>
      <c r="B624" s="19" t="s">
        <v>285</v>
      </c>
      <c r="C624" s="1" t="s">
        <v>2633</v>
      </c>
      <c r="D624" s="1" t="s">
        <v>2698</v>
      </c>
      <c r="E624" s="1" t="s">
        <v>2698</v>
      </c>
      <c r="F624" s="1" t="s">
        <v>15</v>
      </c>
      <c r="G624" s="1" t="s">
        <v>169</v>
      </c>
      <c r="H624" s="1">
        <v>1645997</v>
      </c>
      <c r="I624" s="1">
        <v>2</v>
      </c>
      <c r="J624" s="1">
        <v>1728297</v>
      </c>
      <c r="K624" s="1">
        <v>2</v>
      </c>
      <c r="L624" s="1">
        <v>1797428</v>
      </c>
      <c r="M624" s="1">
        <v>2</v>
      </c>
      <c r="N624" s="1">
        <v>1869326</v>
      </c>
      <c r="O624" s="1">
        <v>2</v>
      </c>
      <c r="P624" s="1">
        <v>0</v>
      </c>
      <c r="Q624" s="1">
        <v>0</v>
      </c>
      <c r="R624" s="9">
        <f t="shared" si="11"/>
        <v>7041048</v>
      </c>
      <c r="S624" s="1">
        <f t="shared" si="11"/>
        <v>8</v>
      </c>
      <c r="T624" s="1" t="s">
        <v>357</v>
      </c>
      <c r="U624" s="1" t="s">
        <v>25</v>
      </c>
      <c r="V624" s="1" t="s">
        <v>25</v>
      </c>
    </row>
    <row r="625" spans="1:22" s="6" customFormat="1" ht="39.75" customHeight="1" x14ac:dyDescent="0.2">
      <c r="A625" s="1">
        <v>618</v>
      </c>
      <c r="B625" s="19" t="s">
        <v>2622</v>
      </c>
      <c r="C625" s="1" t="s">
        <v>2699</v>
      </c>
      <c r="D625" s="1" t="s">
        <v>2700</v>
      </c>
      <c r="E625" s="1" t="s">
        <v>2700</v>
      </c>
      <c r="F625" s="1" t="s">
        <v>15</v>
      </c>
      <c r="G625" s="1" t="s">
        <v>169</v>
      </c>
      <c r="H625" s="1">
        <v>6720000</v>
      </c>
      <c r="I625" s="1">
        <v>4</v>
      </c>
      <c r="J625" s="1">
        <v>0</v>
      </c>
      <c r="K625" s="1">
        <v>0</v>
      </c>
      <c r="L625" s="1">
        <v>0</v>
      </c>
      <c r="M625" s="1">
        <v>0</v>
      </c>
      <c r="N625" s="1">
        <v>0</v>
      </c>
      <c r="O625" s="1">
        <v>0</v>
      </c>
      <c r="P625" s="1">
        <v>0</v>
      </c>
      <c r="Q625" s="1">
        <v>0</v>
      </c>
      <c r="R625" s="9">
        <f t="shared" si="11"/>
        <v>6720000</v>
      </c>
      <c r="S625" s="1">
        <f t="shared" si="11"/>
        <v>4</v>
      </c>
      <c r="T625" s="1" t="s">
        <v>345</v>
      </c>
      <c r="U625" s="1" t="s">
        <v>25</v>
      </c>
      <c r="V625" s="1" t="s">
        <v>25</v>
      </c>
    </row>
    <row r="626" spans="1:22" s="6" customFormat="1" ht="39.75" customHeight="1" x14ac:dyDescent="0.2">
      <c r="A626" s="1">
        <v>619</v>
      </c>
      <c r="B626" s="19" t="s">
        <v>2701</v>
      </c>
      <c r="C626" s="1" t="s">
        <v>2702</v>
      </c>
      <c r="D626" s="1" t="s">
        <v>2703</v>
      </c>
      <c r="E626" s="1" t="s">
        <v>2703</v>
      </c>
      <c r="F626" s="1" t="s">
        <v>15</v>
      </c>
      <c r="G626" s="1" t="s">
        <v>274</v>
      </c>
      <c r="H626" s="1">
        <v>2711974.44</v>
      </c>
      <c r="I626" s="1">
        <v>145</v>
      </c>
      <c r="J626" s="1">
        <v>0</v>
      </c>
      <c r="K626" s="1">
        <v>0</v>
      </c>
      <c r="L626" s="1">
        <v>0</v>
      </c>
      <c r="M626" s="1">
        <v>0</v>
      </c>
      <c r="N626" s="1">
        <v>0</v>
      </c>
      <c r="O626" s="1">
        <v>0</v>
      </c>
      <c r="P626" s="1">
        <v>0</v>
      </c>
      <c r="Q626" s="1">
        <v>0</v>
      </c>
      <c r="R626" s="9">
        <f t="shared" si="11"/>
        <v>2711974.44</v>
      </c>
      <c r="S626" s="1">
        <f t="shared" si="11"/>
        <v>145</v>
      </c>
      <c r="T626" s="1" t="s">
        <v>349</v>
      </c>
      <c r="U626" s="1" t="s">
        <v>25</v>
      </c>
      <c r="V626" s="1" t="s">
        <v>25</v>
      </c>
    </row>
    <row r="627" spans="1:22" s="6" customFormat="1" ht="39.75" customHeight="1" x14ac:dyDescent="0.2">
      <c r="A627" s="1">
        <v>620</v>
      </c>
      <c r="B627" s="19" t="s">
        <v>2704</v>
      </c>
      <c r="C627" s="1" t="s">
        <v>2705</v>
      </c>
      <c r="D627" s="1" t="s">
        <v>2706</v>
      </c>
      <c r="E627" s="1" t="s">
        <v>2706</v>
      </c>
      <c r="F627" s="1" t="s">
        <v>15</v>
      </c>
      <c r="G627" s="1" t="s">
        <v>169</v>
      </c>
      <c r="H627" s="1">
        <v>2533577</v>
      </c>
      <c r="I627" s="1">
        <v>5</v>
      </c>
      <c r="J627" s="1">
        <v>0</v>
      </c>
      <c r="K627" s="1">
        <v>0</v>
      </c>
      <c r="L627" s="1">
        <v>0</v>
      </c>
      <c r="M627" s="1">
        <v>0</v>
      </c>
      <c r="N627" s="1">
        <v>0</v>
      </c>
      <c r="O627" s="1">
        <v>0</v>
      </c>
      <c r="P627" s="1">
        <v>0</v>
      </c>
      <c r="Q627" s="1">
        <v>0</v>
      </c>
      <c r="R627" s="9">
        <f t="shared" si="11"/>
        <v>2533577</v>
      </c>
      <c r="S627" s="1">
        <f t="shared" si="11"/>
        <v>5</v>
      </c>
      <c r="T627" s="1" t="s">
        <v>345</v>
      </c>
      <c r="U627" s="1" t="s">
        <v>25</v>
      </c>
      <c r="V627" s="1" t="s">
        <v>25</v>
      </c>
    </row>
    <row r="628" spans="1:22" s="6" customFormat="1" ht="39.75" customHeight="1" x14ac:dyDescent="0.2">
      <c r="A628" s="1">
        <v>621</v>
      </c>
      <c r="B628" s="19" t="s">
        <v>2707</v>
      </c>
      <c r="C628" s="1" t="s">
        <v>2708</v>
      </c>
      <c r="D628" s="1" t="s">
        <v>2709</v>
      </c>
      <c r="E628" s="1" t="s">
        <v>2709</v>
      </c>
      <c r="F628" s="1" t="s">
        <v>15</v>
      </c>
      <c r="G628" s="1" t="s">
        <v>17</v>
      </c>
      <c r="H628" s="1">
        <v>30112500</v>
      </c>
      <c r="I628" s="1">
        <v>80000</v>
      </c>
      <c r="J628" s="1">
        <v>30112500</v>
      </c>
      <c r="K628" s="1">
        <v>80000</v>
      </c>
      <c r="L628" s="1">
        <v>30112500</v>
      </c>
      <c r="M628" s="1">
        <v>80000</v>
      </c>
      <c r="N628" s="1">
        <v>30112500</v>
      </c>
      <c r="O628" s="1">
        <v>80000</v>
      </c>
      <c r="P628" s="1">
        <v>0</v>
      </c>
      <c r="Q628" s="1">
        <v>0</v>
      </c>
      <c r="R628" s="9">
        <f t="shared" si="11"/>
        <v>120450000</v>
      </c>
      <c r="S628" s="1">
        <f t="shared" si="11"/>
        <v>320000</v>
      </c>
      <c r="T628" s="1" t="s">
        <v>341</v>
      </c>
      <c r="U628" s="1" t="s">
        <v>25</v>
      </c>
      <c r="V628" s="1" t="s">
        <v>25</v>
      </c>
    </row>
    <row r="629" spans="1:22" s="6" customFormat="1" ht="39.75" customHeight="1" x14ac:dyDescent="0.2">
      <c r="A629" s="1">
        <v>622</v>
      </c>
      <c r="B629" s="19" t="s">
        <v>321</v>
      </c>
      <c r="C629" s="1" t="s">
        <v>2710</v>
      </c>
      <c r="D629" s="1" t="s">
        <v>2711</v>
      </c>
      <c r="E629" s="1" t="s">
        <v>2711</v>
      </c>
      <c r="F629" s="1" t="s">
        <v>15</v>
      </c>
      <c r="G629" s="1" t="s">
        <v>169</v>
      </c>
      <c r="H629" s="1">
        <v>12335208</v>
      </c>
      <c r="I629" s="1">
        <v>12</v>
      </c>
      <c r="J629" s="1">
        <v>0</v>
      </c>
      <c r="K629" s="1">
        <v>0</v>
      </c>
      <c r="L629" s="1">
        <v>0</v>
      </c>
      <c r="M629" s="1">
        <v>0</v>
      </c>
      <c r="N629" s="1">
        <v>0</v>
      </c>
      <c r="O629" s="1">
        <v>0</v>
      </c>
      <c r="P629" s="1">
        <v>0</v>
      </c>
      <c r="Q629" s="1">
        <v>0</v>
      </c>
      <c r="R629" s="9">
        <f t="shared" si="11"/>
        <v>12335208</v>
      </c>
      <c r="S629" s="1">
        <f t="shared" si="11"/>
        <v>12</v>
      </c>
      <c r="T629" s="1" t="s">
        <v>345</v>
      </c>
      <c r="U629" s="1" t="s">
        <v>25</v>
      </c>
      <c r="V629" s="1" t="s">
        <v>25</v>
      </c>
    </row>
    <row r="630" spans="1:22" s="6" customFormat="1" ht="39.75" customHeight="1" x14ac:dyDescent="0.2">
      <c r="A630" s="1">
        <v>623</v>
      </c>
      <c r="B630" s="19" t="s">
        <v>268</v>
      </c>
      <c r="C630" s="1" t="s">
        <v>2712</v>
      </c>
      <c r="D630" s="1" t="s">
        <v>2713</v>
      </c>
      <c r="E630" s="1" t="s">
        <v>2713</v>
      </c>
      <c r="F630" s="1" t="s">
        <v>15</v>
      </c>
      <c r="G630" s="1" t="s">
        <v>17</v>
      </c>
      <c r="H630" s="1">
        <v>6066350</v>
      </c>
      <c r="I630" s="1">
        <v>50</v>
      </c>
      <c r="J630" s="1">
        <v>6339300</v>
      </c>
      <c r="K630" s="1">
        <v>50</v>
      </c>
      <c r="L630" s="1">
        <v>6561200</v>
      </c>
      <c r="M630" s="1">
        <v>50</v>
      </c>
      <c r="N630" s="1">
        <v>6790850</v>
      </c>
      <c r="O630" s="1">
        <v>50</v>
      </c>
      <c r="P630" s="1">
        <v>0</v>
      </c>
      <c r="Q630" s="1">
        <v>0</v>
      </c>
      <c r="R630" s="9">
        <f t="shared" si="11"/>
        <v>25757700</v>
      </c>
      <c r="S630" s="1">
        <f t="shared" si="11"/>
        <v>200</v>
      </c>
      <c r="T630" s="1" t="s">
        <v>357</v>
      </c>
      <c r="U630" s="1" t="s">
        <v>25</v>
      </c>
      <c r="V630" s="1" t="s">
        <v>25</v>
      </c>
    </row>
    <row r="631" spans="1:22" s="6" customFormat="1" ht="39.75" customHeight="1" x14ac:dyDescent="0.2">
      <c r="A631" s="1">
        <v>624</v>
      </c>
      <c r="B631" s="19" t="s">
        <v>328</v>
      </c>
      <c r="C631" s="1" t="s">
        <v>389</v>
      </c>
      <c r="D631" s="1" t="s">
        <v>2714</v>
      </c>
      <c r="E631" s="1" t="s">
        <v>2714</v>
      </c>
      <c r="F631" s="1" t="s">
        <v>15</v>
      </c>
      <c r="G631" s="1" t="s">
        <v>282</v>
      </c>
      <c r="H631" s="1">
        <v>2515968</v>
      </c>
      <c r="I631" s="1">
        <v>208</v>
      </c>
      <c r="J631" s="1">
        <v>0</v>
      </c>
      <c r="K631" s="1">
        <v>0</v>
      </c>
      <c r="L631" s="1">
        <v>0</v>
      </c>
      <c r="M631" s="1">
        <v>0</v>
      </c>
      <c r="N631" s="1">
        <v>0</v>
      </c>
      <c r="O631" s="1">
        <v>0</v>
      </c>
      <c r="P631" s="1">
        <v>0</v>
      </c>
      <c r="Q631" s="1">
        <v>0</v>
      </c>
      <c r="R631" s="9">
        <f t="shared" si="11"/>
        <v>2515968</v>
      </c>
      <c r="S631" s="1">
        <f t="shared" si="11"/>
        <v>208</v>
      </c>
      <c r="T631" s="1" t="s">
        <v>345</v>
      </c>
      <c r="U631" s="1" t="s">
        <v>25</v>
      </c>
      <c r="V631" s="1" t="s">
        <v>25</v>
      </c>
    </row>
    <row r="632" spans="1:22" s="6" customFormat="1" ht="39.75" customHeight="1" x14ac:dyDescent="0.2">
      <c r="A632" s="1">
        <v>625</v>
      </c>
      <c r="B632" s="19" t="s">
        <v>2716</v>
      </c>
      <c r="C632" s="1" t="s">
        <v>2717</v>
      </c>
      <c r="D632" s="1" t="s">
        <v>2718</v>
      </c>
      <c r="E632" s="1" t="s">
        <v>2718</v>
      </c>
      <c r="F632" s="1" t="s">
        <v>15</v>
      </c>
      <c r="G632" s="1" t="s">
        <v>430</v>
      </c>
      <c r="H632" s="7">
        <v>863779.27</v>
      </c>
      <c r="I632" s="1">
        <v>1</v>
      </c>
      <c r="J632" s="1">
        <v>0</v>
      </c>
      <c r="K632" s="1">
        <v>0</v>
      </c>
      <c r="L632" s="1">
        <v>0</v>
      </c>
      <c r="M632" s="1">
        <v>0</v>
      </c>
      <c r="N632" s="1">
        <v>0</v>
      </c>
      <c r="O632" s="1">
        <v>0</v>
      </c>
      <c r="P632" s="1">
        <v>0</v>
      </c>
      <c r="Q632" s="1">
        <v>0</v>
      </c>
      <c r="R632" s="9">
        <f t="shared" si="11"/>
        <v>863779.27</v>
      </c>
      <c r="S632" s="1">
        <f t="shared" si="11"/>
        <v>1</v>
      </c>
      <c r="T632" s="1" t="s">
        <v>349</v>
      </c>
      <c r="U632" s="1" t="s">
        <v>25</v>
      </c>
      <c r="V632" s="1" t="s">
        <v>25</v>
      </c>
    </row>
    <row r="633" spans="1:22" s="6" customFormat="1" ht="39.75" customHeight="1" x14ac:dyDescent="0.2">
      <c r="A633" s="1">
        <v>626</v>
      </c>
      <c r="B633" s="19" t="s">
        <v>2719</v>
      </c>
      <c r="C633" s="1" t="s">
        <v>2720</v>
      </c>
      <c r="D633" s="1" t="s">
        <v>2721</v>
      </c>
      <c r="E633" s="1" t="s">
        <v>2721</v>
      </c>
      <c r="F633" s="1" t="s">
        <v>15</v>
      </c>
      <c r="G633" s="1" t="s">
        <v>169</v>
      </c>
      <c r="H633" s="1">
        <v>2217600</v>
      </c>
      <c r="I633" s="1">
        <v>120</v>
      </c>
      <c r="J633" s="1">
        <v>0</v>
      </c>
      <c r="K633" s="1">
        <v>0</v>
      </c>
      <c r="L633" s="1">
        <v>0</v>
      </c>
      <c r="M633" s="1">
        <v>0</v>
      </c>
      <c r="N633" s="1">
        <v>0</v>
      </c>
      <c r="O633" s="1">
        <v>0</v>
      </c>
      <c r="P633" s="1">
        <v>0</v>
      </c>
      <c r="Q633" s="1">
        <v>0</v>
      </c>
      <c r="R633" s="9">
        <f t="shared" si="11"/>
        <v>2217600</v>
      </c>
      <c r="S633" s="1">
        <f t="shared" si="11"/>
        <v>120</v>
      </c>
      <c r="T633" s="1" t="s">
        <v>345</v>
      </c>
      <c r="U633" s="1" t="s">
        <v>25</v>
      </c>
      <c r="V633" s="1" t="s">
        <v>25</v>
      </c>
    </row>
    <row r="634" spans="1:22" s="6" customFormat="1" ht="39.75" customHeight="1" x14ac:dyDescent="0.2">
      <c r="A634" s="1">
        <v>627</v>
      </c>
      <c r="B634" s="19" t="s">
        <v>2722</v>
      </c>
      <c r="C634" s="1" t="s">
        <v>2723</v>
      </c>
      <c r="D634" s="1" t="s">
        <v>2724</v>
      </c>
      <c r="E634" s="1" t="s">
        <v>2724</v>
      </c>
      <c r="F634" s="1" t="s">
        <v>15</v>
      </c>
      <c r="G634" s="1" t="s">
        <v>169</v>
      </c>
      <c r="H634" s="1">
        <v>2181200</v>
      </c>
      <c r="I634" s="1">
        <v>4</v>
      </c>
      <c r="J634" s="1">
        <v>0</v>
      </c>
      <c r="K634" s="1">
        <v>0</v>
      </c>
      <c r="L634" s="1">
        <v>0</v>
      </c>
      <c r="M634" s="1">
        <v>0</v>
      </c>
      <c r="N634" s="1">
        <v>0</v>
      </c>
      <c r="O634" s="1">
        <v>0</v>
      </c>
      <c r="P634" s="1">
        <v>0</v>
      </c>
      <c r="Q634" s="1">
        <v>0</v>
      </c>
      <c r="R634" s="9">
        <f t="shared" si="11"/>
        <v>2181200</v>
      </c>
      <c r="S634" s="1">
        <f t="shared" si="11"/>
        <v>4</v>
      </c>
      <c r="T634" s="1" t="s">
        <v>345</v>
      </c>
      <c r="U634" s="1" t="s">
        <v>25</v>
      </c>
      <c r="V634" s="1" t="s">
        <v>25</v>
      </c>
    </row>
    <row r="635" spans="1:22" s="6" customFormat="1" ht="39.75" customHeight="1" x14ac:dyDescent="0.2">
      <c r="A635" s="1">
        <v>628</v>
      </c>
      <c r="B635" s="19" t="s">
        <v>69</v>
      </c>
      <c r="C635" s="1" t="s">
        <v>2579</v>
      </c>
      <c r="D635" s="1" t="s">
        <v>2725</v>
      </c>
      <c r="E635" s="1" t="s">
        <v>2725</v>
      </c>
      <c r="F635" s="1" t="s">
        <v>15</v>
      </c>
      <c r="G635" s="1" t="s">
        <v>144</v>
      </c>
      <c r="H635" s="1">
        <v>2139648</v>
      </c>
      <c r="I635" s="1">
        <v>3200</v>
      </c>
      <c r="J635" s="1">
        <v>0</v>
      </c>
      <c r="K635" s="1">
        <v>0</v>
      </c>
      <c r="L635" s="1">
        <v>0</v>
      </c>
      <c r="M635" s="1">
        <v>0</v>
      </c>
      <c r="N635" s="1">
        <v>0</v>
      </c>
      <c r="O635" s="1">
        <v>0</v>
      </c>
      <c r="P635" s="1">
        <v>0</v>
      </c>
      <c r="Q635" s="1">
        <v>0</v>
      </c>
      <c r="R635" s="9">
        <f t="shared" si="11"/>
        <v>2139648</v>
      </c>
      <c r="S635" s="1">
        <f t="shared" si="11"/>
        <v>3200</v>
      </c>
      <c r="T635" s="1" t="s">
        <v>345</v>
      </c>
      <c r="U635" s="1" t="s">
        <v>25</v>
      </c>
      <c r="V635" s="1" t="s">
        <v>25</v>
      </c>
    </row>
    <row r="636" spans="1:22" s="6" customFormat="1" ht="39.75" customHeight="1" x14ac:dyDescent="0.2">
      <c r="A636" s="1">
        <v>629</v>
      </c>
      <c r="B636" s="19" t="s">
        <v>44</v>
      </c>
      <c r="C636" s="1" t="s">
        <v>2568</v>
      </c>
      <c r="D636" s="1" t="s">
        <v>2726</v>
      </c>
      <c r="E636" s="1" t="s">
        <v>2726</v>
      </c>
      <c r="F636" s="1" t="s">
        <v>15</v>
      </c>
      <c r="G636" s="1" t="s">
        <v>29</v>
      </c>
      <c r="H636" s="1">
        <v>8031200</v>
      </c>
      <c r="I636" s="1">
        <v>16</v>
      </c>
      <c r="J636" s="1">
        <v>0</v>
      </c>
      <c r="K636" s="1">
        <v>0</v>
      </c>
      <c r="L636" s="1">
        <v>0</v>
      </c>
      <c r="M636" s="1">
        <v>0</v>
      </c>
      <c r="N636" s="1">
        <v>0</v>
      </c>
      <c r="O636" s="1">
        <v>0</v>
      </c>
      <c r="P636" s="1">
        <v>0</v>
      </c>
      <c r="Q636" s="1">
        <v>0</v>
      </c>
      <c r="R636" s="9">
        <f t="shared" si="11"/>
        <v>8031200</v>
      </c>
      <c r="S636" s="1">
        <f t="shared" si="11"/>
        <v>16</v>
      </c>
      <c r="T636" s="1" t="s">
        <v>350</v>
      </c>
      <c r="U636" s="1" t="s">
        <v>25</v>
      </c>
      <c r="V636" s="1" t="s">
        <v>25</v>
      </c>
    </row>
    <row r="637" spans="1:22" s="6" customFormat="1" ht="39.75" customHeight="1" x14ac:dyDescent="0.2">
      <c r="A637" s="1">
        <v>630</v>
      </c>
      <c r="B637" s="19" t="s">
        <v>121</v>
      </c>
      <c r="C637" s="1" t="s">
        <v>181</v>
      </c>
      <c r="D637" s="1" t="s">
        <v>2727</v>
      </c>
      <c r="E637" s="1" t="s">
        <v>2727</v>
      </c>
      <c r="F637" s="1" t="s">
        <v>15</v>
      </c>
      <c r="G637" s="1" t="s">
        <v>169</v>
      </c>
      <c r="H637" s="1">
        <v>321411.82</v>
      </c>
      <c r="I637" s="1">
        <v>1</v>
      </c>
      <c r="J637" s="1">
        <v>0</v>
      </c>
      <c r="K637" s="1">
        <v>0</v>
      </c>
      <c r="L637" s="1">
        <v>0</v>
      </c>
      <c r="M637" s="1">
        <v>0</v>
      </c>
      <c r="N637" s="1">
        <v>0</v>
      </c>
      <c r="O637" s="1">
        <v>0</v>
      </c>
      <c r="P637" s="1">
        <v>0</v>
      </c>
      <c r="Q637" s="1">
        <v>0</v>
      </c>
      <c r="R637" s="9">
        <f t="shared" si="11"/>
        <v>321411.82</v>
      </c>
      <c r="S637" s="1">
        <f t="shared" si="11"/>
        <v>1</v>
      </c>
      <c r="T637" s="1" t="s">
        <v>350</v>
      </c>
      <c r="U637" s="1" t="s">
        <v>25</v>
      </c>
      <c r="V637" s="1" t="s">
        <v>25</v>
      </c>
    </row>
    <row r="638" spans="1:22" s="6" customFormat="1" ht="39.75" customHeight="1" x14ac:dyDescent="0.2">
      <c r="A638" s="1">
        <v>631</v>
      </c>
      <c r="B638" s="19" t="s">
        <v>2728</v>
      </c>
      <c r="C638" s="1" t="s">
        <v>2729</v>
      </c>
      <c r="D638" s="1" t="s">
        <v>2730</v>
      </c>
      <c r="E638" s="1" t="s">
        <v>2730</v>
      </c>
      <c r="F638" s="1" t="s">
        <v>15</v>
      </c>
      <c r="G638" s="1" t="s">
        <v>169</v>
      </c>
      <c r="H638" s="1">
        <v>0</v>
      </c>
      <c r="I638" s="1">
        <v>0</v>
      </c>
      <c r="J638" s="1">
        <v>0</v>
      </c>
      <c r="K638" s="1">
        <v>0</v>
      </c>
      <c r="L638" s="1">
        <v>2204467</v>
      </c>
      <c r="M638" s="1">
        <v>1</v>
      </c>
      <c r="N638" s="1">
        <v>0</v>
      </c>
      <c r="O638" s="1">
        <v>0</v>
      </c>
      <c r="P638" s="1">
        <v>0</v>
      </c>
      <c r="Q638" s="1">
        <v>0</v>
      </c>
      <c r="R638" s="9">
        <f t="shared" si="11"/>
        <v>2204467</v>
      </c>
      <c r="S638" s="1">
        <f t="shared" si="11"/>
        <v>1</v>
      </c>
      <c r="T638" s="1" t="s">
        <v>333</v>
      </c>
      <c r="U638" s="1" t="s">
        <v>25</v>
      </c>
      <c r="V638" s="1" t="s">
        <v>25</v>
      </c>
    </row>
    <row r="639" spans="1:22" s="6" customFormat="1" ht="39.75" customHeight="1" x14ac:dyDescent="0.2">
      <c r="A639" s="1">
        <v>632</v>
      </c>
      <c r="B639" s="19" t="s">
        <v>2731</v>
      </c>
      <c r="C639" s="1" t="s">
        <v>2732</v>
      </c>
      <c r="D639" s="1" t="s">
        <v>2733</v>
      </c>
      <c r="E639" s="1" t="s">
        <v>2733</v>
      </c>
      <c r="F639" s="1" t="s">
        <v>15</v>
      </c>
      <c r="G639" s="1" t="s">
        <v>169</v>
      </c>
      <c r="H639" s="1">
        <v>0</v>
      </c>
      <c r="I639" s="1">
        <v>0</v>
      </c>
      <c r="J639" s="1">
        <v>8064000</v>
      </c>
      <c r="K639" s="1">
        <v>4</v>
      </c>
      <c r="L639" s="1">
        <v>0</v>
      </c>
      <c r="M639" s="1">
        <v>0</v>
      </c>
      <c r="N639" s="1">
        <v>0</v>
      </c>
      <c r="O639" s="1">
        <v>0</v>
      </c>
      <c r="P639" s="1">
        <v>0</v>
      </c>
      <c r="Q639" s="1">
        <v>0</v>
      </c>
      <c r="R639" s="9">
        <f t="shared" si="11"/>
        <v>8064000</v>
      </c>
      <c r="S639" s="1">
        <f t="shared" si="11"/>
        <v>4</v>
      </c>
      <c r="T639" s="1" t="s">
        <v>356</v>
      </c>
      <c r="U639" s="1" t="s">
        <v>25</v>
      </c>
      <c r="V639" s="1" t="s">
        <v>25</v>
      </c>
    </row>
    <row r="640" spans="1:22" s="6" customFormat="1" ht="39.75" customHeight="1" x14ac:dyDescent="0.2">
      <c r="A640" s="1">
        <v>633</v>
      </c>
      <c r="B640" s="19" t="s">
        <v>453</v>
      </c>
      <c r="C640" s="1" t="s">
        <v>2602</v>
      </c>
      <c r="D640" s="1" t="s">
        <v>2734</v>
      </c>
      <c r="E640" s="1" t="s">
        <v>2734</v>
      </c>
      <c r="F640" s="1" t="s">
        <v>15</v>
      </c>
      <c r="G640" s="1" t="s">
        <v>282</v>
      </c>
      <c r="H640" s="3">
        <v>3431676.0640000002</v>
      </c>
      <c r="I640" s="3">
        <v>891.4</v>
      </c>
      <c r="J640" s="1">
        <v>0</v>
      </c>
      <c r="K640" s="1">
        <v>0</v>
      </c>
      <c r="L640" s="1">
        <v>0</v>
      </c>
      <c r="M640" s="1">
        <v>0</v>
      </c>
      <c r="N640" s="1">
        <v>0</v>
      </c>
      <c r="O640" s="1">
        <v>0</v>
      </c>
      <c r="P640" s="1">
        <v>0</v>
      </c>
      <c r="Q640" s="1">
        <v>0</v>
      </c>
      <c r="R640" s="9">
        <f t="shared" si="11"/>
        <v>3431676.0640000002</v>
      </c>
      <c r="S640" s="1">
        <f t="shared" si="11"/>
        <v>891.4</v>
      </c>
      <c r="T640" s="1" t="s">
        <v>349</v>
      </c>
      <c r="U640" s="1" t="s">
        <v>25</v>
      </c>
      <c r="V640" s="1" t="s">
        <v>25</v>
      </c>
    </row>
    <row r="641" spans="1:22" s="6" customFormat="1" ht="39.75" customHeight="1" x14ac:dyDescent="0.2">
      <c r="A641" s="1">
        <v>634</v>
      </c>
      <c r="B641" s="19" t="s">
        <v>69</v>
      </c>
      <c r="C641" s="1" t="s">
        <v>178</v>
      </c>
      <c r="D641" s="1" t="s">
        <v>2735</v>
      </c>
      <c r="E641" s="1" t="s">
        <v>2735</v>
      </c>
      <c r="F641" s="1" t="s">
        <v>15</v>
      </c>
      <c r="G641" s="1" t="s">
        <v>144</v>
      </c>
      <c r="H641" s="1">
        <v>5000000</v>
      </c>
      <c r="I641" s="1">
        <v>5000</v>
      </c>
      <c r="J641" s="1">
        <v>0</v>
      </c>
      <c r="K641" s="1">
        <v>0</v>
      </c>
      <c r="L641" s="1">
        <v>0</v>
      </c>
      <c r="M641" s="1">
        <v>0</v>
      </c>
      <c r="N641" s="1">
        <v>0</v>
      </c>
      <c r="O641" s="1">
        <v>0</v>
      </c>
      <c r="P641" s="1">
        <v>0</v>
      </c>
      <c r="Q641" s="1">
        <v>0</v>
      </c>
      <c r="R641" s="9">
        <f t="shared" si="11"/>
        <v>5000000</v>
      </c>
      <c r="S641" s="1">
        <f t="shared" si="11"/>
        <v>5000</v>
      </c>
      <c r="T641" s="1" t="s">
        <v>345</v>
      </c>
      <c r="U641" s="1" t="s">
        <v>25</v>
      </c>
      <c r="V641" s="1" t="s">
        <v>25</v>
      </c>
    </row>
    <row r="642" spans="1:22" s="6" customFormat="1" ht="39.75" customHeight="1" x14ac:dyDescent="0.2">
      <c r="A642" s="1">
        <v>635</v>
      </c>
      <c r="B642" s="19" t="s">
        <v>172</v>
      </c>
      <c r="C642" s="1" t="s">
        <v>2736</v>
      </c>
      <c r="D642" s="1" t="s">
        <v>2737</v>
      </c>
      <c r="E642" s="1" t="s">
        <v>2737</v>
      </c>
      <c r="F642" s="1" t="s">
        <v>15</v>
      </c>
      <c r="G642" s="1" t="s">
        <v>169</v>
      </c>
      <c r="H642" s="3">
        <v>8029702.9000000004</v>
      </c>
      <c r="I642" s="3">
        <v>542</v>
      </c>
      <c r="J642" s="3">
        <v>6222279</v>
      </c>
      <c r="K642" s="3">
        <v>420</v>
      </c>
      <c r="L642" s="3">
        <v>6222279</v>
      </c>
      <c r="M642" s="3">
        <v>420</v>
      </c>
      <c r="N642" s="3">
        <v>6222279</v>
      </c>
      <c r="O642" s="3">
        <v>420</v>
      </c>
      <c r="P642" s="1">
        <v>0</v>
      </c>
      <c r="Q642" s="1">
        <v>0</v>
      </c>
      <c r="R642" s="9">
        <f t="shared" si="11"/>
        <v>26696539.899999999</v>
      </c>
      <c r="S642" s="1">
        <f t="shared" si="11"/>
        <v>1802</v>
      </c>
      <c r="T642" s="1" t="s">
        <v>353</v>
      </c>
      <c r="U642" s="1" t="s">
        <v>25</v>
      </c>
      <c r="V642" s="1" t="s">
        <v>25</v>
      </c>
    </row>
    <row r="643" spans="1:22" s="6" customFormat="1" ht="39.75" customHeight="1" x14ac:dyDescent="0.2">
      <c r="A643" s="1">
        <v>636</v>
      </c>
      <c r="B643" s="19" t="s">
        <v>193</v>
      </c>
      <c r="C643" s="1" t="s">
        <v>2738</v>
      </c>
      <c r="D643" s="1" t="s">
        <v>2739</v>
      </c>
      <c r="E643" s="1" t="s">
        <v>2739</v>
      </c>
      <c r="F643" s="1" t="s">
        <v>15</v>
      </c>
      <c r="G643" s="1" t="s">
        <v>29</v>
      </c>
      <c r="H643" s="1">
        <v>1622060</v>
      </c>
      <c r="I643" s="1">
        <v>20</v>
      </c>
      <c r="J643" s="1">
        <v>1686940</v>
      </c>
      <c r="K643" s="1">
        <v>20</v>
      </c>
      <c r="L643" s="1">
        <v>1745980</v>
      </c>
      <c r="M643" s="1">
        <v>20</v>
      </c>
      <c r="N643" s="1">
        <v>3127484.1622284004</v>
      </c>
      <c r="O643" s="1">
        <v>20</v>
      </c>
      <c r="P643" s="1">
        <v>0</v>
      </c>
      <c r="Q643" s="1">
        <v>0</v>
      </c>
      <c r="R643" s="9">
        <f t="shared" si="11"/>
        <v>8182464.1622283999</v>
      </c>
      <c r="S643" s="1">
        <f t="shared" si="11"/>
        <v>80</v>
      </c>
      <c r="T643" s="1" t="s">
        <v>355</v>
      </c>
      <c r="U643" s="1" t="s">
        <v>25</v>
      </c>
      <c r="V643" s="1" t="s">
        <v>25</v>
      </c>
    </row>
    <row r="644" spans="1:22" s="6" customFormat="1" ht="39.75" customHeight="1" x14ac:dyDescent="0.2">
      <c r="A644" s="1">
        <v>637</v>
      </c>
      <c r="B644" s="19" t="s">
        <v>277</v>
      </c>
      <c r="C644" s="1" t="s">
        <v>2740</v>
      </c>
      <c r="D644" s="1" t="s">
        <v>2741</v>
      </c>
      <c r="E644" s="1" t="s">
        <v>2741</v>
      </c>
      <c r="F644" s="1" t="s">
        <v>15</v>
      </c>
      <c r="G644" s="1" t="s">
        <v>29</v>
      </c>
      <c r="H644" s="1">
        <v>11905245</v>
      </c>
      <c r="I644" s="1">
        <v>30</v>
      </c>
      <c r="J644" s="1">
        <v>0</v>
      </c>
      <c r="K644" s="1">
        <v>0</v>
      </c>
      <c r="L644" s="1">
        <v>0</v>
      </c>
      <c r="M644" s="1">
        <v>0</v>
      </c>
      <c r="N644" s="1">
        <v>0</v>
      </c>
      <c r="O644" s="1">
        <v>0</v>
      </c>
      <c r="P644" s="1">
        <v>0</v>
      </c>
      <c r="Q644" s="1">
        <v>0</v>
      </c>
      <c r="R644" s="9">
        <f t="shared" si="11"/>
        <v>11905245</v>
      </c>
      <c r="S644" s="1">
        <f t="shared" si="11"/>
        <v>30</v>
      </c>
      <c r="T644" s="1" t="s">
        <v>343</v>
      </c>
      <c r="U644" s="1" t="s">
        <v>25</v>
      </c>
      <c r="V644" s="1" t="s">
        <v>25</v>
      </c>
    </row>
    <row r="645" spans="1:22" s="6" customFormat="1" ht="39.75" customHeight="1" x14ac:dyDescent="0.2">
      <c r="A645" s="1">
        <v>638</v>
      </c>
      <c r="B645" s="19" t="s">
        <v>294</v>
      </c>
      <c r="C645" s="1" t="s">
        <v>2743</v>
      </c>
      <c r="D645" s="1" t="s">
        <v>2744</v>
      </c>
      <c r="E645" s="1" t="s">
        <v>2744</v>
      </c>
      <c r="F645" s="1" t="s">
        <v>15</v>
      </c>
      <c r="G645" s="1" t="s">
        <v>169</v>
      </c>
      <c r="H645" s="1">
        <v>426300</v>
      </c>
      <c r="I645" s="1">
        <v>30</v>
      </c>
      <c r="J645" s="1">
        <v>0</v>
      </c>
      <c r="K645" s="1">
        <v>0</v>
      </c>
      <c r="L645" s="1">
        <v>0</v>
      </c>
      <c r="M645" s="1">
        <v>0</v>
      </c>
      <c r="N645" s="1">
        <v>0</v>
      </c>
      <c r="O645" s="1">
        <v>0</v>
      </c>
      <c r="P645" s="1">
        <v>0</v>
      </c>
      <c r="Q645" s="1">
        <v>0</v>
      </c>
      <c r="R645" s="9">
        <f t="shared" si="11"/>
        <v>426300</v>
      </c>
      <c r="S645" s="1">
        <f t="shared" si="11"/>
        <v>30</v>
      </c>
      <c r="T645" s="1" t="s">
        <v>345</v>
      </c>
      <c r="U645" s="1" t="s">
        <v>25</v>
      </c>
      <c r="V645" s="1" t="s">
        <v>25</v>
      </c>
    </row>
    <row r="646" spans="1:22" s="6" customFormat="1" ht="39.75" customHeight="1" x14ac:dyDescent="0.2">
      <c r="A646" s="1">
        <v>639</v>
      </c>
      <c r="B646" s="19" t="s">
        <v>2745</v>
      </c>
      <c r="C646" s="1" t="s">
        <v>2746</v>
      </c>
      <c r="D646" s="1" t="s">
        <v>2747</v>
      </c>
      <c r="E646" s="1" t="s">
        <v>2747</v>
      </c>
      <c r="F646" s="1" t="s">
        <v>15</v>
      </c>
      <c r="G646" s="1" t="s">
        <v>29</v>
      </c>
      <c r="H646" s="1">
        <v>37002014</v>
      </c>
      <c r="I646" s="1">
        <v>10</v>
      </c>
      <c r="J646" s="1">
        <v>0</v>
      </c>
      <c r="K646" s="1">
        <v>0</v>
      </c>
      <c r="L646" s="1">
        <v>0</v>
      </c>
      <c r="M646" s="1">
        <v>0</v>
      </c>
      <c r="N646" s="1">
        <v>0</v>
      </c>
      <c r="O646" s="1">
        <v>0</v>
      </c>
      <c r="P646" s="1">
        <v>0</v>
      </c>
      <c r="Q646" s="1">
        <v>0</v>
      </c>
      <c r="R646" s="9">
        <f t="shared" si="11"/>
        <v>37002014</v>
      </c>
      <c r="S646" s="1">
        <f t="shared" si="11"/>
        <v>10</v>
      </c>
      <c r="T646" s="1" t="s">
        <v>359</v>
      </c>
      <c r="U646" s="1" t="s">
        <v>25</v>
      </c>
      <c r="V646" s="1" t="s">
        <v>25</v>
      </c>
    </row>
    <row r="647" spans="1:22" s="6" customFormat="1" ht="39.75" customHeight="1" x14ac:dyDescent="0.2">
      <c r="A647" s="1">
        <v>640</v>
      </c>
      <c r="B647" s="19" t="s">
        <v>174</v>
      </c>
      <c r="C647" s="1" t="s">
        <v>2742</v>
      </c>
      <c r="D647" s="1" t="s">
        <v>2748</v>
      </c>
      <c r="E647" s="1" t="s">
        <v>2748</v>
      </c>
      <c r="F647" s="1" t="s">
        <v>15</v>
      </c>
      <c r="G647" s="1" t="s">
        <v>169</v>
      </c>
      <c r="H647" s="1">
        <v>1777332</v>
      </c>
      <c r="I647" s="1">
        <v>4</v>
      </c>
      <c r="J647" s="1">
        <v>1777332</v>
      </c>
      <c r="K647" s="1">
        <v>4</v>
      </c>
      <c r="L647" s="1">
        <v>1777332</v>
      </c>
      <c r="M647" s="1">
        <v>4</v>
      </c>
      <c r="N647" s="1">
        <v>0</v>
      </c>
      <c r="O647" s="1">
        <v>0</v>
      </c>
      <c r="P647" s="1">
        <v>0</v>
      </c>
      <c r="Q647" s="1">
        <v>0</v>
      </c>
      <c r="R647" s="9">
        <f t="shared" si="11"/>
        <v>5331996</v>
      </c>
      <c r="S647" s="1">
        <f t="shared" si="11"/>
        <v>12</v>
      </c>
      <c r="T647" s="1" t="s">
        <v>335</v>
      </c>
      <c r="U647" s="1" t="s">
        <v>25</v>
      </c>
      <c r="V647" s="1" t="s">
        <v>25</v>
      </c>
    </row>
    <row r="648" spans="1:22" s="6" customFormat="1" ht="39.75" customHeight="1" x14ac:dyDescent="0.2">
      <c r="A648" s="1">
        <v>641</v>
      </c>
      <c r="B648" s="19" t="s">
        <v>2750</v>
      </c>
      <c r="C648" s="1" t="s">
        <v>2751</v>
      </c>
      <c r="D648" s="1" t="s">
        <v>2752</v>
      </c>
      <c r="E648" s="1" t="s">
        <v>2752</v>
      </c>
      <c r="F648" s="1" t="s">
        <v>15</v>
      </c>
      <c r="G648" s="1" t="s">
        <v>169</v>
      </c>
      <c r="H648" s="3">
        <v>3318000</v>
      </c>
      <c r="I648" s="3">
        <v>158</v>
      </c>
      <c r="J648" s="3">
        <v>2940000</v>
      </c>
      <c r="K648" s="3">
        <v>140</v>
      </c>
      <c r="L648" s="3">
        <v>2940000</v>
      </c>
      <c r="M648" s="3">
        <v>140</v>
      </c>
      <c r="N648" s="3">
        <v>2940000</v>
      </c>
      <c r="O648" s="3">
        <v>140</v>
      </c>
      <c r="P648" s="1">
        <v>0</v>
      </c>
      <c r="Q648" s="1">
        <v>0</v>
      </c>
      <c r="R648" s="9">
        <f t="shared" si="11"/>
        <v>12138000</v>
      </c>
      <c r="S648" s="1">
        <f t="shared" si="11"/>
        <v>578</v>
      </c>
      <c r="T648" s="1" t="s">
        <v>353</v>
      </c>
      <c r="U648" s="1" t="s">
        <v>25</v>
      </c>
      <c r="V648" s="1" t="s">
        <v>25</v>
      </c>
    </row>
    <row r="649" spans="1:22" s="6" customFormat="1" ht="39.75" customHeight="1" x14ac:dyDescent="0.2">
      <c r="A649" s="1">
        <v>642</v>
      </c>
      <c r="B649" s="19" t="s">
        <v>2753</v>
      </c>
      <c r="C649" s="1" t="s">
        <v>2754</v>
      </c>
      <c r="D649" s="1" t="s">
        <v>2755</v>
      </c>
      <c r="E649" s="1" t="s">
        <v>2755</v>
      </c>
      <c r="F649" s="1" t="s">
        <v>15</v>
      </c>
      <c r="G649" s="1" t="s">
        <v>169</v>
      </c>
      <c r="H649" s="1">
        <v>777546</v>
      </c>
      <c r="I649" s="1">
        <v>5</v>
      </c>
      <c r="J649" s="1">
        <v>0</v>
      </c>
      <c r="K649" s="1">
        <v>0</v>
      </c>
      <c r="L649" s="1">
        <v>0</v>
      </c>
      <c r="M649" s="1">
        <v>0</v>
      </c>
      <c r="N649" s="1">
        <v>0</v>
      </c>
      <c r="O649" s="1">
        <v>0</v>
      </c>
      <c r="P649" s="1">
        <v>0</v>
      </c>
      <c r="Q649" s="1">
        <v>0</v>
      </c>
      <c r="R649" s="9">
        <f t="shared" si="11"/>
        <v>777546</v>
      </c>
      <c r="S649" s="1">
        <f t="shared" si="11"/>
        <v>5</v>
      </c>
      <c r="T649" s="1" t="s">
        <v>350</v>
      </c>
      <c r="U649" s="1" t="s">
        <v>25</v>
      </c>
      <c r="V649" s="1" t="s">
        <v>25</v>
      </c>
    </row>
    <row r="650" spans="1:22" s="6" customFormat="1" ht="39.75" customHeight="1" x14ac:dyDescent="0.2">
      <c r="A650" s="1">
        <v>643</v>
      </c>
      <c r="B650" s="19" t="s">
        <v>2756</v>
      </c>
      <c r="C650" s="1" t="s">
        <v>2757</v>
      </c>
      <c r="D650" s="1" t="s">
        <v>2758</v>
      </c>
      <c r="E650" s="1" t="s">
        <v>2758</v>
      </c>
      <c r="F650" s="1" t="s">
        <v>15</v>
      </c>
      <c r="G650" s="1" t="s">
        <v>169</v>
      </c>
      <c r="H650" s="1">
        <v>6410040</v>
      </c>
      <c r="I650" s="1">
        <v>2</v>
      </c>
      <c r="J650" s="1">
        <v>0</v>
      </c>
      <c r="K650" s="1">
        <v>0</v>
      </c>
      <c r="L650" s="1">
        <v>0</v>
      </c>
      <c r="M650" s="1">
        <v>0</v>
      </c>
      <c r="N650" s="1">
        <v>0</v>
      </c>
      <c r="O650" s="1">
        <v>0</v>
      </c>
      <c r="P650" s="1">
        <v>0</v>
      </c>
      <c r="Q650" s="1">
        <v>0</v>
      </c>
      <c r="R650" s="9">
        <f t="shared" si="11"/>
        <v>6410040</v>
      </c>
      <c r="S650" s="1">
        <f t="shared" si="11"/>
        <v>2</v>
      </c>
      <c r="T650" s="1" t="s">
        <v>337</v>
      </c>
      <c r="U650" s="1" t="s">
        <v>25</v>
      </c>
      <c r="V650" s="1" t="s">
        <v>25</v>
      </c>
    </row>
    <row r="651" spans="1:22" s="6" customFormat="1" ht="39.75" customHeight="1" x14ac:dyDescent="0.2">
      <c r="A651" s="1">
        <v>644</v>
      </c>
      <c r="B651" s="19" t="s">
        <v>2595</v>
      </c>
      <c r="C651" s="1" t="s">
        <v>2596</v>
      </c>
      <c r="D651" s="1" t="s">
        <v>2759</v>
      </c>
      <c r="E651" s="1" t="s">
        <v>2759</v>
      </c>
      <c r="F651" s="1" t="s">
        <v>15</v>
      </c>
      <c r="G651" s="1" t="s">
        <v>169</v>
      </c>
      <c r="H651" s="1">
        <v>2334273</v>
      </c>
      <c r="I651" s="1">
        <v>6</v>
      </c>
      <c r="J651" s="1">
        <v>0</v>
      </c>
      <c r="K651" s="1">
        <v>0</v>
      </c>
      <c r="L651" s="1">
        <v>0</v>
      </c>
      <c r="M651" s="1">
        <v>0</v>
      </c>
      <c r="N651" s="1">
        <v>0</v>
      </c>
      <c r="O651" s="1">
        <v>0</v>
      </c>
      <c r="P651" s="1">
        <v>0</v>
      </c>
      <c r="Q651" s="1">
        <v>0</v>
      </c>
      <c r="R651" s="9">
        <f t="shared" si="11"/>
        <v>2334273</v>
      </c>
      <c r="S651" s="1">
        <f t="shared" si="11"/>
        <v>6</v>
      </c>
      <c r="T651" s="1" t="s">
        <v>345</v>
      </c>
      <c r="U651" s="1" t="s">
        <v>25</v>
      </c>
      <c r="V651" s="1" t="s">
        <v>25</v>
      </c>
    </row>
    <row r="652" spans="1:22" s="6" customFormat="1" ht="39.75" customHeight="1" x14ac:dyDescent="0.2">
      <c r="A652" s="1">
        <v>645</v>
      </c>
      <c r="B652" s="19" t="s">
        <v>2760</v>
      </c>
      <c r="C652" s="1" t="s">
        <v>2761</v>
      </c>
      <c r="D652" s="1" t="s">
        <v>2762</v>
      </c>
      <c r="E652" s="1" t="s">
        <v>2762</v>
      </c>
      <c r="F652" s="1" t="s">
        <v>15</v>
      </c>
      <c r="G652" s="1" t="s">
        <v>169</v>
      </c>
      <c r="H652" s="1">
        <v>1381872.24</v>
      </c>
      <c r="I652" s="1">
        <v>1</v>
      </c>
      <c r="J652" s="1">
        <v>0</v>
      </c>
      <c r="K652" s="1">
        <v>0</v>
      </c>
      <c r="L652" s="1">
        <v>0</v>
      </c>
      <c r="M652" s="1">
        <v>0</v>
      </c>
      <c r="N652" s="1">
        <v>0</v>
      </c>
      <c r="O652" s="1">
        <v>0</v>
      </c>
      <c r="P652" s="1">
        <v>0</v>
      </c>
      <c r="Q652" s="1">
        <v>0</v>
      </c>
      <c r="R652" s="9">
        <f t="shared" si="11"/>
        <v>1381872.24</v>
      </c>
      <c r="S652" s="1">
        <f t="shared" si="11"/>
        <v>1</v>
      </c>
      <c r="T652" s="1" t="s">
        <v>350</v>
      </c>
      <c r="U652" s="1" t="s">
        <v>25</v>
      </c>
      <c r="V652" s="1" t="s">
        <v>25</v>
      </c>
    </row>
    <row r="653" spans="1:22" s="6" customFormat="1" ht="39.75" customHeight="1" x14ac:dyDescent="0.2">
      <c r="A653" s="1">
        <v>646</v>
      </c>
      <c r="B653" s="19" t="s">
        <v>266</v>
      </c>
      <c r="C653" s="1" t="s">
        <v>2764</v>
      </c>
      <c r="D653" s="1" t="s">
        <v>2765</v>
      </c>
      <c r="E653" s="1" t="s">
        <v>2765</v>
      </c>
      <c r="F653" s="1" t="s">
        <v>15</v>
      </c>
      <c r="G653" s="1" t="s">
        <v>169</v>
      </c>
      <c r="H653" s="3">
        <v>4157958.0000000005</v>
      </c>
      <c r="I653" s="1">
        <v>40</v>
      </c>
      <c r="J653" s="1">
        <v>4157958.0000000005</v>
      </c>
      <c r="K653" s="1">
        <v>40</v>
      </c>
      <c r="L653" s="1">
        <v>4157958.0000000005</v>
      </c>
      <c r="M653" s="1">
        <v>40</v>
      </c>
      <c r="N653" s="1">
        <v>4157958.0000000005</v>
      </c>
      <c r="O653" s="1">
        <v>40</v>
      </c>
      <c r="P653" s="1">
        <v>0</v>
      </c>
      <c r="Q653" s="1">
        <v>0</v>
      </c>
      <c r="R653" s="9">
        <f t="shared" si="11"/>
        <v>16631832.000000002</v>
      </c>
      <c r="S653" s="1">
        <f t="shared" si="11"/>
        <v>160</v>
      </c>
      <c r="T653" s="1" t="s">
        <v>341</v>
      </c>
      <c r="U653" s="1" t="s">
        <v>25</v>
      </c>
      <c r="V653" s="1" t="s">
        <v>25</v>
      </c>
    </row>
    <row r="654" spans="1:22" s="6" customFormat="1" ht="39.75" customHeight="1" x14ac:dyDescent="0.2">
      <c r="A654" s="1">
        <v>647</v>
      </c>
      <c r="B654" s="19" t="s">
        <v>231</v>
      </c>
      <c r="C654" s="1" t="s">
        <v>2766</v>
      </c>
      <c r="D654" s="1" t="s">
        <v>2767</v>
      </c>
      <c r="E654" s="1" t="s">
        <v>2767</v>
      </c>
      <c r="F654" s="1" t="s">
        <v>15</v>
      </c>
      <c r="G654" s="1" t="s">
        <v>144</v>
      </c>
      <c r="H654" s="1">
        <v>1776675</v>
      </c>
      <c r="I654" s="1">
        <v>25</v>
      </c>
      <c r="J654" s="1">
        <v>1865500</v>
      </c>
      <c r="K654" s="1">
        <v>25</v>
      </c>
      <c r="L654" s="1">
        <v>1940125</v>
      </c>
      <c r="M654" s="1">
        <v>25</v>
      </c>
      <c r="N654" s="1">
        <v>2017725</v>
      </c>
      <c r="O654" s="1">
        <v>25</v>
      </c>
      <c r="P654" s="1">
        <v>2098425</v>
      </c>
      <c r="Q654" s="1">
        <v>25</v>
      </c>
      <c r="R654" s="9">
        <f t="shared" si="11"/>
        <v>9698450</v>
      </c>
      <c r="S654" s="1">
        <f t="shared" si="11"/>
        <v>125</v>
      </c>
      <c r="T654" s="1" t="s">
        <v>357</v>
      </c>
      <c r="U654" s="1" t="s">
        <v>25</v>
      </c>
      <c r="V654" s="1" t="s">
        <v>25</v>
      </c>
    </row>
    <row r="655" spans="1:22" s="6" customFormat="1" ht="39.75" customHeight="1" x14ac:dyDescent="0.2">
      <c r="A655" s="1">
        <v>648</v>
      </c>
      <c r="B655" s="19" t="s">
        <v>2768</v>
      </c>
      <c r="C655" s="1" t="s">
        <v>2769</v>
      </c>
      <c r="D655" s="1" t="s">
        <v>2770</v>
      </c>
      <c r="E655" s="1" t="s">
        <v>2770</v>
      </c>
      <c r="F655" s="1" t="s">
        <v>15</v>
      </c>
      <c r="G655" s="1" t="s">
        <v>169</v>
      </c>
      <c r="H655" s="1">
        <v>24688125</v>
      </c>
      <c r="I655" s="1">
        <v>75</v>
      </c>
      <c r="J655" s="1">
        <v>0</v>
      </c>
      <c r="K655" s="1">
        <v>0</v>
      </c>
      <c r="L655" s="1">
        <v>0</v>
      </c>
      <c r="M655" s="1">
        <v>0</v>
      </c>
      <c r="N655" s="1">
        <v>0</v>
      </c>
      <c r="O655" s="1">
        <v>0</v>
      </c>
      <c r="P655" s="1">
        <v>0</v>
      </c>
      <c r="Q655" s="1">
        <v>0</v>
      </c>
      <c r="R655" s="9">
        <f t="shared" si="11"/>
        <v>24688125</v>
      </c>
      <c r="S655" s="1">
        <f t="shared" si="11"/>
        <v>75</v>
      </c>
      <c r="T655" s="1" t="s">
        <v>345</v>
      </c>
      <c r="U655" s="1" t="s">
        <v>25</v>
      </c>
      <c r="V655" s="1" t="s">
        <v>25</v>
      </c>
    </row>
    <row r="656" spans="1:22" s="6" customFormat="1" ht="39.75" customHeight="1" x14ac:dyDescent="0.2">
      <c r="A656" s="1">
        <v>649</v>
      </c>
      <c r="B656" s="19" t="s">
        <v>285</v>
      </c>
      <c r="C656" s="1" t="s">
        <v>2633</v>
      </c>
      <c r="D656" s="1" t="s">
        <v>2771</v>
      </c>
      <c r="E656" s="1" t="s">
        <v>2771</v>
      </c>
      <c r="F656" s="1" t="s">
        <v>15</v>
      </c>
      <c r="G656" s="1" t="s">
        <v>169</v>
      </c>
      <c r="H656" s="1">
        <v>1384541</v>
      </c>
      <c r="I656" s="1">
        <v>35</v>
      </c>
      <c r="J656" s="1">
        <v>0</v>
      </c>
      <c r="K656" s="1">
        <v>0</v>
      </c>
      <c r="L656" s="1">
        <v>0</v>
      </c>
      <c r="M656" s="1">
        <v>0</v>
      </c>
      <c r="N656" s="1">
        <v>0</v>
      </c>
      <c r="O656" s="1">
        <v>0</v>
      </c>
      <c r="P656" s="1">
        <v>0</v>
      </c>
      <c r="Q656" s="1">
        <v>0</v>
      </c>
      <c r="R656" s="9">
        <f t="shared" si="11"/>
        <v>1384541</v>
      </c>
      <c r="S656" s="1">
        <f t="shared" si="11"/>
        <v>35</v>
      </c>
      <c r="T656" s="1" t="s">
        <v>345</v>
      </c>
      <c r="U656" s="1" t="s">
        <v>25</v>
      </c>
      <c r="V656" s="1" t="s">
        <v>25</v>
      </c>
    </row>
    <row r="657" spans="1:22" s="6" customFormat="1" ht="39.75" customHeight="1" x14ac:dyDescent="0.2">
      <c r="A657" s="1">
        <v>650</v>
      </c>
      <c r="B657" s="19" t="s">
        <v>2719</v>
      </c>
      <c r="C657" s="1" t="s">
        <v>2772</v>
      </c>
      <c r="D657" s="1" t="s">
        <v>2773</v>
      </c>
      <c r="E657" s="1" t="s">
        <v>2773</v>
      </c>
      <c r="F657" s="1" t="s">
        <v>15</v>
      </c>
      <c r="G657" s="1" t="s">
        <v>169</v>
      </c>
      <c r="H657" s="1">
        <v>233000</v>
      </c>
      <c r="I657" s="1">
        <v>10</v>
      </c>
      <c r="J657" s="1">
        <v>0</v>
      </c>
      <c r="K657" s="1">
        <v>0</v>
      </c>
      <c r="L657" s="1">
        <v>0</v>
      </c>
      <c r="M657" s="1">
        <v>0</v>
      </c>
      <c r="N657" s="1">
        <v>0</v>
      </c>
      <c r="O657" s="1">
        <v>0</v>
      </c>
      <c r="P657" s="1">
        <v>0</v>
      </c>
      <c r="Q657" s="1">
        <v>0</v>
      </c>
      <c r="R657" s="9">
        <f t="shared" si="11"/>
        <v>233000</v>
      </c>
      <c r="S657" s="1">
        <f t="shared" si="11"/>
        <v>10</v>
      </c>
      <c r="T657" s="1" t="s">
        <v>349</v>
      </c>
      <c r="U657" s="1" t="s">
        <v>25</v>
      </c>
      <c r="V657" s="1" t="s">
        <v>25</v>
      </c>
    </row>
    <row r="658" spans="1:22" s="6" customFormat="1" ht="39.75" customHeight="1" x14ac:dyDescent="0.2">
      <c r="A658" s="1">
        <v>651</v>
      </c>
      <c r="B658" s="19" t="s">
        <v>285</v>
      </c>
      <c r="C658" s="1" t="s">
        <v>2774</v>
      </c>
      <c r="D658" s="1" t="s">
        <v>2775</v>
      </c>
      <c r="E658" s="1" t="s">
        <v>2775</v>
      </c>
      <c r="F658" s="1" t="s">
        <v>15</v>
      </c>
      <c r="G658" s="1" t="s">
        <v>169</v>
      </c>
      <c r="H658" s="3">
        <v>8386000</v>
      </c>
      <c r="I658" s="3">
        <v>599</v>
      </c>
      <c r="J658" s="3">
        <v>2422000</v>
      </c>
      <c r="K658" s="3">
        <v>173</v>
      </c>
      <c r="L658" s="1">
        <v>0</v>
      </c>
      <c r="M658" s="1">
        <v>0</v>
      </c>
      <c r="N658" s="1">
        <v>0</v>
      </c>
      <c r="O658" s="1">
        <v>0</v>
      </c>
      <c r="P658" s="1">
        <v>0</v>
      </c>
      <c r="Q658" s="1">
        <v>0</v>
      </c>
      <c r="R658" s="9">
        <f t="shared" ref="R658:S709" si="12">H658+J658+L658+N658+P658</f>
        <v>10808000</v>
      </c>
      <c r="S658" s="1">
        <f t="shared" si="12"/>
        <v>772</v>
      </c>
      <c r="T658" s="1" t="s">
        <v>353</v>
      </c>
      <c r="U658" s="1" t="s">
        <v>25</v>
      </c>
      <c r="V658" s="1" t="s">
        <v>25</v>
      </c>
    </row>
    <row r="659" spans="1:22" s="6" customFormat="1" ht="39.75" customHeight="1" x14ac:dyDescent="0.2">
      <c r="A659" s="1">
        <v>652</v>
      </c>
      <c r="B659" s="19" t="s">
        <v>231</v>
      </c>
      <c r="C659" s="1" t="s">
        <v>2766</v>
      </c>
      <c r="D659" s="1" t="s">
        <v>2767</v>
      </c>
      <c r="E659" s="1" t="s">
        <v>2767</v>
      </c>
      <c r="F659" s="1" t="s">
        <v>15</v>
      </c>
      <c r="G659" s="1" t="s">
        <v>144</v>
      </c>
      <c r="H659" s="1">
        <v>1749675</v>
      </c>
      <c r="I659" s="1">
        <v>1025</v>
      </c>
      <c r="J659" s="1">
        <v>1837825</v>
      </c>
      <c r="K659" s="1">
        <v>1025</v>
      </c>
      <c r="L659" s="1">
        <v>1910600</v>
      </c>
      <c r="M659" s="1">
        <v>1025</v>
      </c>
      <c r="N659" s="1">
        <v>1987475</v>
      </c>
      <c r="O659" s="1">
        <v>1025</v>
      </c>
      <c r="P659" s="1">
        <v>2067425</v>
      </c>
      <c r="Q659" s="1">
        <v>1025</v>
      </c>
      <c r="R659" s="9">
        <f t="shared" si="12"/>
        <v>9553000</v>
      </c>
      <c r="S659" s="1">
        <f t="shared" si="12"/>
        <v>5125</v>
      </c>
      <c r="T659" s="1" t="s">
        <v>357</v>
      </c>
      <c r="U659" s="1" t="s">
        <v>25</v>
      </c>
      <c r="V659" s="1" t="s">
        <v>25</v>
      </c>
    </row>
    <row r="660" spans="1:22" s="6" customFormat="1" ht="39.75" customHeight="1" x14ac:dyDescent="0.2">
      <c r="A660" s="1">
        <v>653</v>
      </c>
      <c r="B660" s="19" t="s">
        <v>239</v>
      </c>
      <c r="C660" s="1" t="s">
        <v>2581</v>
      </c>
      <c r="D660" s="1" t="s">
        <v>2776</v>
      </c>
      <c r="E660" s="1" t="s">
        <v>2776</v>
      </c>
      <c r="F660" s="1" t="s">
        <v>15</v>
      </c>
      <c r="G660" s="1" t="s">
        <v>169</v>
      </c>
      <c r="H660" s="1">
        <v>1254400</v>
      </c>
      <c r="I660" s="1">
        <v>4</v>
      </c>
      <c r="J660" s="1">
        <v>0</v>
      </c>
      <c r="K660" s="1">
        <v>0</v>
      </c>
      <c r="L660" s="1">
        <v>0</v>
      </c>
      <c r="M660" s="1">
        <v>0</v>
      </c>
      <c r="N660" s="1">
        <v>0</v>
      </c>
      <c r="O660" s="1">
        <v>0</v>
      </c>
      <c r="P660" s="1">
        <v>0</v>
      </c>
      <c r="Q660" s="1">
        <v>0</v>
      </c>
      <c r="R660" s="9">
        <f t="shared" si="12"/>
        <v>1254400</v>
      </c>
      <c r="S660" s="1">
        <f t="shared" si="12"/>
        <v>4</v>
      </c>
      <c r="T660" s="1" t="s">
        <v>345</v>
      </c>
      <c r="U660" s="1" t="s">
        <v>25</v>
      </c>
      <c r="V660" s="1" t="s">
        <v>25</v>
      </c>
    </row>
    <row r="661" spans="1:22" s="6" customFormat="1" ht="39.75" customHeight="1" x14ac:dyDescent="0.2">
      <c r="A661" s="1">
        <v>654</v>
      </c>
      <c r="B661" s="19" t="s">
        <v>193</v>
      </c>
      <c r="C661" s="1" t="s">
        <v>2777</v>
      </c>
      <c r="D661" s="1" t="s">
        <v>2778</v>
      </c>
      <c r="E661" s="1" t="s">
        <v>2778</v>
      </c>
      <c r="F661" s="1" t="s">
        <v>15</v>
      </c>
      <c r="G661" s="1" t="s">
        <v>169</v>
      </c>
      <c r="H661" s="1">
        <v>3500780</v>
      </c>
      <c r="I661" s="1">
        <v>7</v>
      </c>
      <c r="J661" s="1">
        <v>0</v>
      </c>
      <c r="K661" s="1">
        <v>0</v>
      </c>
      <c r="L661" s="1">
        <v>0</v>
      </c>
      <c r="M661" s="1">
        <v>0</v>
      </c>
      <c r="N661" s="1">
        <v>0</v>
      </c>
      <c r="O661" s="1">
        <v>0</v>
      </c>
      <c r="P661" s="1">
        <v>0</v>
      </c>
      <c r="Q661" s="1">
        <v>0</v>
      </c>
      <c r="R661" s="9">
        <f t="shared" si="12"/>
        <v>3500780</v>
      </c>
      <c r="S661" s="1">
        <f t="shared" si="12"/>
        <v>7</v>
      </c>
      <c r="T661" s="1" t="s">
        <v>340</v>
      </c>
      <c r="U661" s="1" t="s">
        <v>25</v>
      </c>
      <c r="V661" s="1" t="s">
        <v>25</v>
      </c>
    </row>
    <row r="662" spans="1:22" s="6" customFormat="1" ht="39.75" customHeight="1" x14ac:dyDescent="0.2">
      <c r="A662" s="1">
        <v>655</v>
      </c>
      <c r="B662" s="19" t="s">
        <v>269</v>
      </c>
      <c r="C662" s="1" t="s">
        <v>2779</v>
      </c>
      <c r="D662" s="1" t="s">
        <v>2780</v>
      </c>
      <c r="E662" s="1" t="s">
        <v>2780</v>
      </c>
      <c r="F662" s="1" t="s">
        <v>15</v>
      </c>
      <c r="G662" s="1" t="s">
        <v>169</v>
      </c>
      <c r="H662" s="1">
        <v>169540.8</v>
      </c>
      <c r="I662" s="1">
        <v>1</v>
      </c>
      <c r="J662" s="1">
        <v>177170.14</v>
      </c>
      <c r="K662" s="1">
        <v>1</v>
      </c>
      <c r="L662" s="1">
        <v>183371.09</v>
      </c>
      <c r="M662" s="1">
        <v>1</v>
      </c>
      <c r="N662" s="1">
        <v>189789.08</v>
      </c>
      <c r="O662" s="1">
        <v>1</v>
      </c>
      <c r="P662" s="1">
        <v>0</v>
      </c>
      <c r="Q662" s="1">
        <v>0</v>
      </c>
      <c r="R662" s="9">
        <f t="shared" si="12"/>
        <v>719871.11</v>
      </c>
      <c r="S662" s="1">
        <f t="shared" si="12"/>
        <v>4</v>
      </c>
      <c r="T662" s="1" t="s">
        <v>354</v>
      </c>
      <c r="U662" s="1" t="s">
        <v>25</v>
      </c>
      <c r="V662" s="1" t="s">
        <v>25</v>
      </c>
    </row>
    <row r="663" spans="1:22" s="6" customFormat="1" ht="39.75" customHeight="1" x14ac:dyDescent="0.2">
      <c r="A663" s="1">
        <v>656</v>
      </c>
      <c r="B663" s="19" t="s">
        <v>275</v>
      </c>
      <c r="C663" s="1" t="s">
        <v>393</v>
      </c>
      <c r="D663" s="1" t="s">
        <v>2781</v>
      </c>
      <c r="E663" s="1" t="s">
        <v>2781</v>
      </c>
      <c r="F663" s="1" t="s">
        <v>15</v>
      </c>
      <c r="G663" s="1" t="s">
        <v>169</v>
      </c>
      <c r="H663" s="1">
        <v>1274606.44</v>
      </c>
      <c r="I663" s="1">
        <v>2</v>
      </c>
      <c r="J663" s="1">
        <v>1274606.44</v>
      </c>
      <c r="K663" s="1">
        <v>2</v>
      </c>
      <c r="L663" s="2">
        <v>1274606.44</v>
      </c>
      <c r="M663" s="1">
        <v>2</v>
      </c>
      <c r="N663" s="2">
        <v>1274606.44</v>
      </c>
      <c r="O663" s="1">
        <v>2</v>
      </c>
      <c r="P663" s="1">
        <v>0</v>
      </c>
      <c r="Q663" s="1">
        <v>0</v>
      </c>
      <c r="R663" s="9">
        <f t="shared" si="12"/>
        <v>5098425.76</v>
      </c>
      <c r="S663" s="1">
        <f t="shared" si="12"/>
        <v>8</v>
      </c>
      <c r="T663" s="1" t="s">
        <v>343</v>
      </c>
      <c r="U663" s="1" t="s">
        <v>25</v>
      </c>
      <c r="V663" s="1" t="s">
        <v>25</v>
      </c>
    </row>
    <row r="664" spans="1:22" s="6" customFormat="1" ht="39.75" customHeight="1" x14ac:dyDescent="0.2">
      <c r="A664" s="1">
        <v>657</v>
      </c>
      <c r="B664" s="19" t="s">
        <v>150</v>
      </c>
      <c r="C664" s="1" t="s">
        <v>2782</v>
      </c>
      <c r="D664" s="1" t="s">
        <v>2783</v>
      </c>
      <c r="E664" s="1" t="s">
        <v>2783</v>
      </c>
      <c r="F664" s="1" t="s">
        <v>15</v>
      </c>
      <c r="G664" s="1" t="s">
        <v>169</v>
      </c>
      <c r="H664" s="1">
        <v>1463287.9</v>
      </c>
      <c r="I664" s="1">
        <v>1</v>
      </c>
      <c r="J664" s="1">
        <v>1463287.9</v>
      </c>
      <c r="K664" s="1">
        <v>1</v>
      </c>
      <c r="L664" s="2">
        <v>1463287.9</v>
      </c>
      <c r="M664" s="1">
        <v>1</v>
      </c>
      <c r="N664" s="1">
        <v>0</v>
      </c>
      <c r="O664" s="1">
        <v>0</v>
      </c>
      <c r="P664" s="1">
        <v>0</v>
      </c>
      <c r="Q664" s="1">
        <v>0</v>
      </c>
      <c r="R664" s="9">
        <f t="shared" si="12"/>
        <v>4389863.6999999993</v>
      </c>
      <c r="S664" s="1">
        <f t="shared" si="12"/>
        <v>3</v>
      </c>
      <c r="T664" s="1" t="s">
        <v>343</v>
      </c>
      <c r="U664" s="1" t="s">
        <v>25</v>
      </c>
      <c r="V664" s="1" t="s">
        <v>25</v>
      </c>
    </row>
    <row r="665" spans="1:22" s="6" customFormat="1" ht="39.75" customHeight="1" x14ac:dyDescent="0.2">
      <c r="A665" s="1">
        <v>658</v>
      </c>
      <c r="B665" s="19" t="s">
        <v>2784</v>
      </c>
      <c r="C665" s="1" t="s">
        <v>2785</v>
      </c>
      <c r="D665" s="1" t="s">
        <v>2786</v>
      </c>
      <c r="E665" s="1" t="s">
        <v>2786</v>
      </c>
      <c r="F665" s="1" t="s">
        <v>15</v>
      </c>
      <c r="G665" s="1" t="s">
        <v>169</v>
      </c>
      <c r="H665" s="1">
        <v>1157090</v>
      </c>
      <c r="I665" s="1">
        <v>84</v>
      </c>
      <c r="J665" s="1">
        <v>0</v>
      </c>
      <c r="K665" s="1">
        <v>0</v>
      </c>
      <c r="L665" s="1">
        <v>0</v>
      </c>
      <c r="M665" s="1">
        <v>0</v>
      </c>
      <c r="N665" s="1">
        <v>0</v>
      </c>
      <c r="O665" s="1">
        <v>0</v>
      </c>
      <c r="P665" s="1">
        <v>0</v>
      </c>
      <c r="Q665" s="1">
        <v>0</v>
      </c>
      <c r="R665" s="9">
        <f t="shared" si="12"/>
        <v>1157090</v>
      </c>
      <c r="S665" s="1">
        <f t="shared" si="12"/>
        <v>84</v>
      </c>
      <c r="T665" s="1" t="s">
        <v>345</v>
      </c>
      <c r="U665" s="1" t="s">
        <v>25</v>
      </c>
      <c r="V665" s="1" t="s">
        <v>25</v>
      </c>
    </row>
    <row r="666" spans="1:22" s="6" customFormat="1" ht="39.75" customHeight="1" x14ac:dyDescent="0.2">
      <c r="A666" s="1">
        <v>659</v>
      </c>
      <c r="B666" s="19" t="s">
        <v>2787</v>
      </c>
      <c r="C666" s="1" t="s">
        <v>2788</v>
      </c>
      <c r="D666" s="1" t="s">
        <v>2789</v>
      </c>
      <c r="E666" s="1" t="s">
        <v>2789</v>
      </c>
      <c r="F666" s="1" t="s">
        <v>15</v>
      </c>
      <c r="G666" s="1" t="s">
        <v>169</v>
      </c>
      <c r="H666" s="12">
        <v>1304680</v>
      </c>
      <c r="I666" s="1">
        <v>1</v>
      </c>
      <c r="J666" s="1">
        <v>0</v>
      </c>
      <c r="K666" s="1">
        <v>0</v>
      </c>
      <c r="L666" s="1">
        <v>0</v>
      </c>
      <c r="M666" s="1">
        <v>0</v>
      </c>
      <c r="N666" s="1">
        <v>0</v>
      </c>
      <c r="O666" s="1">
        <v>0</v>
      </c>
      <c r="P666" s="1">
        <v>0</v>
      </c>
      <c r="Q666" s="1">
        <v>0</v>
      </c>
      <c r="R666" s="9">
        <f t="shared" si="12"/>
        <v>1304680</v>
      </c>
      <c r="S666" s="1">
        <f t="shared" si="12"/>
        <v>1</v>
      </c>
      <c r="T666" s="1" t="s">
        <v>350</v>
      </c>
      <c r="U666" s="1" t="s">
        <v>25</v>
      </c>
      <c r="V666" s="1" t="s">
        <v>25</v>
      </c>
    </row>
    <row r="667" spans="1:22" s="6" customFormat="1" ht="39.75" customHeight="1" x14ac:dyDescent="0.2">
      <c r="A667" s="1">
        <v>660</v>
      </c>
      <c r="B667" s="19" t="s">
        <v>46</v>
      </c>
      <c r="C667" s="1" t="s">
        <v>2790</v>
      </c>
      <c r="D667" s="1" t="s">
        <v>2791</v>
      </c>
      <c r="E667" s="1" t="s">
        <v>2791</v>
      </c>
      <c r="F667" s="1" t="s">
        <v>15</v>
      </c>
      <c r="G667" s="1" t="s">
        <v>169</v>
      </c>
      <c r="H667" s="1">
        <v>1042936.88</v>
      </c>
      <c r="I667" s="1">
        <v>380</v>
      </c>
      <c r="J667" s="1">
        <v>1097828.29</v>
      </c>
      <c r="K667" s="1">
        <v>400</v>
      </c>
      <c r="L667" s="1">
        <v>960599.76</v>
      </c>
      <c r="M667" s="1">
        <v>350</v>
      </c>
      <c r="N667" s="1">
        <v>0</v>
      </c>
      <c r="O667" s="1">
        <v>0</v>
      </c>
      <c r="P667" s="1">
        <v>0</v>
      </c>
      <c r="Q667" s="1">
        <v>0</v>
      </c>
      <c r="R667" s="9">
        <f t="shared" si="12"/>
        <v>3101364.9299999997</v>
      </c>
      <c r="S667" s="1">
        <f t="shared" si="12"/>
        <v>1130</v>
      </c>
      <c r="T667" s="1" t="s">
        <v>335</v>
      </c>
      <c r="U667" s="1" t="s">
        <v>25</v>
      </c>
      <c r="V667" s="1" t="s">
        <v>25</v>
      </c>
    </row>
    <row r="668" spans="1:22" s="6" customFormat="1" ht="39.75" customHeight="1" x14ac:dyDescent="0.2">
      <c r="A668" s="1">
        <v>661</v>
      </c>
      <c r="B668" s="19" t="s">
        <v>283</v>
      </c>
      <c r="C668" s="1" t="s">
        <v>284</v>
      </c>
      <c r="D668" s="1" t="s">
        <v>2792</v>
      </c>
      <c r="E668" s="1" t="s">
        <v>2792</v>
      </c>
      <c r="F668" s="1" t="s">
        <v>15</v>
      </c>
      <c r="G668" s="1" t="s">
        <v>169</v>
      </c>
      <c r="H668" s="1">
        <v>8910317</v>
      </c>
      <c r="I668" s="1">
        <v>1968</v>
      </c>
      <c r="J668" s="1">
        <v>0</v>
      </c>
      <c r="K668" s="1">
        <v>0</v>
      </c>
      <c r="L668" s="1">
        <v>0</v>
      </c>
      <c r="M668" s="1">
        <v>0</v>
      </c>
      <c r="N668" s="1">
        <v>0</v>
      </c>
      <c r="O668" s="1">
        <v>0</v>
      </c>
      <c r="P668" s="1">
        <v>0</v>
      </c>
      <c r="Q668" s="1">
        <v>0</v>
      </c>
      <c r="R668" s="9">
        <f t="shared" si="12"/>
        <v>8910317</v>
      </c>
      <c r="S668" s="1">
        <f t="shared" si="12"/>
        <v>1968</v>
      </c>
      <c r="T668" s="1" t="s">
        <v>345</v>
      </c>
      <c r="U668" s="1" t="s">
        <v>25</v>
      </c>
      <c r="V668" s="1" t="s">
        <v>25</v>
      </c>
    </row>
    <row r="669" spans="1:22" s="6" customFormat="1" ht="39.75" customHeight="1" x14ac:dyDescent="0.2">
      <c r="A669" s="1">
        <v>662</v>
      </c>
      <c r="B669" s="19" t="s">
        <v>2793</v>
      </c>
      <c r="C669" s="1" t="s">
        <v>2794</v>
      </c>
      <c r="D669" s="1" t="s">
        <v>2795</v>
      </c>
      <c r="E669" s="1" t="s">
        <v>2795</v>
      </c>
      <c r="F669" s="1" t="s">
        <v>15</v>
      </c>
      <c r="G669" s="1" t="s">
        <v>169</v>
      </c>
      <c r="H669" s="1">
        <v>997920</v>
      </c>
      <c r="I669" s="1">
        <v>30</v>
      </c>
      <c r="J669" s="1">
        <v>0</v>
      </c>
      <c r="K669" s="1">
        <v>0</v>
      </c>
      <c r="L669" s="1">
        <v>0</v>
      </c>
      <c r="M669" s="1">
        <v>0</v>
      </c>
      <c r="N669" s="1">
        <v>0</v>
      </c>
      <c r="O669" s="1">
        <v>0</v>
      </c>
      <c r="P669" s="1">
        <v>0</v>
      </c>
      <c r="Q669" s="1">
        <v>0</v>
      </c>
      <c r="R669" s="9">
        <f t="shared" si="12"/>
        <v>997920</v>
      </c>
      <c r="S669" s="1">
        <f t="shared" si="12"/>
        <v>30</v>
      </c>
      <c r="T669" s="1" t="s">
        <v>345</v>
      </c>
      <c r="U669" s="1" t="s">
        <v>25</v>
      </c>
      <c r="V669" s="1" t="s">
        <v>25</v>
      </c>
    </row>
    <row r="670" spans="1:22" s="6" customFormat="1" ht="39.75" customHeight="1" x14ac:dyDescent="0.2">
      <c r="A670" s="1">
        <v>663</v>
      </c>
      <c r="B670" s="19" t="s">
        <v>91</v>
      </c>
      <c r="C670" s="1" t="s">
        <v>2796</v>
      </c>
      <c r="D670" s="1" t="s">
        <v>2797</v>
      </c>
      <c r="E670" s="1" t="s">
        <v>2797</v>
      </c>
      <c r="F670" s="1" t="s">
        <v>15</v>
      </c>
      <c r="G670" s="1" t="s">
        <v>169</v>
      </c>
      <c r="H670" s="1">
        <v>1776675</v>
      </c>
      <c r="I670" s="1">
        <v>25</v>
      </c>
      <c r="J670" s="1">
        <v>1865500</v>
      </c>
      <c r="K670" s="1">
        <v>25</v>
      </c>
      <c r="L670" s="1">
        <v>1940125</v>
      </c>
      <c r="M670" s="1">
        <v>25</v>
      </c>
      <c r="N670" s="1">
        <v>2017725</v>
      </c>
      <c r="O670" s="1">
        <v>25</v>
      </c>
      <c r="P670" s="1">
        <v>2098425</v>
      </c>
      <c r="Q670" s="1">
        <v>25</v>
      </c>
      <c r="R670" s="9">
        <f t="shared" si="12"/>
        <v>9698450</v>
      </c>
      <c r="S670" s="1">
        <f t="shared" si="12"/>
        <v>125</v>
      </c>
      <c r="T670" s="1" t="s">
        <v>357</v>
      </c>
      <c r="U670" s="1" t="s">
        <v>25</v>
      </c>
      <c r="V670" s="1" t="s">
        <v>25</v>
      </c>
    </row>
    <row r="671" spans="1:22" s="6" customFormat="1" ht="39.75" customHeight="1" x14ac:dyDescent="0.2">
      <c r="A671" s="1">
        <v>664</v>
      </c>
      <c r="B671" s="19" t="s">
        <v>2749</v>
      </c>
      <c r="C671" s="1" t="s">
        <v>2798</v>
      </c>
      <c r="D671" s="1" t="s">
        <v>2799</v>
      </c>
      <c r="E671" s="1" t="s">
        <v>2799</v>
      </c>
      <c r="F671" s="1" t="s">
        <v>15</v>
      </c>
      <c r="G671" s="1" t="s">
        <v>169</v>
      </c>
      <c r="H671" s="12">
        <v>58165</v>
      </c>
      <c r="I671" s="1">
        <v>86</v>
      </c>
      <c r="J671" s="1">
        <v>0</v>
      </c>
      <c r="K671" s="1">
        <v>0</v>
      </c>
      <c r="L671" s="1">
        <v>0</v>
      </c>
      <c r="M671" s="1">
        <v>0</v>
      </c>
      <c r="N671" s="1">
        <v>0</v>
      </c>
      <c r="O671" s="1">
        <v>0</v>
      </c>
      <c r="P671" s="1">
        <v>0</v>
      </c>
      <c r="Q671" s="1">
        <v>0</v>
      </c>
      <c r="R671" s="9">
        <f t="shared" si="12"/>
        <v>58165</v>
      </c>
      <c r="S671" s="1">
        <f t="shared" si="12"/>
        <v>86</v>
      </c>
      <c r="T671" s="1" t="s">
        <v>350</v>
      </c>
      <c r="U671" s="1" t="s">
        <v>25</v>
      </c>
      <c r="V671" s="1" t="s">
        <v>25</v>
      </c>
    </row>
    <row r="672" spans="1:22" s="6" customFormat="1" ht="39.75" customHeight="1" x14ac:dyDescent="0.2">
      <c r="A672" s="1">
        <v>665</v>
      </c>
      <c r="B672" s="19" t="s">
        <v>46</v>
      </c>
      <c r="C672" s="1" t="s">
        <v>2801</v>
      </c>
      <c r="D672" s="1" t="s">
        <v>2802</v>
      </c>
      <c r="E672" s="1" t="s">
        <v>2802</v>
      </c>
      <c r="F672" s="1" t="s">
        <v>15</v>
      </c>
      <c r="G672" s="1" t="s">
        <v>169</v>
      </c>
      <c r="H672" s="1">
        <v>8799000</v>
      </c>
      <c r="I672" s="1">
        <v>20</v>
      </c>
      <c r="J672" s="1">
        <v>8799000</v>
      </c>
      <c r="K672" s="1">
        <v>20</v>
      </c>
      <c r="L672" s="1">
        <v>8799000</v>
      </c>
      <c r="M672" s="1">
        <v>20</v>
      </c>
      <c r="N672" s="1">
        <v>8799000</v>
      </c>
      <c r="O672" s="1">
        <v>20</v>
      </c>
      <c r="P672" s="1">
        <v>0</v>
      </c>
      <c r="Q672" s="1">
        <v>0</v>
      </c>
      <c r="R672" s="9">
        <f t="shared" si="12"/>
        <v>35196000</v>
      </c>
      <c r="S672" s="1">
        <f t="shared" si="12"/>
        <v>80</v>
      </c>
      <c r="T672" s="1" t="s">
        <v>341</v>
      </c>
      <c r="U672" s="1" t="s">
        <v>25</v>
      </c>
      <c r="V672" s="1" t="s">
        <v>25</v>
      </c>
    </row>
    <row r="673" spans="1:22" s="6" customFormat="1" ht="39.75" customHeight="1" x14ac:dyDescent="0.2">
      <c r="A673" s="1">
        <v>666</v>
      </c>
      <c r="B673" s="19" t="s">
        <v>324</v>
      </c>
      <c r="C673" s="1" t="s">
        <v>2803</v>
      </c>
      <c r="D673" s="1" t="s">
        <v>2804</v>
      </c>
      <c r="E673" s="1" t="s">
        <v>2804</v>
      </c>
      <c r="F673" s="1" t="s">
        <v>15</v>
      </c>
      <c r="G673" s="1" t="s">
        <v>29</v>
      </c>
      <c r="H673" s="1">
        <v>348750</v>
      </c>
      <c r="I673" s="1">
        <v>75</v>
      </c>
      <c r="J673" s="1">
        <v>0</v>
      </c>
      <c r="K673" s="1">
        <v>0</v>
      </c>
      <c r="L673" s="1">
        <v>0</v>
      </c>
      <c r="M673" s="1">
        <v>0</v>
      </c>
      <c r="N673" s="1">
        <v>0</v>
      </c>
      <c r="O673" s="1">
        <v>0</v>
      </c>
      <c r="P673" s="1">
        <v>0</v>
      </c>
      <c r="Q673" s="1">
        <v>0</v>
      </c>
      <c r="R673" s="9">
        <f t="shared" si="12"/>
        <v>348750</v>
      </c>
      <c r="S673" s="1">
        <f t="shared" si="12"/>
        <v>75</v>
      </c>
      <c r="T673" s="1" t="s">
        <v>337</v>
      </c>
      <c r="U673" s="1" t="s">
        <v>25</v>
      </c>
      <c r="V673" s="1" t="s">
        <v>25</v>
      </c>
    </row>
    <row r="674" spans="1:22" s="6" customFormat="1" ht="39.75" customHeight="1" x14ac:dyDescent="0.2">
      <c r="A674" s="1">
        <v>667</v>
      </c>
      <c r="B674" s="19" t="s">
        <v>92</v>
      </c>
      <c r="C674" s="1" t="s">
        <v>2590</v>
      </c>
      <c r="D674" s="1" t="s">
        <v>2805</v>
      </c>
      <c r="E674" s="1" t="s">
        <v>2805</v>
      </c>
      <c r="F674" s="1" t="s">
        <v>15</v>
      </c>
      <c r="G674" s="1" t="s">
        <v>169</v>
      </c>
      <c r="H674" s="1">
        <v>5195633.57</v>
      </c>
      <c r="I674" s="1">
        <v>1</v>
      </c>
      <c r="J674" s="1">
        <v>0</v>
      </c>
      <c r="K674" s="1">
        <v>0</v>
      </c>
      <c r="L674" s="1">
        <v>0</v>
      </c>
      <c r="M674" s="1">
        <v>0</v>
      </c>
      <c r="N674" s="1">
        <v>0</v>
      </c>
      <c r="O674" s="1">
        <v>0</v>
      </c>
      <c r="P674" s="1">
        <v>0</v>
      </c>
      <c r="Q674" s="1">
        <v>0</v>
      </c>
      <c r="R674" s="9">
        <f t="shared" si="12"/>
        <v>5195633.57</v>
      </c>
      <c r="S674" s="1">
        <f t="shared" si="12"/>
        <v>1</v>
      </c>
      <c r="T674" s="1" t="s">
        <v>343</v>
      </c>
      <c r="U674" s="1" t="s">
        <v>25</v>
      </c>
      <c r="V674" s="1" t="s">
        <v>25</v>
      </c>
    </row>
    <row r="675" spans="1:22" s="6" customFormat="1" ht="39.75" customHeight="1" x14ac:dyDescent="0.2">
      <c r="A675" s="1">
        <v>668</v>
      </c>
      <c r="B675" s="19" t="s">
        <v>322</v>
      </c>
      <c r="C675" s="1" t="s">
        <v>2806</v>
      </c>
      <c r="D675" s="1" t="s">
        <v>2807</v>
      </c>
      <c r="E675" s="1" t="s">
        <v>2807</v>
      </c>
      <c r="F675" s="1" t="s">
        <v>15</v>
      </c>
      <c r="G675" s="1" t="s">
        <v>169</v>
      </c>
      <c r="H675" s="1">
        <v>933850.38000000012</v>
      </c>
      <c r="I675" s="1">
        <v>6</v>
      </c>
      <c r="J675" s="1">
        <v>933850.38000000012</v>
      </c>
      <c r="K675" s="1">
        <v>6</v>
      </c>
      <c r="L675" s="2">
        <v>933850.38000000012</v>
      </c>
      <c r="M675" s="1">
        <v>6</v>
      </c>
      <c r="N675" s="2">
        <v>933850.38000000012</v>
      </c>
      <c r="O675" s="1">
        <v>6</v>
      </c>
      <c r="P675" s="1">
        <v>0</v>
      </c>
      <c r="Q675" s="1">
        <v>0</v>
      </c>
      <c r="R675" s="9">
        <f t="shared" si="12"/>
        <v>3735401.5200000005</v>
      </c>
      <c r="S675" s="1">
        <f t="shared" si="12"/>
        <v>24</v>
      </c>
      <c r="T675" s="1" t="s">
        <v>343</v>
      </c>
      <c r="U675" s="1" t="s">
        <v>25</v>
      </c>
      <c r="V675" s="1" t="s">
        <v>25</v>
      </c>
    </row>
    <row r="676" spans="1:22" s="6" customFormat="1" ht="39.75" customHeight="1" x14ac:dyDescent="0.2">
      <c r="A676" s="1">
        <v>669</v>
      </c>
      <c r="B676" s="19" t="s">
        <v>2808</v>
      </c>
      <c r="C676" s="1" t="s">
        <v>2809</v>
      </c>
      <c r="D676" s="1" t="s">
        <v>2810</v>
      </c>
      <c r="E676" s="1" t="s">
        <v>2810</v>
      </c>
      <c r="F676" s="1" t="s">
        <v>15</v>
      </c>
      <c r="G676" s="1" t="s">
        <v>169</v>
      </c>
      <c r="H676" s="1">
        <v>937500</v>
      </c>
      <c r="I676" s="1">
        <v>25</v>
      </c>
      <c r="J676" s="1">
        <v>0</v>
      </c>
      <c r="K676" s="1">
        <v>0</v>
      </c>
      <c r="L676" s="1">
        <v>0</v>
      </c>
      <c r="M676" s="1">
        <v>0</v>
      </c>
      <c r="N676" s="1">
        <v>0</v>
      </c>
      <c r="O676" s="1">
        <v>0</v>
      </c>
      <c r="P676" s="1">
        <v>0</v>
      </c>
      <c r="Q676" s="1">
        <v>0</v>
      </c>
      <c r="R676" s="9">
        <f t="shared" si="12"/>
        <v>937500</v>
      </c>
      <c r="S676" s="1">
        <f t="shared" si="12"/>
        <v>25</v>
      </c>
      <c r="T676" s="1" t="s">
        <v>337</v>
      </c>
      <c r="U676" s="1" t="s">
        <v>25</v>
      </c>
      <c r="V676" s="1" t="s">
        <v>25</v>
      </c>
    </row>
    <row r="677" spans="1:22" s="6" customFormat="1" ht="39.75" customHeight="1" x14ac:dyDescent="0.2">
      <c r="A677" s="1">
        <v>670</v>
      </c>
      <c r="B677" s="19" t="s">
        <v>2811</v>
      </c>
      <c r="C677" s="1" t="s">
        <v>2812</v>
      </c>
      <c r="D677" s="1" t="s">
        <v>2813</v>
      </c>
      <c r="E677" s="1" t="s">
        <v>2813</v>
      </c>
      <c r="F677" s="5" t="s">
        <v>2814</v>
      </c>
      <c r="G677" s="1" t="s">
        <v>169</v>
      </c>
      <c r="H677" s="1">
        <v>266955</v>
      </c>
      <c r="I677" s="1">
        <v>6</v>
      </c>
      <c r="J677" s="1">
        <v>278967.98</v>
      </c>
      <c r="K677" s="1">
        <v>6</v>
      </c>
      <c r="L677" s="1">
        <v>288731.84999999998</v>
      </c>
      <c r="M677" s="1">
        <v>6</v>
      </c>
      <c r="N677" s="1">
        <v>298837.46999999997</v>
      </c>
      <c r="O677" s="1">
        <v>6</v>
      </c>
      <c r="P677" s="1">
        <v>309296.78000000003</v>
      </c>
      <c r="Q677" s="1">
        <v>6</v>
      </c>
      <c r="R677" s="9">
        <f t="shared" si="12"/>
        <v>1442789.0799999998</v>
      </c>
      <c r="S677" s="1">
        <f t="shared" si="12"/>
        <v>30</v>
      </c>
      <c r="T677" s="1" t="s">
        <v>339</v>
      </c>
      <c r="U677" s="1" t="s">
        <v>25</v>
      </c>
      <c r="V677" s="1" t="s">
        <v>25</v>
      </c>
    </row>
    <row r="678" spans="1:22" s="6" customFormat="1" ht="39.75" customHeight="1" x14ac:dyDescent="0.2">
      <c r="A678" s="1">
        <v>671</v>
      </c>
      <c r="B678" s="19" t="s">
        <v>44</v>
      </c>
      <c r="C678" s="1" t="s">
        <v>2613</v>
      </c>
      <c r="D678" s="1" t="s">
        <v>2815</v>
      </c>
      <c r="E678" s="1" t="s">
        <v>2815</v>
      </c>
      <c r="F678" s="1" t="s">
        <v>15</v>
      </c>
      <c r="G678" s="1" t="s">
        <v>169</v>
      </c>
      <c r="H678" s="1">
        <v>759024</v>
      </c>
      <c r="I678" s="1">
        <v>1</v>
      </c>
      <c r="J678" s="1">
        <v>759024</v>
      </c>
      <c r="K678" s="1">
        <v>1</v>
      </c>
      <c r="L678" s="1">
        <v>759024</v>
      </c>
      <c r="M678" s="1">
        <v>1</v>
      </c>
      <c r="N678" s="1">
        <v>759024</v>
      </c>
      <c r="O678" s="1">
        <v>1</v>
      </c>
      <c r="P678" s="1">
        <v>0</v>
      </c>
      <c r="Q678" s="1">
        <v>0</v>
      </c>
      <c r="R678" s="9">
        <f t="shared" si="12"/>
        <v>3036096</v>
      </c>
      <c r="S678" s="1">
        <f t="shared" si="12"/>
        <v>4</v>
      </c>
      <c r="T678" s="1" t="s">
        <v>333</v>
      </c>
      <c r="U678" s="1" t="s">
        <v>24</v>
      </c>
      <c r="V678" s="1" t="s">
        <v>477</v>
      </c>
    </row>
    <row r="679" spans="1:22" s="6" customFormat="1" ht="39.75" customHeight="1" x14ac:dyDescent="0.2">
      <c r="A679" s="1">
        <v>672</v>
      </c>
      <c r="B679" s="19" t="s">
        <v>310</v>
      </c>
      <c r="C679" s="1" t="s">
        <v>311</v>
      </c>
      <c r="D679" s="1" t="s">
        <v>2817</v>
      </c>
      <c r="E679" s="1" t="s">
        <v>2817</v>
      </c>
      <c r="F679" s="1" t="s">
        <v>15</v>
      </c>
      <c r="G679" s="1" t="s">
        <v>169</v>
      </c>
      <c r="H679" s="1">
        <v>1160342</v>
      </c>
      <c r="I679" s="1">
        <v>10</v>
      </c>
      <c r="J679" s="1">
        <v>1241566</v>
      </c>
      <c r="K679" s="1">
        <v>10</v>
      </c>
      <c r="L679" s="1">
        <v>1328476</v>
      </c>
      <c r="M679" s="1">
        <v>10</v>
      </c>
      <c r="N679" s="1">
        <v>0</v>
      </c>
      <c r="O679" s="1">
        <v>0</v>
      </c>
      <c r="P679" s="1">
        <v>0</v>
      </c>
      <c r="Q679" s="1">
        <v>0</v>
      </c>
      <c r="R679" s="9">
        <f t="shared" si="12"/>
        <v>3730384</v>
      </c>
      <c r="S679" s="1">
        <f t="shared" si="12"/>
        <v>30</v>
      </c>
      <c r="T679" s="1" t="s">
        <v>339</v>
      </c>
      <c r="U679" s="1" t="s">
        <v>25</v>
      </c>
      <c r="V679" s="1" t="s">
        <v>25</v>
      </c>
    </row>
    <row r="680" spans="1:22" s="6" customFormat="1" ht="39.75" customHeight="1" x14ac:dyDescent="0.2">
      <c r="A680" s="1">
        <v>673</v>
      </c>
      <c r="B680" s="19" t="s">
        <v>315</v>
      </c>
      <c r="C680" s="1" t="s">
        <v>316</v>
      </c>
      <c r="D680" s="1" t="s">
        <v>2818</v>
      </c>
      <c r="E680" s="1" t="s">
        <v>2818</v>
      </c>
      <c r="F680" s="1" t="s">
        <v>15</v>
      </c>
      <c r="G680" s="1" t="s">
        <v>282</v>
      </c>
      <c r="H680" s="1">
        <v>1749675</v>
      </c>
      <c r="I680" s="1">
        <v>1025</v>
      </c>
      <c r="J680" s="1">
        <v>1837825</v>
      </c>
      <c r="K680" s="1">
        <v>1025</v>
      </c>
      <c r="L680" s="1">
        <v>1910600</v>
      </c>
      <c r="M680" s="1">
        <v>1025</v>
      </c>
      <c r="N680" s="1">
        <v>1987475</v>
      </c>
      <c r="O680" s="1">
        <v>1025</v>
      </c>
      <c r="P680" s="1">
        <v>2067425</v>
      </c>
      <c r="Q680" s="1">
        <v>1025</v>
      </c>
      <c r="R680" s="9">
        <f t="shared" si="12"/>
        <v>9553000</v>
      </c>
      <c r="S680" s="1">
        <f t="shared" si="12"/>
        <v>5125</v>
      </c>
      <c r="T680" s="1" t="s">
        <v>357</v>
      </c>
      <c r="U680" s="1" t="s">
        <v>25</v>
      </c>
      <c r="V680" s="1" t="s">
        <v>25</v>
      </c>
    </row>
    <row r="681" spans="1:22" s="6" customFormat="1" ht="39.75" customHeight="1" x14ac:dyDescent="0.2">
      <c r="A681" s="1">
        <v>674</v>
      </c>
      <c r="B681" s="19" t="s">
        <v>69</v>
      </c>
      <c r="C681" s="1" t="s">
        <v>2579</v>
      </c>
      <c r="D681" s="1" t="s">
        <v>2819</v>
      </c>
      <c r="E681" s="1" t="s">
        <v>2819</v>
      </c>
      <c r="F681" s="1" t="s">
        <v>15</v>
      </c>
      <c r="G681" s="1" t="s">
        <v>144</v>
      </c>
      <c r="H681" s="1">
        <v>3736000</v>
      </c>
      <c r="I681" s="1">
        <v>2000</v>
      </c>
      <c r="J681" s="1">
        <v>0</v>
      </c>
      <c r="K681" s="1">
        <v>0</v>
      </c>
      <c r="L681" s="1">
        <v>0</v>
      </c>
      <c r="M681" s="1">
        <v>0</v>
      </c>
      <c r="N681" s="1">
        <v>0</v>
      </c>
      <c r="O681" s="1">
        <v>0</v>
      </c>
      <c r="P681" s="1">
        <v>0</v>
      </c>
      <c r="Q681" s="1">
        <v>0</v>
      </c>
      <c r="R681" s="9">
        <f t="shared" si="12"/>
        <v>3736000</v>
      </c>
      <c r="S681" s="1">
        <f t="shared" si="12"/>
        <v>2000</v>
      </c>
      <c r="T681" s="1" t="s">
        <v>349</v>
      </c>
      <c r="U681" s="1" t="s">
        <v>25</v>
      </c>
      <c r="V681" s="1" t="s">
        <v>25</v>
      </c>
    </row>
    <row r="682" spans="1:22" s="6" customFormat="1" ht="39.75" customHeight="1" x14ac:dyDescent="0.2">
      <c r="A682" s="1">
        <v>675</v>
      </c>
      <c r="B682" s="19" t="s">
        <v>2820</v>
      </c>
      <c r="C682" s="1" t="s">
        <v>2821</v>
      </c>
      <c r="D682" s="1" t="s">
        <v>2822</v>
      </c>
      <c r="E682" s="1" t="s">
        <v>2822</v>
      </c>
      <c r="F682" s="5" t="s">
        <v>2823</v>
      </c>
      <c r="G682" s="1" t="s">
        <v>169</v>
      </c>
      <c r="H682" s="1">
        <v>1125000</v>
      </c>
      <c r="I682" s="1">
        <v>9</v>
      </c>
      <c r="J682" s="1">
        <v>1125000</v>
      </c>
      <c r="K682" s="1">
        <v>9</v>
      </c>
      <c r="L682" s="1">
        <v>1125000</v>
      </c>
      <c r="M682" s="1">
        <v>9</v>
      </c>
      <c r="N682" s="1">
        <v>1125000</v>
      </c>
      <c r="O682" s="1">
        <v>9</v>
      </c>
      <c r="P682" s="1">
        <v>0</v>
      </c>
      <c r="Q682" s="1">
        <v>0</v>
      </c>
      <c r="R682" s="9">
        <f t="shared" si="12"/>
        <v>4500000</v>
      </c>
      <c r="S682" s="1">
        <f t="shared" si="12"/>
        <v>36</v>
      </c>
      <c r="T682" s="1" t="s">
        <v>339</v>
      </c>
      <c r="U682" s="1" t="s">
        <v>25</v>
      </c>
      <c r="V682" s="1" t="s">
        <v>25</v>
      </c>
    </row>
    <row r="683" spans="1:22" s="6" customFormat="1" ht="39.75" customHeight="1" x14ac:dyDescent="0.2">
      <c r="A683" s="1">
        <v>676</v>
      </c>
      <c r="B683" s="19" t="s">
        <v>388</v>
      </c>
      <c r="C683" s="1" t="s">
        <v>2825</v>
      </c>
      <c r="D683" s="1" t="s">
        <v>2826</v>
      </c>
      <c r="E683" s="1" t="s">
        <v>2826</v>
      </c>
      <c r="F683" s="1" t="s">
        <v>15</v>
      </c>
      <c r="G683" s="1" t="s">
        <v>169</v>
      </c>
      <c r="H683" s="1">
        <v>921232</v>
      </c>
      <c r="I683" s="1">
        <v>1</v>
      </c>
      <c r="J683" s="1">
        <v>948868.96</v>
      </c>
      <c r="K683" s="1">
        <v>1</v>
      </c>
      <c r="L683" s="1">
        <v>977335</v>
      </c>
      <c r="M683" s="1">
        <v>1</v>
      </c>
      <c r="N683" s="1">
        <v>0</v>
      </c>
      <c r="O683" s="1">
        <v>0</v>
      </c>
      <c r="P683" s="1">
        <v>0</v>
      </c>
      <c r="Q683" s="1">
        <v>0</v>
      </c>
      <c r="R683" s="9">
        <f t="shared" si="12"/>
        <v>2847435.96</v>
      </c>
      <c r="S683" s="1">
        <f t="shared" si="12"/>
        <v>3</v>
      </c>
      <c r="T683" s="1" t="s">
        <v>333</v>
      </c>
      <c r="U683" s="1" t="s">
        <v>2593</v>
      </c>
      <c r="V683" s="1" t="s">
        <v>2827</v>
      </c>
    </row>
    <row r="684" spans="1:22" s="6" customFormat="1" ht="39.75" customHeight="1" x14ac:dyDescent="0.2">
      <c r="A684" s="1">
        <v>677</v>
      </c>
      <c r="B684" s="19" t="s">
        <v>388</v>
      </c>
      <c r="C684" s="1" t="s">
        <v>2825</v>
      </c>
      <c r="D684" s="1" t="s">
        <v>2826</v>
      </c>
      <c r="E684" s="1" t="s">
        <v>2826</v>
      </c>
      <c r="F684" s="1" t="s">
        <v>15</v>
      </c>
      <c r="G684" s="1" t="s">
        <v>169</v>
      </c>
      <c r="H684" s="1">
        <v>921232</v>
      </c>
      <c r="I684" s="1">
        <v>1</v>
      </c>
      <c r="J684" s="1">
        <v>948868.96</v>
      </c>
      <c r="K684" s="1">
        <v>1</v>
      </c>
      <c r="L684" s="1">
        <v>977335</v>
      </c>
      <c r="M684" s="1">
        <v>1</v>
      </c>
      <c r="N684" s="1">
        <v>0</v>
      </c>
      <c r="O684" s="1">
        <v>0</v>
      </c>
      <c r="P684" s="1">
        <v>0</v>
      </c>
      <c r="Q684" s="1">
        <v>0</v>
      </c>
      <c r="R684" s="9">
        <f t="shared" si="12"/>
        <v>2847435.96</v>
      </c>
      <c r="S684" s="1">
        <f t="shared" si="12"/>
        <v>3</v>
      </c>
      <c r="T684" s="1" t="s">
        <v>333</v>
      </c>
      <c r="U684" s="1" t="s">
        <v>2593</v>
      </c>
      <c r="V684" s="1" t="s">
        <v>2827</v>
      </c>
    </row>
    <row r="685" spans="1:22" s="6" customFormat="1" ht="39.75" customHeight="1" x14ac:dyDescent="0.2">
      <c r="A685" s="1">
        <v>678</v>
      </c>
      <c r="B685" s="19" t="s">
        <v>2828</v>
      </c>
      <c r="C685" s="1" t="s">
        <v>2829</v>
      </c>
      <c r="D685" s="1" t="s">
        <v>2830</v>
      </c>
      <c r="E685" s="1" t="s">
        <v>2830</v>
      </c>
      <c r="F685" s="1" t="s">
        <v>15</v>
      </c>
      <c r="G685" s="1" t="s">
        <v>29</v>
      </c>
      <c r="H685" s="1">
        <v>1638360</v>
      </c>
      <c r="I685" s="1">
        <v>30</v>
      </c>
      <c r="J685" s="1">
        <v>1638360</v>
      </c>
      <c r="K685" s="1">
        <v>30</v>
      </c>
      <c r="L685" s="2">
        <v>1638360</v>
      </c>
      <c r="M685" s="1">
        <v>30</v>
      </c>
      <c r="N685" s="2">
        <v>1638360</v>
      </c>
      <c r="O685" s="1">
        <v>30</v>
      </c>
      <c r="P685" s="1">
        <v>0</v>
      </c>
      <c r="Q685" s="1">
        <v>0</v>
      </c>
      <c r="R685" s="9">
        <f t="shared" si="12"/>
        <v>6553440</v>
      </c>
      <c r="S685" s="1">
        <f t="shared" si="12"/>
        <v>120</v>
      </c>
      <c r="T685" s="1" t="s">
        <v>343</v>
      </c>
      <c r="U685" s="1" t="s">
        <v>25</v>
      </c>
      <c r="V685" s="1" t="s">
        <v>25</v>
      </c>
    </row>
    <row r="686" spans="1:22" s="6" customFormat="1" ht="39.75" customHeight="1" x14ac:dyDescent="0.2">
      <c r="A686" s="1">
        <v>679</v>
      </c>
      <c r="B686" s="19" t="s">
        <v>2627</v>
      </c>
      <c r="C686" s="1" t="s">
        <v>2628</v>
      </c>
      <c r="D686" s="1" t="s">
        <v>2831</v>
      </c>
      <c r="E686" s="1" t="s">
        <v>2831</v>
      </c>
      <c r="F686" s="1" t="s">
        <v>15</v>
      </c>
      <c r="G686" s="1" t="s">
        <v>169</v>
      </c>
      <c r="H686" s="1">
        <v>198160</v>
      </c>
      <c r="I686" s="1">
        <v>2</v>
      </c>
      <c r="J686" s="1">
        <v>0</v>
      </c>
      <c r="K686" s="1">
        <v>0</v>
      </c>
      <c r="L686" s="1">
        <v>0</v>
      </c>
      <c r="M686" s="1">
        <v>0</v>
      </c>
      <c r="N686" s="1">
        <v>0</v>
      </c>
      <c r="O686" s="1">
        <v>0</v>
      </c>
      <c r="P686" s="1">
        <v>0</v>
      </c>
      <c r="Q686" s="1">
        <v>0</v>
      </c>
      <c r="R686" s="9">
        <f t="shared" si="12"/>
        <v>198160</v>
      </c>
      <c r="S686" s="1">
        <f t="shared" si="12"/>
        <v>2</v>
      </c>
      <c r="T686" s="1" t="s">
        <v>337</v>
      </c>
      <c r="U686" s="1" t="s">
        <v>25</v>
      </c>
      <c r="V686" s="1" t="s">
        <v>25</v>
      </c>
    </row>
    <row r="687" spans="1:22" s="6" customFormat="1" ht="39.75" customHeight="1" x14ac:dyDescent="0.2">
      <c r="A687" s="1">
        <v>680</v>
      </c>
      <c r="B687" s="19" t="s">
        <v>322</v>
      </c>
      <c r="C687" s="1" t="s">
        <v>2806</v>
      </c>
      <c r="D687" s="1" t="s">
        <v>2807</v>
      </c>
      <c r="E687" s="1" t="s">
        <v>2807</v>
      </c>
      <c r="F687" s="1" t="s">
        <v>15</v>
      </c>
      <c r="G687" s="1" t="s">
        <v>169</v>
      </c>
      <c r="H687" s="1">
        <v>987700.02</v>
      </c>
      <c r="I687" s="1">
        <v>6</v>
      </c>
      <c r="J687" s="1">
        <v>987700.02</v>
      </c>
      <c r="K687" s="1">
        <v>6</v>
      </c>
      <c r="L687" s="2">
        <v>987700.02</v>
      </c>
      <c r="M687" s="1">
        <v>6</v>
      </c>
      <c r="N687" s="2">
        <v>987700.02</v>
      </c>
      <c r="O687" s="1">
        <v>6</v>
      </c>
      <c r="P687" s="1">
        <v>0</v>
      </c>
      <c r="Q687" s="1">
        <v>0</v>
      </c>
      <c r="R687" s="9">
        <f t="shared" si="12"/>
        <v>3950800.08</v>
      </c>
      <c r="S687" s="1">
        <f t="shared" si="12"/>
        <v>24</v>
      </c>
      <c r="T687" s="1" t="s">
        <v>343</v>
      </c>
      <c r="U687" s="1" t="s">
        <v>25</v>
      </c>
      <c r="V687" s="1" t="s">
        <v>25</v>
      </c>
    </row>
    <row r="688" spans="1:22" s="6" customFormat="1" ht="39.75" customHeight="1" x14ac:dyDescent="0.2">
      <c r="A688" s="1">
        <v>681</v>
      </c>
      <c r="B688" s="19" t="s">
        <v>2784</v>
      </c>
      <c r="C688" s="1" t="s">
        <v>2785</v>
      </c>
      <c r="D688" s="1" t="s">
        <v>2832</v>
      </c>
      <c r="E688" s="1" t="s">
        <v>2832</v>
      </c>
      <c r="F688" s="1" t="s">
        <v>15</v>
      </c>
      <c r="G688" s="1" t="s">
        <v>169</v>
      </c>
      <c r="H688" s="1">
        <v>941270</v>
      </c>
      <c r="I688" s="1">
        <v>70</v>
      </c>
      <c r="J688" s="1">
        <v>0</v>
      </c>
      <c r="K688" s="1">
        <v>0</v>
      </c>
      <c r="L688" s="1">
        <v>0</v>
      </c>
      <c r="M688" s="1">
        <v>0</v>
      </c>
      <c r="N688" s="1">
        <v>0</v>
      </c>
      <c r="O688" s="1">
        <v>0</v>
      </c>
      <c r="P688" s="1">
        <v>0</v>
      </c>
      <c r="Q688" s="1">
        <v>0</v>
      </c>
      <c r="R688" s="9">
        <f t="shared" si="12"/>
        <v>941270</v>
      </c>
      <c r="S688" s="1">
        <f t="shared" si="12"/>
        <v>70</v>
      </c>
      <c r="T688" s="1" t="s">
        <v>345</v>
      </c>
      <c r="U688" s="1" t="s">
        <v>25</v>
      </c>
      <c r="V688" s="1" t="s">
        <v>25</v>
      </c>
    </row>
    <row r="689" spans="1:22" s="6" customFormat="1" ht="39.75" customHeight="1" x14ac:dyDescent="0.2">
      <c r="A689" s="1">
        <v>682</v>
      </c>
      <c r="B689" s="19" t="s">
        <v>395</v>
      </c>
      <c r="C689" s="1" t="s">
        <v>396</v>
      </c>
      <c r="D689" s="1" t="s">
        <v>2833</v>
      </c>
      <c r="E689" s="1" t="s">
        <v>2833</v>
      </c>
      <c r="F689" s="1" t="s">
        <v>15</v>
      </c>
      <c r="G689" s="1" t="s">
        <v>169</v>
      </c>
      <c r="H689" s="1">
        <v>2824800</v>
      </c>
      <c r="I689" s="1">
        <v>44</v>
      </c>
      <c r="J689" s="1">
        <v>0</v>
      </c>
      <c r="K689" s="1">
        <v>0</v>
      </c>
      <c r="L689" s="1">
        <v>0</v>
      </c>
      <c r="M689" s="1">
        <v>0</v>
      </c>
      <c r="N689" s="1">
        <v>0</v>
      </c>
      <c r="O689" s="1">
        <v>0</v>
      </c>
      <c r="P689" s="1">
        <v>0</v>
      </c>
      <c r="Q689" s="1">
        <v>0</v>
      </c>
      <c r="R689" s="9">
        <f t="shared" si="12"/>
        <v>2824800</v>
      </c>
      <c r="S689" s="1">
        <f t="shared" si="12"/>
        <v>44</v>
      </c>
      <c r="T689" s="1" t="s">
        <v>337</v>
      </c>
      <c r="U689" s="1" t="s">
        <v>25</v>
      </c>
      <c r="V689" s="1" t="s">
        <v>25</v>
      </c>
    </row>
    <row r="690" spans="1:22" s="6" customFormat="1" ht="39.75" customHeight="1" x14ac:dyDescent="0.2">
      <c r="A690" s="1">
        <v>683</v>
      </c>
      <c r="B690" s="19" t="s">
        <v>68</v>
      </c>
      <c r="C690" s="1" t="s">
        <v>288</v>
      </c>
      <c r="D690" s="1" t="s">
        <v>2834</v>
      </c>
      <c r="E690" s="1" t="s">
        <v>2834</v>
      </c>
      <c r="F690" s="1" t="s">
        <v>15</v>
      </c>
      <c r="G690" s="1" t="s">
        <v>169</v>
      </c>
      <c r="H690" s="1">
        <v>2610456</v>
      </c>
      <c r="I690" s="1">
        <v>4</v>
      </c>
      <c r="J690" s="1">
        <v>0</v>
      </c>
      <c r="K690" s="1">
        <v>0</v>
      </c>
      <c r="L690" s="1">
        <v>0</v>
      </c>
      <c r="M690" s="1">
        <v>0</v>
      </c>
      <c r="N690" s="1">
        <v>0</v>
      </c>
      <c r="O690" s="1">
        <v>0</v>
      </c>
      <c r="P690" s="1">
        <v>0</v>
      </c>
      <c r="Q690" s="1">
        <v>0</v>
      </c>
      <c r="R690" s="9">
        <f t="shared" si="12"/>
        <v>2610456</v>
      </c>
      <c r="S690" s="1">
        <f t="shared" si="12"/>
        <v>4</v>
      </c>
      <c r="T690" s="1" t="s">
        <v>350</v>
      </c>
      <c r="U690" s="1" t="s">
        <v>25</v>
      </c>
      <c r="V690" s="1" t="s">
        <v>25</v>
      </c>
    </row>
    <row r="691" spans="1:22" s="6" customFormat="1" ht="39.75" customHeight="1" x14ac:dyDescent="0.2">
      <c r="A691" s="1">
        <v>684</v>
      </c>
      <c r="B691" s="19" t="s">
        <v>68</v>
      </c>
      <c r="C691" s="1" t="s">
        <v>2835</v>
      </c>
      <c r="D691" s="1" t="s">
        <v>2836</v>
      </c>
      <c r="E691" s="1" t="s">
        <v>2836</v>
      </c>
      <c r="F691" s="5" t="s">
        <v>2837</v>
      </c>
      <c r="G691" s="1" t="s">
        <v>169</v>
      </c>
      <c r="H691" s="1">
        <v>13344</v>
      </c>
      <c r="I691" s="1">
        <v>50</v>
      </c>
      <c r="J691" s="1">
        <v>14278</v>
      </c>
      <c r="K691" s="1">
        <v>50</v>
      </c>
      <c r="L691" s="1">
        <v>15277</v>
      </c>
      <c r="M691" s="1">
        <v>50</v>
      </c>
      <c r="N691" s="1">
        <v>16347</v>
      </c>
      <c r="O691" s="1">
        <v>50</v>
      </c>
      <c r="P691" s="1">
        <v>17491</v>
      </c>
      <c r="Q691" s="1">
        <v>50</v>
      </c>
      <c r="R691" s="9">
        <f t="shared" si="12"/>
        <v>76737</v>
      </c>
      <c r="S691" s="1">
        <f t="shared" si="12"/>
        <v>250</v>
      </c>
      <c r="T691" s="1" t="s">
        <v>339</v>
      </c>
      <c r="U691" s="1" t="s">
        <v>25</v>
      </c>
      <c r="V691" s="1" t="s">
        <v>25</v>
      </c>
    </row>
    <row r="692" spans="1:22" s="6" customFormat="1" ht="39.75" customHeight="1" x14ac:dyDescent="0.2">
      <c r="A692" s="1">
        <v>685</v>
      </c>
      <c r="B692" s="19" t="s">
        <v>2838</v>
      </c>
      <c r="C692" s="1" t="s">
        <v>2839</v>
      </c>
      <c r="D692" s="1" t="s">
        <v>2840</v>
      </c>
      <c r="E692" s="1" t="s">
        <v>2840</v>
      </c>
      <c r="F692" s="1" t="s">
        <v>15</v>
      </c>
      <c r="G692" s="1" t="s">
        <v>169</v>
      </c>
      <c r="H692" s="1">
        <v>891000</v>
      </c>
      <c r="I692" s="1">
        <v>45</v>
      </c>
      <c r="J692" s="1">
        <v>0</v>
      </c>
      <c r="K692" s="1">
        <v>0</v>
      </c>
      <c r="L692" s="1">
        <v>0</v>
      </c>
      <c r="M692" s="1">
        <v>0</v>
      </c>
      <c r="N692" s="1">
        <v>0</v>
      </c>
      <c r="O692" s="1">
        <v>0</v>
      </c>
      <c r="P692" s="1">
        <v>0</v>
      </c>
      <c r="Q692" s="1">
        <v>0</v>
      </c>
      <c r="R692" s="9">
        <f t="shared" si="12"/>
        <v>891000</v>
      </c>
      <c r="S692" s="1">
        <f t="shared" si="12"/>
        <v>45</v>
      </c>
      <c r="T692" s="1" t="s">
        <v>345</v>
      </c>
      <c r="U692" s="1" t="s">
        <v>25</v>
      </c>
      <c r="V692" s="1" t="s">
        <v>25</v>
      </c>
    </row>
    <row r="693" spans="1:22" s="6" customFormat="1" ht="39.75" customHeight="1" x14ac:dyDescent="0.2">
      <c r="A693" s="1">
        <v>686</v>
      </c>
      <c r="B693" s="19" t="s">
        <v>2627</v>
      </c>
      <c r="C693" s="1" t="s">
        <v>2628</v>
      </c>
      <c r="D693" s="1" t="s">
        <v>2841</v>
      </c>
      <c r="E693" s="1" t="s">
        <v>2841</v>
      </c>
      <c r="F693" s="1" t="s">
        <v>15</v>
      </c>
      <c r="G693" s="1" t="s">
        <v>169</v>
      </c>
      <c r="H693" s="1">
        <v>17031000</v>
      </c>
      <c r="I693" s="1">
        <v>90</v>
      </c>
      <c r="J693" s="1">
        <v>0</v>
      </c>
      <c r="K693" s="1">
        <v>0</v>
      </c>
      <c r="L693" s="1">
        <v>0</v>
      </c>
      <c r="M693" s="1">
        <v>0</v>
      </c>
      <c r="N693" s="1">
        <v>0</v>
      </c>
      <c r="O693" s="1">
        <v>0</v>
      </c>
      <c r="P693" s="1">
        <v>0</v>
      </c>
      <c r="Q693" s="1">
        <v>0</v>
      </c>
      <c r="R693" s="9">
        <f t="shared" si="12"/>
        <v>17031000</v>
      </c>
      <c r="S693" s="1">
        <f t="shared" si="12"/>
        <v>90</v>
      </c>
      <c r="T693" s="1" t="s">
        <v>337</v>
      </c>
      <c r="U693" s="1" t="s">
        <v>25</v>
      </c>
      <c r="V693" s="1" t="s">
        <v>25</v>
      </c>
    </row>
    <row r="694" spans="1:22" s="6" customFormat="1" ht="39.75" customHeight="1" x14ac:dyDescent="0.2">
      <c r="A694" s="1">
        <v>687</v>
      </c>
      <c r="B694" s="19" t="s">
        <v>387</v>
      </c>
      <c r="C694" s="1" t="s">
        <v>403</v>
      </c>
      <c r="D694" s="1" t="s">
        <v>2842</v>
      </c>
      <c r="E694" s="1" t="s">
        <v>2842</v>
      </c>
      <c r="F694" s="1" t="s">
        <v>15</v>
      </c>
      <c r="G694" s="1" t="s">
        <v>169</v>
      </c>
      <c r="H694" s="1">
        <v>884800</v>
      </c>
      <c r="I694" s="1">
        <v>1</v>
      </c>
      <c r="J694" s="1">
        <v>0</v>
      </c>
      <c r="K694" s="1">
        <v>0</v>
      </c>
      <c r="L694" s="1">
        <v>0</v>
      </c>
      <c r="M694" s="1">
        <v>0</v>
      </c>
      <c r="N694" s="1">
        <v>0</v>
      </c>
      <c r="O694" s="1">
        <v>0</v>
      </c>
      <c r="P694" s="1">
        <v>0</v>
      </c>
      <c r="Q694" s="1">
        <v>0</v>
      </c>
      <c r="R694" s="9">
        <f t="shared" si="12"/>
        <v>884800</v>
      </c>
      <c r="S694" s="1">
        <f t="shared" si="12"/>
        <v>1</v>
      </c>
      <c r="T694" s="1" t="s">
        <v>345</v>
      </c>
      <c r="U694" s="1" t="s">
        <v>25</v>
      </c>
      <c r="V694" s="1" t="s">
        <v>25</v>
      </c>
    </row>
    <row r="695" spans="1:22" s="6" customFormat="1" ht="39.75" customHeight="1" x14ac:dyDescent="0.2">
      <c r="A695" s="1">
        <v>688</v>
      </c>
      <c r="B695" s="19" t="s">
        <v>68</v>
      </c>
      <c r="C695" s="1" t="s">
        <v>2694</v>
      </c>
      <c r="D695" s="1" t="s">
        <v>2843</v>
      </c>
      <c r="E695" s="1" t="s">
        <v>2843</v>
      </c>
      <c r="F695" s="1" t="s">
        <v>15</v>
      </c>
      <c r="G695" s="1" t="s">
        <v>169</v>
      </c>
      <c r="H695" s="1">
        <v>4689780</v>
      </c>
      <c r="I695" s="1">
        <v>30</v>
      </c>
      <c r="J695" s="1">
        <v>3251580.8000000003</v>
      </c>
      <c r="K695" s="1">
        <v>20</v>
      </c>
      <c r="L695" s="1">
        <v>3365386.128</v>
      </c>
      <c r="M695" s="1">
        <v>20</v>
      </c>
      <c r="N695" s="1">
        <v>3483174.6424799999</v>
      </c>
      <c r="O695" s="1">
        <v>20</v>
      </c>
      <c r="P695" s="1">
        <v>3605085.7549667996</v>
      </c>
      <c r="Q695" s="1">
        <v>20</v>
      </c>
      <c r="R695" s="9">
        <f t="shared" si="12"/>
        <v>18395007.325446799</v>
      </c>
      <c r="S695" s="1">
        <f t="shared" si="12"/>
        <v>110</v>
      </c>
      <c r="T695" s="1" t="s">
        <v>332</v>
      </c>
      <c r="U695" s="1" t="s">
        <v>25</v>
      </c>
      <c r="V695" s="1" t="s">
        <v>25</v>
      </c>
    </row>
    <row r="696" spans="1:22" s="6" customFormat="1" ht="39.75" customHeight="1" x14ac:dyDescent="0.2">
      <c r="A696" s="1">
        <v>689</v>
      </c>
      <c r="B696" s="19" t="s">
        <v>96</v>
      </c>
      <c r="C696" s="1" t="s">
        <v>2763</v>
      </c>
      <c r="D696" s="1" t="s">
        <v>2844</v>
      </c>
      <c r="E696" s="1" t="s">
        <v>2844</v>
      </c>
      <c r="F696" s="1" t="s">
        <v>15</v>
      </c>
      <c r="G696" s="1" t="s">
        <v>169</v>
      </c>
      <c r="H696" s="1">
        <v>270816</v>
      </c>
      <c r="I696" s="1">
        <v>20</v>
      </c>
      <c r="J696" s="1">
        <v>281648.63999999996</v>
      </c>
      <c r="K696" s="1">
        <v>20</v>
      </c>
      <c r="L696" s="1">
        <v>291506.34239999996</v>
      </c>
      <c r="M696" s="1">
        <v>20</v>
      </c>
      <c r="N696" s="1">
        <v>301709.06438399991</v>
      </c>
      <c r="O696" s="1">
        <v>20</v>
      </c>
      <c r="P696" s="1">
        <v>312268.88163743995</v>
      </c>
      <c r="Q696" s="1">
        <v>20</v>
      </c>
      <c r="R696" s="9">
        <f t="shared" si="12"/>
        <v>1457948.9284214396</v>
      </c>
      <c r="S696" s="1">
        <f t="shared" si="12"/>
        <v>100</v>
      </c>
      <c r="T696" s="1" t="s">
        <v>332</v>
      </c>
      <c r="U696" s="1" t="s">
        <v>25</v>
      </c>
      <c r="V696" s="1" t="s">
        <v>25</v>
      </c>
    </row>
    <row r="697" spans="1:22" s="6" customFormat="1" ht="39.75" customHeight="1" x14ac:dyDescent="0.2">
      <c r="A697" s="1">
        <v>690</v>
      </c>
      <c r="B697" s="19" t="s">
        <v>172</v>
      </c>
      <c r="C697" s="1" t="s">
        <v>2845</v>
      </c>
      <c r="D697" s="1" t="s">
        <v>2846</v>
      </c>
      <c r="E697" s="1" t="s">
        <v>2846</v>
      </c>
      <c r="F697" s="1" t="s">
        <v>15</v>
      </c>
      <c r="G697" s="1" t="s">
        <v>169</v>
      </c>
      <c r="H697" s="3">
        <v>188622.57</v>
      </c>
      <c r="I697" s="3">
        <v>3</v>
      </c>
      <c r="J697" s="1">
        <v>0</v>
      </c>
      <c r="K697" s="1">
        <v>0</v>
      </c>
      <c r="L697" s="1">
        <v>0</v>
      </c>
      <c r="M697" s="1">
        <v>0</v>
      </c>
      <c r="N697" s="1">
        <v>0</v>
      </c>
      <c r="O697" s="1">
        <v>0</v>
      </c>
      <c r="P697" s="1">
        <v>0</v>
      </c>
      <c r="Q697" s="1">
        <v>0</v>
      </c>
      <c r="R697" s="9">
        <f t="shared" si="12"/>
        <v>188622.57</v>
      </c>
      <c r="S697" s="1">
        <f t="shared" si="12"/>
        <v>3</v>
      </c>
      <c r="T697" s="1" t="s">
        <v>353</v>
      </c>
      <c r="U697" s="1" t="s">
        <v>25</v>
      </c>
      <c r="V697" s="1" t="s">
        <v>25</v>
      </c>
    </row>
    <row r="698" spans="1:22" s="6" customFormat="1" ht="39.75" customHeight="1" x14ac:dyDescent="0.2">
      <c r="A698" s="1">
        <v>691</v>
      </c>
      <c r="B698" s="19" t="s">
        <v>168</v>
      </c>
      <c r="C698" s="1" t="s">
        <v>2715</v>
      </c>
      <c r="D698" s="1" t="s">
        <v>2847</v>
      </c>
      <c r="E698" s="1" t="s">
        <v>2847</v>
      </c>
      <c r="F698" s="1" t="s">
        <v>15</v>
      </c>
      <c r="G698" s="1" t="s">
        <v>169</v>
      </c>
      <c r="H698" s="1">
        <v>650160</v>
      </c>
      <c r="I698" s="1">
        <v>9</v>
      </c>
      <c r="J698" s="1">
        <v>0</v>
      </c>
      <c r="K698" s="1">
        <v>0</v>
      </c>
      <c r="L698" s="1">
        <v>0</v>
      </c>
      <c r="M698" s="1">
        <v>0</v>
      </c>
      <c r="N698" s="1">
        <v>0</v>
      </c>
      <c r="O698" s="1">
        <v>0</v>
      </c>
      <c r="P698" s="1">
        <v>0</v>
      </c>
      <c r="Q698" s="1">
        <v>0</v>
      </c>
      <c r="R698" s="9">
        <f t="shared" si="12"/>
        <v>650160</v>
      </c>
      <c r="S698" s="1">
        <f t="shared" si="12"/>
        <v>9</v>
      </c>
      <c r="T698" s="1" t="s">
        <v>337</v>
      </c>
      <c r="U698" s="1" t="s">
        <v>25</v>
      </c>
      <c r="V698" s="1" t="s">
        <v>25</v>
      </c>
    </row>
    <row r="699" spans="1:22" s="6" customFormat="1" ht="39.75" customHeight="1" x14ac:dyDescent="0.2">
      <c r="A699" s="1">
        <v>692</v>
      </c>
      <c r="B699" s="19" t="s">
        <v>291</v>
      </c>
      <c r="C699" s="1" t="s">
        <v>292</v>
      </c>
      <c r="D699" s="1" t="s">
        <v>2848</v>
      </c>
      <c r="E699" s="1" t="s">
        <v>2848</v>
      </c>
      <c r="F699" s="1" t="s">
        <v>15</v>
      </c>
      <c r="G699" s="1" t="s">
        <v>17</v>
      </c>
      <c r="H699" s="1">
        <v>1062200</v>
      </c>
      <c r="I699" s="1">
        <v>94</v>
      </c>
      <c r="J699" s="1">
        <v>0</v>
      </c>
      <c r="K699" s="1">
        <v>0</v>
      </c>
      <c r="L699" s="1">
        <v>0</v>
      </c>
      <c r="M699" s="1">
        <v>0</v>
      </c>
      <c r="N699" s="1">
        <v>0</v>
      </c>
      <c r="O699" s="1">
        <v>0</v>
      </c>
      <c r="P699" s="1">
        <v>0</v>
      </c>
      <c r="Q699" s="1">
        <v>0</v>
      </c>
      <c r="R699" s="9">
        <f t="shared" si="12"/>
        <v>1062200</v>
      </c>
      <c r="S699" s="1">
        <f t="shared" si="12"/>
        <v>94</v>
      </c>
      <c r="T699" s="1" t="s">
        <v>350</v>
      </c>
      <c r="U699" s="1" t="s">
        <v>25</v>
      </c>
      <c r="V699" s="1" t="s">
        <v>25</v>
      </c>
    </row>
    <row r="700" spans="1:22" s="6" customFormat="1" ht="39.75" customHeight="1" x14ac:dyDescent="0.2">
      <c r="A700" s="1">
        <v>693</v>
      </c>
      <c r="B700" s="19" t="s">
        <v>2849</v>
      </c>
      <c r="C700" s="1" t="s">
        <v>2850</v>
      </c>
      <c r="D700" s="1" t="s">
        <v>2851</v>
      </c>
      <c r="E700" s="1" t="s">
        <v>2851</v>
      </c>
      <c r="F700" s="1" t="s">
        <v>15</v>
      </c>
      <c r="G700" s="1" t="s">
        <v>169</v>
      </c>
      <c r="H700" s="1">
        <v>2568451.25</v>
      </c>
      <c r="I700" s="1">
        <v>5</v>
      </c>
      <c r="J700" s="1">
        <v>2671189.3000000003</v>
      </c>
      <c r="K700" s="1">
        <v>5</v>
      </c>
      <c r="L700" s="1">
        <v>2764680.9254999999</v>
      </c>
      <c r="M700" s="1">
        <v>5</v>
      </c>
      <c r="N700" s="1">
        <v>2861444.7578924997</v>
      </c>
      <c r="O700" s="1">
        <v>5</v>
      </c>
      <c r="P700" s="1">
        <v>2961595.3244187371</v>
      </c>
      <c r="Q700" s="1">
        <v>5</v>
      </c>
      <c r="R700" s="9">
        <f t="shared" si="12"/>
        <v>13827361.557811236</v>
      </c>
      <c r="S700" s="1">
        <f t="shared" si="12"/>
        <v>25</v>
      </c>
      <c r="T700" s="1" t="s">
        <v>332</v>
      </c>
      <c r="U700" s="1" t="s">
        <v>25</v>
      </c>
      <c r="V700" s="1" t="s">
        <v>25</v>
      </c>
    </row>
    <row r="701" spans="1:22" s="6" customFormat="1" ht="39.75" customHeight="1" x14ac:dyDescent="0.2">
      <c r="A701" s="1">
        <v>694</v>
      </c>
      <c r="B701" s="19" t="s">
        <v>2852</v>
      </c>
      <c r="C701" s="1" t="s">
        <v>2853</v>
      </c>
      <c r="D701" s="1" t="s">
        <v>2854</v>
      </c>
      <c r="E701" s="1" t="s">
        <v>2854</v>
      </c>
      <c r="F701" s="1" t="s">
        <v>15</v>
      </c>
      <c r="G701" s="1" t="s">
        <v>169</v>
      </c>
      <c r="H701" s="1">
        <v>806400</v>
      </c>
      <c r="I701" s="1">
        <v>8</v>
      </c>
      <c r="J701" s="1">
        <v>0</v>
      </c>
      <c r="K701" s="1">
        <v>0</v>
      </c>
      <c r="L701" s="1">
        <v>0</v>
      </c>
      <c r="M701" s="1">
        <v>0</v>
      </c>
      <c r="N701" s="1">
        <v>0</v>
      </c>
      <c r="O701" s="1">
        <v>0</v>
      </c>
      <c r="P701" s="1">
        <v>0</v>
      </c>
      <c r="Q701" s="1">
        <v>0</v>
      </c>
      <c r="R701" s="9">
        <f t="shared" si="12"/>
        <v>806400</v>
      </c>
      <c r="S701" s="1">
        <f t="shared" si="12"/>
        <v>8</v>
      </c>
      <c r="T701" s="1" t="s">
        <v>345</v>
      </c>
      <c r="U701" s="1" t="s">
        <v>25</v>
      </c>
      <c r="V701" s="1" t="s">
        <v>25</v>
      </c>
    </row>
    <row r="702" spans="1:22" s="6" customFormat="1" ht="39.75" customHeight="1" x14ac:dyDescent="0.2">
      <c r="A702" s="1">
        <v>695</v>
      </c>
      <c r="B702" s="19" t="s">
        <v>285</v>
      </c>
      <c r="C702" s="1" t="s">
        <v>2774</v>
      </c>
      <c r="D702" s="1" t="s">
        <v>2855</v>
      </c>
      <c r="E702" s="1" t="s">
        <v>2855</v>
      </c>
      <c r="F702" s="1" t="s">
        <v>15</v>
      </c>
      <c r="G702" s="1" t="s">
        <v>169</v>
      </c>
      <c r="H702" s="1">
        <v>17567204</v>
      </c>
      <c r="I702" s="1">
        <v>1300</v>
      </c>
      <c r="J702" s="1">
        <v>17567204</v>
      </c>
      <c r="K702" s="1">
        <v>1300</v>
      </c>
      <c r="L702" s="1">
        <v>17567204</v>
      </c>
      <c r="M702" s="1">
        <v>1300</v>
      </c>
      <c r="N702" s="1">
        <v>17567204</v>
      </c>
      <c r="O702" s="1">
        <v>1300</v>
      </c>
      <c r="P702" s="1">
        <v>0</v>
      </c>
      <c r="Q702" s="1">
        <v>0</v>
      </c>
      <c r="R702" s="9">
        <f t="shared" si="12"/>
        <v>70268816</v>
      </c>
      <c r="S702" s="1">
        <f t="shared" si="12"/>
        <v>5200</v>
      </c>
      <c r="T702" s="1" t="s">
        <v>341</v>
      </c>
      <c r="U702" s="1" t="s">
        <v>25</v>
      </c>
      <c r="V702" s="1" t="s">
        <v>25</v>
      </c>
    </row>
    <row r="703" spans="1:22" s="6" customFormat="1" ht="39.75" customHeight="1" x14ac:dyDescent="0.2">
      <c r="A703" s="1">
        <v>696</v>
      </c>
      <c r="B703" s="19" t="s">
        <v>405</v>
      </c>
      <c r="C703" s="1" t="s">
        <v>406</v>
      </c>
      <c r="D703" s="1" t="s">
        <v>2856</v>
      </c>
      <c r="E703" s="1" t="s">
        <v>2856</v>
      </c>
      <c r="F703" s="1" t="s">
        <v>15</v>
      </c>
      <c r="G703" s="1" t="s">
        <v>282</v>
      </c>
      <c r="H703" s="1">
        <v>774000</v>
      </c>
      <c r="I703" s="1">
        <v>400</v>
      </c>
      <c r="J703" s="1">
        <v>0</v>
      </c>
      <c r="K703" s="1">
        <v>0</v>
      </c>
      <c r="L703" s="1">
        <v>0</v>
      </c>
      <c r="M703" s="1">
        <v>0</v>
      </c>
      <c r="N703" s="1">
        <v>0</v>
      </c>
      <c r="O703" s="1">
        <v>0</v>
      </c>
      <c r="P703" s="1">
        <v>0</v>
      </c>
      <c r="Q703" s="1">
        <v>0</v>
      </c>
      <c r="R703" s="9">
        <f t="shared" si="12"/>
        <v>774000</v>
      </c>
      <c r="S703" s="1">
        <f t="shared" si="12"/>
        <v>400</v>
      </c>
      <c r="T703" s="1" t="s">
        <v>345</v>
      </c>
      <c r="U703" s="1" t="s">
        <v>25</v>
      </c>
      <c r="V703" s="1" t="s">
        <v>25</v>
      </c>
    </row>
    <row r="704" spans="1:22" s="6" customFormat="1" ht="39.75" customHeight="1" x14ac:dyDescent="0.2">
      <c r="A704" s="1">
        <v>697</v>
      </c>
      <c r="B704" s="19" t="s">
        <v>405</v>
      </c>
      <c r="C704" s="1" t="s">
        <v>2857</v>
      </c>
      <c r="D704" s="1" t="s">
        <v>2858</v>
      </c>
      <c r="E704" s="1" t="s">
        <v>2858</v>
      </c>
      <c r="F704" s="1" t="s">
        <v>15</v>
      </c>
      <c r="G704" s="1" t="s">
        <v>282</v>
      </c>
      <c r="H704" s="1">
        <v>1599895</v>
      </c>
      <c r="I704" s="1">
        <v>1045</v>
      </c>
      <c r="J704" s="1">
        <v>1680360</v>
      </c>
      <c r="K704" s="1">
        <v>1045</v>
      </c>
      <c r="L704" s="1">
        <v>1747240</v>
      </c>
      <c r="M704" s="1">
        <v>1045</v>
      </c>
      <c r="N704" s="1">
        <v>1817255</v>
      </c>
      <c r="O704" s="1">
        <v>1045</v>
      </c>
      <c r="P704" s="1">
        <v>1889360</v>
      </c>
      <c r="Q704" s="1">
        <v>1045</v>
      </c>
      <c r="R704" s="9">
        <f t="shared" si="12"/>
        <v>8734110</v>
      </c>
      <c r="S704" s="1">
        <f t="shared" si="12"/>
        <v>5225</v>
      </c>
      <c r="T704" s="1" t="s">
        <v>357</v>
      </c>
      <c r="U704" s="1" t="s">
        <v>25</v>
      </c>
      <c r="V704" s="1" t="s">
        <v>25</v>
      </c>
    </row>
    <row r="705" spans="1:22" s="6" customFormat="1" ht="39.75" customHeight="1" x14ac:dyDescent="0.2">
      <c r="A705" s="1">
        <v>698</v>
      </c>
      <c r="B705" s="19" t="s">
        <v>68</v>
      </c>
      <c r="C705" s="1" t="s">
        <v>2697</v>
      </c>
      <c r="D705" s="1" t="s">
        <v>2859</v>
      </c>
      <c r="E705" s="1" t="s">
        <v>2859</v>
      </c>
      <c r="F705" s="1" t="s">
        <v>15</v>
      </c>
      <c r="G705" s="1" t="s">
        <v>169</v>
      </c>
      <c r="H705" s="1">
        <v>2700000</v>
      </c>
      <c r="I705" s="1">
        <v>45</v>
      </c>
      <c r="J705" s="1">
        <v>0</v>
      </c>
      <c r="K705" s="1">
        <v>0</v>
      </c>
      <c r="L705" s="1">
        <v>0</v>
      </c>
      <c r="M705" s="1">
        <v>0</v>
      </c>
      <c r="N705" s="1">
        <v>0</v>
      </c>
      <c r="O705" s="1">
        <v>0</v>
      </c>
      <c r="P705" s="1">
        <v>0</v>
      </c>
      <c r="Q705" s="1">
        <v>0</v>
      </c>
      <c r="R705" s="9">
        <f t="shared" si="12"/>
        <v>2700000</v>
      </c>
      <c r="S705" s="1">
        <f t="shared" si="12"/>
        <v>45</v>
      </c>
      <c r="T705" s="1" t="s">
        <v>345</v>
      </c>
      <c r="U705" s="1" t="s">
        <v>25</v>
      </c>
      <c r="V705" s="1" t="s">
        <v>25</v>
      </c>
    </row>
    <row r="706" spans="1:22" s="6" customFormat="1" ht="39.75" customHeight="1" x14ac:dyDescent="0.2">
      <c r="A706" s="1">
        <v>699</v>
      </c>
      <c r="B706" s="19" t="s">
        <v>68</v>
      </c>
      <c r="C706" s="1" t="s">
        <v>179</v>
      </c>
      <c r="D706" s="1" t="s">
        <v>2860</v>
      </c>
      <c r="E706" s="1" t="s">
        <v>2860</v>
      </c>
      <c r="F706" s="1" t="s">
        <v>15</v>
      </c>
      <c r="G706" s="1" t="s">
        <v>169</v>
      </c>
      <c r="H706" s="1">
        <v>3616906.5</v>
      </c>
      <c r="I706" s="1">
        <v>9</v>
      </c>
      <c r="J706" s="1">
        <v>3761582.7600000002</v>
      </c>
      <c r="K706" s="1">
        <v>9</v>
      </c>
      <c r="L706" s="1">
        <v>3893238.1565999999</v>
      </c>
      <c r="M706" s="1">
        <v>9</v>
      </c>
      <c r="N706" s="1">
        <v>4029501.4920809995</v>
      </c>
      <c r="O706" s="1">
        <v>9</v>
      </c>
      <c r="P706" s="1">
        <v>4170534.044303834</v>
      </c>
      <c r="Q706" s="1">
        <v>9</v>
      </c>
      <c r="R706" s="9">
        <f t="shared" si="12"/>
        <v>19471762.952984832</v>
      </c>
      <c r="S706" s="1">
        <f t="shared" si="12"/>
        <v>45</v>
      </c>
      <c r="T706" s="1" t="s">
        <v>332</v>
      </c>
      <c r="U706" s="1" t="s">
        <v>25</v>
      </c>
      <c r="V706" s="1" t="s">
        <v>25</v>
      </c>
    </row>
    <row r="707" spans="1:22" s="6" customFormat="1" ht="39.75" customHeight="1" x14ac:dyDescent="0.2">
      <c r="A707" s="1">
        <v>700</v>
      </c>
      <c r="B707" s="19" t="s">
        <v>157</v>
      </c>
      <c r="C707" s="1" t="s">
        <v>2861</v>
      </c>
      <c r="D707" s="1" t="s">
        <v>2862</v>
      </c>
      <c r="E707" s="1" t="s">
        <v>2862</v>
      </c>
      <c r="F707" s="1" t="s">
        <v>15</v>
      </c>
      <c r="G707" s="1" t="s">
        <v>169</v>
      </c>
      <c r="H707" s="1">
        <v>222000</v>
      </c>
      <c r="I707" s="1">
        <v>10</v>
      </c>
      <c r="J707" s="1">
        <v>222000</v>
      </c>
      <c r="K707" s="1">
        <v>10</v>
      </c>
      <c r="L707" s="2">
        <v>222000</v>
      </c>
      <c r="M707" s="1">
        <v>10</v>
      </c>
      <c r="N707" s="1">
        <v>0</v>
      </c>
      <c r="O707" s="1">
        <v>0</v>
      </c>
      <c r="P707" s="1">
        <v>0</v>
      </c>
      <c r="Q707" s="1">
        <v>0</v>
      </c>
      <c r="R707" s="9">
        <f t="shared" si="12"/>
        <v>666000</v>
      </c>
      <c r="S707" s="1">
        <f t="shared" si="12"/>
        <v>30</v>
      </c>
      <c r="T707" s="1" t="s">
        <v>343</v>
      </c>
      <c r="U707" s="1" t="s">
        <v>25</v>
      </c>
      <c r="V707" s="1" t="s">
        <v>25</v>
      </c>
    </row>
    <row r="708" spans="1:22" s="6" customFormat="1" ht="39.75" customHeight="1" x14ac:dyDescent="0.2">
      <c r="A708" s="1">
        <v>701</v>
      </c>
      <c r="B708" s="19" t="s">
        <v>2618</v>
      </c>
      <c r="C708" s="1" t="s">
        <v>2619</v>
      </c>
      <c r="D708" s="1" t="s">
        <v>2863</v>
      </c>
      <c r="E708" s="1" t="s">
        <v>2863</v>
      </c>
      <c r="F708" s="1" t="s">
        <v>15</v>
      </c>
      <c r="G708" s="1" t="s">
        <v>29</v>
      </c>
      <c r="H708" s="1">
        <v>1946804</v>
      </c>
      <c r="I708" s="1">
        <v>2</v>
      </c>
      <c r="J708" s="1">
        <v>2044144</v>
      </c>
      <c r="K708" s="1">
        <v>2</v>
      </c>
      <c r="L708" s="1">
        <v>2125910</v>
      </c>
      <c r="M708" s="1">
        <v>2</v>
      </c>
      <c r="N708" s="1">
        <v>2210947</v>
      </c>
      <c r="O708" s="1">
        <v>2</v>
      </c>
      <c r="P708" s="1">
        <v>0</v>
      </c>
      <c r="Q708" s="1">
        <v>0</v>
      </c>
      <c r="R708" s="9">
        <f t="shared" si="12"/>
        <v>8327805</v>
      </c>
      <c r="S708" s="1">
        <f t="shared" si="12"/>
        <v>8</v>
      </c>
      <c r="T708" s="1" t="s">
        <v>357</v>
      </c>
      <c r="U708" s="1" t="s">
        <v>25</v>
      </c>
      <c r="V708" s="1" t="s">
        <v>25</v>
      </c>
    </row>
    <row r="709" spans="1:22" s="6" customFormat="1" ht="39.75" customHeight="1" x14ac:dyDescent="0.2">
      <c r="A709" s="1">
        <v>702</v>
      </c>
      <c r="B709" s="19" t="s">
        <v>2864</v>
      </c>
      <c r="C709" s="1" t="s">
        <v>2865</v>
      </c>
      <c r="D709" s="8" t="s">
        <v>2866</v>
      </c>
      <c r="E709" s="8" t="s">
        <v>2866</v>
      </c>
      <c r="F709" s="1" t="s">
        <v>15</v>
      </c>
      <c r="G709" s="1" t="s">
        <v>2867</v>
      </c>
      <c r="H709" s="1">
        <v>0</v>
      </c>
      <c r="I709" s="1">
        <v>0</v>
      </c>
      <c r="J709" s="1">
        <v>0</v>
      </c>
      <c r="K709" s="1">
        <v>0</v>
      </c>
      <c r="L709" s="1">
        <v>2020000</v>
      </c>
      <c r="M709" s="1">
        <v>3</v>
      </c>
      <c r="N709" s="1">
        <v>0</v>
      </c>
      <c r="O709" s="1">
        <v>0</v>
      </c>
      <c r="P709" s="1">
        <v>0</v>
      </c>
      <c r="Q709" s="1">
        <v>0</v>
      </c>
      <c r="R709" s="9">
        <f t="shared" si="12"/>
        <v>2020000</v>
      </c>
      <c r="S709" s="1">
        <f t="shared" si="12"/>
        <v>3</v>
      </c>
      <c r="T709" s="1" t="s">
        <v>344</v>
      </c>
      <c r="U709" s="1" t="s">
        <v>25</v>
      </c>
      <c r="V709" s="1" t="s">
        <v>2868</v>
      </c>
    </row>
    <row r="710" spans="1:22" s="6" customFormat="1" ht="39.75" customHeight="1" x14ac:dyDescent="0.2">
      <c r="A710" s="1">
        <v>703</v>
      </c>
      <c r="B710" s="19" t="s">
        <v>63</v>
      </c>
      <c r="C710" s="1" t="s">
        <v>2865</v>
      </c>
      <c r="D710" s="1" t="s">
        <v>2869</v>
      </c>
      <c r="E710" s="1" t="s">
        <v>2869</v>
      </c>
      <c r="F710" s="1" t="s">
        <v>15</v>
      </c>
      <c r="G710" s="1" t="s">
        <v>169</v>
      </c>
      <c r="H710" s="1">
        <v>0</v>
      </c>
      <c r="I710" s="1">
        <v>0</v>
      </c>
      <c r="J710" s="1">
        <v>0</v>
      </c>
      <c r="K710" s="1">
        <v>0</v>
      </c>
      <c r="L710" s="1">
        <v>1450000</v>
      </c>
      <c r="M710" s="1">
        <v>3</v>
      </c>
      <c r="N710" s="1">
        <v>0</v>
      </c>
      <c r="O710" s="1">
        <v>0</v>
      </c>
      <c r="P710" s="1">
        <v>0</v>
      </c>
      <c r="Q710" s="1">
        <v>0</v>
      </c>
      <c r="R710" s="9">
        <f t="shared" ref="R710:S761" si="13">H710+J710+L710+N710+P710</f>
        <v>1450000</v>
      </c>
      <c r="S710" s="1">
        <f t="shared" si="13"/>
        <v>3</v>
      </c>
      <c r="T710" s="1" t="s">
        <v>344</v>
      </c>
      <c r="U710" s="1" t="s">
        <v>25</v>
      </c>
      <c r="V710" s="1" t="s">
        <v>2868</v>
      </c>
    </row>
    <row r="711" spans="1:22" s="6" customFormat="1" ht="39.75" customHeight="1" x14ac:dyDescent="0.2">
      <c r="A711" s="1">
        <v>704</v>
      </c>
      <c r="B711" s="19" t="s">
        <v>63</v>
      </c>
      <c r="C711" s="1" t="s">
        <v>2865</v>
      </c>
      <c r="D711" s="1" t="s">
        <v>2870</v>
      </c>
      <c r="E711" s="1" t="s">
        <v>2870</v>
      </c>
      <c r="F711" s="1" t="s">
        <v>15</v>
      </c>
      <c r="G711" s="1" t="s">
        <v>169</v>
      </c>
      <c r="H711" s="1">
        <v>0</v>
      </c>
      <c r="I711" s="1">
        <v>0</v>
      </c>
      <c r="J711" s="1">
        <v>0</v>
      </c>
      <c r="K711" s="1">
        <v>0</v>
      </c>
      <c r="L711" s="1">
        <v>300000</v>
      </c>
      <c r="M711" s="1">
        <v>3</v>
      </c>
      <c r="N711" s="1">
        <v>0</v>
      </c>
      <c r="O711" s="1">
        <v>0</v>
      </c>
      <c r="P711" s="1">
        <v>0</v>
      </c>
      <c r="Q711" s="1">
        <v>0</v>
      </c>
      <c r="R711" s="9">
        <f t="shared" si="13"/>
        <v>300000</v>
      </c>
      <c r="S711" s="1">
        <f t="shared" si="13"/>
        <v>3</v>
      </c>
      <c r="T711" s="1" t="s">
        <v>344</v>
      </c>
      <c r="U711" s="1" t="s">
        <v>25</v>
      </c>
      <c r="V711" s="1" t="s">
        <v>2871</v>
      </c>
    </row>
    <row r="712" spans="1:22" s="6" customFormat="1" ht="39.75" customHeight="1" x14ac:dyDescent="0.2">
      <c r="A712" s="1">
        <v>705</v>
      </c>
      <c r="B712" s="19" t="s">
        <v>63</v>
      </c>
      <c r="C712" s="1" t="s">
        <v>2865</v>
      </c>
      <c r="D712" s="1" t="s">
        <v>2872</v>
      </c>
      <c r="E712" s="1" t="s">
        <v>2872</v>
      </c>
      <c r="F712" s="1" t="s">
        <v>15</v>
      </c>
      <c r="G712" s="1" t="s">
        <v>169</v>
      </c>
      <c r="H712" s="1">
        <v>0</v>
      </c>
      <c r="I712" s="1">
        <v>0</v>
      </c>
      <c r="J712" s="1">
        <v>0</v>
      </c>
      <c r="K712" s="1">
        <v>0</v>
      </c>
      <c r="L712" s="1">
        <v>200000</v>
      </c>
      <c r="M712" s="1">
        <v>3</v>
      </c>
      <c r="N712" s="1">
        <v>0</v>
      </c>
      <c r="O712" s="1">
        <v>0</v>
      </c>
      <c r="P712" s="1">
        <v>0</v>
      </c>
      <c r="Q712" s="1">
        <v>0</v>
      </c>
      <c r="R712" s="9">
        <f t="shared" si="13"/>
        <v>200000</v>
      </c>
      <c r="S712" s="1">
        <f t="shared" si="13"/>
        <v>3</v>
      </c>
      <c r="T712" s="1" t="s">
        <v>344</v>
      </c>
      <c r="U712" s="1" t="s">
        <v>25</v>
      </c>
      <c r="V712" s="1" t="s">
        <v>2871</v>
      </c>
    </row>
    <row r="713" spans="1:22" s="6" customFormat="1" ht="39.75" customHeight="1" x14ac:dyDescent="0.2">
      <c r="A713" s="1">
        <v>706</v>
      </c>
      <c r="B713" s="19" t="s">
        <v>405</v>
      </c>
      <c r="C713" s="1" t="s">
        <v>406</v>
      </c>
      <c r="D713" s="1" t="s">
        <v>2873</v>
      </c>
      <c r="E713" s="1" t="s">
        <v>2873</v>
      </c>
      <c r="F713" s="1" t="s">
        <v>15</v>
      </c>
      <c r="G713" s="1" t="s">
        <v>274</v>
      </c>
      <c r="H713" s="1">
        <v>1258400</v>
      </c>
      <c r="I713" s="1">
        <v>5</v>
      </c>
      <c r="J713" s="1">
        <v>1264000</v>
      </c>
      <c r="K713" s="1">
        <v>5</v>
      </c>
      <c r="L713" s="1">
        <v>1270000</v>
      </c>
      <c r="M713" s="1">
        <v>5</v>
      </c>
      <c r="N713" s="1">
        <v>1278000</v>
      </c>
      <c r="O713" s="1">
        <v>5</v>
      </c>
      <c r="P713" s="1">
        <v>0</v>
      </c>
      <c r="Q713" s="1">
        <v>0</v>
      </c>
      <c r="R713" s="9">
        <f t="shared" si="13"/>
        <v>5070400</v>
      </c>
      <c r="S713" s="1">
        <f t="shared" si="13"/>
        <v>20</v>
      </c>
      <c r="T713" s="1" t="s">
        <v>354</v>
      </c>
      <c r="U713" s="1" t="s">
        <v>25</v>
      </c>
      <c r="V713" s="1" t="s">
        <v>25</v>
      </c>
    </row>
    <row r="714" spans="1:22" s="6" customFormat="1" ht="39.75" customHeight="1" x14ac:dyDescent="0.2">
      <c r="A714" s="1">
        <v>707</v>
      </c>
      <c r="B714" s="19" t="s">
        <v>2875</v>
      </c>
      <c r="C714" s="1" t="s">
        <v>2876</v>
      </c>
      <c r="D714" s="1" t="s">
        <v>2877</v>
      </c>
      <c r="E714" s="1" t="s">
        <v>2877</v>
      </c>
      <c r="F714" s="1" t="s">
        <v>15</v>
      </c>
      <c r="G714" s="1" t="s">
        <v>169</v>
      </c>
      <c r="H714" s="1">
        <v>540000</v>
      </c>
      <c r="I714" s="1">
        <v>2</v>
      </c>
      <c r="J714" s="1">
        <v>0</v>
      </c>
      <c r="K714" s="1">
        <v>0</v>
      </c>
      <c r="L714" s="1">
        <v>0</v>
      </c>
      <c r="M714" s="1">
        <v>0</v>
      </c>
      <c r="N714" s="1">
        <v>0</v>
      </c>
      <c r="O714" s="1">
        <v>0</v>
      </c>
      <c r="P714" s="1">
        <v>0</v>
      </c>
      <c r="Q714" s="1">
        <v>0</v>
      </c>
      <c r="R714" s="9">
        <f t="shared" si="13"/>
        <v>540000</v>
      </c>
      <c r="S714" s="1">
        <f t="shared" si="13"/>
        <v>2</v>
      </c>
      <c r="T714" s="1" t="s">
        <v>345</v>
      </c>
      <c r="U714" s="1" t="s">
        <v>25</v>
      </c>
      <c r="V714" s="1" t="s">
        <v>25</v>
      </c>
    </row>
    <row r="715" spans="1:22" s="6" customFormat="1" ht="39.75" customHeight="1" x14ac:dyDescent="0.2">
      <c r="A715" s="1">
        <v>708</v>
      </c>
      <c r="B715" s="19" t="s">
        <v>851</v>
      </c>
      <c r="C715" s="1" t="s">
        <v>2878</v>
      </c>
      <c r="D715" s="1" t="s">
        <v>2879</v>
      </c>
      <c r="E715" s="1" t="s">
        <v>2879</v>
      </c>
      <c r="F715" s="1" t="s">
        <v>15</v>
      </c>
      <c r="G715" s="1" t="s">
        <v>169</v>
      </c>
      <c r="H715" s="1">
        <v>1073277.7</v>
      </c>
      <c r="I715" s="1">
        <v>5</v>
      </c>
      <c r="J715" s="1">
        <v>1073277.7</v>
      </c>
      <c r="K715" s="1">
        <v>5</v>
      </c>
      <c r="L715" s="1">
        <v>1073277.7</v>
      </c>
      <c r="M715" s="1">
        <v>5</v>
      </c>
      <c r="N715" s="1">
        <v>1073277.7</v>
      </c>
      <c r="O715" s="1">
        <v>5</v>
      </c>
      <c r="P715" s="1">
        <v>0</v>
      </c>
      <c r="Q715" s="1">
        <v>0</v>
      </c>
      <c r="R715" s="9">
        <f t="shared" si="13"/>
        <v>4293110.8</v>
      </c>
      <c r="S715" s="1">
        <f t="shared" si="13"/>
        <v>20</v>
      </c>
      <c r="T715" s="1" t="s">
        <v>343</v>
      </c>
      <c r="U715" s="1" t="s">
        <v>25</v>
      </c>
      <c r="V715" s="1" t="s">
        <v>25</v>
      </c>
    </row>
    <row r="716" spans="1:22" s="6" customFormat="1" ht="39.75" customHeight="1" x14ac:dyDescent="0.2">
      <c r="A716" s="1">
        <v>709</v>
      </c>
      <c r="B716" s="19" t="s">
        <v>175</v>
      </c>
      <c r="C716" s="1" t="s">
        <v>180</v>
      </c>
      <c r="D716" s="1" t="s">
        <v>2880</v>
      </c>
      <c r="E716" s="1" t="s">
        <v>2880</v>
      </c>
      <c r="F716" s="1" t="s">
        <v>15</v>
      </c>
      <c r="G716" s="1" t="s">
        <v>169</v>
      </c>
      <c r="H716" s="1">
        <v>1400000</v>
      </c>
      <c r="I716" s="1">
        <v>4</v>
      </c>
      <c r="J716" s="1">
        <v>0</v>
      </c>
      <c r="K716" s="1">
        <v>0</v>
      </c>
      <c r="L716" s="1">
        <v>0</v>
      </c>
      <c r="M716" s="1">
        <v>0</v>
      </c>
      <c r="N716" s="1">
        <v>0</v>
      </c>
      <c r="O716" s="1">
        <v>0</v>
      </c>
      <c r="P716" s="1">
        <v>0</v>
      </c>
      <c r="Q716" s="1">
        <v>0</v>
      </c>
      <c r="R716" s="9">
        <f t="shared" si="13"/>
        <v>1400000</v>
      </c>
      <c r="S716" s="1">
        <f t="shared" si="13"/>
        <v>4</v>
      </c>
      <c r="T716" s="1" t="s">
        <v>359</v>
      </c>
      <c r="U716" s="1" t="s">
        <v>25</v>
      </c>
      <c r="V716" s="1" t="s">
        <v>25</v>
      </c>
    </row>
    <row r="717" spans="1:22" s="6" customFormat="1" ht="39.75" customHeight="1" x14ac:dyDescent="0.2">
      <c r="A717" s="1">
        <v>710</v>
      </c>
      <c r="B717" s="19" t="s">
        <v>411</v>
      </c>
      <c r="C717" s="1" t="s">
        <v>412</v>
      </c>
      <c r="D717" s="1" t="s">
        <v>2881</v>
      </c>
      <c r="E717" s="1" t="s">
        <v>2881</v>
      </c>
      <c r="F717" s="5" t="s">
        <v>2882</v>
      </c>
      <c r="G717" s="1" t="s">
        <v>169</v>
      </c>
      <c r="H717" s="1">
        <v>525000</v>
      </c>
      <c r="I717" s="1">
        <v>1000</v>
      </c>
      <c r="J717" s="1">
        <v>548625</v>
      </c>
      <c r="K717" s="1">
        <v>1000</v>
      </c>
      <c r="L717" s="1">
        <v>567826.875</v>
      </c>
      <c r="M717" s="1">
        <v>1000</v>
      </c>
      <c r="N717" s="1">
        <v>587700.81999999995</v>
      </c>
      <c r="O717" s="1">
        <v>1000</v>
      </c>
      <c r="P717" s="1">
        <v>608270.34</v>
      </c>
      <c r="Q717" s="1">
        <v>1000</v>
      </c>
      <c r="R717" s="9">
        <f t="shared" si="13"/>
        <v>2837423.0349999997</v>
      </c>
      <c r="S717" s="1">
        <f t="shared" si="13"/>
        <v>5000</v>
      </c>
      <c r="T717" s="1" t="s">
        <v>339</v>
      </c>
      <c r="U717" s="1" t="s">
        <v>25</v>
      </c>
      <c r="V717" s="1" t="s">
        <v>25</v>
      </c>
    </row>
    <row r="718" spans="1:22" s="6" customFormat="1" ht="39.75" customHeight="1" x14ac:dyDescent="0.2">
      <c r="A718" s="1">
        <v>711</v>
      </c>
      <c r="B718" s="19" t="s">
        <v>298</v>
      </c>
      <c r="C718" s="1" t="s">
        <v>2824</v>
      </c>
      <c r="D718" s="1" t="s">
        <v>2883</v>
      </c>
      <c r="E718" s="1" t="s">
        <v>2883</v>
      </c>
      <c r="F718" s="1" t="s">
        <v>15</v>
      </c>
      <c r="G718" s="1" t="s">
        <v>169</v>
      </c>
      <c r="H718" s="1">
        <v>450000</v>
      </c>
      <c r="I718" s="1">
        <v>1</v>
      </c>
      <c r="J718" s="1">
        <v>0</v>
      </c>
      <c r="K718" s="1">
        <v>0</v>
      </c>
      <c r="L718" s="1">
        <v>0</v>
      </c>
      <c r="M718" s="1">
        <v>0</v>
      </c>
      <c r="N718" s="1">
        <v>0</v>
      </c>
      <c r="O718" s="1">
        <v>0</v>
      </c>
      <c r="P718" s="1">
        <v>0</v>
      </c>
      <c r="Q718" s="1">
        <v>0</v>
      </c>
      <c r="R718" s="9">
        <f t="shared" si="13"/>
        <v>450000</v>
      </c>
      <c r="S718" s="1">
        <f t="shared" si="13"/>
        <v>1</v>
      </c>
      <c r="T718" s="1" t="s">
        <v>337</v>
      </c>
      <c r="U718" s="1" t="s">
        <v>25</v>
      </c>
      <c r="V718" s="1" t="s">
        <v>25</v>
      </c>
    </row>
    <row r="719" spans="1:22" s="6" customFormat="1" ht="39.75" customHeight="1" x14ac:dyDescent="0.2">
      <c r="A719" s="1">
        <v>712</v>
      </c>
      <c r="B719" s="19" t="s">
        <v>2884</v>
      </c>
      <c r="C719" s="1" t="s">
        <v>2885</v>
      </c>
      <c r="D719" s="1" t="s">
        <v>2886</v>
      </c>
      <c r="E719" s="1" t="s">
        <v>2886</v>
      </c>
      <c r="F719" s="5" t="s">
        <v>2887</v>
      </c>
      <c r="G719" s="1" t="s">
        <v>169</v>
      </c>
      <c r="H719" s="1">
        <v>427185.73660714302</v>
      </c>
      <c r="I719" s="1">
        <v>15</v>
      </c>
      <c r="J719" s="1">
        <v>446409.09475446399</v>
      </c>
      <c r="K719" s="1">
        <v>15</v>
      </c>
      <c r="L719" s="1">
        <v>462033.41307086998</v>
      </c>
      <c r="M719" s="1">
        <v>15</v>
      </c>
      <c r="N719" s="1">
        <v>478204.58252835099</v>
      </c>
      <c r="O719" s="1">
        <v>15</v>
      </c>
      <c r="P719" s="1">
        <v>0</v>
      </c>
      <c r="Q719" s="1">
        <v>0</v>
      </c>
      <c r="R719" s="9">
        <f t="shared" si="13"/>
        <v>1813832.8269608277</v>
      </c>
      <c r="S719" s="1">
        <f t="shared" si="13"/>
        <v>60</v>
      </c>
      <c r="T719" s="1" t="s">
        <v>339</v>
      </c>
      <c r="U719" s="1" t="s">
        <v>25</v>
      </c>
      <c r="V719" s="1" t="s">
        <v>25</v>
      </c>
    </row>
    <row r="720" spans="1:22" s="6" customFormat="1" ht="39.75" customHeight="1" x14ac:dyDescent="0.2">
      <c r="A720" s="1">
        <v>713</v>
      </c>
      <c r="B720" s="19" t="s">
        <v>266</v>
      </c>
      <c r="C720" s="1" t="s">
        <v>2888</v>
      </c>
      <c r="D720" s="1" t="s">
        <v>2889</v>
      </c>
      <c r="E720" s="1" t="s">
        <v>2889</v>
      </c>
      <c r="F720" s="1" t="s">
        <v>15</v>
      </c>
      <c r="G720" s="1" t="s">
        <v>29</v>
      </c>
      <c r="H720" s="3">
        <v>5202552.9000000004</v>
      </c>
      <c r="I720" s="3">
        <v>158</v>
      </c>
      <c r="J720" s="3">
        <v>32927550</v>
      </c>
      <c r="K720" s="3">
        <v>140</v>
      </c>
      <c r="L720" s="3">
        <v>32927550</v>
      </c>
      <c r="M720" s="3">
        <v>140</v>
      </c>
      <c r="N720" s="3">
        <v>32927550</v>
      </c>
      <c r="O720" s="3">
        <v>140</v>
      </c>
      <c r="P720" s="1">
        <v>0</v>
      </c>
      <c r="Q720" s="1">
        <v>0</v>
      </c>
      <c r="R720" s="9">
        <f t="shared" si="13"/>
        <v>103985202.90000001</v>
      </c>
      <c r="S720" s="1">
        <f t="shared" si="13"/>
        <v>578</v>
      </c>
      <c r="T720" s="1" t="s">
        <v>353</v>
      </c>
      <c r="U720" s="1" t="s">
        <v>25</v>
      </c>
      <c r="V720" s="1" t="s">
        <v>25</v>
      </c>
    </row>
    <row r="721" spans="1:22" s="6" customFormat="1" ht="39.75" customHeight="1" x14ac:dyDescent="0.2">
      <c r="A721" s="1">
        <v>714</v>
      </c>
      <c r="B721" s="19" t="s">
        <v>119</v>
      </c>
      <c r="C721" s="1" t="s">
        <v>2890</v>
      </c>
      <c r="D721" s="1" t="s">
        <v>2891</v>
      </c>
      <c r="E721" s="1" t="s">
        <v>2891</v>
      </c>
      <c r="F721" s="1" t="s">
        <v>15</v>
      </c>
      <c r="G721" s="1" t="s">
        <v>169</v>
      </c>
      <c r="H721" s="1">
        <v>0</v>
      </c>
      <c r="I721" s="1">
        <v>0</v>
      </c>
      <c r="J721" s="1">
        <v>637280</v>
      </c>
      <c r="K721" s="1">
        <v>10</v>
      </c>
      <c r="L721" s="1">
        <v>0</v>
      </c>
      <c r="M721" s="1">
        <v>0</v>
      </c>
      <c r="N721" s="1">
        <v>0</v>
      </c>
      <c r="O721" s="1">
        <v>0</v>
      </c>
      <c r="P721" s="1">
        <v>0</v>
      </c>
      <c r="Q721" s="1">
        <v>0</v>
      </c>
      <c r="R721" s="9">
        <f t="shared" si="13"/>
        <v>637280</v>
      </c>
      <c r="S721" s="1">
        <f t="shared" si="13"/>
        <v>10</v>
      </c>
      <c r="T721" s="1" t="s">
        <v>349</v>
      </c>
      <c r="U721" s="1" t="s">
        <v>25</v>
      </c>
      <c r="V721" s="1" t="s">
        <v>25</v>
      </c>
    </row>
    <row r="722" spans="1:22" s="6" customFormat="1" ht="39.75" customHeight="1" x14ac:dyDescent="0.2">
      <c r="A722" s="1">
        <v>715</v>
      </c>
      <c r="B722" s="19" t="s">
        <v>91</v>
      </c>
      <c r="C722" s="1" t="s">
        <v>2796</v>
      </c>
      <c r="D722" s="1" t="s">
        <v>2892</v>
      </c>
      <c r="E722" s="1" t="s">
        <v>2892</v>
      </c>
      <c r="F722" s="1" t="s">
        <v>15</v>
      </c>
      <c r="G722" s="1" t="s">
        <v>169</v>
      </c>
      <c r="H722" s="1">
        <v>1252340</v>
      </c>
      <c r="I722" s="1">
        <v>20</v>
      </c>
      <c r="J722" s="1">
        <v>1314960</v>
      </c>
      <c r="K722" s="1">
        <v>20</v>
      </c>
      <c r="L722" s="1">
        <v>1367540</v>
      </c>
      <c r="M722" s="1">
        <v>20</v>
      </c>
      <c r="N722" s="1">
        <v>1422240</v>
      </c>
      <c r="O722" s="1">
        <v>20</v>
      </c>
      <c r="P722" s="1">
        <v>1479140</v>
      </c>
      <c r="Q722" s="1">
        <v>20</v>
      </c>
      <c r="R722" s="9">
        <f t="shared" si="13"/>
        <v>6836220</v>
      </c>
      <c r="S722" s="1">
        <f t="shared" si="13"/>
        <v>100</v>
      </c>
      <c r="T722" s="1" t="s">
        <v>357</v>
      </c>
      <c r="U722" s="1" t="s">
        <v>25</v>
      </c>
      <c r="V722" s="1" t="s">
        <v>25</v>
      </c>
    </row>
    <row r="723" spans="1:22" s="6" customFormat="1" ht="39.75" customHeight="1" x14ac:dyDescent="0.2">
      <c r="A723" s="1">
        <v>716</v>
      </c>
      <c r="B723" s="19" t="s">
        <v>114</v>
      </c>
      <c r="C723" s="1" t="s">
        <v>2893</v>
      </c>
      <c r="D723" s="1" t="s">
        <v>2894</v>
      </c>
      <c r="E723" s="1" t="s">
        <v>2894</v>
      </c>
      <c r="F723" s="1" t="s">
        <v>15</v>
      </c>
      <c r="G723" s="1" t="s">
        <v>169</v>
      </c>
      <c r="H723" s="1">
        <v>620510</v>
      </c>
      <c r="I723" s="1">
        <v>10</v>
      </c>
      <c r="J723" s="1">
        <v>630510</v>
      </c>
      <c r="K723" s="1">
        <v>10</v>
      </c>
      <c r="L723" s="1">
        <v>635000</v>
      </c>
      <c r="M723" s="1">
        <v>10</v>
      </c>
      <c r="N723" s="1">
        <v>645000</v>
      </c>
      <c r="O723" s="1">
        <v>10</v>
      </c>
      <c r="P723" s="1">
        <v>0</v>
      </c>
      <c r="Q723" s="1">
        <v>0</v>
      </c>
      <c r="R723" s="9">
        <f t="shared" si="13"/>
        <v>2531020</v>
      </c>
      <c r="S723" s="1">
        <f t="shared" si="13"/>
        <v>40</v>
      </c>
      <c r="T723" s="1" t="s">
        <v>354</v>
      </c>
      <c r="U723" s="1" t="s">
        <v>25</v>
      </c>
      <c r="V723" s="1" t="s">
        <v>25</v>
      </c>
    </row>
    <row r="724" spans="1:22" s="6" customFormat="1" ht="39.75" customHeight="1" x14ac:dyDescent="0.2">
      <c r="A724" s="1">
        <v>717</v>
      </c>
      <c r="B724" s="19" t="s">
        <v>297</v>
      </c>
      <c r="C724" s="1" t="s">
        <v>2895</v>
      </c>
      <c r="D724" s="1" t="s">
        <v>2896</v>
      </c>
      <c r="E724" s="1" t="s">
        <v>2896</v>
      </c>
      <c r="F724" s="1" t="s">
        <v>15</v>
      </c>
      <c r="G724" s="1" t="s">
        <v>317</v>
      </c>
      <c r="H724" s="1">
        <v>600000</v>
      </c>
      <c r="I724" s="1">
        <v>10</v>
      </c>
      <c r="J724" s="1">
        <v>600000</v>
      </c>
      <c r="K724" s="1">
        <v>10</v>
      </c>
      <c r="L724" s="1">
        <v>600000</v>
      </c>
      <c r="M724" s="1">
        <v>10</v>
      </c>
      <c r="N724" s="1">
        <v>600000</v>
      </c>
      <c r="O724" s="1">
        <v>10</v>
      </c>
      <c r="P724" s="1">
        <v>0</v>
      </c>
      <c r="Q724" s="1">
        <v>0</v>
      </c>
      <c r="R724" s="9">
        <f t="shared" si="13"/>
        <v>2400000</v>
      </c>
      <c r="S724" s="1">
        <f t="shared" si="13"/>
        <v>40</v>
      </c>
      <c r="T724" s="1" t="s">
        <v>334</v>
      </c>
      <c r="U724" s="1" t="s">
        <v>23</v>
      </c>
      <c r="V724" s="1" t="s">
        <v>3358</v>
      </c>
    </row>
    <row r="725" spans="1:22" s="6" customFormat="1" ht="39.75" customHeight="1" x14ac:dyDescent="0.2">
      <c r="A725" s="1">
        <v>718</v>
      </c>
      <c r="B725" s="19" t="s">
        <v>2897</v>
      </c>
      <c r="C725" s="1" t="s">
        <v>2898</v>
      </c>
      <c r="D725" s="1" t="s">
        <v>2899</v>
      </c>
      <c r="E725" s="1" t="s">
        <v>2899</v>
      </c>
      <c r="F725" s="1" t="s">
        <v>15</v>
      </c>
      <c r="G725" s="1" t="s">
        <v>169</v>
      </c>
      <c r="H725" s="1">
        <v>270000</v>
      </c>
      <c r="I725" s="1">
        <v>15</v>
      </c>
      <c r="J725" s="1">
        <v>282150</v>
      </c>
      <c r="K725" s="1">
        <v>15</v>
      </c>
      <c r="L725" s="1">
        <v>292025</v>
      </c>
      <c r="M725" s="1">
        <v>15</v>
      </c>
      <c r="N725" s="1">
        <v>302246</v>
      </c>
      <c r="O725" s="1">
        <v>15</v>
      </c>
      <c r="P725" s="1">
        <v>0</v>
      </c>
      <c r="Q725" s="1">
        <v>0</v>
      </c>
      <c r="R725" s="9">
        <f t="shared" si="13"/>
        <v>1146421</v>
      </c>
      <c r="S725" s="1">
        <f t="shared" si="13"/>
        <v>60</v>
      </c>
      <c r="T725" s="1" t="s">
        <v>341</v>
      </c>
      <c r="U725" s="1" t="s">
        <v>25</v>
      </c>
      <c r="V725" s="1" t="s">
        <v>25</v>
      </c>
    </row>
    <row r="726" spans="1:22" s="6" customFormat="1" ht="39.75" customHeight="1" x14ac:dyDescent="0.2">
      <c r="A726" s="1">
        <v>719</v>
      </c>
      <c r="B726" s="19" t="s">
        <v>2618</v>
      </c>
      <c r="C726" s="1" t="s">
        <v>2619</v>
      </c>
      <c r="D726" s="1" t="s">
        <v>2900</v>
      </c>
      <c r="E726" s="1" t="s">
        <v>2900</v>
      </c>
      <c r="F726" s="1" t="s">
        <v>15</v>
      </c>
      <c r="G726" s="1" t="s">
        <v>29</v>
      </c>
      <c r="H726" s="1">
        <v>3690911</v>
      </c>
      <c r="I726" s="1">
        <v>2</v>
      </c>
      <c r="J726" s="1">
        <v>3875456</v>
      </c>
      <c r="K726" s="1">
        <v>2</v>
      </c>
      <c r="L726" s="1">
        <v>4030475</v>
      </c>
      <c r="M726" s="1">
        <v>2</v>
      </c>
      <c r="N726" s="1">
        <v>4191694</v>
      </c>
      <c r="O726" s="1">
        <v>2</v>
      </c>
      <c r="P726" s="1">
        <v>0</v>
      </c>
      <c r="Q726" s="1">
        <v>0</v>
      </c>
      <c r="R726" s="9">
        <f t="shared" si="13"/>
        <v>15788536</v>
      </c>
      <c r="S726" s="1">
        <f t="shared" si="13"/>
        <v>8</v>
      </c>
      <c r="T726" s="1" t="s">
        <v>357</v>
      </c>
      <c r="U726" s="1" t="s">
        <v>25</v>
      </c>
      <c r="V726" s="1" t="s">
        <v>25</v>
      </c>
    </row>
    <row r="727" spans="1:22" s="6" customFormat="1" ht="39.75" customHeight="1" x14ac:dyDescent="0.2">
      <c r="A727" s="1">
        <v>720</v>
      </c>
      <c r="B727" s="19" t="s">
        <v>69</v>
      </c>
      <c r="C727" s="1" t="s">
        <v>2579</v>
      </c>
      <c r="D727" s="1" t="s">
        <v>2901</v>
      </c>
      <c r="E727" s="1" t="s">
        <v>2901</v>
      </c>
      <c r="F727" s="1" t="s">
        <v>15</v>
      </c>
      <c r="G727" s="1" t="s">
        <v>144</v>
      </c>
      <c r="H727" s="1">
        <v>562520</v>
      </c>
      <c r="I727" s="1">
        <v>875</v>
      </c>
      <c r="J727" s="1">
        <v>0</v>
      </c>
      <c r="K727" s="1">
        <v>0</v>
      </c>
      <c r="L727" s="1">
        <v>0</v>
      </c>
      <c r="M727" s="1">
        <v>0</v>
      </c>
      <c r="N727" s="1">
        <v>0</v>
      </c>
      <c r="O727" s="1">
        <v>0</v>
      </c>
      <c r="P727" s="1">
        <v>0</v>
      </c>
      <c r="Q727" s="1">
        <v>0</v>
      </c>
      <c r="R727" s="9">
        <f t="shared" si="13"/>
        <v>562520</v>
      </c>
      <c r="S727" s="1">
        <f t="shared" si="13"/>
        <v>875</v>
      </c>
      <c r="T727" s="1" t="s">
        <v>345</v>
      </c>
      <c r="U727" s="1" t="s">
        <v>25</v>
      </c>
      <c r="V727" s="1" t="s">
        <v>25</v>
      </c>
    </row>
    <row r="728" spans="1:22" s="6" customFormat="1" ht="39.75" customHeight="1" x14ac:dyDescent="0.2">
      <c r="A728" s="1">
        <v>721</v>
      </c>
      <c r="B728" s="19" t="s">
        <v>2902</v>
      </c>
      <c r="C728" s="1" t="s">
        <v>2903</v>
      </c>
      <c r="D728" s="1" t="s">
        <v>2904</v>
      </c>
      <c r="E728" s="1" t="s">
        <v>2904</v>
      </c>
      <c r="F728" s="1" t="s">
        <v>15</v>
      </c>
      <c r="G728" s="1" t="s">
        <v>169</v>
      </c>
      <c r="H728" s="1">
        <v>2564608</v>
      </c>
      <c r="I728" s="1">
        <v>135</v>
      </c>
      <c r="J728" s="1">
        <v>0</v>
      </c>
      <c r="K728" s="1">
        <v>0</v>
      </c>
      <c r="L728" s="1">
        <v>0</v>
      </c>
      <c r="M728" s="1">
        <v>0</v>
      </c>
      <c r="N728" s="1">
        <v>0</v>
      </c>
      <c r="O728" s="1">
        <v>0</v>
      </c>
      <c r="P728" s="1">
        <v>0</v>
      </c>
      <c r="Q728" s="1">
        <v>0</v>
      </c>
      <c r="R728" s="9">
        <f t="shared" si="13"/>
        <v>2564608</v>
      </c>
      <c r="S728" s="1">
        <f t="shared" si="13"/>
        <v>135</v>
      </c>
      <c r="T728" s="1" t="s">
        <v>349</v>
      </c>
      <c r="U728" s="1" t="s">
        <v>25</v>
      </c>
      <c r="V728" s="1" t="s">
        <v>25</v>
      </c>
    </row>
    <row r="729" spans="1:22" s="6" customFormat="1" ht="39.75" customHeight="1" x14ac:dyDescent="0.2">
      <c r="A729" s="1">
        <v>722</v>
      </c>
      <c r="B729" s="19" t="s">
        <v>92</v>
      </c>
      <c r="C729" s="1" t="s">
        <v>260</v>
      </c>
      <c r="D729" s="1" t="s">
        <v>2905</v>
      </c>
      <c r="E729" s="1" t="s">
        <v>2905</v>
      </c>
      <c r="F729" s="1" t="s">
        <v>15</v>
      </c>
      <c r="G729" s="1" t="s">
        <v>169</v>
      </c>
      <c r="H729" s="1">
        <v>2329017.86</v>
      </c>
      <c r="I729" s="1">
        <v>1</v>
      </c>
      <c r="J729" s="1">
        <v>2329017.86</v>
      </c>
      <c r="K729" s="1">
        <v>1</v>
      </c>
      <c r="L729" s="2">
        <v>2329017.86</v>
      </c>
      <c r="M729" s="1">
        <v>1</v>
      </c>
      <c r="N729" s="2">
        <v>2329017.86</v>
      </c>
      <c r="O729" s="1">
        <v>1</v>
      </c>
      <c r="P729" s="1">
        <v>0</v>
      </c>
      <c r="Q729" s="1">
        <v>0</v>
      </c>
      <c r="R729" s="9">
        <f t="shared" si="13"/>
        <v>9316071.4399999995</v>
      </c>
      <c r="S729" s="1">
        <f t="shared" si="13"/>
        <v>4</v>
      </c>
      <c r="T729" s="1" t="s">
        <v>343</v>
      </c>
      <c r="U729" s="1" t="s">
        <v>25</v>
      </c>
      <c r="V729" s="1" t="s">
        <v>25</v>
      </c>
    </row>
    <row r="730" spans="1:22" s="6" customFormat="1" ht="39.75" customHeight="1" x14ac:dyDescent="0.2">
      <c r="A730" s="1">
        <v>723</v>
      </c>
      <c r="B730" s="19" t="s">
        <v>119</v>
      </c>
      <c r="C730" s="1" t="s">
        <v>2890</v>
      </c>
      <c r="D730" s="1" t="s">
        <v>2906</v>
      </c>
      <c r="E730" s="1" t="s">
        <v>2906</v>
      </c>
      <c r="F730" s="1" t="s">
        <v>15</v>
      </c>
      <c r="G730" s="1" t="s">
        <v>169</v>
      </c>
      <c r="H730" s="1">
        <v>511184.45</v>
      </c>
      <c r="I730" s="1">
        <v>5</v>
      </c>
      <c r="J730" s="1">
        <v>511184.45</v>
      </c>
      <c r="K730" s="1">
        <v>5</v>
      </c>
      <c r="L730" s="1">
        <v>511184.45</v>
      </c>
      <c r="M730" s="1">
        <v>5</v>
      </c>
      <c r="N730" s="1">
        <v>0</v>
      </c>
      <c r="O730" s="1">
        <v>0</v>
      </c>
      <c r="P730" s="1">
        <v>0</v>
      </c>
      <c r="Q730" s="1">
        <v>0</v>
      </c>
      <c r="R730" s="9">
        <f t="shared" si="13"/>
        <v>1533553.35</v>
      </c>
      <c r="S730" s="1">
        <f t="shared" si="13"/>
        <v>15</v>
      </c>
      <c r="T730" s="1" t="s">
        <v>349</v>
      </c>
      <c r="U730" s="1" t="s">
        <v>25</v>
      </c>
      <c r="V730" s="1" t="s">
        <v>25</v>
      </c>
    </row>
    <row r="731" spans="1:22" s="6" customFormat="1" ht="39.75" customHeight="1" x14ac:dyDescent="0.2">
      <c r="A731" s="1">
        <v>724</v>
      </c>
      <c r="B731" s="19" t="s">
        <v>2907</v>
      </c>
      <c r="C731" s="1" t="s">
        <v>2908</v>
      </c>
      <c r="D731" s="1" t="s">
        <v>2909</v>
      </c>
      <c r="E731" s="1" t="s">
        <v>2909</v>
      </c>
      <c r="F731" s="1" t="s">
        <v>15</v>
      </c>
      <c r="G731" s="1" t="s">
        <v>169</v>
      </c>
      <c r="H731" s="1">
        <v>532000</v>
      </c>
      <c r="I731" s="1">
        <v>5</v>
      </c>
      <c r="J731" s="1">
        <v>0</v>
      </c>
      <c r="K731" s="1">
        <v>0</v>
      </c>
      <c r="L731" s="1">
        <v>0</v>
      </c>
      <c r="M731" s="1">
        <v>0</v>
      </c>
      <c r="N731" s="1">
        <v>0</v>
      </c>
      <c r="O731" s="1">
        <v>0</v>
      </c>
      <c r="P731" s="1">
        <v>0</v>
      </c>
      <c r="Q731" s="1">
        <v>0</v>
      </c>
      <c r="R731" s="9">
        <f t="shared" si="13"/>
        <v>532000</v>
      </c>
      <c r="S731" s="1">
        <f t="shared" si="13"/>
        <v>5</v>
      </c>
      <c r="T731" s="1" t="s">
        <v>345</v>
      </c>
      <c r="U731" s="1" t="s">
        <v>25</v>
      </c>
      <c r="V731" s="1" t="s">
        <v>25</v>
      </c>
    </row>
    <row r="732" spans="1:22" s="6" customFormat="1" ht="39.75" customHeight="1" x14ac:dyDescent="0.2">
      <c r="A732" s="1">
        <v>725</v>
      </c>
      <c r="B732" s="19" t="s">
        <v>2627</v>
      </c>
      <c r="C732" s="1" t="s">
        <v>2628</v>
      </c>
      <c r="D732" s="1" t="s">
        <v>2910</v>
      </c>
      <c r="E732" s="1" t="s">
        <v>2910</v>
      </c>
      <c r="F732" s="1" t="s">
        <v>15</v>
      </c>
      <c r="G732" s="1" t="s">
        <v>169</v>
      </c>
      <c r="H732" s="1">
        <v>900000</v>
      </c>
      <c r="I732" s="1">
        <v>20</v>
      </c>
      <c r="J732" s="1">
        <v>0</v>
      </c>
      <c r="K732" s="1">
        <v>0</v>
      </c>
      <c r="L732" s="1">
        <v>0</v>
      </c>
      <c r="M732" s="1">
        <v>0</v>
      </c>
      <c r="N732" s="1">
        <v>0</v>
      </c>
      <c r="O732" s="1">
        <v>0</v>
      </c>
      <c r="P732" s="1">
        <v>0</v>
      </c>
      <c r="Q732" s="1">
        <v>0</v>
      </c>
      <c r="R732" s="9">
        <f t="shared" si="13"/>
        <v>900000</v>
      </c>
      <c r="S732" s="1">
        <f t="shared" si="13"/>
        <v>20</v>
      </c>
      <c r="T732" s="1" t="s">
        <v>337</v>
      </c>
      <c r="U732" s="1" t="s">
        <v>25</v>
      </c>
      <c r="V732" s="1" t="s">
        <v>25</v>
      </c>
    </row>
    <row r="733" spans="1:22" s="6" customFormat="1" ht="39.75" customHeight="1" x14ac:dyDescent="0.2">
      <c r="A733" s="1">
        <v>726</v>
      </c>
      <c r="B733" s="19" t="s">
        <v>2911</v>
      </c>
      <c r="C733" s="1" t="s">
        <v>2912</v>
      </c>
      <c r="D733" s="1" t="s">
        <v>2913</v>
      </c>
      <c r="E733" s="1" t="s">
        <v>2913</v>
      </c>
      <c r="F733" s="1" t="s">
        <v>15</v>
      </c>
      <c r="G733" s="1" t="s">
        <v>169</v>
      </c>
      <c r="H733" s="1">
        <v>600000</v>
      </c>
      <c r="I733" s="1">
        <v>12</v>
      </c>
      <c r="J733" s="1">
        <v>0</v>
      </c>
      <c r="K733" s="1">
        <v>0</v>
      </c>
      <c r="L733" s="1">
        <v>0</v>
      </c>
      <c r="M733" s="1">
        <v>0</v>
      </c>
      <c r="N733" s="1">
        <v>0</v>
      </c>
      <c r="O733" s="1">
        <v>0</v>
      </c>
      <c r="P733" s="1">
        <v>0</v>
      </c>
      <c r="Q733" s="1">
        <v>0</v>
      </c>
      <c r="R733" s="9">
        <f t="shared" si="13"/>
        <v>600000</v>
      </c>
      <c r="S733" s="1">
        <f t="shared" si="13"/>
        <v>12</v>
      </c>
      <c r="T733" s="1" t="s">
        <v>337</v>
      </c>
      <c r="U733" s="1" t="s">
        <v>25</v>
      </c>
      <c r="V733" s="1" t="s">
        <v>25</v>
      </c>
    </row>
    <row r="734" spans="1:22" s="6" customFormat="1" ht="39.75" customHeight="1" x14ac:dyDescent="0.2">
      <c r="A734" s="1">
        <v>727</v>
      </c>
      <c r="B734" s="19" t="s">
        <v>2618</v>
      </c>
      <c r="C734" s="1" t="s">
        <v>2619</v>
      </c>
      <c r="D734" s="1" t="s">
        <v>2914</v>
      </c>
      <c r="E734" s="1" t="s">
        <v>2914</v>
      </c>
      <c r="F734" s="1" t="s">
        <v>15</v>
      </c>
      <c r="G734" s="1" t="s">
        <v>29</v>
      </c>
      <c r="H734" s="1">
        <v>1550052</v>
      </c>
      <c r="I734" s="1">
        <v>2</v>
      </c>
      <c r="J734" s="1">
        <v>1627554</v>
      </c>
      <c r="K734" s="1">
        <v>2</v>
      </c>
      <c r="L734" s="1">
        <v>1692656</v>
      </c>
      <c r="M734" s="1">
        <v>2</v>
      </c>
      <c r="N734" s="1">
        <v>1760364</v>
      </c>
      <c r="O734" s="1">
        <v>2</v>
      </c>
      <c r="P734" s="1">
        <v>1830778</v>
      </c>
      <c r="Q734" s="1">
        <v>2</v>
      </c>
      <c r="R734" s="9">
        <f t="shared" si="13"/>
        <v>8461404</v>
      </c>
      <c r="S734" s="1">
        <f t="shared" si="13"/>
        <v>10</v>
      </c>
      <c r="T734" s="1" t="s">
        <v>357</v>
      </c>
      <c r="U734" s="1" t="s">
        <v>25</v>
      </c>
      <c r="V734" s="1" t="s">
        <v>25</v>
      </c>
    </row>
    <row r="735" spans="1:22" s="6" customFormat="1" ht="39.75" customHeight="1" x14ac:dyDescent="0.2">
      <c r="A735" s="1">
        <v>728</v>
      </c>
      <c r="B735" s="19" t="s">
        <v>176</v>
      </c>
      <c r="C735" s="1" t="s">
        <v>182</v>
      </c>
      <c r="D735" s="1" t="s">
        <v>2915</v>
      </c>
      <c r="E735" s="1" t="s">
        <v>2915</v>
      </c>
      <c r="F735" s="1" t="s">
        <v>15</v>
      </c>
      <c r="G735" s="1" t="s">
        <v>169</v>
      </c>
      <c r="H735" s="1">
        <v>294140</v>
      </c>
      <c r="I735" s="1">
        <v>385</v>
      </c>
      <c r="J735" s="1">
        <v>306075</v>
      </c>
      <c r="K735" s="1">
        <v>385</v>
      </c>
      <c r="L735" s="1">
        <v>316855</v>
      </c>
      <c r="M735" s="1">
        <v>385</v>
      </c>
      <c r="N735" s="1">
        <v>231765</v>
      </c>
      <c r="O735" s="1">
        <v>250</v>
      </c>
      <c r="P735" s="1">
        <v>0</v>
      </c>
      <c r="Q735" s="1">
        <v>0</v>
      </c>
      <c r="R735" s="9">
        <f t="shared" si="13"/>
        <v>1148835</v>
      </c>
      <c r="S735" s="1">
        <f t="shared" si="13"/>
        <v>1405</v>
      </c>
      <c r="T735" s="1" t="s">
        <v>355</v>
      </c>
      <c r="U735" s="1" t="s">
        <v>25</v>
      </c>
      <c r="V735" s="1" t="s">
        <v>25</v>
      </c>
    </row>
    <row r="736" spans="1:22" s="6" customFormat="1" ht="39.75" customHeight="1" x14ac:dyDescent="0.2">
      <c r="A736" s="1">
        <v>729</v>
      </c>
      <c r="B736" s="19" t="s">
        <v>2916</v>
      </c>
      <c r="C736" s="1" t="s">
        <v>177</v>
      </c>
      <c r="D736" s="1" t="s">
        <v>2917</v>
      </c>
      <c r="E736" s="1" t="s">
        <v>2917</v>
      </c>
      <c r="F736" s="1"/>
      <c r="G736" s="1" t="s">
        <v>169</v>
      </c>
      <c r="H736" s="1">
        <v>1061000</v>
      </c>
      <c r="I736" s="1">
        <v>10</v>
      </c>
      <c r="J736" s="1">
        <v>1103000</v>
      </c>
      <c r="K736" s="1">
        <v>10</v>
      </c>
      <c r="L736" s="1">
        <v>1147000</v>
      </c>
      <c r="M736" s="1">
        <v>10</v>
      </c>
      <c r="N736" s="1">
        <v>1232343.1237033121</v>
      </c>
      <c r="O736" s="1">
        <v>10</v>
      </c>
      <c r="P736" s="1">
        <v>0</v>
      </c>
      <c r="Q736" s="1">
        <v>0</v>
      </c>
      <c r="R736" s="9">
        <f t="shared" si="13"/>
        <v>4543343.1237033121</v>
      </c>
      <c r="S736" s="1">
        <f t="shared" si="13"/>
        <v>40</v>
      </c>
      <c r="T736" s="1" t="s">
        <v>341</v>
      </c>
      <c r="U736" s="1" t="s">
        <v>25</v>
      </c>
      <c r="V736" s="1" t="s">
        <v>25</v>
      </c>
    </row>
    <row r="737" spans="1:22" s="6" customFormat="1" ht="39.75" customHeight="1" x14ac:dyDescent="0.2">
      <c r="A737" s="1">
        <v>730</v>
      </c>
      <c r="B737" s="19" t="s">
        <v>2918</v>
      </c>
      <c r="C737" s="1" t="s">
        <v>184</v>
      </c>
      <c r="D737" s="1" t="s">
        <v>115</v>
      </c>
      <c r="E737" s="1" t="s">
        <v>115</v>
      </c>
      <c r="F737" s="1" t="s">
        <v>15</v>
      </c>
      <c r="G737" s="1" t="s">
        <v>117</v>
      </c>
      <c r="H737" s="1">
        <v>5545348100</v>
      </c>
      <c r="I737" s="1">
        <v>26419</v>
      </c>
      <c r="J737" s="1">
        <v>5545348100</v>
      </c>
      <c r="K737" s="1">
        <v>26419</v>
      </c>
      <c r="L737" s="1">
        <v>5545348100</v>
      </c>
      <c r="M737" s="1">
        <v>26419</v>
      </c>
      <c r="N737" s="1">
        <v>5545348100</v>
      </c>
      <c r="O737" s="1">
        <v>26419</v>
      </c>
      <c r="P737" s="1">
        <v>5545348100</v>
      </c>
      <c r="Q737" s="1">
        <v>26419</v>
      </c>
      <c r="R737" s="9">
        <f t="shared" si="13"/>
        <v>27726740500</v>
      </c>
      <c r="S737" s="1">
        <f t="shared" si="13"/>
        <v>132095</v>
      </c>
      <c r="T737" s="1" t="s">
        <v>349</v>
      </c>
      <c r="U737" s="1" t="s">
        <v>25</v>
      </c>
      <c r="V737" s="1" t="s">
        <v>25</v>
      </c>
    </row>
    <row r="738" spans="1:22" s="6" customFormat="1" ht="39.75" customHeight="1" x14ac:dyDescent="0.2">
      <c r="A738" s="1">
        <v>731</v>
      </c>
      <c r="B738" s="19" t="s">
        <v>2576</v>
      </c>
      <c r="C738" s="1" t="s">
        <v>2919</v>
      </c>
      <c r="D738" s="1" t="s">
        <v>2920</v>
      </c>
      <c r="E738" s="1" t="s">
        <v>2920</v>
      </c>
      <c r="F738" s="5" t="s">
        <v>2921</v>
      </c>
      <c r="G738" s="1" t="s">
        <v>18</v>
      </c>
      <c r="H738" s="4">
        <v>6853299365.1599998</v>
      </c>
      <c r="I738" s="2">
        <v>3488.84</v>
      </c>
      <c r="J738" s="4">
        <v>6853299365.1599998</v>
      </c>
      <c r="K738" s="2">
        <v>3488.84</v>
      </c>
      <c r="L738" s="1">
        <v>0</v>
      </c>
      <c r="M738" s="1">
        <v>0</v>
      </c>
      <c r="N738" s="1">
        <v>0</v>
      </c>
      <c r="O738" s="1">
        <v>0</v>
      </c>
      <c r="P738" s="1">
        <v>0</v>
      </c>
      <c r="Q738" s="1">
        <v>0</v>
      </c>
      <c r="R738" s="9">
        <f t="shared" si="13"/>
        <v>13706598730.32</v>
      </c>
      <c r="S738" s="1">
        <f t="shared" si="13"/>
        <v>6977.68</v>
      </c>
      <c r="T738" s="1" t="s">
        <v>349</v>
      </c>
      <c r="U738" s="1" t="s">
        <v>19</v>
      </c>
      <c r="V738" s="1" t="s">
        <v>2922</v>
      </c>
    </row>
    <row r="739" spans="1:22" s="6" customFormat="1" ht="39.75" customHeight="1" x14ac:dyDescent="0.2">
      <c r="A739" s="1">
        <v>732</v>
      </c>
      <c r="B739" s="19" t="s">
        <v>2576</v>
      </c>
      <c r="C739" s="1" t="s">
        <v>2919</v>
      </c>
      <c r="D739" s="1" t="s">
        <v>2923</v>
      </c>
      <c r="E739" s="1" t="s">
        <v>2923</v>
      </c>
      <c r="F739" s="5"/>
      <c r="G739" s="1" t="s">
        <v>17</v>
      </c>
      <c r="H739" s="4">
        <v>815992039</v>
      </c>
      <c r="I739" s="4">
        <v>577060</v>
      </c>
      <c r="J739" s="4">
        <v>839991306</v>
      </c>
      <c r="K739" s="4">
        <v>594032</v>
      </c>
      <c r="L739" s="1">
        <v>0</v>
      </c>
      <c r="M739" s="1">
        <v>0</v>
      </c>
      <c r="N739" s="1">
        <v>0</v>
      </c>
      <c r="O739" s="1">
        <v>0</v>
      </c>
      <c r="P739" s="1">
        <v>0</v>
      </c>
      <c r="Q739" s="1">
        <v>0</v>
      </c>
      <c r="R739" s="9">
        <f t="shared" si="13"/>
        <v>1655983345</v>
      </c>
      <c r="S739" s="1">
        <f t="shared" si="13"/>
        <v>1171092</v>
      </c>
      <c r="T739" s="1" t="s">
        <v>356</v>
      </c>
      <c r="U739" s="1" t="s">
        <v>19</v>
      </c>
      <c r="V739" s="1" t="s">
        <v>2922</v>
      </c>
    </row>
    <row r="740" spans="1:22" s="6" customFormat="1" ht="39.75" customHeight="1" x14ac:dyDescent="0.2">
      <c r="A740" s="1">
        <v>733</v>
      </c>
      <c r="B740" s="19" t="s">
        <v>1451</v>
      </c>
      <c r="C740" s="1" t="s">
        <v>2948</v>
      </c>
      <c r="D740" s="1" t="s">
        <v>2949</v>
      </c>
      <c r="E740" s="1" t="s">
        <v>2950</v>
      </c>
      <c r="F740" s="1"/>
      <c r="G740" s="1" t="s">
        <v>169</v>
      </c>
      <c r="H740" s="1">
        <v>2009882.9</v>
      </c>
      <c r="I740" s="1">
        <v>1</v>
      </c>
      <c r="J740" s="1">
        <v>2009882.9</v>
      </c>
      <c r="K740" s="1">
        <v>1</v>
      </c>
      <c r="L740" s="1">
        <v>0</v>
      </c>
      <c r="M740" s="1">
        <v>0</v>
      </c>
      <c r="N740" s="1">
        <v>0</v>
      </c>
      <c r="O740" s="1">
        <v>0</v>
      </c>
      <c r="P740" s="1">
        <v>0</v>
      </c>
      <c r="Q740" s="1">
        <v>0</v>
      </c>
      <c r="R740" s="9">
        <f t="shared" si="13"/>
        <v>4019765.8</v>
      </c>
      <c r="S740" s="1">
        <f t="shared" si="13"/>
        <v>2</v>
      </c>
      <c r="T740" s="62"/>
      <c r="U740" s="1" t="s">
        <v>221</v>
      </c>
      <c r="V740" s="1" t="s">
        <v>2955</v>
      </c>
    </row>
    <row r="741" spans="1:22" s="6" customFormat="1" ht="39.75" customHeight="1" x14ac:dyDescent="0.2">
      <c r="A741" s="1">
        <v>734</v>
      </c>
      <c r="B741" s="87" t="s">
        <v>2990</v>
      </c>
      <c r="C741" s="1" t="s">
        <v>2991</v>
      </c>
      <c r="D741" s="11" t="s">
        <v>379</v>
      </c>
      <c r="E741" s="11" t="s">
        <v>3314</v>
      </c>
      <c r="F741" s="11"/>
      <c r="G741" s="11" t="s">
        <v>117</v>
      </c>
      <c r="H741" s="1">
        <v>1546036.8</v>
      </c>
      <c r="I741" s="1">
        <v>1320</v>
      </c>
      <c r="J741" s="1">
        <v>0</v>
      </c>
      <c r="K741" s="1">
        <v>0</v>
      </c>
      <c r="L741" s="1">
        <v>0</v>
      </c>
      <c r="M741" s="1">
        <v>0</v>
      </c>
      <c r="N741" s="1">
        <v>0</v>
      </c>
      <c r="O741" s="1">
        <v>0</v>
      </c>
      <c r="P741" s="1">
        <v>0</v>
      </c>
      <c r="Q741" s="1">
        <v>0</v>
      </c>
      <c r="R741" s="9">
        <f t="shared" si="13"/>
        <v>1546036.8</v>
      </c>
      <c r="S741" s="1">
        <f t="shared" si="13"/>
        <v>1320</v>
      </c>
      <c r="T741" s="11" t="s">
        <v>350</v>
      </c>
      <c r="U741" s="1"/>
      <c r="V741" s="1"/>
    </row>
    <row r="742" spans="1:22" s="6" customFormat="1" ht="39.75" customHeight="1" x14ac:dyDescent="0.2">
      <c r="A742" s="1">
        <v>735</v>
      </c>
      <c r="B742" s="87" t="s">
        <v>3194</v>
      </c>
      <c r="C742" s="1" t="s">
        <v>3201</v>
      </c>
      <c r="D742" s="11" t="s">
        <v>3202</v>
      </c>
      <c r="E742" s="11" t="s">
        <v>3326</v>
      </c>
      <c r="F742" s="11"/>
      <c r="G742" s="11" t="s">
        <v>169</v>
      </c>
      <c r="H742" s="1">
        <v>2050000</v>
      </c>
      <c r="I742" s="1">
        <v>100</v>
      </c>
      <c r="J742" s="1">
        <v>0</v>
      </c>
      <c r="K742" s="1">
        <v>0</v>
      </c>
      <c r="L742" s="1">
        <v>0</v>
      </c>
      <c r="M742" s="1">
        <v>0</v>
      </c>
      <c r="N742" s="1">
        <v>0</v>
      </c>
      <c r="O742" s="1">
        <v>0</v>
      </c>
      <c r="P742" s="1">
        <v>0</v>
      </c>
      <c r="Q742" s="1">
        <v>0</v>
      </c>
      <c r="R742" s="9">
        <f t="shared" si="13"/>
        <v>2050000</v>
      </c>
      <c r="S742" s="1">
        <f t="shared" si="13"/>
        <v>100</v>
      </c>
      <c r="T742" s="11" t="s">
        <v>3342</v>
      </c>
      <c r="U742" s="25" t="s">
        <v>3449</v>
      </c>
      <c r="V742" s="20" t="s">
        <v>3450</v>
      </c>
    </row>
    <row r="743" spans="1:22" s="6" customFormat="1" ht="39.75" customHeight="1" x14ac:dyDescent="0.2">
      <c r="A743" s="1">
        <v>736</v>
      </c>
      <c r="B743" s="87" t="s">
        <v>3194</v>
      </c>
      <c r="C743" s="1" t="s">
        <v>3195</v>
      </c>
      <c r="D743" s="11" t="s">
        <v>3196</v>
      </c>
      <c r="E743" s="11" t="s">
        <v>3320</v>
      </c>
      <c r="F743" s="11"/>
      <c r="G743" s="11" t="s">
        <v>169</v>
      </c>
      <c r="H743" s="1">
        <v>2050000</v>
      </c>
      <c r="I743" s="1">
        <v>100</v>
      </c>
      <c r="J743" s="1">
        <v>0</v>
      </c>
      <c r="K743" s="1">
        <v>0</v>
      </c>
      <c r="L743" s="1">
        <v>0</v>
      </c>
      <c r="M743" s="1">
        <v>0</v>
      </c>
      <c r="N743" s="1">
        <v>0</v>
      </c>
      <c r="O743" s="1">
        <v>0</v>
      </c>
      <c r="P743" s="1">
        <v>0</v>
      </c>
      <c r="Q743" s="1">
        <v>0</v>
      </c>
      <c r="R743" s="9">
        <f t="shared" si="13"/>
        <v>2050000</v>
      </c>
      <c r="S743" s="1">
        <f t="shared" si="13"/>
        <v>100</v>
      </c>
      <c r="T743" s="11" t="s">
        <v>3342</v>
      </c>
      <c r="U743" s="25" t="s">
        <v>3449</v>
      </c>
      <c r="V743" s="20" t="s">
        <v>3450</v>
      </c>
    </row>
    <row r="744" spans="1:22" s="6" customFormat="1" ht="39.75" customHeight="1" x14ac:dyDescent="0.2">
      <c r="A744" s="1">
        <v>737</v>
      </c>
      <c r="B744" s="87" t="s">
        <v>3076</v>
      </c>
      <c r="C744" s="1" t="s">
        <v>3077</v>
      </c>
      <c r="D744" s="11" t="s">
        <v>3078</v>
      </c>
      <c r="E744" s="11" t="s">
        <v>3275</v>
      </c>
      <c r="F744" s="11"/>
      <c r="G744" s="11" t="s">
        <v>17</v>
      </c>
      <c r="H744" s="1">
        <v>5703891.7999999998</v>
      </c>
      <c r="I744" s="1">
        <v>1060</v>
      </c>
      <c r="J744" s="1">
        <v>0</v>
      </c>
      <c r="K744" s="1">
        <v>0</v>
      </c>
      <c r="L744" s="1">
        <v>0</v>
      </c>
      <c r="M744" s="1">
        <v>0</v>
      </c>
      <c r="N744" s="1">
        <v>0</v>
      </c>
      <c r="O744" s="1">
        <v>0</v>
      </c>
      <c r="P744" s="1">
        <v>0</v>
      </c>
      <c r="Q744" s="1">
        <v>0</v>
      </c>
      <c r="R744" s="9">
        <f t="shared" si="13"/>
        <v>5703891.7999999998</v>
      </c>
      <c r="S744" s="1">
        <f t="shared" si="13"/>
        <v>1060</v>
      </c>
      <c r="T744" s="11" t="s">
        <v>350</v>
      </c>
      <c r="U744" s="1"/>
      <c r="V744" s="1"/>
    </row>
    <row r="745" spans="1:22" s="6" customFormat="1" ht="39.75" customHeight="1" x14ac:dyDescent="0.2">
      <c r="A745" s="1">
        <v>738</v>
      </c>
      <c r="B745" s="87" t="s">
        <v>3059</v>
      </c>
      <c r="C745" s="1" t="s">
        <v>3060</v>
      </c>
      <c r="D745" s="11" t="s">
        <v>3061</v>
      </c>
      <c r="E745" s="11" t="s">
        <v>3268</v>
      </c>
      <c r="F745" s="11"/>
      <c r="G745" s="11" t="s">
        <v>117</v>
      </c>
      <c r="H745" s="1">
        <v>8942564.8599999994</v>
      </c>
      <c r="I745" s="1">
        <v>0.82</v>
      </c>
      <c r="J745" s="1">
        <v>0</v>
      </c>
      <c r="K745" s="1">
        <v>0</v>
      </c>
      <c r="L745" s="1">
        <v>0</v>
      </c>
      <c r="M745" s="1">
        <v>0</v>
      </c>
      <c r="N745" s="1">
        <v>0</v>
      </c>
      <c r="O745" s="1">
        <v>0</v>
      </c>
      <c r="P745" s="1">
        <v>0</v>
      </c>
      <c r="Q745" s="1">
        <v>0</v>
      </c>
      <c r="R745" s="9">
        <f t="shared" si="13"/>
        <v>8942564.8599999994</v>
      </c>
      <c r="S745" s="1">
        <f t="shared" si="13"/>
        <v>0.82</v>
      </c>
      <c r="T745" s="11" t="s">
        <v>350</v>
      </c>
      <c r="U745" s="1"/>
      <c r="V745" s="1"/>
    </row>
    <row r="746" spans="1:22" s="6" customFormat="1" ht="39.75" customHeight="1" x14ac:dyDescent="0.2">
      <c r="A746" s="1">
        <v>739</v>
      </c>
      <c r="B746" s="87" t="s">
        <v>3183</v>
      </c>
      <c r="C746" s="1" t="s">
        <v>3184</v>
      </c>
      <c r="D746" s="11" t="s">
        <v>3185</v>
      </c>
      <c r="E746" s="11" t="s">
        <v>3316</v>
      </c>
      <c r="F746" s="11"/>
      <c r="G746" s="11" t="s">
        <v>169</v>
      </c>
      <c r="H746" s="1">
        <v>1496050</v>
      </c>
      <c r="I746" s="1">
        <v>2</v>
      </c>
      <c r="J746" s="1">
        <v>0</v>
      </c>
      <c r="K746" s="1">
        <v>0</v>
      </c>
      <c r="L746" s="1">
        <f>1633.6866*1000</f>
        <v>1633686.6</v>
      </c>
      <c r="M746" s="1">
        <v>2</v>
      </c>
      <c r="N746" s="1">
        <f>1699.034064*1000</f>
        <v>1699034.064</v>
      </c>
      <c r="O746" s="1">
        <v>2</v>
      </c>
      <c r="P746" s="1">
        <v>0</v>
      </c>
      <c r="Q746" s="1">
        <v>0</v>
      </c>
      <c r="R746" s="9">
        <f t="shared" si="13"/>
        <v>4828770.6639999999</v>
      </c>
      <c r="S746" s="1">
        <f t="shared" si="13"/>
        <v>6</v>
      </c>
      <c r="T746" s="11" t="s">
        <v>3343</v>
      </c>
      <c r="U746" s="143" t="s">
        <v>23</v>
      </c>
      <c r="V746" s="143" t="s">
        <v>3451</v>
      </c>
    </row>
    <row r="747" spans="1:22" s="6" customFormat="1" ht="39.75" customHeight="1" x14ac:dyDescent="0.2">
      <c r="A747" s="1">
        <v>740</v>
      </c>
      <c r="B747" s="87" t="s">
        <v>416</v>
      </c>
      <c r="C747" s="1" t="s">
        <v>3171</v>
      </c>
      <c r="D747" s="11" t="s">
        <v>3172</v>
      </c>
      <c r="E747" s="11" t="s">
        <v>3307</v>
      </c>
      <c r="F747" s="11"/>
      <c r="G747" s="11" t="s">
        <v>17</v>
      </c>
      <c r="H747" s="1">
        <v>2853358.2</v>
      </c>
      <c r="I747" s="1">
        <v>5355</v>
      </c>
      <c r="J747" s="1">
        <v>556920</v>
      </c>
      <c r="K747" s="1">
        <v>1005</v>
      </c>
      <c r="L747" s="1">
        <v>579197</v>
      </c>
      <c r="M747" s="1">
        <v>1005</v>
      </c>
      <c r="N747" s="1">
        <v>599469</v>
      </c>
      <c r="O747" s="1">
        <v>1005</v>
      </c>
      <c r="P747" s="1">
        <v>620450</v>
      </c>
      <c r="Q747" s="1">
        <v>1005</v>
      </c>
      <c r="R747" s="9">
        <f t="shared" si="13"/>
        <v>5209394.2</v>
      </c>
      <c r="S747" s="1">
        <f t="shared" si="13"/>
        <v>9375</v>
      </c>
      <c r="T747" s="11" t="s">
        <v>3344</v>
      </c>
      <c r="U747" s="1"/>
      <c r="V747" s="1"/>
    </row>
    <row r="748" spans="1:22" s="6" customFormat="1" ht="39.75" customHeight="1" x14ac:dyDescent="0.2">
      <c r="A748" s="1">
        <v>741</v>
      </c>
      <c r="B748" s="87" t="s">
        <v>93</v>
      </c>
      <c r="C748" s="1" t="s">
        <v>3017</v>
      </c>
      <c r="D748" s="11" t="s">
        <v>3018</v>
      </c>
      <c r="E748" s="11" t="s">
        <v>3254</v>
      </c>
      <c r="F748" s="11"/>
      <c r="G748" s="11" t="s">
        <v>144</v>
      </c>
      <c r="H748" s="1">
        <v>18202500</v>
      </c>
      <c r="I748" s="1">
        <v>22500</v>
      </c>
      <c r="J748" s="1">
        <v>0</v>
      </c>
      <c r="K748" s="1">
        <v>0</v>
      </c>
      <c r="L748" s="1">
        <v>0</v>
      </c>
      <c r="M748" s="1">
        <v>0</v>
      </c>
      <c r="N748" s="1">
        <v>0</v>
      </c>
      <c r="O748" s="1">
        <v>0</v>
      </c>
      <c r="P748" s="1">
        <v>0</v>
      </c>
      <c r="Q748" s="1">
        <v>0</v>
      </c>
      <c r="R748" s="9">
        <f t="shared" si="13"/>
        <v>18202500</v>
      </c>
      <c r="S748" s="1">
        <f t="shared" si="13"/>
        <v>22500</v>
      </c>
      <c r="T748" s="11" t="s">
        <v>350</v>
      </c>
      <c r="U748" s="1"/>
      <c r="V748" s="1"/>
    </row>
    <row r="749" spans="1:22" s="6" customFormat="1" ht="39.75" customHeight="1" x14ac:dyDescent="0.2">
      <c r="A749" s="1">
        <v>742</v>
      </c>
      <c r="B749" s="87" t="s">
        <v>3054</v>
      </c>
      <c r="C749" s="1" t="s">
        <v>3055</v>
      </c>
      <c r="D749" s="11" t="s">
        <v>3056</v>
      </c>
      <c r="E749" s="11" t="s">
        <v>3266</v>
      </c>
      <c r="F749" s="11"/>
      <c r="G749" s="11" t="s">
        <v>169</v>
      </c>
      <c r="H749" s="1">
        <v>11951000</v>
      </c>
      <c r="I749" s="1">
        <v>3145</v>
      </c>
      <c r="J749" s="1">
        <v>11951000</v>
      </c>
      <c r="K749" s="1">
        <v>3145</v>
      </c>
      <c r="L749" s="1">
        <v>11951000</v>
      </c>
      <c r="M749" s="1">
        <v>3145</v>
      </c>
      <c r="N749" s="1">
        <v>11951000</v>
      </c>
      <c r="O749" s="1">
        <v>3145</v>
      </c>
      <c r="P749" s="1">
        <v>11951000</v>
      </c>
      <c r="Q749" s="1">
        <v>3145</v>
      </c>
      <c r="R749" s="9">
        <f t="shared" si="13"/>
        <v>59755000</v>
      </c>
      <c r="S749" s="1">
        <f t="shared" si="13"/>
        <v>15725</v>
      </c>
      <c r="T749" s="11" t="s">
        <v>347</v>
      </c>
      <c r="U749" s="1" t="s">
        <v>24</v>
      </c>
      <c r="V749" s="1"/>
    </row>
    <row r="750" spans="1:22" s="6" customFormat="1" ht="39.75" customHeight="1" x14ac:dyDescent="0.2">
      <c r="A750" s="1">
        <v>743</v>
      </c>
      <c r="B750" s="87" t="s">
        <v>2980</v>
      </c>
      <c r="C750" s="1" t="s">
        <v>2981</v>
      </c>
      <c r="D750" s="11" t="s">
        <v>2982</v>
      </c>
      <c r="E750" s="11" t="s">
        <v>3247</v>
      </c>
      <c r="F750" s="11"/>
      <c r="G750" s="11" t="s">
        <v>169</v>
      </c>
      <c r="H750" s="1">
        <v>64624205.399999999</v>
      </c>
      <c r="I750" s="1">
        <v>15</v>
      </c>
      <c r="J750" s="1">
        <v>0</v>
      </c>
      <c r="K750" s="1">
        <v>0</v>
      </c>
      <c r="L750" s="1">
        <v>0</v>
      </c>
      <c r="M750" s="1">
        <v>0</v>
      </c>
      <c r="N750" s="1">
        <v>0</v>
      </c>
      <c r="O750" s="1">
        <v>0</v>
      </c>
      <c r="P750" s="1">
        <v>0</v>
      </c>
      <c r="Q750" s="1">
        <v>0</v>
      </c>
      <c r="R750" s="9">
        <f t="shared" si="13"/>
        <v>64624205.399999999</v>
      </c>
      <c r="S750" s="1">
        <f t="shared" si="13"/>
        <v>15</v>
      </c>
      <c r="T750" s="11" t="s">
        <v>3342</v>
      </c>
      <c r="U750" s="25" t="s">
        <v>1735</v>
      </c>
      <c r="V750" s="25" t="s">
        <v>32</v>
      </c>
    </row>
    <row r="751" spans="1:22" s="6" customFormat="1" ht="39.75" customHeight="1" x14ac:dyDescent="0.2">
      <c r="A751" s="1">
        <v>744</v>
      </c>
      <c r="B751" s="87" t="s">
        <v>2947</v>
      </c>
      <c r="C751" s="1" t="s">
        <v>3213</v>
      </c>
      <c r="D751" s="11" t="s">
        <v>3214</v>
      </c>
      <c r="E751" s="11" t="s">
        <v>3334</v>
      </c>
      <c r="F751" s="11"/>
      <c r="G751" s="11" t="s">
        <v>169</v>
      </c>
      <c r="H751" s="1">
        <v>8100000</v>
      </c>
      <c r="I751" s="1">
        <v>15</v>
      </c>
      <c r="J751" s="1">
        <v>8424000</v>
      </c>
      <c r="K751" s="1">
        <v>15</v>
      </c>
      <c r="L751" s="1">
        <v>8760960</v>
      </c>
      <c r="M751" s="1">
        <v>15</v>
      </c>
      <c r="N751" s="1">
        <v>9111398.4000000004</v>
      </c>
      <c r="O751" s="1">
        <v>15</v>
      </c>
      <c r="P751" s="1">
        <v>9475854.3399999999</v>
      </c>
      <c r="Q751" s="1">
        <v>15</v>
      </c>
      <c r="R751" s="9">
        <f t="shared" si="13"/>
        <v>43872212.739999995</v>
      </c>
      <c r="S751" s="1">
        <f t="shared" si="13"/>
        <v>75</v>
      </c>
      <c r="T751" s="11" t="s">
        <v>340</v>
      </c>
      <c r="U751" s="1" t="s">
        <v>23</v>
      </c>
      <c r="V751" s="1"/>
    </row>
    <row r="752" spans="1:22" s="6" customFormat="1" ht="39.75" customHeight="1" x14ac:dyDescent="0.2">
      <c r="A752" s="1">
        <v>745</v>
      </c>
      <c r="B752" s="87" t="s">
        <v>138</v>
      </c>
      <c r="C752" s="1" t="s">
        <v>3199</v>
      </c>
      <c r="D752" s="11" t="s">
        <v>3200</v>
      </c>
      <c r="E752" s="11" t="s">
        <v>3324</v>
      </c>
      <c r="F752" s="11"/>
      <c r="G752" s="11" t="s">
        <v>169</v>
      </c>
      <c r="H752" s="1">
        <v>480000</v>
      </c>
      <c r="I752" s="1">
        <v>3</v>
      </c>
      <c r="J752" s="1">
        <v>166400</v>
      </c>
      <c r="K752" s="1">
        <v>1</v>
      </c>
      <c r="L752" s="1">
        <v>346112</v>
      </c>
      <c r="M752" s="1">
        <v>2</v>
      </c>
      <c r="N752" s="1">
        <v>537339</v>
      </c>
      <c r="O752" s="1">
        <v>3</v>
      </c>
      <c r="P752" s="1">
        <v>741528</v>
      </c>
      <c r="Q752" s="1">
        <v>4</v>
      </c>
      <c r="R752" s="9">
        <f t="shared" si="13"/>
        <v>2271379</v>
      </c>
      <c r="S752" s="1">
        <f t="shared" si="13"/>
        <v>13</v>
      </c>
      <c r="T752" s="11" t="s">
        <v>3344</v>
      </c>
      <c r="U752" s="1"/>
      <c r="V752" s="1"/>
    </row>
    <row r="753" spans="1:22" s="6" customFormat="1" ht="39.75" customHeight="1" x14ac:dyDescent="0.2">
      <c r="A753" s="1">
        <v>746</v>
      </c>
      <c r="B753" s="87" t="s">
        <v>235</v>
      </c>
      <c r="C753" s="1" t="s">
        <v>3192</v>
      </c>
      <c r="D753" s="11" t="s">
        <v>3193</v>
      </c>
      <c r="E753" s="11" t="s">
        <v>3319</v>
      </c>
      <c r="F753" s="11"/>
      <c r="G753" s="11" t="s">
        <v>169</v>
      </c>
      <c r="H753" s="1">
        <v>1542857</v>
      </c>
      <c r="I753" s="1">
        <v>5</v>
      </c>
      <c r="J753" s="1">
        <v>1542857</v>
      </c>
      <c r="K753" s="1">
        <v>5</v>
      </c>
      <c r="L753" s="1">
        <v>1542857</v>
      </c>
      <c r="M753" s="1">
        <v>5</v>
      </c>
      <c r="N753" s="1">
        <v>1542857</v>
      </c>
      <c r="O753" s="1">
        <v>5</v>
      </c>
      <c r="P753" s="1">
        <v>1542857</v>
      </c>
      <c r="Q753" s="1">
        <v>5</v>
      </c>
      <c r="R753" s="9">
        <f t="shared" si="13"/>
        <v>7714285</v>
      </c>
      <c r="S753" s="1">
        <f t="shared" si="13"/>
        <v>25</v>
      </c>
      <c r="T753" s="11" t="s">
        <v>3344</v>
      </c>
      <c r="U753" s="1"/>
      <c r="V753" s="1"/>
    </row>
    <row r="754" spans="1:22" s="6" customFormat="1" ht="39.75" customHeight="1" x14ac:dyDescent="0.2">
      <c r="A754" s="1">
        <v>747</v>
      </c>
      <c r="B754" s="87" t="s">
        <v>119</v>
      </c>
      <c r="C754" s="1" t="s">
        <v>3173</v>
      </c>
      <c r="D754" s="11" t="s">
        <v>3174</v>
      </c>
      <c r="E754" s="11" t="s">
        <v>3308</v>
      </c>
      <c r="F754" s="11"/>
      <c r="G754" s="11" t="s">
        <v>169</v>
      </c>
      <c r="H754" s="14">
        <v>672142</v>
      </c>
      <c r="I754" s="15">
        <v>2</v>
      </c>
      <c r="J754" s="1">
        <v>0</v>
      </c>
      <c r="K754" s="1">
        <v>0</v>
      </c>
      <c r="L754" s="1">
        <v>0</v>
      </c>
      <c r="M754" s="1">
        <v>0</v>
      </c>
      <c r="N754" s="1">
        <v>0</v>
      </c>
      <c r="O754" s="1">
        <v>0</v>
      </c>
      <c r="P754" s="1">
        <v>0</v>
      </c>
      <c r="Q754" s="1">
        <v>0</v>
      </c>
      <c r="R754" s="9">
        <f t="shared" si="13"/>
        <v>672142</v>
      </c>
      <c r="S754" s="1">
        <f t="shared" si="13"/>
        <v>2</v>
      </c>
      <c r="T754" s="11" t="s">
        <v>350</v>
      </c>
      <c r="U754" s="1"/>
      <c r="V754" s="1"/>
    </row>
    <row r="755" spans="1:22" s="6" customFormat="1" ht="39.75" customHeight="1" x14ac:dyDescent="0.2">
      <c r="A755" s="1">
        <v>748</v>
      </c>
      <c r="B755" s="87" t="s">
        <v>119</v>
      </c>
      <c r="C755" s="1" t="s">
        <v>3173</v>
      </c>
      <c r="D755" s="11" t="s">
        <v>3174</v>
      </c>
      <c r="E755" s="11" t="s">
        <v>3309</v>
      </c>
      <c r="F755" s="11"/>
      <c r="G755" s="11" t="s">
        <v>169</v>
      </c>
      <c r="H755" s="14">
        <v>640090</v>
      </c>
      <c r="I755" s="15">
        <v>2</v>
      </c>
      <c r="J755" s="1">
        <v>0</v>
      </c>
      <c r="K755" s="1">
        <v>0</v>
      </c>
      <c r="L755" s="1">
        <v>0</v>
      </c>
      <c r="M755" s="1">
        <v>0</v>
      </c>
      <c r="N755" s="1">
        <v>0</v>
      </c>
      <c r="O755" s="1">
        <v>0</v>
      </c>
      <c r="P755" s="1">
        <v>0</v>
      </c>
      <c r="Q755" s="1">
        <v>0</v>
      </c>
      <c r="R755" s="9">
        <f t="shared" si="13"/>
        <v>640090</v>
      </c>
      <c r="S755" s="1">
        <f t="shared" si="13"/>
        <v>2</v>
      </c>
      <c r="T755" s="11" t="s">
        <v>350</v>
      </c>
      <c r="U755" s="1"/>
      <c r="V755" s="1"/>
    </row>
    <row r="756" spans="1:22" s="6" customFormat="1" ht="39.75" customHeight="1" x14ac:dyDescent="0.2">
      <c r="A756" s="1">
        <v>749</v>
      </c>
      <c r="B756" s="87" t="s">
        <v>3036</v>
      </c>
      <c r="C756" s="1" t="s">
        <v>3037</v>
      </c>
      <c r="D756" s="11" t="s">
        <v>3038</v>
      </c>
      <c r="E756" s="11" t="s">
        <v>3260</v>
      </c>
      <c r="F756" s="11"/>
      <c r="G756" s="11" t="s">
        <v>29</v>
      </c>
      <c r="H756" s="1">
        <v>0</v>
      </c>
      <c r="I756" s="1">
        <v>0</v>
      </c>
      <c r="J756" s="1">
        <v>0</v>
      </c>
      <c r="K756" s="1">
        <v>0</v>
      </c>
      <c r="L756" s="1">
        <v>15254268</v>
      </c>
      <c r="M756" s="1">
        <v>1</v>
      </c>
      <c r="N756" s="1">
        <v>0</v>
      </c>
      <c r="O756" s="1">
        <v>0</v>
      </c>
      <c r="P756" s="1">
        <v>16449016</v>
      </c>
      <c r="Q756" s="1">
        <v>1</v>
      </c>
      <c r="R756" s="9">
        <f t="shared" si="13"/>
        <v>31703284</v>
      </c>
      <c r="S756" s="1">
        <f t="shared" si="13"/>
        <v>2</v>
      </c>
      <c r="T756" s="11" t="s">
        <v>3343</v>
      </c>
      <c r="U756" s="1"/>
      <c r="V756" s="1"/>
    </row>
    <row r="757" spans="1:22" s="6" customFormat="1" ht="39.75" customHeight="1" x14ac:dyDescent="0.25">
      <c r="A757" s="1">
        <v>750</v>
      </c>
      <c r="B757" s="87" t="s">
        <v>3036</v>
      </c>
      <c r="C757" s="1" t="s">
        <v>3037</v>
      </c>
      <c r="D757" s="11" t="s">
        <v>3038</v>
      </c>
      <c r="E757" s="11" t="s">
        <v>3300</v>
      </c>
      <c r="F757" s="11"/>
      <c r="G757" s="11" t="s">
        <v>169</v>
      </c>
      <c r="H757" s="1">
        <v>1560400</v>
      </c>
      <c r="I757" s="1">
        <v>5</v>
      </c>
      <c r="J757" s="1">
        <v>1560400</v>
      </c>
      <c r="K757" s="1">
        <v>5</v>
      </c>
      <c r="L757" s="1">
        <v>1560400</v>
      </c>
      <c r="M757" s="1">
        <v>5</v>
      </c>
      <c r="N757" s="1">
        <v>1560400</v>
      </c>
      <c r="O757" s="1">
        <v>5</v>
      </c>
      <c r="P757" s="1">
        <v>1560400</v>
      </c>
      <c r="Q757" s="1">
        <v>5</v>
      </c>
      <c r="R757" s="9">
        <f t="shared" si="13"/>
        <v>7802000</v>
      </c>
      <c r="S757" s="1">
        <f t="shared" si="13"/>
        <v>25</v>
      </c>
      <c r="T757" s="11" t="s">
        <v>3342</v>
      </c>
      <c r="U757" s="24" t="s">
        <v>3458</v>
      </c>
      <c r="V757" s="24" t="s">
        <v>3459</v>
      </c>
    </row>
    <row r="758" spans="1:22" s="6" customFormat="1" ht="39.75" customHeight="1" x14ac:dyDescent="0.2">
      <c r="A758" s="1">
        <v>751</v>
      </c>
      <c r="B758" s="87" t="s">
        <v>3175</v>
      </c>
      <c r="C758" s="1" t="s">
        <v>3176</v>
      </c>
      <c r="D758" s="11" t="s">
        <v>1250</v>
      </c>
      <c r="E758" s="11" t="s">
        <v>3311</v>
      </c>
      <c r="F758" s="11"/>
      <c r="G758" s="11" t="s">
        <v>169</v>
      </c>
      <c r="H758" s="1">
        <v>762118.06</v>
      </c>
      <c r="I758" s="1">
        <v>1</v>
      </c>
      <c r="J758" s="1">
        <v>0</v>
      </c>
      <c r="K758" s="1">
        <v>0</v>
      </c>
      <c r="L758" s="1">
        <v>0</v>
      </c>
      <c r="M758" s="1">
        <v>0</v>
      </c>
      <c r="N758" s="1">
        <v>0</v>
      </c>
      <c r="O758" s="1">
        <v>0</v>
      </c>
      <c r="P758" s="1">
        <v>0</v>
      </c>
      <c r="Q758" s="1">
        <v>0</v>
      </c>
      <c r="R758" s="9">
        <f t="shared" si="13"/>
        <v>762118.06</v>
      </c>
      <c r="S758" s="1">
        <f t="shared" si="13"/>
        <v>1</v>
      </c>
      <c r="T758" s="11" t="s">
        <v>350</v>
      </c>
      <c r="U758" s="1"/>
      <c r="V758" s="1"/>
    </row>
    <row r="759" spans="1:22" s="6" customFormat="1" ht="39.75" customHeight="1" x14ac:dyDescent="0.25">
      <c r="A759" s="1">
        <v>752</v>
      </c>
      <c r="B759" s="87" t="s">
        <v>270</v>
      </c>
      <c r="C759" s="1" t="s">
        <v>3179</v>
      </c>
      <c r="D759" s="11" t="s">
        <v>3180</v>
      </c>
      <c r="E759" s="11" t="s">
        <v>3313</v>
      </c>
      <c r="F759" s="11"/>
      <c r="G759" s="11" t="s">
        <v>169</v>
      </c>
      <c r="H759" s="1">
        <v>1115478</v>
      </c>
      <c r="I759" s="1">
        <v>20</v>
      </c>
      <c r="J759" s="1">
        <v>1115478</v>
      </c>
      <c r="K759" s="1">
        <v>20</v>
      </c>
      <c r="L759" s="1">
        <v>1115478</v>
      </c>
      <c r="M759" s="1">
        <v>20</v>
      </c>
      <c r="N759" s="1">
        <v>1115478</v>
      </c>
      <c r="O759" s="1">
        <v>20</v>
      </c>
      <c r="P759" s="1">
        <v>1115478</v>
      </c>
      <c r="Q759" s="1">
        <v>20</v>
      </c>
      <c r="R759" s="9">
        <f t="shared" si="13"/>
        <v>5577390</v>
      </c>
      <c r="S759" s="1">
        <f t="shared" si="13"/>
        <v>100</v>
      </c>
      <c r="T759" s="11" t="s">
        <v>3342</v>
      </c>
      <c r="U759" s="24" t="s">
        <v>863</v>
      </c>
      <c r="V759" s="24" t="s">
        <v>3460</v>
      </c>
    </row>
    <row r="760" spans="1:22" s="6" customFormat="1" ht="39.75" customHeight="1" x14ac:dyDescent="0.25">
      <c r="A760" s="1">
        <v>753</v>
      </c>
      <c r="B760" s="87" t="s">
        <v>3042</v>
      </c>
      <c r="C760" s="1" t="s">
        <v>3043</v>
      </c>
      <c r="D760" s="11" t="s">
        <v>3044</v>
      </c>
      <c r="E760" s="11" t="s">
        <v>3262</v>
      </c>
      <c r="F760" s="11"/>
      <c r="G760" s="11" t="s">
        <v>29</v>
      </c>
      <c r="H760" s="1">
        <v>123375000</v>
      </c>
      <c r="I760" s="1">
        <v>1</v>
      </c>
      <c r="J760" s="1">
        <v>123375000</v>
      </c>
      <c r="K760" s="1">
        <v>1</v>
      </c>
      <c r="L760" s="1">
        <v>123375000</v>
      </c>
      <c r="M760" s="1">
        <v>1</v>
      </c>
      <c r="N760" s="1">
        <v>123375000</v>
      </c>
      <c r="O760" s="1">
        <v>1</v>
      </c>
      <c r="P760" s="1">
        <v>123375000</v>
      </c>
      <c r="Q760" s="1">
        <v>1</v>
      </c>
      <c r="R760" s="9">
        <f t="shared" si="13"/>
        <v>616875000</v>
      </c>
      <c r="S760" s="1">
        <f t="shared" si="13"/>
        <v>5</v>
      </c>
      <c r="T760" s="11" t="s">
        <v>3342</v>
      </c>
      <c r="U760" s="24" t="s">
        <v>28</v>
      </c>
      <c r="V760" s="24" t="s">
        <v>2200</v>
      </c>
    </row>
    <row r="761" spans="1:22" s="6" customFormat="1" ht="39.75" customHeight="1" x14ac:dyDescent="0.2">
      <c r="A761" s="1">
        <v>754</v>
      </c>
      <c r="B761" s="87" t="s">
        <v>92</v>
      </c>
      <c r="C761" s="1" t="s">
        <v>3031</v>
      </c>
      <c r="D761" s="11" t="s">
        <v>3032</v>
      </c>
      <c r="E761" s="11" t="s">
        <v>3258</v>
      </c>
      <c r="F761" s="11"/>
      <c r="G761" s="11" t="s">
        <v>29</v>
      </c>
      <c r="H761" s="1">
        <v>0</v>
      </c>
      <c r="I761" s="1">
        <v>0</v>
      </c>
      <c r="J761" s="1">
        <v>0</v>
      </c>
      <c r="K761" s="1">
        <v>0</v>
      </c>
      <c r="L761" s="1">
        <v>16049998</v>
      </c>
      <c r="M761" s="1">
        <v>1</v>
      </c>
      <c r="N761" s="1">
        <v>0</v>
      </c>
      <c r="O761" s="1">
        <v>0</v>
      </c>
      <c r="P761" s="1">
        <v>17359667</v>
      </c>
      <c r="Q761" s="1">
        <v>1</v>
      </c>
      <c r="R761" s="9">
        <f t="shared" si="13"/>
        <v>33409665</v>
      </c>
      <c r="S761" s="1">
        <f t="shared" si="13"/>
        <v>2</v>
      </c>
      <c r="T761" s="11" t="s">
        <v>3343</v>
      </c>
      <c r="U761" s="1"/>
      <c r="V761" s="1"/>
    </row>
    <row r="762" spans="1:22" s="6" customFormat="1" ht="39.75" customHeight="1" x14ac:dyDescent="0.2">
      <c r="A762" s="1">
        <v>755</v>
      </c>
      <c r="B762" s="87" t="s">
        <v>92</v>
      </c>
      <c r="C762" s="1" t="s">
        <v>3002</v>
      </c>
      <c r="D762" s="11" t="s">
        <v>3003</v>
      </c>
      <c r="E762" s="11" t="s">
        <v>3250</v>
      </c>
      <c r="F762" s="11"/>
      <c r="G762" s="11" t="s">
        <v>29</v>
      </c>
      <c r="H762" s="1">
        <v>0</v>
      </c>
      <c r="I762" s="1">
        <v>0</v>
      </c>
      <c r="J762" s="1">
        <v>0</v>
      </c>
      <c r="K762" s="1">
        <v>0</v>
      </c>
      <c r="L762" s="1">
        <v>28981715</v>
      </c>
      <c r="M762" s="1">
        <v>1</v>
      </c>
      <c r="N762" s="1">
        <v>0</v>
      </c>
      <c r="O762" s="1">
        <v>0</v>
      </c>
      <c r="P762" s="1">
        <v>31346623</v>
      </c>
      <c r="Q762" s="1">
        <v>1</v>
      </c>
      <c r="R762" s="9">
        <f t="shared" ref="R762:S810" si="14">H762+J762+L762+N762+P762</f>
        <v>60328338</v>
      </c>
      <c r="S762" s="1">
        <f t="shared" si="14"/>
        <v>2</v>
      </c>
      <c r="T762" s="11" t="s">
        <v>3343</v>
      </c>
      <c r="U762" s="1"/>
      <c r="V762" s="1"/>
    </row>
    <row r="763" spans="1:22" s="6" customFormat="1" ht="39.75" customHeight="1" x14ac:dyDescent="0.25">
      <c r="A763" s="1">
        <v>756</v>
      </c>
      <c r="B763" s="87" t="s">
        <v>3082</v>
      </c>
      <c r="C763" s="1" t="s">
        <v>3083</v>
      </c>
      <c r="D763" s="11" t="s">
        <v>3084</v>
      </c>
      <c r="E763" s="11" t="s">
        <v>3278</v>
      </c>
      <c r="F763" s="11"/>
      <c r="G763" s="11" t="s">
        <v>169</v>
      </c>
      <c r="H763" s="1">
        <v>279125</v>
      </c>
      <c r="I763" s="1">
        <v>50</v>
      </c>
      <c r="J763" s="1">
        <v>279125</v>
      </c>
      <c r="K763" s="1">
        <v>50</v>
      </c>
      <c r="L763" s="1">
        <v>279125</v>
      </c>
      <c r="M763" s="1">
        <v>50</v>
      </c>
      <c r="N763" s="1">
        <v>279125</v>
      </c>
      <c r="O763" s="1">
        <v>50</v>
      </c>
      <c r="P763" s="1">
        <v>279125</v>
      </c>
      <c r="Q763" s="1">
        <v>50</v>
      </c>
      <c r="R763" s="9">
        <f t="shared" si="14"/>
        <v>1395625</v>
      </c>
      <c r="S763" s="1">
        <f t="shared" si="14"/>
        <v>250</v>
      </c>
      <c r="T763" s="11" t="s">
        <v>3342</v>
      </c>
      <c r="U763" s="24" t="s">
        <v>305</v>
      </c>
      <c r="V763" s="24" t="s">
        <v>3461</v>
      </c>
    </row>
    <row r="764" spans="1:22" s="6" customFormat="1" ht="39.75" customHeight="1" x14ac:dyDescent="0.25">
      <c r="A764" s="1">
        <v>757</v>
      </c>
      <c r="B764" s="87" t="s">
        <v>3082</v>
      </c>
      <c r="C764" s="1" t="s">
        <v>3083</v>
      </c>
      <c r="D764" s="11" t="s">
        <v>3084</v>
      </c>
      <c r="E764" s="11" t="s">
        <v>3297</v>
      </c>
      <c r="F764" s="11"/>
      <c r="G764" s="11" t="s">
        <v>169</v>
      </c>
      <c r="H764" s="1">
        <v>4142600</v>
      </c>
      <c r="I764" s="1">
        <v>1000</v>
      </c>
      <c r="J764" s="1">
        <v>4142600</v>
      </c>
      <c r="K764" s="1">
        <v>1000</v>
      </c>
      <c r="L764" s="1">
        <v>4142600</v>
      </c>
      <c r="M764" s="1">
        <v>1000</v>
      </c>
      <c r="N764" s="1">
        <v>4142600</v>
      </c>
      <c r="O764" s="1">
        <v>1000</v>
      </c>
      <c r="P764" s="1">
        <v>4142600</v>
      </c>
      <c r="Q764" s="1">
        <v>1000</v>
      </c>
      <c r="R764" s="9">
        <f t="shared" si="14"/>
        <v>20713000</v>
      </c>
      <c r="S764" s="1">
        <f t="shared" si="14"/>
        <v>5000</v>
      </c>
      <c r="T764" s="11" t="s">
        <v>3342</v>
      </c>
      <c r="U764" s="24" t="s">
        <v>305</v>
      </c>
      <c r="V764" s="24" t="s">
        <v>3461</v>
      </c>
    </row>
    <row r="765" spans="1:22" s="6" customFormat="1" ht="39.75" customHeight="1" x14ac:dyDescent="0.2">
      <c r="A765" s="1">
        <v>758</v>
      </c>
      <c r="B765" s="87" t="s">
        <v>146</v>
      </c>
      <c r="C765" s="1" t="s">
        <v>3124</v>
      </c>
      <c r="D765" s="11" t="s">
        <v>3125</v>
      </c>
      <c r="E765" s="11" t="s">
        <v>3289</v>
      </c>
      <c r="F765" s="11"/>
      <c r="G765" s="11" t="s">
        <v>169</v>
      </c>
      <c r="H765" s="1">
        <v>1960000</v>
      </c>
      <c r="I765" s="1">
        <v>49</v>
      </c>
      <c r="J765" s="1">
        <v>665600</v>
      </c>
      <c r="K765" s="1">
        <v>16</v>
      </c>
      <c r="L765" s="1">
        <v>1427712</v>
      </c>
      <c r="M765" s="1">
        <v>33</v>
      </c>
      <c r="N765" s="1">
        <v>2194122</v>
      </c>
      <c r="O765" s="1">
        <v>49</v>
      </c>
      <c r="P765" s="1">
        <v>3012425</v>
      </c>
      <c r="Q765" s="1">
        <v>65</v>
      </c>
      <c r="R765" s="9">
        <f t="shared" si="14"/>
        <v>9259859</v>
      </c>
      <c r="S765" s="1">
        <f t="shared" si="14"/>
        <v>212</v>
      </c>
      <c r="T765" s="11" t="s">
        <v>3344</v>
      </c>
      <c r="U765" s="1"/>
      <c r="V765" s="1"/>
    </row>
    <row r="766" spans="1:22" s="6" customFormat="1" ht="39.75" customHeight="1" x14ac:dyDescent="0.2">
      <c r="A766" s="1">
        <v>759</v>
      </c>
      <c r="B766" s="87" t="s">
        <v>146</v>
      </c>
      <c r="C766" s="1" t="s">
        <v>3124</v>
      </c>
      <c r="D766" s="11" t="s">
        <v>3125</v>
      </c>
      <c r="E766" s="11" t="s">
        <v>3293</v>
      </c>
      <c r="F766" s="11"/>
      <c r="G766" s="11" t="s">
        <v>169</v>
      </c>
      <c r="H766" s="1">
        <v>920000</v>
      </c>
      <c r="I766" s="1">
        <v>40</v>
      </c>
      <c r="J766" s="1">
        <v>310960</v>
      </c>
      <c r="K766" s="1">
        <v>13</v>
      </c>
      <c r="L766" s="1">
        <v>671679</v>
      </c>
      <c r="M766" s="1">
        <v>27</v>
      </c>
      <c r="N766" s="1">
        <v>1029880</v>
      </c>
      <c r="O766" s="1">
        <v>40</v>
      </c>
      <c r="P766" s="1">
        <v>1412397</v>
      </c>
      <c r="Q766" s="1">
        <v>53</v>
      </c>
      <c r="R766" s="9">
        <f t="shared" si="14"/>
        <v>4344916</v>
      </c>
      <c r="S766" s="1">
        <f t="shared" si="14"/>
        <v>173</v>
      </c>
      <c r="T766" s="11" t="s">
        <v>3344</v>
      </c>
      <c r="U766" s="1"/>
      <c r="V766" s="1"/>
    </row>
    <row r="767" spans="1:22" s="6" customFormat="1" ht="39.75" customHeight="1" x14ac:dyDescent="0.2">
      <c r="A767" s="1">
        <v>760</v>
      </c>
      <c r="B767" s="87" t="s">
        <v>3132</v>
      </c>
      <c r="C767" s="1" t="s">
        <v>3133</v>
      </c>
      <c r="D767" s="11" t="s">
        <v>3134</v>
      </c>
      <c r="E767" s="11" t="s">
        <v>3292</v>
      </c>
      <c r="F767" s="11"/>
      <c r="G767" s="11" t="s">
        <v>169</v>
      </c>
      <c r="H767" s="1">
        <v>6436316</v>
      </c>
      <c r="I767" s="1">
        <v>95</v>
      </c>
      <c r="J767" s="1">
        <v>6693768</v>
      </c>
      <c r="K767" s="1">
        <v>95</v>
      </c>
      <c r="L767" s="1">
        <v>6928050</v>
      </c>
      <c r="M767" s="1">
        <v>95</v>
      </c>
      <c r="N767" s="1">
        <v>7170532</v>
      </c>
      <c r="O767" s="1">
        <v>95</v>
      </c>
      <c r="P767" s="1">
        <v>7421500</v>
      </c>
      <c r="Q767" s="1">
        <v>95</v>
      </c>
      <c r="R767" s="9">
        <f t="shared" si="14"/>
        <v>34650166</v>
      </c>
      <c r="S767" s="1">
        <f t="shared" si="14"/>
        <v>475</v>
      </c>
      <c r="T767" s="11" t="s">
        <v>3344</v>
      </c>
      <c r="U767" s="1"/>
      <c r="V767" s="1"/>
    </row>
    <row r="768" spans="1:22" s="6" customFormat="1" ht="39.75" customHeight="1" x14ac:dyDescent="0.2">
      <c r="A768" s="1">
        <v>761</v>
      </c>
      <c r="B768" s="87" t="s">
        <v>322</v>
      </c>
      <c r="C768" s="1" t="s">
        <v>3152</v>
      </c>
      <c r="D768" s="11" t="s">
        <v>3112</v>
      </c>
      <c r="E768" s="11" t="s">
        <v>3299</v>
      </c>
      <c r="F768" s="11"/>
      <c r="G768" s="11" t="s">
        <v>169</v>
      </c>
      <c r="H768" s="1">
        <v>2297033.3333333335</v>
      </c>
      <c r="I768" s="1">
        <v>2</v>
      </c>
      <c r="J768" s="1">
        <v>0</v>
      </c>
      <c r="K768" s="1">
        <v>0</v>
      </c>
      <c r="L768" s="1">
        <v>2508360.4</v>
      </c>
      <c r="M768" s="1">
        <v>2</v>
      </c>
      <c r="N768" s="1">
        <v>2608694.8160000001</v>
      </c>
      <c r="O768" s="1">
        <v>2</v>
      </c>
      <c r="P768" s="1">
        <v>0</v>
      </c>
      <c r="Q768" s="1">
        <v>0</v>
      </c>
      <c r="R768" s="9">
        <f t="shared" si="14"/>
        <v>7414088.549333334</v>
      </c>
      <c r="S768" s="1">
        <f t="shared" si="14"/>
        <v>6</v>
      </c>
      <c r="T768" s="11" t="s">
        <v>3343</v>
      </c>
      <c r="U768" s="143" t="s">
        <v>23</v>
      </c>
      <c r="V768" s="143" t="s">
        <v>3451</v>
      </c>
    </row>
    <row r="769" spans="1:22" s="6" customFormat="1" ht="39.75" customHeight="1" x14ac:dyDescent="0.2">
      <c r="A769" s="1">
        <v>762</v>
      </c>
      <c r="B769" s="87" t="s">
        <v>2363</v>
      </c>
      <c r="C769" s="1" t="s">
        <v>3226</v>
      </c>
      <c r="D769" s="11" t="s">
        <v>3227</v>
      </c>
      <c r="E769" s="11" t="s">
        <v>3336</v>
      </c>
      <c r="F769" s="11"/>
      <c r="G769" s="11" t="s">
        <v>144</v>
      </c>
      <c r="H769" s="1">
        <v>3852707</v>
      </c>
      <c r="I769" s="1">
        <v>450</v>
      </c>
      <c r="J769" s="1">
        <v>0</v>
      </c>
      <c r="K769" s="1">
        <v>0</v>
      </c>
      <c r="L769" s="1">
        <v>0</v>
      </c>
      <c r="M769" s="1">
        <v>0</v>
      </c>
      <c r="N769" s="1">
        <v>0</v>
      </c>
      <c r="O769" s="1">
        <v>0</v>
      </c>
      <c r="P769" s="1">
        <v>0</v>
      </c>
      <c r="Q769" s="1">
        <v>0</v>
      </c>
      <c r="R769" s="9">
        <f t="shared" si="14"/>
        <v>3852707</v>
      </c>
      <c r="S769" s="1">
        <f t="shared" si="14"/>
        <v>450</v>
      </c>
      <c r="T769" s="11" t="s">
        <v>359</v>
      </c>
      <c r="U769" s="1"/>
      <c r="V769" s="1"/>
    </row>
    <row r="770" spans="1:22" s="6" customFormat="1" ht="39.75" customHeight="1" x14ac:dyDescent="0.2">
      <c r="A770" s="1">
        <v>763</v>
      </c>
      <c r="B770" s="87" t="s">
        <v>3166</v>
      </c>
      <c r="C770" s="1" t="s">
        <v>3167</v>
      </c>
      <c r="D770" s="11" t="s">
        <v>3168</v>
      </c>
      <c r="E770" s="11" t="s">
        <v>3304</v>
      </c>
      <c r="F770" s="11"/>
      <c r="G770" s="11" t="s">
        <v>169</v>
      </c>
      <c r="H770" s="1">
        <v>1803200</v>
      </c>
      <c r="I770" s="1">
        <v>700</v>
      </c>
      <c r="J770" s="1">
        <v>0</v>
      </c>
      <c r="K770" s="1">
        <v>0</v>
      </c>
      <c r="L770" s="1">
        <v>0</v>
      </c>
      <c r="M770" s="1">
        <v>0</v>
      </c>
      <c r="N770" s="1">
        <v>0</v>
      </c>
      <c r="O770" s="1">
        <v>0</v>
      </c>
      <c r="P770" s="1">
        <v>0</v>
      </c>
      <c r="Q770" s="1">
        <v>0</v>
      </c>
      <c r="R770" s="9">
        <f t="shared" si="14"/>
        <v>1803200</v>
      </c>
      <c r="S770" s="1">
        <f t="shared" si="14"/>
        <v>700</v>
      </c>
      <c r="T770" s="11" t="s">
        <v>3344</v>
      </c>
      <c r="U770" s="1"/>
      <c r="V770" s="1"/>
    </row>
    <row r="771" spans="1:22" s="6" customFormat="1" ht="39.75" customHeight="1" x14ac:dyDescent="0.2">
      <c r="A771" s="1">
        <v>764</v>
      </c>
      <c r="B771" s="87" t="s">
        <v>2064</v>
      </c>
      <c r="C771" s="1" t="s">
        <v>3228</v>
      </c>
      <c r="D771" s="11" t="s">
        <v>3229</v>
      </c>
      <c r="E771" s="11" t="s">
        <v>3337</v>
      </c>
      <c r="F771" s="11"/>
      <c r="G771" s="11" t="s">
        <v>29</v>
      </c>
      <c r="H771" s="1">
        <v>4800000</v>
      </c>
      <c r="I771" s="1">
        <v>16</v>
      </c>
      <c r="J771" s="1">
        <v>0</v>
      </c>
      <c r="K771" s="1">
        <v>0</v>
      </c>
      <c r="L771" s="1">
        <v>0</v>
      </c>
      <c r="M771" s="1">
        <v>0</v>
      </c>
      <c r="N771" s="1">
        <v>0</v>
      </c>
      <c r="O771" s="1">
        <v>0</v>
      </c>
      <c r="P771" s="1">
        <v>0</v>
      </c>
      <c r="Q771" s="1">
        <v>0</v>
      </c>
      <c r="R771" s="9">
        <f t="shared" si="14"/>
        <v>4800000</v>
      </c>
      <c r="S771" s="1">
        <f t="shared" si="14"/>
        <v>16</v>
      </c>
      <c r="T771" s="11" t="s">
        <v>350</v>
      </c>
      <c r="U771" s="1"/>
      <c r="V771" s="1"/>
    </row>
    <row r="772" spans="1:22" s="6" customFormat="1" ht="39.75" customHeight="1" x14ac:dyDescent="0.2">
      <c r="A772" s="1">
        <v>765</v>
      </c>
      <c r="B772" s="87" t="s">
        <v>3203</v>
      </c>
      <c r="C772" s="1" t="s">
        <v>3204</v>
      </c>
      <c r="D772" s="11" t="s">
        <v>3205</v>
      </c>
      <c r="E772" s="11" t="s">
        <v>3328</v>
      </c>
      <c r="F772" s="11"/>
      <c r="G772" s="11" t="s">
        <v>169</v>
      </c>
      <c r="H772" s="1">
        <v>1439440</v>
      </c>
      <c r="I772" s="1">
        <v>95</v>
      </c>
      <c r="J772" s="1">
        <v>1439440</v>
      </c>
      <c r="K772" s="1">
        <v>95</v>
      </c>
      <c r="L772" s="1">
        <v>1439440</v>
      </c>
      <c r="M772" s="1">
        <v>95</v>
      </c>
      <c r="N772" s="1">
        <v>1439440</v>
      </c>
      <c r="O772" s="1">
        <v>95</v>
      </c>
      <c r="P772" s="1">
        <v>1439440</v>
      </c>
      <c r="Q772" s="1">
        <v>95</v>
      </c>
      <c r="R772" s="9">
        <f t="shared" si="14"/>
        <v>7197200</v>
      </c>
      <c r="S772" s="1">
        <f t="shared" si="14"/>
        <v>475</v>
      </c>
      <c r="T772" s="11" t="s">
        <v>347</v>
      </c>
      <c r="U772" s="1" t="s">
        <v>24</v>
      </c>
      <c r="V772" s="1"/>
    </row>
    <row r="773" spans="1:22" s="6" customFormat="1" ht="39.75" customHeight="1" x14ac:dyDescent="0.2">
      <c r="A773" s="1">
        <v>766</v>
      </c>
      <c r="B773" s="87" t="s">
        <v>463</v>
      </c>
      <c r="C773" s="1" t="s">
        <v>3085</v>
      </c>
      <c r="D773" s="11" t="s">
        <v>2951</v>
      </c>
      <c r="E773" s="11" t="s">
        <v>3279</v>
      </c>
      <c r="F773" s="11"/>
      <c r="G773" s="11" t="s">
        <v>29</v>
      </c>
      <c r="H773" s="1">
        <v>6346742.7300000004</v>
      </c>
      <c r="I773" s="1">
        <v>38</v>
      </c>
      <c r="J773" s="1">
        <v>0</v>
      </c>
      <c r="K773" s="1">
        <v>0</v>
      </c>
      <c r="L773" s="1">
        <v>0</v>
      </c>
      <c r="M773" s="1">
        <v>0</v>
      </c>
      <c r="N773" s="1">
        <v>0</v>
      </c>
      <c r="O773" s="1">
        <v>0</v>
      </c>
      <c r="P773" s="1">
        <v>0</v>
      </c>
      <c r="Q773" s="1">
        <v>0</v>
      </c>
      <c r="R773" s="9">
        <f t="shared" si="14"/>
        <v>6346742.7300000004</v>
      </c>
      <c r="S773" s="1">
        <f t="shared" si="14"/>
        <v>38</v>
      </c>
      <c r="T773" s="11" t="s">
        <v>350</v>
      </c>
      <c r="U773" s="1"/>
      <c r="V773" s="1"/>
    </row>
    <row r="774" spans="1:22" s="6" customFormat="1" ht="39.75" customHeight="1" x14ac:dyDescent="0.25">
      <c r="A774" s="1">
        <v>767</v>
      </c>
      <c r="B774" s="87" t="s">
        <v>201</v>
      </c>
      <c r="C774" s="1" t="s">
        <v>3004</v>
      </c>
      <c r="D774" s="11" t="s">
        <v>3005</v>
      </c>
      <c r="E774" s="11" t="s">
        <v>3251</v>
      </c>
      <c r="F774" s="11"/>
      <c r="G774" s="11" t="s">
        <v>29</v>
      </c>
      <c r="H774" s="1">
        <v>31839841</v>
      </c>
      <c r="I774" s="1">
        <v>1</v>
      </c>
      <c r="J774" s="1">
        <v>0</v>
      </c>
      <c r="K774" s="1">
        <v>0</v>
      </c>
      <c r="L774" s="1">
        <v>0</v>
      </c>
      <c r="M774" s="1">
        <v>0</v>
      </c>
      <c r="N774" s="1">
        <v>0</v>
      </c>
      <c r="O774" s="1">
        <v>0</v>
      </c>
      <c r="P774" s="1">
        <v>0</v>
      </c>
      <c r="Q774" s="1">
        <v>0</v>
      </c>
      <c r="R774" s="9">
        <f t="shared" si="14"/>
        <v>31839841</v>
      </c>
      <c r="S774" s="1">
        <f t="shared" si="14"/>
        <v>1</v>
      </c>
      <c r="T774" s="11" t="s">
        <v>3343</v>
      </c>
      <c r="U774" s="24" t="s">
        <v>23</v>
      </c>
      <c r="V774" s="55" t="s">
        <v>3452</v>
      </c>
    </row>
    <row r="775" spans="1:22" s="6" customFormat="1" ht="39.75" customHeight="1" x14ac:dyDescent="0.25">
      <c r="A775" s="1">
        <v>768</v>
      </c>
      <c r="B775" s="87" t="s">
        <v>201</v>
      </c>
      <c r="C775" s="1" t="s">
        <v>3004</v>
      </c>
      <c r="D775" s="11" t="s">
        <v>3005</v>
      </c>
      <c r="E775" s="11" t="s">
        <v>3264</v>
      </c>
      <c r="F775" s="11"/>
      <c r="G775" s="11" t="s">
        <v>29</v>
      </c>
      <c r="H775" s="1">
        <v>11187000</v>
      </c>
      <c r="I775" s="1">
        <v>1</v>
      </c>
      <c r="J775" s="1">
        <v>0</v>
      </c>
      <c r="K775" s="1">
        <v>0</v>
      </c>
      <c r="L775" s="1">
        <v>0</v>
      </c>
      <c r="M775" s="1">
        <v>0</v>
      </c>
      <c r="N775" s="1">
        <v>0</v>
      </c>
      <c r="O775" s="1">
        <v>0</v>
      </c>
      <c r="P775" s="1">
        <v>0</v>
      </c>
      <c r="Q775" s="1">
        <v>0</v>
      </c>
      <c r="R775" s="9">
        <f t="shared" si="14"/>
        <v>11187000</v>
      </c>
      <c r="S775" s="1">
        <f t="shared" si="14"/>
        <v>1</v>
      </c>
      <c r="T775" s="11" t="s">
        <v>3343</v>
      </c>
      <c r="U775" s="24" t="s">
        <v>23</v>
      </c>
      <c r="V775" s="55" t="s">
        <v>3452</v>
      </c>
    </row>
    <row r="776" spans="1:22" s="6" customFormat="1" ht="39.75" customHeight="1" x14ac:dyDescent="0.2">
      <c r="A776" s="1">
        <v>769</v>
      </c>
      <c r="B776" s="87" t="s">
        <v>201</v>
      </c>
      <c r="C776" s="1" t="s">
        <v>3177</v>
      </c>
      <c r="D776" s="11" t="s">
        <v>3178</v>
      </c>
      <c r="E776" s="11" t="s">
        <v>3312</v>
      </c>
      <c r="F776" s="11"/>
      <c r="G776" s="11" t="s">
        <v>169</v>
      </c>
      <c r="H776" s="1">
        <v>2600000</v>
      </c>
      <c r="I776" s="1">
        <v>2</v>
      </c>
      <c r="J776" s="1">
        <v>0</v>
      </c>
      <c r="K776" s="1">
        <v>0</v>
      </c>
      <c r="L776" s="1">
        <v>0</v>
      </c>
      <c r="M776" s="1">
        <v>0</v>
      </c>
      <c r="N776" s="1">
        <v>0</v>
      </c>
      <c r="O776" s="1">
        <v>0</v>
      </c>
      <c r="P776" s="1">
        <v>0</v>
      </c>
      <c r="Q776" s="1">
        <v>0</v>
      </c>
      <c r="R776" s="9">
        <f t="shared" si="14"/>
        <v>2600000</v>
      </c>
      <c r="S776" s="1">
        <f t="shared" si="14"/>
        <v>2</v>
      </c>
      <c r="T776" s="11" t="s">
        <v>350</v>
      </c>
      <c r="U776" s="1"/>
      <c r="V776" s="1"/>
    </row>
    <row r="777" spans="1:22" s="6" customFormat="1" ht="39.75" customHeight="1" x14ac:dyDescent="0.2">
      <c r="A777" s="1">
        <v>770</v>
      </c>
      <c r="B777" s="87" t="s">
        <v>3187</v>
      </c>
      <c r="C777" s="1" t="s">
        <v>3188</v>
      </c>
      <c r="D777" s="11" t="s">
        <v>3189</v>
      </c>
      <c r="E777" s="11" t="s">
        <v>3317</v>
      </c>
      <c r="F777" s="11"/>
      <c r="G777" s="11" t="s">
        <v>169</v>
      </c>
      <c r="H777" s="1">
        <v>1924960</v>
      </c>
      <c r="I777" s="1">
        <v>20</v>
      </c>
      <c r="J777" s="1">
        <v>0</v>
      </c>
      <c r="K777" s="1">
        <v>0</v>
      </c>
      <c r="L777" s="1">
        <v>0</v>
      </c>
      <c r="M777" s="1">
        <v>0</v>
      </c>
      <c r="N777" s="1">
        <v>0</v>
      </c>
      <c r="O777" s="1">
        <v>0</v>
      </c>
      <c r="P777" s="1">
        <v>0</v>
      </c>
      <c r="Q777" s="1">
        <v>0</v>
      </c>
      <c r="R777" s="9">
        <f t="shared" si="14"/>
        <v>1924960</v>
      </c>
      <c r="S777" s="1">
        <f t="shared" si="14"/>
        <v>20</v>
      </c>
      <c r="T777" s="11" t="s">
        <v>350</v>
      </c>
      <c r="U777" s="1"/>
      <c r="V777" s="1"/>
    </row>
    <row r="778" spans="1:22" s="6" customFormat="1" ht="39.75" customHeight="1" x14ac:dyDescent="0.2">
      <c r="A778" s="1">
        <v>771</v>
      </c>
      <c r="B778" s="87" t="s">
        <v>68</v>
      </c>
      <c r="C778" s="1" t="s">
        <v>3070</v>
      </c>
      <c r="D778" s="11" t="s">
        <v>3071</v>
      </c>
      <c r="E778" s="11" t="s">
        <v>3274</v>
      </c>
      <c r="F778" s="11"/>
      <c r="G778" s="11" t="s">
        <v>169</v>
      </c>
      <c r="H778" s="1">
        <v>8490180</v>
      </c>
      <c r="I778" s="1">
        <v>60</v>
      </c>
      <c r="J778" s="1">
        <v>0</v>
      </c>
      <c r="K778" s="1">
        <v>0</v>
      </c>
      <c r="L778" s="1">
        <v>0</v>
      </c>
      <c r="M778" s="1">
        <v>0</v>
      </c>
      <c r="N778" s="1">
        <v>0</v>
      </c>
      <c r="O778" s="1">
        <v>0</v>
      </c>
      <c r="P778" s="1">
        <v>0</v>
      </c>
      <c r="Q778" s="1">
        <v>0</v>
      </c>
      <c r="R778" s="9">
        <f t="shared" si="14"/>
        <v>8490180</v>
      </c>
      <c r="S778" s="1">
        <f t="shared" si="14"/>
        <v>60</v>
      </c>
      <c r="T778" s="11" t="s">
        <v>350</v>
      </c>
      <c r="U778" s="1"/>
      <c r="V778" s="1"/>
    </row>
    <row r="779" spans="1:22" s="6" customFormat="1" ht="39.75" customHeight="1" x14ac:dyDescent="0.2">
      <c r="A779" s="1">
        <v>772</v>
      </c>
      <c r="B779" s="87" t="s">
        <v>44</v>
      </c>
      <c r="C779" s="1" t="s">
        <v>3065</v>
      </c>
      <c r="D779" s="11" t="s">
        <v>3066</v>
      </c>
      <c r="E779" s="11" t="s">
        <v>3272</v>
      </c>
      <c r="F779" s="11"/>
      <c r="G779" s="11" t="s">
        <v>169</v>
      </c>
      <c r="H779" s="1">
        <v>440602</v>
      </c>
      <c r="I779" s="1">
        <v>2</v>
      </c>
      <c r="J779" s="1">
        <v>0</v>
      </c>
      <c r="K779" s="1">
        <v>0</v>
      </c>
      <c r="L779" s="1">
        <v>0</v>
      </c>
      <c r="M779" s="1">
        <v>0</v>
      </c>
      <c r="N779" s="1">
        <v>0</v>
      </c>
      <c r="O779" s="1">
        <v>0</v>
      </c>
      <c r="P779" s="1">
        <v>0</v>
      </c>
      <c r="Q779" s="1">
        <v>0</v>
      </c>
      <c r="R779" s="9">
        <f t="shared" si="14"/>
        <v>440602</v>
      </c>
      <c r="S779" s="1">
        <f t="shared" si="14"/>
        <v>2</v>
      </c>
      <c r="T779" s="11" t="s">
        <v>350</v>
      </c>
      <c r="U779" s="1"/>
      <c r="V779" s="1"/>
    </row>
    <row r="780" spans="1:22" s="6" customFormat="1" ht="39.75" customHeight="1" x14ac:dyDescent="0.2">
      <c r="A780" s="1">
        <v>773</v>
      </c>
      <c r="B780" s="87" t="s">
        <v>3237</v>
      </c>
      <c r="C780" s="1" t="s">
        <v>3238</v>
      </c>
      <c r="D780" s="11" t="s">
        <v>3186</v>
      </c>
      <c r="E780" s="11" t="s">
        <v>3338</v>
      </c>
      <c r="F780" s="11"/>
      <c r="G780" s="11" t="s">
        <v>169</v>
      </c>
      <c r="H780" s="1">
        <v>4161600</v>
      </c>
      <c r="I780" s="1">
        <v>1360</v>
      </c>
      <c r="J780" s="1">
        <v>0</v>
      </c>
      <c r="K780" s="1">
        <v>0</v>
      </c>
      <c r="L780" s="1">
        <v>0</v>
      </c>
      <c r="M780" s="1">
        <v>0</v>
      </c>
      <c r="N780" s="1">
        <v>0</v>
      </c>
      <c r="O780" s="1">
        <v>0</v>
      </c>
      <c r="P780" s="1">
        <v>0</v>
      </c>
      <c r="Q780" s="1">
        <v>0</v>
      </c>
      <c r="R780" s="9">
        <f t="shared" si="14"/>
        <v>4161600</v>
      </c>
      <c r="S780" s="1">
        <f t="shared" si="14"/>
        <v>1360</v>
      </c>
      <c r="T780" s="11" t="s">
        <v>350</v>
      </c>
      <c r="U780" s="1"/>
      <c r="V780" s="1"/>
    </row>
    <row r="781" spans="1:22" s="6" customFormat="1" ht="39.75" customHeight="1" x14ac:dyDescent="0.2">
      <c r="A781" s="1">
        <v>774</v>
      </c>
      <c r="B781" s="87" t="s">
        <v>313</v>
      </c>
      <c r="C781" s="1" t="s">
        <v>3137</v>
      </c>
      <c r="D781" s="11" t="s">
        <v>1250</v>
      </c>
      <c r="E781" s="11" t="s">
        <v>3329</v>
      </c>
      <c r="F781" s="11"/>
      <c r="G781" s="11" t="s">
        <v>169</v>
      </c>
      <c r="H781" s="1">
        <v>1328039.94</v>
      </c>
      <c r="I781" s="1">
        <v>3</v>
      </c>
      <c r="J781" s="1">
        <v>0</v>
      </c>
      <c r="K781" s="1">
        <v>0</v>
      </c>
      <c r="L781" s="1">
        <v>0</v>
      </c>
      <c r="M781" s="1">
        <v>0</v>
      </c>
      <c r="N781" s="1">
        <v>0</v>
      </c>
      <c r="O781" s="1">
        <v>0</v>
      </c>
      <c r="P781" s="1">
        <v>0</v>
      </c>
      <c r="Q781" s="1">
        <v>0</v>
      </c>
      <c r="R781" s="9">
        <f t="shared" si="14"/>
        <v>1328039.94</v>
      </c>
      <c r="S781" s="1">
        <f t="shared" si="14"/>
        <v>3</v>
      </c>
      <c r="T781" s="11" t="s">
        <v>350</v>
      </c>
      <c r="U781" s="1"/>
      <c r="V781" s="1"/>
    </row>
    <row r="782" spans="1:22" s="6" customFormat="1" ht="39.75" customHeight="1" x14ac:dyDescent="0.2">
      <c r="A782" s="1">
        <v>775</v>
      </c>
      <c r="B782" s="87" t="s">
        <v>68</v>
      </c>
      <c r="C782" s="1" t="s">
        <v>3239</v>
      </c>
      <c r="D782" s="11" t="s">
        <v>3240</v>
      </c>
      <c r="E782" s="11" t="s">
        <v>3339</v>
      </c>
      <c r="F782" s="11"/>
      <c r="G782" s="11" t="s">
        <v>169</v>
      </c>
      <c r="H782" s="1">
        <v>56160000</v>
      </c>
      <c r="I782" s="1">
        <v>20</v>
      </c>
      <c r="J782" s="1">
        <v>0</v>
      </c>
      <c r="K782" s="1">
        <v>0</v>
      </c>
      <c r="L782" s="1">
        <v>0</v>
      </c>
      <c r="M782" s="1">
        <v>0</v>
      </c>
      <c r="N782" s="1">
        <v>0</v>
      </c>
      <c r="O782" s="1">
        <v>0</v>
      </c>
      <c r="P782" s="1">
        <v>0</v>
      </c>
      <c r="Q782" s="1">
        <v>0</v>
      </c>
      <c r="R782" s="9">
        <f t="shared" si="14"/>
        <v>56160000</v>
      </c>
      <c r="S782" s="1">
        <f t="shared" si="14"/>
        <v>20</v>
      </c>
      <c r="T782" s="11" t="s">
        <v>350</v>
      </c>
      <c r="U782" s="1"/>
      <c r="V782" s="1"/>
    </row>
    <row r="783" spans="1:22" s="6" customFormat="1" ht="39.75" customHeight="1" x14ac:dyDescent="0.2">
      <c r="A783" s="1">
        <v>776</v>
      </c>
      <c r="B783" s="87" t="s">
        <v>2800</v>
      </c>
      <c r="C783" s="1" t="s">
        <v>3105</v>
      </c>
      <c r="D783" s="11" t="s">
        <v>3106</v>
      </c>
      <c r="E783" s="11" t="s">
        <v>3330</v>
      </c>
      <c r="F783" s="11"/>
      <c r="G783" s="11" t="s">
        <v>169</v>
      </c>
      <c r="H783" s="1">
        <v>784502</v>
      </c>
      <c r="I783" s="1">
        <v>1</v>
      </c>
      <c r="J783" s="1">
        <v>0</v>
      </c>
      <c r="K783" s="1">
        <v>0</v>
      </c>
      <c r="L783" s="1">
        <v>0</v>
      </c>
      <c r="M783" s="1">
        <v>0</v>
      </c>
      <c r="N783" s="1">
        <v>0</v>
      </c>
      <c r="O783" s="1">
        <v>0</v>
      </c>
      <c r="P783" s="1">
        <v>0</v>
      </c>
      <c r="Q783" s="1">
        <v>0</v>
      </c>
      <c r="R783" s="9">
        <f t="shared" si="14"/>
        <v>784502</v>
      </c>
      <c r="S783" s="1">
        <f t="shared" si="14"/>
        <v>1</v>
      </c>
      <c r="T783" s="11" t="s">
        <v>350</v>
      </c>
      <c r="U783" s="1"/>
      <c r="V783" s="1"/>
    </row>
    <row r="784" spans="1:22" s="6" customFormat="1" ht="39.75" customHeight="1" x14ac:dyDescent="0.2">
      <c r="A784" s="1">
        <v>777</v>
      </c>
      <c r="B784" s="87" t="s">
        <v>3090</v>
      </c>
      <c r="C784" s="1" t="s">
        <v>3091</v>
      </c>
      <c r="D784" s="11" t="s">
        <v>3092</v>
      </c>
      <c r="E784" s="11" t="s">
        <v>3280</v>
      </c>
      <c r="F784" s="11"/>
      <c r="G784" s="11" t="s">
        <v>169</v>
      </c>
      <c r="H784" s="3">
        <v>55709570</v>
      </c>
      <c r="I784" s="3">
        <v>1</v>
      </c>
      <c r="J784" s="3">
        <v>55709570</v>
      </c>
      <c r="K784" s="3">
        <v>1</v>
      </c>
      <c r="L784" s="3">
        <v>55709570</v>
      </c>
      <c r="M784" s="3">
        <v>1</v>
      </c>
      <c r="N784" s="3">
        <v>55709570</v>
      </c>
      <c r="O784" s="3">
        <v>1</v>
      </c>
      <c r="P784" s="3">
        <v>55709570</v>
      </c>
      <c r="Q784" s="3">
        <v>1</v>
      </c>
      <c r="R784" s="9">
        <f t="shared" si="14"/>
        <v>278547850</v>
      </c>
      <c r="S784" s="1">
        <f t="shared" si="14"/>
        <v>5</v>
      </c>
      <c r="T784" s="11" t="s">
        <v>3342</v>
      </c>
      <c r="U784" s="25" t="s">
        <v>186</v>
      </c>
      <c r="V784" s="25" t="s">
        <v>3462</v>
      </c>
    </row>
    <row r="785" spans="1:22" s="6" customFormat="1" ht="39.75" customHeight="1" x14ac:dyDescent="0.2">
      <c r="A785" s="1">
        <v>778</v>
      </c>
      <c r="B785" s="87" t="s">
        <v>3243</v>
      </c>
      <c r="C785" s="1" t="s">
        <v>3244</v>
      </c>
      <c r="D785" s="11" t="s">
        <v>3245</v>
      </c>
      <c r="E785" s="11" t="s">
        <v>3341</v>
      </c>
      <c r="F785" s="11"/>
      <c r="G785" s="11" t="s">
        <v>2393</v>
      </c>
      <c r="H785" s="3">
        <v>5415893</v>
      </c>
      <c r="I785" s="3">
        <v>9332</v>
      </c>
      <c r="J785" s="3">
        <v>5659608</v>
      </c>
      <c r="K785" s="3">
        <v>9332</v>
      </c>
      <c r="L785" s="3">
        <v>5857694</v>
      </c>
      <c r="M785" s="3">
        <v>9332</v>
      </c>
      <c r="N785" s="3">
        <v>6062714</v>
      </c>
      <c r="O785" s="3">
        <v>9332</v>
      </c>
      <c r="P785" s="3">
        <v>6274909</v>
      </c>
      <c r="Q785" s="3">
        <v>9332</v>
      </c>
      <c r="R785" s="9">
        <f t="shared" si="14"/>
        <v>29270818</v>
      </c>
      <c r="S785" s="1">
        <f t="shared" si="14"/>
        <v>46660</v>
      </c>
      <c r="T785" s="11" t="s">
        <v>340</v>
      </c>
      <c r="U785" s="1"/>
      <c r="V785" s="1"/>
    </row>
    <row r="786" spans="1:22" s="6" customFormat="1" ht="39.75" customHeight="1" x14ac:dyDescent="0.2">
      <c r="A786" s="1">
        <v>779</v>
      </c>
      <c r="B786" s="87" t="s">
        <v>3159</v>
      </c>
      <c r="C786" s="1" t="s">
        <v>3160</v>
      </c>
      <c r="D786" s="11" t="s">
        <v>3161</v>
      </c>
      <c r="E786" s="11" t="s">
        <v>3301</v>
      </c>
      <c r="F786" s="11"/>
      <c r="G786" s="11" t="s">
        <v>169</v>
      </c>
      <c r="H786" s="3">
        <v>9000000</v>
      </c>
      <c r="I786" s="3">
        <v>1</v>
      </c>
      <c r="J786" s="1">
        <v>0</v>
      </c>
      <c r="K786" s="1">
        <v>0</v>
      </c>
      <c r="L786" s="1">
        <v>0</v>
      </c>
      <c r="M786" s="1">
        <v>0</v>
      </c>
      <c r="N786" s="1">
        <v>0</v>
      </c>
      <c r="O786" s="1">
        <v>0</v>
      </c>
      <c r="P786" s="1">
        <v>0</v>
      </c>
      <c r="Q786" s="1">
        <v>0</v>
      </c>
      <c r="R786" s="9">
        <f t="shared" si="14"/>
        <v>9000000</v>
      </c>
      <c r="S786" s="1">
        <f t="shared" si="14"/>
        <v>1</v>
      </c>
      <c r="T786" s="11" t="s">
        <v>350</v>
      </c>
      <c r="U786" s="1"/>
      <c r="V786" s="1"/>
    </row>
    <row r="787" spans="1:22" s="6" customFormat="1" ht="39.75" customHeight="1" x14ac:dyDescent="0.25">
      <c r="A787" s="1">
        <v>780</v>
      </c>
      <c r="B787" s="87" t="s">
        <v>2956</v>
      </c>
      <c r="C787" s="1" t="s">
        <v>2960</v>
      </c>
      <c r="D787" s="11" t="s">
        <v>2961</v>
      </c>
      <c r="E787" s="11" t="s">
        <v>3246</v>
      </c>
      <c r="F787" s="11"/>
      <c r="G787" s="11" t="s">
        <v>169</v>
      </c>
      <c r="H787" s="1">
        <v>1082499999.98</v>
      </c>
      <c r="I787" s="1">
        <v>7</v>
      </c>
      <c r="J787" s="1">
        <v>649500000</v>
      </c>
      <c r="K787" s="1">
        <v>4</v>
      </c>
      <c r="L787" s="1">
        <v>1022962500</v>
      </c>
      <c r="M787" s="1">
        <v>6</v>
      </c>
      <c r="N787" s="1">
        <v>1253129062.5</v>
      </c>
      <c r="O787" s="1">
        <v>7</v>
      </c>
      <c r="P787" s="1">
        <v>1127816156.28</v>
      </c>
      <c r="Q787" s="1">
        <v>6</v>
      </c>
      <c r="R787" s="9">
        <f t="shared" si="14"/>
        <v>5135907718.7600002</v>
      </c>
      <c r="S787" s="1">
        <f t="shared" si="14"/>
        <v>30</v>
      </c>
      <c r="T787" s="11" t="s">
        <v>3346</v>
      </c>
      <c r="U787" s="24" t="s">
        <v>3447</v>
      </c>
      <c r="V787" s="22" t="s">
        <v>3448</v>
      </c>
    </row>
    <row r="788" spans="1:22" s="6" customFormat="1" ht="39.75" customHeight="1" x14ac:dyDescent="0.2">
      <c r="A788" s="1">
        <v>781</v>
      </c>
      <c r="B788" s="87" t="s">
        <v>1263</v>
      </c>
      <c r="C788" s="1" t="s">
        <v>2983</v>
      </c>
      <c r="D788" s="11" t="s">
        <v>2984</v>
      </c>
      <c r="E788" s="11" t="s">
        <v>3256</v>
      </c>
      <c r="F788" s="11"/>
      <c r="G788" s="11" t="s">
        <v>169</v>
      </c>
      <c r="H788" s="1">
        <v>18261440</v>
      </c>
      <c r="I788" s="1">
        <v>32</v>
      </c>
      <c r="J788" s="1">
        <v>0</v>
      </c>
      <c r="K788" s="1">
        <v>0</v>
      </c>
      <c r="L788" s="1">
        <f>19941.49248*1000</f>
        <v>19941492.48</v>
      </c>
      <c r="M788" s="1">
        <v>32</v>
      </c>
      <c r="N788" s="1">
        <f>20739.1521792*1000</f>
        <v>20739152.179199997</v>
      </c>
      <c r="O788" s="1">
        <v>32</v>
      </c>
      <c r="P788" s="1">
        <v>0</v>
      </c>
      <c r="Q788" s="1">
        <v>0</v>
      </c>
      <c r="R788" s="9">
        <f t="shared" si="14"/>
        <v>58942084.659199998</v>
      </c>
      <c r="S788" s="1">
        <f t="shared" si="14"/>
        <v>96</v>
      </c>
      <c r="T788" s="11" t="s">
        <v>3343</v>
      </c>
      <c r="U788" s="143" t="s">
        <v>23</v>
      </c>
      <c r="V788" s="143" t="s">
        <v>3451</v>
      </c>
    </row>
    <row r="789" spans="1:22" s="6" customFormat="1" ht="39.75" customHeight="1" x14ac:dyDescent="0.2">
      <c r="A789" s="1">
        <v>782</v>
      </c>
      <c r="B789" s="87" t="s">
        <v>3209</v>
      </c>
      <c r="C789" s="1" t="s">
        <v>3210</v>
      </c>
      <c r="D789" s="11" t="s">
        <v>379</v>
      </c>
      <c r="E789" s="11" t="s">
        <v>3332</v>
      </c>
      <c r="F789" s="11"/>
      <c r="G789" s="11" t="s">
        <v>117</v>
      </c>
      <c r="H789" s="1">
        <v>58800</v>
      </c>
      <c r="I789" s="1">
        <v>60</v>
      </c>
      <c r="J789" s="1">
        <v>0</v>
      </c>
      <c r="K789" s="1">
        <v>0</v>
      </c>
      <c r="L789" s="1">
        <v>63596.609999999986</v>
      </c>
      <c r="M789" s="1">
        <v>60</v>
      </c>
      <c r="N789" s="1">
        <v>0</v>
      </c>
      <c r="O789" s="1">
        <v>0</v>
      </c>
      <c r="P789" s="1">
        <v>68126.28</v>
      </c>
      <c r="Q789" s="1">
        <v>60</v>
      </c>
      <c r="R789" s="9">
        <f t="shared" si="14"/>
        <v>190522.88999999998</v>
      </c>
      <c r="S789" s="1">
        <f t="shared" si="14"/>
        <v>180</v>
      </c>
      <c r="T789" s="11" t="s">
        <v>340</v>
      </c>
      <c r="U789" s="1" t="s">
        <v>24</v>
      </c>
      <c r="V789" s="1"/>
    </row>
    <row r="790" spans="1:22" s="6" customFormat="1" ht="39.75" customHeight="1" x14ac:dyDescent="0.2">
      <c r="A790" s="1">
        <v>783</v>
      </c>
      <c r="B790" s="87" t="s">
        <v>2940</v>
      </c>
      <c r="C790" s="1" t="s">
        <v>3015</v>
      </c>
      <c r="D790" s="11" t="s">
        <v>3016</v>
      </c>
      <c r="E790" s="11" t="s">
        <v>3283</v>
      </c>
      <c r="F790" s="11"/>
      <c r="G790" s="11" t="s">
        <v>169</v>
      </c>
      <c r="H790" s="1">
        <v>790000</v>
      </c>
      <c r="I790" s="1">
        <v>2</v>
      </c>
      <c r="J790" s="1">
        <v>0</v>
      </c>
      <c r="K790" s="1">
        <v>0</v>
      </c>
      <c r="L790" s="1">
        <v>0</v>
      </c>
      <c r="M790" s="1">
        <v>0</v>
      </c>
      <c r="N790" s="1">
        <v>0</v>
      </c>
      <c r="O790" s="1">
        <v>0</v>
      </c>
      <c r="P790" s="1">
        <v>0</v>
      </c>
      <c r="Q790" s="1">
        <v>0</v>
      </c>
      <c r="R790" s="9">
        <f t="shared" si="14"/>
        <v>790000</v>
      </c>
      <c r="S790" s="1">
        <f t="shared" si="14"/>
        <v>2</v>
      </c>
      <c r="T790" s="11" t="s">
        <v>359</v>
      </c>
      <c r="U790" s="1"/>
      <c r="V790" s="1"/>
    </row>
    <row r="791" spans="1:22" s="6" customFormat="1" ht="39.75" customHeight="1" x14ac:dyDescent="0.2">
      <c r="A791" s="1">
        <v>784</v>
      </c>
      <c r="B791" s="87" t="s">
        <v>2940</v>
      </c>
      <c r="C791" s="1" t="s">
        <v>3015</v>
      </c>
      <c r="D791" s="11" t="s">
        <v>3016</v>
      </c>
      <c r="E791" s="11" t="s">
        <v>3283</v>
      </c>
      <c r="F791" s="11"/>
      <c r="G791" s="11" t="s">
        <v>169</v>
      </c>
      <c r="H791" s="1">
        <v>790000</v>
      </c>
      <c r="I791" s="1">
        <v>1</v>
      </c>
      <c r="J791" s="1">
        <v>0</v>
      </c>
      <c r="K791" s="1">
        <v>0</v>
      </c>
      <c r="L791" s="1">
        <v>0</v>
      </c>
      <c r="M791" s="1">
        <v>0</v>
      </c>
      <c r="N791" s="1">
        <v>0</v>
      </c>
      <c r="O791" s="1">
        <v>0</v>
      </c>
      <c r="P791" s="1">
        <v>0</v>
      </c>
      <c r="Q791" s="1">
        <v>0</v>
      </c>
      <c r="R791" s="9">
        <f t="shared" si="14"/>
        <v>790000</v>
      </c>
      <c r="S791" s="1">
        <f t="shared" si="14"/>
        <v>1</v>
      </c>
      <c r="T791" s="11" t="s">
        <v>359</v>
      </c>
      <c r="U791" s="1"/>
      <c r="V791" s="1"/>
    </row>
    <row r="792" spans="1:22" s="6" customFormat="1" ht="39.75" customHeight="1" x14ac:dyDescent="0.2">
      <c r="A792" s="1">
        <v>785</v>
      </c>
      <c r="B792" s="87" t="s">
        <v>2940</v>
      </c>
      <c r="C792" s="1" t="s">
        <v>3015</v>
      </c>
      <c r="D792" s="11" t="s">
        <v>3016</v>
      </c>
      <c r="E792" s="11" t="s">
        <v>3283</v>
      </c>
      <c r="F792" s="11"/>
      <c r="G792" s="11" t="s">
        <v>169</v>
      </c>
      <c r="H792" s="1">
        <v>949000</v>
      </c>
      <c r="I792" s="1">
        <v>2</v>
      </c>
      <c r="J792" s="1">
        <v>0</v>
      </c>
      <c r="K792" s="1">
        <v>0</v>
      </c>
      <c r="L792" s="1">
        <v>0</v>
      </c>
      <c r="M792" s="1">
        <v>0</v>
      </c>
      <c r="N792" s="1">
        <v>0</v>
      </c>
      <c r="O792" s="1">
        <v>0</v>
      </c>
      <c r="P792" s="1">
        <v>0</v>
      </c>
      <c r="Q792" s="1">
        <v>0</v>
      </c>
      <c r="R792" s="9">
        <f t="shared" si="14"/>
        <v>949000</v>
      </c>
      <c r="S792" s="1">
        <f t="shared" si="14"/>
        <v>2</v>
      </c>
      <c r="T792" s="11" t="s">
        <v>359</v>
      </c>
      <c r="U792" s="1"/>
      <c r="V792" s="1"/>
    </row>
    <row r="793" spans="1:22" s="6" customFormat="1" ht="39.75" customHeight="1" x14ac:dyDescent="0.25">
      <c r="A793" s="1">
        <v>786</v>
      </c>
      <c r="B793" s="87" t="s">
        <v>2962</v>
      </c>
      <c r="C793" s="1" t="s">
        <v>3040</v>
      </c>
      <c r="D793" s="11" t="s">
        <v>3041</v>
      </c>
      <c r="E793" s="11" t="s">
        <v>3261</v>
      </c>
      <c r="F793" s="11"/>
      <c r="G793" s="11" t="s">
        <v>169</v>
      </c>
      <c r="H793" s="1">
        <v>13440000</v>
      </c>
      <c r="I793" s="1">
        <v>3</v>
      </c>
      <c r="J793" s="1">
        <v>0</v>
      </c>
      <c r="K793" s="1">
        <v>0</v>
      </c>
      <c r="L793" s="1">
        <v>0</v>
      </c>
      <c r="M793" s="1">
        <v>0</v>
      </c>
      <c r="N793" s="1">
        <v>0</v>
      </c>
      <c r="O793" s="1">
        <v>0</v>
      </c>
      <c r="P793" s="1">
        <v>13440000</v>
      </c>
      <c r="Q793" s="1">
        <v>3</v>
      </c>
      <c r="R793" s="9">
        <f t="shared" si="14"/>
        <v>26880000</v>
      </c>
      <c r="S793" s="1">
        <f t="shared" si="14"/>
        <v>6</v>
      </c>
      <c r="T793" s="11" t="s">
        <v>3343</v>
      </c>
      <c r="U793" s="24" t="s">
        <v>460</v>
      </c>
      <c r="V793" s="55" t="s">
        <v>3453</v>
      </c>
    </row>
    <row r="794" spans="1:22" s="6" customFormat="1" ht="39.75" customHeight="1" x14ac:dyDescent="0.25">
      <c r="A794" s="1">
        <v>787</v>
      </c>
      <c r="B794" s="87" t="s">
        <v>2962</v>
      </c>
      <c r="C794" s="1" t="s">
        <v>3040</v>
      </c>
      <c r="D794" s="11" t="s">
        <v>3041</v>
      </c>
      <c r="E794" s="11" t="s">
        <v>3286</v>
      </c>
      <c r="F794" s="11"/>
      <c r="G794" s="11" t="s">
        <v>169</v>
      </c>
      <c r="H794" s="1">
        <v>4360000</v>
      </c>
      <c r="I794" s="1">
        <v>1</v>
      </c>
      <c r="J794" s="1">
        <v>0</v>
      </c>
      <c r="K794" s="1">
        <v>0</v>
      </c>
      <c r="L794" s="1">
        <v>0</v>
      </c>
      <c r="M794" s="1">
        <v>0</v>
      </c>
      <c r="N794" s="1">
        <v>0</v>
      </c>
      <c r="O794" s="1">
        <v>0</v>
      </c>
      <c r="P794" s="1">
        <v>4360000</v>
      </c>
      <c r="Q794" s="1">
        <v>1</v>
      </c>
      <c r="R794" s="9">
        <f t="shared" si="14"/>
        <v>8720000</v>
      </c>
      <c r="S794" s="1">
        <f t="shared" si="14"/>
        <v>2</v>
      </c>
      <c r="T794" s="11" t="s">
        <v>3343</v>
      </c>
      <c r="U794" s="24" t="s">
        <v>460</v>
      </c>
      <c r="V794" s="55" t="s">
        <v>3453</v>
      </c>
    </row>
    <row r="795" spans="1:22" s="6" customFormat="1" ht="39.75" customHeight="1" x14ac:dyDescent="0.25">
      <c r="A795" s="1">
        <v>788</v>
      </c>
      <c r="B795" s="87" t="s">
        <v>2962</v>
      </c>
      <c r="C795" s="1" t="s">
        <v>3040</v>
      </c>
      <c r="D795" s="11" t="s">
        <v>3041</v>
      </c>
      <c r="E795" s="11" t="s">
        <v>3290</v>
      </c>
      <c r="F795" s="11"/>
      <c r="G795" s="11" t="s">
        <v>169</v>
      </c>
      <c r="H795" s="1">
        <v>2960000</v>
      </c>
      <c r="I795" s="1">
        <v>1</v>
      </c>
      <c r="J795" s="1">
        <v>0</v>
      </c>
      <c r="K795" s="1">
        <v>0</v>
      </c>
      <c r="L795" s="1">
        <v>0</v>
      </c>
      <c r="M795" s="1">
        <v>0</v>
      </c>
      <c r="N795" s="1">
        <v>2960000</v>
      </c>
      <c r="O795" s="1">
        <v>1</v>
      </c>
      <c r="P795" s="1">
        <v>0</v>
      </c>
      <c r="Q795" s="1">
        <v>0</v>
      </c>
      <c r="R795" s="9">
        <f t="shared" si="14"/>
        <v>5920000</v>
      </c>
      <c r="S795" s="1">
        <f t="shared" si="14"/>
        <v>2</v>
      </c>
      <c r="T795" s="11" t="s">
        <v>3343</v>
      </c>
      <c r="U795" s="24" t="s">
        <v>460</v>
      </c>
      <c r="V795" s="55" t="s">
        <v>3453</v>
      </c>
    </row>
    <row r="796" spans="1:22" s="6" customFormat="1" ht="39.75" customHeight="1" x14ac:dyDescent="0.25">
      <c r="A796" s="1">
        <v>789</v>
      </c>
      <c r="B796" s="87" t="s">
        <v>308</v>
      </c>
      <c r="C796" s="1" t="s">
        <v>3000</v>
      </c>
      <c r="D796" s="11" t="s">
        <v>3001</v>
      </c>
      <c r="E796" s="11" t="s">
        <v>3267</v>
      </c>
      <c r="F796" s="11"/>
      <c r="G796" s="11" t="s">
        <v>169</v>
      </c>
      <c r="H796" s="1">
        <v>16450000</v>
      </c>
      <c r="I796" s="1">
        <v>1</v>
      </c>
      <c r="J796" s="1">
        <v>16450000</v>
      </c>
      <c r="K796" s="1">
        <v>1</v>
      </c>
      <c r="L796" s="1">
        <v>16450000</v>
      </c>
      <c r="M796" s="1">
        <v>1</v>
      </c>
      <c r="N796" s="1">
        <v>16450000</v>
      </c>
      <c r="O796" s="1">
        <v>1</v>
      </c>
      <c r="P796" s="1">
        <v>16450000</v>
      </c>
      <c r="Q796" s="1">
        <v>1</v>
      </c>
      <c r="R796" s="9">
        <f t="shared" si="14"/>
        <v>82250000</v>
      </c>
      <c r="S796" s="1">
        <f t="shared" si="14"/>
        <v>5</v>
      </c>
      <c r="T796" s="11" t="s">
        <v>3342</v>
      </c>
      <c r="U796" s="24" t="s">
        <v>305</v>
      </c>
      <c r="V796" s="24" t="s">
        <v>3463</v>
      </c>
    </row>
    <row r="797" spans="1:22" s="6" customFormat="1" ht="39.75" customHeight="1" x14ac:dyDescent="0.2">
      <c r="A797" s="1">
        <v>790</v>
      </c>
      <c r="B797" s="87" t="s">
        <v>2928</v>
      </c>
      <c r="C797" s="1" t="s">
        <v>2992</v>
      </c>
      <c r="D797" s="11" t="s">
        <v>2993</v>
      </c>
      <c r="E797" s="11" t="s">
        <v>3288</v>
      </c>
      <c r="F797" s="11"/>
      <c r="G797" s="11" t="s">
        <v>17</v>
      </c>
      <c r="H797" s="1">
        <v>909000</v>
      </c>
      <c r="I797" s="1">
        <v>1212</v>
      </c>
      <c r="J797" s="1">
        <v>46800</v>
      </c>
      <c r="K797" s="1">
        <v>60</v>
      </c>
      <c r="L797" s="1">
        <v>64896</v>
      </c>
      <c r="M797" s="1">
        <v>80</v>
      </c>
      <c r="N797" s="1">
        <v>50376</v>
      </c>
      <c r="O797" s="1">
        <v>60</v>
      </c>
      <c r="P797" s="1">
        <v>52139</v>
      </c>
      <c r="Q797" s="1">
        <v>60</v>
      </c>
      <c r="R797" s="9">
        <f t="shared" si="14"/>
        <v>1123211</v>
      </c>
      <c r="S797" s="1">
        <f t="shared" si="14"/>
        <v>1472</v>
      </c>
      <c r="T797" s="11" t="s">
        <v>3344</v>
      </c>
      <c r="U797" s="1"/>
      <c r="V797" s="1"/>
    </row>
    <row r="798" spans="1:22" s="6" customFormat="1" ht="39.75" customHeight="1" x14ac:dyDescent="0.2">
      <c r="A798" s="1">
        <v>791</v>
      </c>
      <c r="B798" s="87" t="s">
        <v>2928</v>
      </c>
      <c r="C798" s="1" t="s">
        <v>2992</v>
      </c>
      <c r="D798" s="11" t="s">
        <v>2993</v>
      </c>
      <c r="E798" s="11" t="s">
        <v>3305</v>
      </c>
      <c r="F798" s="11"/>
      <c r="G798" s="11" t="s">
        <v>17</v>
      </c>
      <c r="H798" s="1">
        <v>1975000</v>
      </c>
      <c r="I798" s="1">
        <v>500</v>
      </c>
      <c r="J798" s="1">
        <v>0</v>
      </c>
      <c r="K798" s="1">
        <v>0</v>
      </c>
      <c r="L798" s="1">
        <v>0</v>
      </c>
      <c r="M798" s="1">
        <v>0</v>
      </c>
      <c r="N798" s="1">
        <v>0</v>
      </c>
      <c r="O798" s="1">
        <v>0</v>
      </c>
      <c r="P798" s="1">
        <v>0</v>
      </c>
      <c r="Q798" s="1">
        <v>0</v>
      </c>
      <c r="R798" s="9">
        <f t="shared" si="14"/>
        <v>1975000</v>
      </c>
      <c r="S798" s="1">
        <f t="shared" si="14"/>
        <v>500</v>
      </c>
      <c r="T798" s="11" t="s">
        <v>350</v>
      </c>
      <c r="U798" s="1"/>
      <c r="V798" s="1"/>
    </row>
    <row r="799" spans="1:22" s="6" customFormat="1" ht="39.75" customHeight="1" x14ac:dyDescent="0.2">
      <c r="A799" s="1">
        <v>792</v>
      </c>
      <c r="B799" s="87" t="s">
        <v>2928</v>
      </c>
      <c r="C799" s="1" t="s">
        <v>2992</v>
      </c>
      <c r="D799" s="11" t="s">
        <v>2993</v>
      </c>
      <c r="E799" s="11" t="s">
        <v>3321</v>
      </c>
      <c r="F799" s="11"/>
      <c r="G799" s="11" t="s">
        <v>17</v>
      </c>
      <c r="H799" s="1">
        <v>184800</v>
      </c>
      <c r="I799" s="1">
        <v>100</v>
      </c>
      <c r="J799" s="1">
        <v>194100</v>
      </c>
      <c r="K799" s="1">
        <v>100</v>
      </c>
      <c r="L799" s="1">
        <v>201800</v>
      </c>
      <c r="M799" s="1">
        <v>100</v>
      </c>
      <c r="N799" s="1">
        <v>209900</v>
      </c>
      <c r="O799" s="1">
        <v>100</v>
      </c>
      <c r="P799" s="1">
        <v>218300</v>
      </c>
      <c r="Q799" s="1">
        <v>100</v>
      </c>
      <c r="R799" s="9">
        <f t="shared" si="14"/>
        <v>1008900</v>
      </c>
      <c r="S799" s="1">
        <f t="shared" si="14"/>
        <v>500</v>
      </c>
      <c r="T799" s="11" t="s">
        <v>3343</v>
      </c>
      <c r="U799" s="1"/>
      <c r="V799" s="1"/>
    </row>
    <row r="800" spans="1:22" s="6" customFormat="1" ht="39.75" customHeight="1" x14ac:dyDescent="0.2">
      <c r="A800" s="1">
        <v>793</v>
      </c>
      <c r="B800" s="87" t="s">
        <v>2363</v>
      </c>
      <c r="C800" s="1" t="s">
        <v>3013</v>
      </c>
      <c r="D800" s="11" t="s">
        <v>3014</v>
      </c>
      <c r="E800" s="11" t="s">
        <v>3269</v>
      </c>
      <c r="F800" s="11"/>
      <c r="G800" s="11" t="s">
        <v>1795</v>
      </c>
      <c r="H800" s="1">
        <v>5113472.0000000009</v>
      </c>
      <c r="I800" s="1">
        <v>1.1200000000000001</v>
      </c>
      <c r="J800" s="1">
        <v>5318010.8800000008</v>
      </c>
      <c r="K800" s="1">
        <v>1.1200000000000001</v>
      </c>
      <c r="L800" s="1">
        <v>5530731.3152000001</v>
      </c>
      <c r="M800" s="1">
        <v>1.1200000000000001</v>
      </c>
      <c r="N800" s="1">
        <v>5724306.9112320002</v>
      </c>
      <c r="O800" s="1">
        <v>1.1200000000000001</v>
      </c>
      <c r="P800" s="1">
        <v>5924657.6531251203</v>
      </c>
      <c r="Q800" s="1">
        <v>1.1200000000000001</v>
      </c>
      <c r="R800" s="9">
        <f t="shared" si="14"/>
        <v>27611178.759557128</v>
      </c>
      <c r="S800" s="1">
        <f t="shared" si="14"/>
        <v>5.6000000000000005</v>
      </c>
      <c r="T800" s="11" t="s">
        <v>3344</v>
      </c>
      <c r="U800" s="1"/>
      <c r="V800" s="1"/>
    </row>
    <row r="801" spans="1:22" s="6" customFormat="1" ht="39.75" customHeight="1" x14ac:dyDescent="0.2">
      <c r="A801" s="1">
        <v>794</v>
      </c>
      <c r="B801" s="87" t="s">
        <v>2363</v>
      </c>
      <c r="C801" s="1" t="s">
        <v>3013</v>
      </c>
      <c r="D801" s="11" t="s">
        <v>3014</v>
      </c>
      <c r="E801" s="11" t="s">
        <v>3295</v>
      </c>
      <c r="F801" s="11"/>
      <c r="G801" s="11" t="s">
        <v>1795</v>
      </c>
      <c r="H801" s="1">
        <v>1073276.9486400001</v>
      </c>
      <c r="I801" s="1">
        <v>0.2</v>
      </c>
      <c r="J801" s="1">
        <v>1116208.0265856001</v>
      </c>
      <c r="K801" s="1">
        <v>0.2</v>
      </c>
      <c r="L801" s="1">
        <v>1155275.3075160962</v>
      </c>
      <c r="M801" s="1">
        <v>0.2</v>
      </c>
      <c r="N801" s="1">
        <v>1195709.9432791595</v>
      </c>
      <c r="O801" s="1">
        <v>0.2</v>
      </c>
      <c r="P801" s="1">
        <v>1237559.79129393</v>
      </c>
      <c r="Q801" s="1">
        <v>0.2</v>
      </c>
      <c r="R801" s="9">
        <f t="shared" si="14"/>
        <v>5778030.0173147861</v>
      </c>
      <c r="S801" s="1">
        <f t="shared" si="14"/>
        <v>1</v>
      </c>
      <c r="T801" s="11" t="s">
        <v>3344</v>
      </c>
      <c r="U801" s="1"/>
      <c r="V801" s="1"/>
    </row>
    <row r="802" spans="1:22" s="6" customFormat="1" ht="39.75" customHeight="1" x14ac:dyDescent="0.2">
      <c r="A802" s="1">
        <v>795</v>
      </c>
      <c r="B802" s="87" t="s">
        <v>3033</v>
      </c>
      <c r="C802" s="1" t="s">
        <v>3034</v>
      </c>
      <c r="D802" s="11" t="s">
        <v>3035</v>
      </c>
      <c r="E802" s="11" t="s">
        <v>3259</v>
      </c>
      <c r="F802" s="11"/>
      <c r="G802" s="11" t="s">
        <v>117</v>
      </c>
      <c r="H802" s="1">
        <v>16500</v>
      </c>
      <c r="I802" s="1">
        <v>6</v>
      </c>
      <c r="J802" s="1">
        <v>128456.62500000001</v>
      </c>
      <c r="K802" s="1">
        <v>44.7</v>
      </c>
      <c r="L802" s="1">
        <v>35691.974999999999</v>
      </c>
      <c r="M802" s="1">
        <v>12</v>
      </c>
      <c r="N802" s="1">
        <v>35691.974999999999</v>
      </c>
      <c r="O802" s="1">
        <v>6</v>
      </c>
      <c r="P802" s="1">
        <v>19117.067959687498</v>
      </c>
      <c r="Q802" s="1">
        <v>6</v>
      </c>
      <c r="R802" s="9">
        <f t="shared" si="14"/>
        <v>235457.64295968751</v>
      </c>
      <c r="S802" s="1">
        <f t="shared" si="14"/>
        <v>74.7</v>
      </c>
      <c r="T802" s="11" t="s">
        <v>340</v>
      </c>
      <c r="U802" s="1" t="s">
        <v>24</v>
      </c>
      <c r="V802" s="1"/>
    </row>
    <row r="803" spans="1:22" s="6" customFormat="1" ht="39.75" customHeight="1" x14ac:dyDescent="0.2">
      <c r="A803" s="1">
        <v>796</v>
      </c>
      <c r="B803" s="87" t="s">
        <v>3033</v>
      </c>
      <c r="C803" s="1" t="s">
        <v>3034</v>
      </c>
      <c r="D803" s="11" t="s">
        <v>3035</v>
      </c>
      <c r="E803" s="11" t="s">
        <v>3291</v>
      </c>
      <c r="F803" s="11"/>
      <c r="G803" s="11" t="s">
        <v>117</v>
      </c>
      <c r="H803" s="1">
        <v>15730</v>
      </c>
      <c r="I803" s="1">
        <v>5.72</v>
      </c>
      <c r="J803" s="1">
        <v>2643.85</v>
      </c>
      <c r="K803" s="1">
        <v>0.92</v>
      </c>
      <c r="L803" s="1">
        <v>14276.79</v>
      </c>
      <c r="M803" s="1">
        <v>4.8</v>
      </c>
      <c r="N803" s="1">
        <v>17608.64</v>
      </c>
      <c r="O803" s="1">
        <v>5.72</v>
      </c>
      <c r="P803" s="1">
        <v>15293.65</v>
      </c>
      <c r="Q803" s="1">
        <v>4.8</v>
      </c>
      <c r="R803" s="9">
        <f t="shared" si="14"/>
        <v>65552.929999999993</v>
      </c>
      <c r="S803" s="1">
        <f t="shared" si="14"/>
        <v>21.96</v>
      </c>
      <c r="T803" s="11" t="s">
        <v>340</v>
      </c>
      <c r="U803" s="1" t="s">
        <v>24</v>
      </c>
      <c r="V803" s="1"/>
    </row>
    <row r="804" spans="1:22" s="6" customFormat="1" ht="39.75" customHeight="1" x14ac:dyDescent="0.2">
      <c r="A804" s="1">
        <v>797</v>
      </c>
      <c r="B804" s="87" t="s">
        <v>2962</v>
      </c>
      <c r="C804" s="1" t="s">
        <v>2963</v>
      </c>
      <c r="D804" s="11" t="s">
        <v>2964</v>
      </c>
      <c r="E804" s="11" t="s">
        <v>3273</v>
      </c>
      <c r="F804" s="11"/>
      <c r="G804" s="11" t="s">
        <v>29</v>
      </c>
      <c r="H804" s="1">
        <v>16254056</v>
      </c>
      <c r="I804" s="1">
        <v>1</v>
      </c>
      <c r="J804" s="1">
        <v>16985488.52</v>
      </c>
      <c r="K804" s="1">
        <v>1</v>
      </c>
      <c r="L804" s="1">
        <v>17579980.620000001</v>
      </c>
      <c r="M804" s="1">
        <v>1</v>
      </c>
      <c r="N804" s="1">
        <v>18195279.940000001</v>
      </c>
      <c r="O804" s="1">
        <v>1</v>
      </c>
      <c r="P804" s="1">
        <v>18832114.739999998</v>
      </c>
      <c r="Q804" s="1">
        <v>1</v>
      </c>
      <c r="R804" s="9">
        <f t="shared" si="14"/>
        <v>87846919.819999993</v>
      </c>
      <c r="S804" s="1">
        <f t="shared" si="14"/>
        <v>5</v>
      </c>
      <c r="T804" s="11" t="s">
        <v>340</v>
      </c>
      <c r="U804" s="1" t="s">
        <v>186</v>
      </c>
      <c r="V804" s="1"/>
    </row>
    <row r="805" spans="1:22" s="6" customFormat="1" ht="39.75" customHeight="1" x14ac:dyDescent="0.25">
      <c r="A805" s="1">
        <v>798</v>
      </c>
      <c r="B805" s="87" t="s">
        <v>2962</v>
      </c>
      <c r="C805" s="1" t="s">
        <v>2963</v>
      </c>
      <c r="D805" s="11" t="s">
        <v>2964</v>
      </c>
      <c r="E805" s="11" t="s">
        <v>3277</v>
      </c>
      <c r="F805" s="11"/>
      <c r="G805" s="11" t="s">
        <v>169</v>
      </c>
      <c r="H805" s="1">
        <v>18204542.719999999</v>
      </c>
      <c r="I805" s="1">
        <v>1</v>
      </c>
      <c r="J805" s="1">
        <v>0</v>
      </c>
      <c r="K805" s="1">
        <v>0</v>
      </c>
      <c r="L805" s="1">
        <v>18204542.719999999</v>
      </c>
      <c r="M805" s="1">
        <v>1</v>
      </c>
      <c r="N805" s="1">
        <v>0</v>
      </c>
      <c r="O805" s="1">
        <v>0</v>
      </c>
      <c r="P805" s="1">
        <v>0</v>
      </c>
      <c r="Q805" s="1">
        <v>0</v>
      </c>
      <c r="R805" s="9">
        <f t="shared" si="14"/>
        <v>36409085.439999998</v>
      </c>
      <c r="S805" s="1">
        <f t="shared" si="14"/>
        <v>2</v>
      </c>
      <c r="T805" s="11" t="s">
        <v>3343</v>
      </c>
      <c r="U805" s="24" t="s">
        <v>460</v>
      </c>
      <c r="V805" s="55" t="s">
        <v>3453</v>
      </c>
    </row>
    <row r="806" spans="1:22" s="6" customFormat="1" ht="39.75" customHeight="1" x14ac:dyDescent="0.2">
      <c r="A806" s="1">
        <v>799</v>
      </c>
      <c r="B806" s="87" t="s">
        <v>2363</v>
      </c>
      <c r="C806" s="1" t="s">
        <v>3050</v>
      </c>
      <c r="D806" s="11" t="s">
        <v>3051</v>
      </c>
      <c r="E806" s="11" t="s">
        <v>3265</v>
      </c>
      <c r="F806" s="11"/>
      <c r="G806" s="11" t="s">
        <v>144</v>
      </c>
      <c r="H806" s="1">
        <v>16328</v>
      </c>
      <c r="I806" s="1">
        <v>360</v>
      </c>
      <c r="J806" s="1">
        <v>0</v>
      </c>
      <c r="K806" s="1">
        <v>0</v>
      </c>
      <c r="L806" s="1">
        <v>0</v>
      </c>
      <c r="M806" s="1">
        <v>0</v>
      </c>
      <c r="N806" s="1">
        <v>0</v>
      </c>
      <c r="O806" s="1">
        <v>0</v>
      </c>
      <c r="P806" s="1">
        <v>0</v>
      </c>
      <c r="Q806" s="1">
        <v>0</v>
      </c>
      <c r="R806" s="9">
        <f t="shared" si="14"/>
        <v>16328</v>
      </c>
      <c r="S806" s="1">
        <f t="shared" si="14"/>
        <v>360</v>
      </c>
      <c r="T806" s="11" t="s">
        <v>359</v>
      </c>
      <c r="U806" s="1"/>
      <c r="V806" s="1"/>
    </row>
    <row r="807" spans="1:22" s="6" customFormat="1" ht="39.75" customHeight="1" x14ac:dyDescent="0.2">
      <c r="A807" s="1">
        <v>800</v>
      </c>
      <c r="B807" s="87" t="s">
        <v>2952</v>
      </c>
      <c r="C807" s="1" t="s">
        <v>3181</v>
      </c>
      <c r="D807" s="11" t="s">
        <v>3182</v>
      </c>
      <c r="E807" s="11" t="s">
        <v>3315</v>
      </c>
      <c r="F807" s="11"/>
      <c r="G807" s="11" t="s">
        <v>169</v>
      </c>
      <c r="H807" s="1">
        <v>5023200</v>
      </c>
      <c r="I807" s="1">
        <v>1</v>
      </c>
      <c r="J807" s="1">
        <v>0</v>
      </c>
      <c r="K807" s="1">
        <v>0</v>
      </c>
      <c r="L807" s="1">
        <v>0</v>
      </c>
      <c r="M807" s="1">
        <v>0</v>
      </c>
      <c r="N807" s="1">
        <v>0</v>
      </c>
      <c r="O807" s="1">
        <v>0</v>
      </c>
      <c r="P807" s="1">
        <v>0</v>
      </c>
      <c r="Q807" s="1">
        <v>0</v>
      </c>
      <c r="R807" s="9">
        <f t="shared" si="14"/>
        <v>5023200</v>
      </c>
      <c r="S807" s="1">
        <f t="shared" si="14"/>
        <v>1</v>
      </c>
      <c r="T807" s="11" t="s">
        <v>359</v>
      </c>
      <c r="U807" s="1"/>
      <c r="V807" s="1"/>
    </row>
    <row r="808" spans="1:22" s="6" customFormat="1" ht="39.75" customHeight="1" x14ac:dyDescent="0.2">
      <c r="A808" s="1">
        <v>801</v>
      </c>
      <c r="B808" s="87" t="s">
        <v>413</v>
      </c>
      <c r="C808" s="1" t="s">
        <v>3045</v>
      </c>
      <c r="D808" s="11" t="s">
        <v>3007</v>
      </c>
      <c r="E808" s="11" t="s">
        <v>3322</v>
      </c>
      <c r="F808" s="11"/>
      <c r="G808" s="11" t="s">
        <v>169</v>
      </c>
      <c r="H808" s="1">
        <v>304200</v>
      </c>
      <c r="I808" s="1">
        <v>50</v>
      </c>
      <c r="J808" s="1">
        <v>319410</v>
      </c>
      <c r="K808" s="1">
        <v>50</v>
      </c>
      <c r="L808" s="1">
        <v>332186.40000000002</v>
      </c>
      <c r="M808" s="1">
        <v>50</v>
      </c>
      <c r="N808" s="1">
        <v>345473.85600000003</v>
      </c>
      <c r="O808" s="1">
        <v>50</v>
      </c>
      <c r="P808" s="1">
        <v>359292.81024000002</v>
      </c>
      <c r="Q808" s="1">
        <v>50</v>
      </c>
      <c r="R808" s="9">
        <f t="shared" si="14"/>
        <v>1660563.0662400001</v>
      </c>
      <c r="S808" s="1">
        <f t="shared" si="14"/>
        <v>250</v>
      </c>
      <c r="T808" s="11" t="s">
        <v>3344</v>
      </c>
      <c r="U808" s="1"/>
      <c r="V808" s="1"/>
    </row>
    <row r="809" spans="1:22" s="6" customFormat="1" ht="39.75" customHeight="1" x14ac:dyDescent="0.2">
      <c r="A809" s="1">
        <v>802</v>
      </c>
      <c r="B809" s="87" t="s">
        <v>364</v>
      </c>
      <c r="C809" s="1" t="s">
        <v>2985</v>
      </c>
      <c r="D809" s="11" t="s">
        <v>2986</v>
      </c>
      <c r="E809" s="11" t="s">
        <v>3270</v>
      </c>
      <c r="F809" s="11"/>
      <c r="G809" s="11" t="s">
        <v>17</v>
      </c>
      <c r="H809" s="1">
        <v>955323.6</v>
      </c>
      <c r="I809" s="1">
        <v>2215.5</v>
      </c>
      <c r="J809" s="1">
        <v>0</v>
      </c>
      <c r="K809" s="1">
        <v>0</v>
      </c>
      <c r="L809" s="1">
        <v>0</v>
      </c>
      <c r="M809" s="1">
        <v>0</v>
      </c>
      <c r="N809" s="1">
        <v>0</v>
      </c>
      <c r="O809" s="1">
        <v>0</v>
      </c>
      <c r="P809" s="1">
        <v>0</v>
      </c>
      <c r="Q809" s="1">
        <v>0</v>
      </c>
      <c r="R809" s="9">
        <f t="shared" si="14"/>
        <v>955323.6</v>
      </c>
      <c r="S809" s="1">
        <f t="shared" si="14"/>
        <v>2215.5</v>
      </c>
      <c r="T809" s="11" t="s">
        <v>3344</v>
      </c>
      <c r="U809" s="1"/>
      <c r="V809" s="1"/>
    </row>
    <row r="810" spans="1:22" s="6" customFormat="1" ht="39.75" customHeight="1" x14ac:dyDescent="0.2">
      <c r="A810" s="1">
        <v>803</v>
      </c>
      <c r="B810" s="87" t="s">
        <v>1079</v>
      </c>
      <c r="C810" s="1" t="s">
        <v>3093</v>
      </c>
      <c r="D810" s="11" t="s">
        <v>3094</v>
      </c>
      <c r="E810" s="11" t="s">
        <v>3281</v>
      </c>
      <c r="F810" s="11"/>
      <c r="G810" s="11" t="s">
        <v>117</v>
      </c>
      <c r="H810" s="1">
        <v>5820</v>
      </c>
      <c r="I810" s="1">
        <v>6</v>
      </c>
      <c r="J810" s="1">
        <v>45766.3</v>
      </c>
      <c r="K810" s="1">
        <v>45.15</v>
      </c>
      <c r="L810" s="1">
        <v>12589.53</v>
      </c>
      <c r="M810" s="1">
        <v>12</v>
      </c>
      <c r="N810" s="1">
        <v>6515.08</v>
      </c>
      <c r="O810" s="1">
        <v>6</v>
      </c>
      <c r="P810" s="1">
        <v>6743.11</v>
      </c>
      <c r="Q810" s="1">
        <v>6</v>
      </c>
      <c r="R810" s="9">
        <f t="shared" si="14"/>
        <v>77434.02</v>
      </c>
      <c r="S810" s="1">
        <f t="shared" si="14"/>
        <v>75.150000000000006</v>
      </c>
      <c r="T810" s="11" t="s">
        <v>340</v>
      </c>
      <c r="U810" s="1" t="s">
        <v>24</v>
      </c>
      <c r="V810" s="1"/>
    </row>
    <row r="811" spans="1:22" s="6" customFormat="1" ht="39.75" customHeight="1" x14ac:dyDescent="0.2">
      <c r="A811" s="1">
        <v>804</v>
      </c>
      <c r="B811" s="87" t="s">
        <v>3107</v>
      </c>
      <c r="C811" s="1" t="s">
        <v>3108</v>
      </c>
      <c r="D811" s="11" t="s">
        <v>3109</v>
      </c>
      <c r="E811" s="11" t="s">
        <v>3287</v>
      </c>
      <c r="F811" s="11"/>
      <c r="G811" s="11" t="s">
        <v>169</v>
      </c>
      <c r="H811" s="1">
        <v>5800000</v>
      </c>
      <c r="I811" s="1">
        <v>20</v>
      </c>
      <c r="J811" s="1">
        <v>6061000</v>
      </c>
      <c r="K811" s="1">
        <v>20</v>
      </c>
      <c r="L811" s="1">
        <v>6273135</v>
      </c>
      <c r="M811" s="1">
        <v>20</v>
      </c>
      <c r="N811" s="1">
        <v>6492694.7999999998</v>
      </c>
      <c r="O811" s="1">
        <v>20</v>
      </c>
      <c r="P811" s="1">
        <v>6719939</v>
      </c>
      <c r="Q811" s="1">
        <v>20</v>
      </c>
      <c r="R811" s="9">
        <f t="shared" ref="R811:S861" si="15">H811+J811+L811+N811+P811</f>
        <v>31346768.800000001</v>
      </c>
      <c r="S811" s="1">
        <f t="shared" si="15"/>
        <v>100</v>
      </c>
      <c r="T811" s="11" t="s">
        <v>340</v>
      </c>
      <c r="U811" s="1" t="s">
        <v>24</v>
      </c>
      <c r="V811" s="1"/>
    </row>
    <row r="812" spans="1:22" s="6" customFormat="1" ht="39.75" customHeight="1" x14ac:dyDescent="0.25">
      <c r="A812" s="1">
        <v>805</v>
      </c>
      <c r="B812" s="87" t="s">
        <v>2969</v>
      </c>
      <c r="C812" s="1" t="s">
        <v>3144</v>
      </c>
      <c r="D812" s="11" t="s">
        <v>3145</v>
      </c>
      <c r="E812" s="11" t="s">
        <v>3327</v>
      </c>
      <c r="F812" s="11"/>
      <c r="G812" s="11" t="s">
        <v>169</v>
      </c>
      <c r="H812" s="1">
        <f>3201.33333333333*1000</f>
        <v>3201333.3333333298</v>
      </c>
      <c r="I812" s="1">
        <v>140</v>
      </c>
      <c r="J812" s="1">
        <f>H812*1.045</f>
        <v>3345393.3333333293</v>
      </c>
      <c r="K812" s="1">
        <v>140</v>
      </c>
      <c r="L812" s="1">
        <f>J812*1.035</f>
        <v>3462482.0999999954</v>
      </c>
      <c r="M812" s="1">
        <v>140</v>
      </c>
      <c r="N812" s="1">
        <f>L812*1.035</f>
        <v>3583668.9734999952</v>
      </c>
      <c r="O812" s="1">
        <v>140</v>
      </c>
      <c r="P812" s="1">
        <f>N812*1.035</f>
        <v>3709097.3875724948</v>
      </c>
      <c r="Q812" s="1">
        <v>140</v>
      </c>
      <c r="R812" s="9">
        <f t="shared" si="15"/>
        <v>17301975.127739143</v>
      </c>
      <c r="S812" s="1">
        <f t="shared" si="15"/>
        <v>700</v>
      </c>
      <c r="T812" s="11" t="s">
        <v>3343</v>
      </c>
      <c r="U812" s="24" t="s">
        <v>28</v>
      </c>
      <c r="V812" s="55" t="s">
        <v>3454</v>
      </c>
    </row>
    <row r="813" spans="1:22" s="6" customFormat="1" ht="39.75" customHeight="1" x14ac:dyDescent="0.2">
      <c r="A813" s="1">
        <v>806</v>
      </c>
      <c r="B813" s="87" t="s">
        <v>173</v>
      </c>
      <c r="C813" s="1" t="s">
        <v>3128</v>
      </c>
      <c r="D813" s="11" t="s">
        <v>3129</v>
      </c>
      <c r="E813" s="11" t="s">
        <v>3294</v>
      </c>
      <c r="F813" s="11"/>
      <c r="G813" s="11" t="s">
        <v>29</v>
      </c>
      <c r="H813" s="1">
        <v>9700180.6199999992</v>
      </c>
      <c r="I813" s="1">
        <v>2</v>
      </c>
      <c r="J813" s="1">
        <v>0</v>
      </c>
      <c r="K813" s="1">
        <v>0</v>
      </c>
      <c r="L813" s="1">
        <v>0</v>
      </c>
      <c r="M813" s="1">
        <v>0</v>
      </c>
      <c r="N813" s="1">
        <v>0</v>
      </c>
      <c r="O813" s="1">
        <v>0</v>
      </c>
      <c r="P813" s="1">
        <v>0</v>
      </c>
      <c r="Q813" s="1">
        <v>0</v>
      </c>
      <c r="R813" s="9">
        <f t="shared" si="15"/>
        <v>9700180.6199999992</v>
      </c>
      <c r="S813" s="1">
        <f t="shared" si="15"/>
        <v>2</v>
      </c>
      <c r="T813" s="11" t="s">
        <v>350</v>
      </c>
      <c r="U813" s="1"/>
      <c r="V813" s="1"/>
    </row>
    <row r="814" spans="1:22" s="6" customFormat="1" ht="39.75" customHeight="1" x14ac:dyDescent="0.2">
      <c r="A814" s="1">
        <v>807</v>
      </c>
      <c r="B814" s="87" t="s">
        <v>268</v>
      </c>
      <c r="C814" s="1" t="s">
        <v>3095</v>
      </c>
      <c r="D814" s="11" t="s">
        <v>3096</v>
      </c>
      <c r="E814" s="11" t="s">
        <v>3282</v>
      </c>
      <c r="F814" s="11"/>
      <c r="G814" s="11" t="s">
        <v>117</v>
      </c>
      <c r="H814" s="1">
        <v>5908199.3600000003</v>
      </c>
      <c r="I814" s="1">
        <v>0</v>
      </c>
      <c r="J814" s="1">
        <v>0</v>
      </c>
      <c r="K814" s="1">
        <v>0</v>
      </c>
      <c r="L814" s="1">
        <v>0</v>
      </c>
      <c r="M814" s="1">
        <v>0</v>
      </c>
      <c r="N814" s="1">
        <v>0</v>
      </c>
      <c r="O814" s="1">
        <v>0</v>
      </c>
      <c r="P814" s="1">
        <v>0</v>
      </c>
      <c r="Q814" s="1">
        <v>0</v>
      </c>
      <c r="R814" s="9">
        <f t="shared" si="15"/>
        <v>5908199.3600000003</v>
      </c>
      <c r="S814" s="1">
        <f t="shared" si="15"/>
        <v>0</v>
      </c>
      <c r="T814" s="11" t="s">
        <v>349</v>
      </c>
      <c r="U814" s="1"/>
      <c r="V814" s="1"/>
    </row>
    <row r="815" spans="1:22" s="6" customFormat="1" ht="39.75" customHeight="1" x14ac:dyDescent="0.2">
      <c r="A815" s="1">
        <v>808</v>
      </c>
      <c r="B815" s="87" t="s">
        <v>2987</v>
      </c>
      <c r="C815" s="1" t="s">
        <v>2988</v>
      </c>
      <c r="D815" s="11" t="s">
        <v>2989</v>
      </c>
      <c r="E815" s="11" t="s">
        <v>3248</v>
      </c>
      <c r="F815" s="11"/>
      <c r="G815" s="11" t="s">
        <v>117</v>
      </c>
      <c r="H815" s="1">
        <v>5859751.2999999998</v>
      </c>
      <c r="I815" s="1">
        <v>0</v>
      </c>
      <c r="J815" s="1">
        <v>0</v>
      </c>
      <c r="K815" s="1">
        <v>0</v>
      </c>
      <c r="L815" s="1">
        <v>0</v>
      </c>
      <c r="M815" s="1">
        <v>0</v>
      </c>
      <c r="N815" s="1">
        <v>0</v>
      </c>
      <c r="O815" s="1">
        <v>0</v>
      </c>
      <c r="P815" s="1">
        <v>0</v>
      </c>
      <c r="Q815" s="1">
        <v>0</v>
      </c>
      <c r="R815" s="9">
        <f t="shared" si="15"/>
        <v>5859751.2999999998</v>
      </c>
      <c r="S815" s="1">
        <f t="shared" si="15"/>
        <v>0</v>
      </c>
      <c r="T815" s="11" t="s">
        <v>349</v>
      </c>
      <c r="U815" s="1"/>
      <c r="V815" s="1"/>
    </row>
    <row r="816" spans="1:22" s="6" customFormat="1" ht="39.75" customHeight="1" x14ac:dyDescent="0.2">
      <c r="A816" s="1">
        <v>809</v>
      </c>
      <c r="B816" s="87" t="s">
        <v>2987</v>
      </c>
      <c r="C816" s="1" t="s">
        <v>2988</v>
      </c>
      <c r="D816" s="11" t="s">
        <v>2989</v>
      </c>
      <c r="E816" s="11" t="s">
        <v>3276</v>
      </c>
      <c r="F816" s="11"/>
      <c r="G816" s="11" t="s">
        <v>117</v>
      </c>
      <c r="H816" s="1">
        <v>5220</v>
      </c>
      <c r="I816" s="1">
        <v>1.8</v>
      </c>
      <c r="J816" s="1">
        <v>43639.199999999997</v>
      </c>
      <c r="K816" s="1">
        <v>14.4</v>
      </c>
      <c r="L816" s="1">
        <v>11291.64</v>
      </c>
      <c r="M816" s="1">
        <v>3.6</v>
      </c>
      <c r="N816" s="1">
        <v>5843.43</v>
      </c>
      <c r="O816" s="1">
        <v>1.8</v>
      </c>
      <c r="P816" s="1">
        <v>6047.95</v>
      </c>
      <c r="Q816" s="1">
        <v>1.8</v>
      </c>
      <c r="R816" s="9">
        <f t="shared" si="15"/>
        <v>72042.219999999987</v>
      </c>
      <c r="S816" s="1">
        <f t="shared" si="15"/>
        <v>23.400000000000002</v>
      </c>
      <c r="T816" s="11" t="s">
        <v>340</v>
      </c>
      <c r="U816" s="1" t="s">
        <v>24</v>
      </c>
      <c r="V816" s="1"/>
    </row>
    <row r="817" spans="1:22" s="6" customFormat="1" ht="39.75" customHeight="1" x14ac:dyDescent="0.2">
      <c r="A817" s="1">
        <v>810</v>
      </c>
      <c r="B817" s="87" t="s">
        <v>2573</v>
      </c>
      <c r="C817" s="1" t="s">
        <v>3022</v>
      </c>
      <c r="D817" s="11" t="s">
        <v>3023</v>
      </c>
      <c r="E817" s="11" t="s">
        <v>3255</v>
      </c>
      <c r="F817" s="11"/>
      <c r="G817" s="11" t="s">
        <v>17</v>
      </c>
      <c r="H817" s="1">
        <v>114178735</v>
      </c>
      <c r="I817" s="1">
        <v>24078.19</v>
      </c>
      <c r="J817" s="1">
        <v>121326792</v>
      </c>
      <c r="K817" s="1">
        <v>24367.22</v>
      </c>
      <c r="L817" s="1">
        <v>125104942</v>
      </c>
      <c r="M817" s="1">
        <v>24159.61</v>
      </c>
      <c r="N817" s="1">
        <v>129483615</v>
      </c>
      <c r="O817" s="1">
        <v>24043.46</v>
      </c>
      <c r="P817" s="1">
        <v>134015542</v>
      </c>
      <c r="Q817" s="1">
        <v>23927.85</v>
      </c>
      <c r="R817" s="9">
        <f t="shared" si="15"/>
        <v>624109626</v>
      </c>
      <c r="S817" s="1">
        <f t="shared" si="15"/>
        <v>120576.33000000002</v>
      </c>
      <c r="T817" s="11" t="s">
        <v>352</v>
      </c>
      <c r="U817" s="1" t="s">
        <v>24</v>
      </c>
      <c r="V817" s="1" t="s">
        <v>25</v>
      </c>
    </row>
    <row r="818" spans="1:22" s="6" customFormat="1" ht="39.75" customHeight="1" x14ac:dyDescent="0.2">
      <c r="A818" s="1">
        <v>811</v>
      </c>
      <c r="B818" s="87" t="s">
        <v>46</v>
      </c>
      <c r="C818" s="1" t="s">
        <v>3170</v>
      </c>
      <c r="D818" s="11" t="s">
        <v>2934</v>
      </c>
      <c r="E818" s="11" t="s">
        <v>3306</v>
      </c>
      <c r="F818" s="11"/>
      <c r="G818" s="11" t="s">
        <v>169</v>
      </c>
      <c r="H818" s="1">
        <v>1816000</v>
      </c>
      <c r="I818" s="1">
        <v>100</v>
      </c>
      <c r="J818" s="1">
        <v>0</v>
      </c>
      <c r="K818" s="1">
        <v>0</v>
      </c>
      <c r="L818" s="1">
        <v>0</v>
      </c>
      <c r="M818" s="1">
        <v>0</v>
      </c>
      <c r="N818" s="1">
        <v>0</v>
      </c>
      <c r="O818" s="1">
        <v>0</v>
      </c>
      <c r="P818" s="1">
        <v>0</v>
      </c>
      <c r="Q818" s="1">
        <v>0</v>
      </c>
      <c r="R818" s="9">
        <f t="shared" si="15"/>
        <v>1816000</v>
      </c>
      <c r="S818" s="1">
        <f t="shared" si="15"/>
        <v>100</v>
      </c>
      <c r="T818" s="11" t="s">
        <v>350</v>
      </c>
      <c r="U818" s="1"/>
      <c r="V818" s="1"/>
    </row>
    <row r="819" spans="1:22" s="6" customFormat="1" ht="39.75" customHeight="1" x14ac:dyDescent="0.2">
      <c r="A819" s="1">
        <v>812</v>
      </c>
      <c r="B819" s="87" t="s">
        <v>187</v>
      </c>
      <c r="C819" s="1" t="s">
        <v>3024</v>
      </c>
      <c r="D819" s="11" t="s">
        <v>3025</v>
      </c>
      <c r="E819" s="11" t="s">
        <v>3285</v>
      </c>
      <c r="F819" s="11"/>
      <c r="G819" s="11" t="s">
        <v>169</v>
      </c>
      <c r="H819" s="1">
        <v>420000</v>
      </c>
      <c r="I819" s="1">
        <v>3</v>
      </c>
      <c r="J819" s="1">
        <v>145000</v>
      </c>
      <c r="K819" s="1">
        <v>1</v>
      </c>
      <c r="L819" s="1">
        <v>302848</v>
      </c>
      <c r="M819" s="1">
        <v>2</v>
      </c>
      <c r="N819" s="1">
        <v>470172</v>
      </c>
      <c r="O819" s="1">
        <v>3</v>
      </c>
      <c r="P819" s="1">
        <v>648836</v>
      </c>
      <c r="Q819" s="1">
        <v>4</v>
      </c>
      <c r="R819" s="9">
        <f t="shared" si="15"/>
        <v>1986856</v>
      </c>
      <c r="S819" s="1">
        <f t="shared" si="15"/>
        <v>13</v>
      </c>
      <c r="T819" s="11" t="s">
        <v>3344</v>
      </c>
      <c r="U819" s="1"/>
      <c r="V819" s="1"/>
    </row>
    <row r="820" spans="1:22" s="6" customFormat="1" ht="39.75" customHeight="1" x14ac:dyDescent="0.25">
      <c r="A820" s="1">
        <v>813</v>
      </c>
      <c r="B820" s="87" t="s">
        <v>44</v>
      </c>
      <c r="C820" s="1" t="s">
        <v>3068</v>
      </c>
      <c r="D820" s="11" t="s">
        <v>3069</v>
      </c>
      <c r="E820" s="11" t="s">
        <v>3284</v>
      </c>
      <c r="F820" s="11"/>
      <c r="G820" s="11" t="s">
        <v>29</v>
      </c>
      <c r="H820" s="1">
        <v>4422880</v>
      </c>
      <c r="I820" s="1">
        <v>1</v>
      </c>
      <c r="J820" s="1">
        <v>0</v>
      </c>
      <c r="K820" s="1">
        <v>0</v>
      </c>
      <c r="L820" s="1">
        <v>0</v>
      </c>
      <c r="M820" s="1">
        <v>0</v>
      </c>
      <c r="N820" s="1">
        <v>4422880</v>
      </c>
      <c r="O820" s="1">
        <v>1</v>
      </c>
      <c r="P820" s="1">
        <v>0</v>
      </c>
      <c r="Q820" s="1">
        <v>0</v>
      </c>
      <c r="R820" s="9">
        <f t="shared" si="15"/>
        <v>8845760</v>
      </c>
      <c r="S820" s="1">
        <f t="shared" si="15"/>
        <v>2</v>
      </c>
      <c r="T820" s="11" t="s">
        <v>3343</v>
      </c>
      <c r="U820" s="24" t="s">
        <v>24</v>
      </c>
      <c r="V820" s="55" t="s">
        <v>3455</v>
      </c>
    </row>
    <row r="821" spans="1:22" s="6" customFormat="1" ht="39.75" customHeight="1" x14ac:dyDescent="0.2">
      <c r="A821" s="1">
        <v>814</v>
      </c>
      <c r="B821" s="87" t="s">
        <v>3211</v>
      </c>
      <c r="C821" s="1" t="s">
        <v>3212</v>
      </c>
      <c r="D821" s="11" t="s">
        <v>379</v>
      </c>
      <c r="E821" s="11" t="s">
        <v>3333</v>
      </c>
      <c r="F821" s="11"/>
      <c r="G821" s="11" t="s">
        <v>17</v>
      </c>
      <c r="H821" s="1">
        <v>3580</v>
      </c>
      <c r="I821" s="1">
        <v>2500</v>
      </c>
      <c r="J821" s="1">
        <v>3741.0999999999995</v>
      </c>
      <c r="K821" s="1">
        <v>2500</v>
      </c>
      <c r="L821" s="1">
        <v>3872.0384999999997</v>
      </c>
      <c r="M821" s="1">
        <v>2500</v>
      </c>
      <c r="N821" s="1">
        <v>4007.56</v>
      </c>
      <c r="O821" s="1">
        <v>2500</v>
      </c>
      <c r="P821" s="1">
        <v>4147.82</v>
      </c>
      <c r="Q821" s="1">
        <v>2500</v>
      </c>
      <c r="R821" s="9">
        <f t="shared" si="15"/>
        <v>19348.518499999998</v>
      </c>
      <c r="S821" s="1">
        <f t="shared" si="15"/>
        <v>12500</v>
      </c>
      <c r="T821" s="11" t="s">
        <v>340</v>
      </c>
      <c r="U821" s="1" t="s">
        <v>23</v>
      </c>
      <c r="V821" s="1"/>
    </row>
    <row r="822" spans="1:22" s="6" customFormat="1" ht="39.75" customHeight="1" x14ac:dyDescent="0.25">
      <c r="A822" s="1">
        <v>815</v>
      </c>
      <c r="B822" s="87" t="s">
        <v>2946</v>
      </c>
      <c r="C822" s="1" t="s">
        <v>3126</v>
      </c>
      <c r="D822" s="11" t="s">
        <v>3127</v>
      </c>
      <c r="E822" s="11" t="s">
        <v>3303</v>
      </c>
      <c r="F822" s="11"/>
      <c r="G822" s="11" t="s">
        <v>29</v>
      </c>
      <c r="H822" s="1">
        <v>3958080</v>
      </c>
      <c r="I822" s="1">
        <v>57</v>
      </c>
      <c r="J822" s="1">
        <v>0</v>
      </c>
      <c r="K822" s="1">
        <v>0</v>
      </c>
      <c r="L822" s="1">
        <v>0</v>
      </c>
      <c r="M822" s="1">
        <v>0</v>
      </c>
      <c r="N822" s="1">
        <v>0</v>
      </c>
      <c r="O822" s="1">
        <v>0</v>
      </c>
      <c r="P822" s="1">
        <v>0</v>
      </c>
      <c r="Q822" s="1">
        <v>0</v>
      </c>
      <c r="R822" s="9">
        <f t="shared" si="15"/>
        <v>3958080</v>
      </c>
      <c r="S822" s="1">
        <f t="shared" si="15"/>
        <v>57</v>
      </c>
      <c r="T822" s="11" t="s">
        <v>3346</v>
      </c>
      <c r="U822" s="24" t="s">
        <v>23</v>
      </c>
      <c r="V822" s="1"/>
    </row>
    <row r="823" spans="1:22" s="6" customFormat="1" ht="39.75" customHeight="1" x14ac:dyDescent="0.2">
      <c r="A823" s="1">
        <v>816</v>
      </c>
      <c r="B823" s="87" t="s">
        <v>82</v>
      </c>
      <c r="C823" s="1" t="s">
        <v>3120</v>
      </c>
      <c r="D823" s="11" t="s">
        <v>3121</v>
      </c>
      <c r="E823" s="11" t="s">
        <v>3298</v>
      </c>
      <c r="F823" s="11"/>
      <c r="G823" s="11" t="s">
        <v>169</v>
      </c>
      <c r="H823" s="3">
        <v>3398720</v>
      </c>
      <c r="I823" s="3">
        <v>4</v>
      </c>
      <c r="J823" s="3">
        <v>0</v>
      </c>
      <c r="K823" s="3">
        <v>0</v>
      </c>
      <c r="L823" s="3">
        <v>0</v>
      </c>
      <c r="M823" s="3">
        <v>0</v>
      </c>
      <c r="N823" s="3">
        <v>0</v>
      </c>
      <c r="O823" s="3">
        <v>0</v>
      </c>
      <c r="P823" s="3">
        <v>0</v>
      </c>
      <c r="Q823" s="3">
        <v>0</v>
      </c>
      <c r="R823" s="9">
        <f t="shared" si="15"/>
        <v>3398720</v>
      </c>
      <c r="S823" s="1">
        <f t="shared" si="15"/>
        <v>4</v>
      </c>
      <c r="T823" s="11" t="s">
        <v>340</v>
      </c>
      <c r="U823" s="1"/>
      <c r="V823" s="1"/>
    </row>
    <row r="824" spans="1:22" s="6" customFormat="1" ht="39.75" customHeight="1" x14ac:dyDescent="0.25">
      <c r="A824" s="1">
        <v>817</v>
      </c>
      <c r="B824" s="87" t="s">
        <v>410</v>
      </c>
      <c r="C824" s="1" t="s">
        <v>3206</v>
      </c>
      <c r="D824" s="11" t="s">
        <v>3207</v>
      </c>
      <c r="E824" s="11" t="s">
        <v>3331</v>
      </c>
      <c r="F824" s="11"/>
      <c r="G824" s="11" t="s">
        <v>169</v>
      </c>
      <c r="H824" s="3">
        <v>2000000</v>
      </c>
      <c r="I824" s="3">
        <v>1</v>
      </c>
      <c r="J824" s="1">
        <v>0</v>
      </c>
      <c r="K824" s="1">
        <v>0</v>
      </c>
      <c r="L824" s="1">
        <v>0</v>
      </c>
      <c r="M824" s="1">
        <v>0</v>
      </c>
      <c r="N824" s="1">
        <v>0</v>
      </c>
      <c r="O824" s="1">
        <v>0</v>
      </c>
      <c r="P824" s="1">
        <v>0</v>
      </c>
      <c r="Q824" s="1">
        <v>0</v>
      </c>
      <c r="R824" s="9">
        <f t="shared" si="15"/>
        <v>2000000</v>
      </c>
      <c r="S824" s="1">
        <f t="shared" si="15"/>
        <v>1</v>
      </c>
      <c r="T824" s="11" t="s">
        <v>3343</v>
      </c>
      <c r="U824" s="24" t="s">
        <v>23</v>
      </c>
      <c r="V824" s="104" t="s">
        <v>3456</v>
      </c>
    </row>
    <row r="825" spans="1:22" s="6" customFormat="1" ht="39.75" customHeight="1" x14ac:dyDescent="0.25">
      <c r="A825" s="1">
        <v>818</v>
      </c>
      <c r="B825" s="87" t="s">
        <v>2661</v>
      </c>
      <c r="C825" s="1" t="s">
        <v>3162</v>
      </c>
      <c r="D825" s="11" t="s">
        <v>3163</v>
      </c>
      <c r="E825" s="11" t="s">
        <v>3302</v>
      </c>
      <c r="F825" s="11"/>
      <c r="G825" s="11" t="s">
        <v>29</v>
      </c>
      <c r="H825" s="3">
        <v>2958427.36</v>
      </c>
      <c r="I825" s="3">
        <v>1</v>
      </c>
      <c r="J825" s="3">
        <v>0</v>
      </c>
      <c r="K825" s="3">
        <v>0</v>
      </c>
      <c r="L825" s="3">
        <v>0</v>
      </c>
      <c r="M825" s="3">
        <v>0</v>
      </c>
      <c r="N825" s="3">
        <v>2958427.36</v>
      </c>
      <c r="O825" s="3">
        <v>1</v>
      </c>
      <c r="P825" s="3">
        <v>0</v>
      </c>
      <c r="Q825" s="3">
        <v>0</v>
      </c>
      <c r="R825" s="9">
        <f t="shared" si="15"/>
        <v>5916854.7199999997</v>
      </c>
      <c r="S825" s="1">
        <f t="shared" si="15"/>
        <v>2</v>
      </c>
      <c r="T825" s="11" t="s">
        <v>3343</v>
      </c>
      <c r="U825" s="24" t="s">
        <v>43</v>
      </c>
      <c r="V825" s="55" t="s">
        <v>3457</v>
      </c>
    </row>
    <row r="826" spans="1:22" s="6" customFormat="1" ht="39.75" customHeight="1" x14ac:dyDescent="0.2">
      <c r="A826" s="1">
        <v>819</v>
      </c>
      <c r="B826" s="87" t="s">
        <v>330</v>
      </c>
      <c r="C826" s="1" t="s">
        <v>3218</v>
      </c>
      <c r="D826" s="11" t="s">
        <v>3219</v>
      </c>
      <c r="E826" s="11" t="s">
        <v>3335</v>
      </c>
      <c r="F826" s="11"/>
      <c r="G826" s="11" t="s">
        <v>169</v>
      </c>
      <c r="H826" s="3">
        <v>16583966.039999999</v>
      </c>
      <c r="I826" s="3">
        <v>12</v>
      </c>
      <c r="J826" s="3">
        <v>0</v>
      </c>
      <c r="K826" s="3">
        <v>0</v>
      </c>
      <c r="L826" s="3">
        <v>0</v>
      </c>
      <c r="M826" s="3">
        <v>0</v>
      </c>
      <c r="N826" s="3">
        <v>0</v>
      </c>
      <c r="O826" s="3">
        <v>0</v>
      </c>
      <c r="P826" s="3">
        <v>0</v>
      </c>
      <c r="Q826" s="3">
        <v>0</v>
      </c>
      <c r="R826" s="9">
        <f t="shared" si="15"/>
        <v>16583966.039999999</v>
      </c>
      <c r="S826" s="1">
        <f t="shared" si="15"/>
        <v>12</v>
      </c>
      <c r="T826" s="11" t="s">
        <v>350</v>
      </c>
      <c r="U826" s="1"/>
      <c r="V826" s="1"/>
    </row>
    <row r="827" spans="1:22" s="6" customFormat="1" ht="39.75" customHeight="1" x14ac:dyDescent="0.2">
      <c r="A827" s="1">
        <v>820</v>
      </c>
      <c r="B827" s="87" t="s">
        <v>416</v>
      </c>
      <c r="C827" s="1" t="s">
        <v>3046</v>
      </c>
      <c r="D827" s="11" t="s">
        <v>3047</v>
      </c>
      <c r="E827" s="11" t="s">
        <v>3263</v>
      </c>
      <c r="F827" s="11"/>
      <c r="G827" s="11" t="s">
        <v>17</v>
      </c>
      <c r="H827" s="3">
        <v>2754000</v>
      </c>
      <c r="I827" s="3">
        <v>5400</v>
      </c>
      <c r="J827" s="3">
        <v>371280</v>
      </c>
      <c r="K827" s="3">
        <v>700</v>
      </c>
      <c r="L827" s="3">
        <v>386131</v>
      </c>
      <c r="M827" s="3">
        <v>700</v>
      </c>
      <c r="N827" s="3">
        <v>399646</v>
      </c>
      <c r="O827" s="3">
        <v>700</v>
      </c>
      <c r="P827" s="3">
        <v>413633</v>
      </c>
      <c r="Q827" s="3">
        <v>700</v>
      </c>
      <c r="R827" s="9">
        <f t="shared" si="15"/>
        <v>4324690</v>
      </c>
      <c r="S827" s="1">
        <f t="shared" si="15"/>
        <v>8200</v>
      </c>
      <c r="T827" s="11" t="s">
        <v>3344</v>
      </c>
      <c r="U827" s="1"/>
      <c r="V827" s="1"/>
    </row>
    <row r="828" spans="1:22" s="6" customFormat="1" ht="39.75" customHeight="1" x14ac:dyDescent="0.25">
      <c r="A828" s="1">
        <v>821</v>
      </c>
      <c r="B828" s="87" t="s">
        <v>195</v>
      </c>
      <c r="C828" s="1" t="s">
        <v>2976</v>
      </c>
      <c r="D828" s="11" t="s">
        <v>258</v>
      </c>
      <c r="E828" s="11" t="s">
        <v>3271</v>
      </c>
      <c r="F828" s="11"/>
      <c r="G828" s="11" t="s">
        <v>169</v>
      </c>
      <c r="H828" s="3">
        <v>1632400</v>
      </c>
      <c r="I828" s="3">
        <v>1</v>
      </c>
      <c r="J828" s="1">
        <v>0</v>
      </c>
      <c r="K828" s="1">
        <v>0</v>
      </c>
      <c r="L828" s="3">
        <v>1632400</v>
      </c>
      <c r="M828" s="3">
        <v>1</v>
      </c>
      <c r="N828" s="1">
        <v>0</v>
      </c>
      <c r="O828" s="1">
        <v>0</v>
      </c>
      <c r="P828" s="3">
        <v>1632400</v>
      </c>
      <c r="Q828" s="3">
        <v>1</v>
      </c>
      <c r="R828" s="9">
        <f t="shared" si="15"/>
        <v>4897200</v>
      </c>
      <c r="S828" s="1">
        <f t="shared" si="15"/>
        <v>3</v>
      </c>
      <c r="T828" s="11" t="s">
        <v>3343</v>
      </c>
      <c r="U828" s="24" t="s">
        <v>460</v>
      </c>
      <c r="V828" s="55" t="s">
        <v>3453</v>
      </c>
    </row>
    <row r="829" spans="1:22" s="6" customFormat="1" ht="39.75" customHeight="1" x14ac:dyDescent="0.2">
      <c r="A829" s="1">
        <v>822</v>
      </c>
      <c r="B829" s="87" t="s">
        <v>785</v>
      </c>
      <c r="C829" s="1" t="s">
        <v>3101</v>
      </c>
      <c r="D829" s="11" t="s">
        <v>3102</v>
      </c>
      <c r="E829" s="11" t="s">
        <v>3443</v>
      </c>
      <c r="F829" s="11"/>
      <c r="G829" s="11" t="s">
        <v>169</v>
      </c>
      <c r="H829" s="7">
        <v>1103232</v>
      </c>
      <c r="I829" s="7">
        <v>1</v>
      </c>
      <c r="J829" s="1">
        <v>0</v>
      </c>
      <c r="K829" s="1">
        <v>0</v>
      </c>
      <c r="L829" s="1">
        <v>0</v>
      </c>
      <c r="M829" s="1">
        <v>0</v>
      </c>
      <c r="N829" s="1">
        <v>0</v>
      </c>
      <c r="O829" s="1">
        <v>0</v>
      </c>
      <c r="P829" s="1">
        <v>0</v>
      </c>
      <c r="Q829" s="1">
        <v>0</v>
      </c>
      <c r="R829" s="9">
        <f t="shared" si="15"/>
        <v>1103232</v>
      </c>
      <c r="S829" s="1">
        <f t="shared" si="15"/>
        <v>1</v>
      </c>
      <c r="T829" s="11" t="s">
        <v>342</v>
      </c>
      <c r="U829" s="1" t="s">
        <v>24</v>
      </c>
      <c r="V829" s="1" t="s">
        <v>2927</v>
      </c>
    </row>
    <row r="830" spans="1:22" s="6" customFormat="1" ht="39.75" customHeight="1" x14ac:dyDescent="0.2">
      <c r="A830" s="1">
        <v>823</v>
      </c>
      <c r="B830" s="87" t="s">
        <v>3197</v>
      </c>
      <c r="C830" s="1" t="s">
        <v>3198</v>
      </c>
      <c r="D830" s="11" t="s">
        <v>3169</v>
      </c>
      <c r="E830" s="11" t="s">
        <v>3323</v>
      </c>
      <c r="F830" s="11"/>
      <c r="G830" s="11" t="s">
        <v>169</v>
      </c>
      <c r="H830" s="3">
        <v>2797740</v>
      </c>
      <c r="I830" s="1">
        <v>3</v>
      </c>
      <c r="J830" s="1">
        <v>0</v>
      </c>
      <c r="K830" s="1">
        <v>0</v>
      </c>
      <c r="L830" s="1">
        <v>0</v>
      </c>
      <c r="M830" s="1">
        <v>0</v>
      </c>
      <c r="N830" s="1">
        <v>0</v>
      </c>
      <c r="O830" s="1">
        <v>0</v>
      </c>
      <c r="P830" s="1">
        <v>0</v>
      </c>
      <c r="Q830" s="1">
        <v>0</v>
      </c>
      <c r="R830" s="9">
        <f t="shared" si="15"/>
        <v>2797740</v>
      </c>
      <c r="S830" s="1">
        <f t="shared" si="15"/>
        <v>3</v>
      </c>
      <c r="T830" s="11" t="s">
        <v>359</v>
      </c>
      <c r="U830" s="1"/>
      <c r="V830" s="1"/>
    </row>
    <row r="831" spans="1:22" s="6" customFormat="1" ht="39.75" customHeight="1" x14ac:dyDescent="0.2">
      <c r="A831" s="1">
        <v>824</v>
      </c>
      <c r="B831" s="144" t="s">
        <v>3232</v>
      </c>
      <c r="C831" s="17" t="s">
        <v>3233</v>
      </c>
      <c r="D831" s="17" t="s">
        <v>3234</v>
      </c>
      <c r="E831" s="17" t="s">
        <v>29</v>
      </c>
      <c r="F831" s="17"/>
      <c r="G831" s="1"/>
      <c r="H831" s="16">
        <v>83174880</v>
      </c>
      <c r="I831" s="17">
        <v>10</v>
      </c>
      <c r="J831" s="17">
        <v>124762320</v>
      </c>
      <c r="K831" s="17">
        <v>15</v>
      </c>
      <c r="L831" s="17">
        <v>124762320</v>
      </c>
      <c r="M831" s="17">
        <v>15</v>
      </c>
      <c r="N831" s="17">
        <v>124762320</v>
      </c>
      <c r="O831" s="17">
        <v>15</v>
      </c>
      <c r="P831" s="1">
        <v>0</v>
      </c>
      <c r="Q831" s="1">
        <v>0</v>
      </c>
      <c r="R831" s="9">
        <f t="shared" si="15"/>
        <v>457461840</v>
      </c>
      <c r="S831" s="1">
        <f t="shared" si="15"/>
        <v>55</v>
      </c>
      <c r="T831" s="17" t="s">
        <v>343</v>
      </c>
      <c r="U831" s="17" t="s">
        <v>186</v>
      </c>
      <c r="V831" s="17" t="s">
        <v>3347</v>
      </c>
    </row>
    <row r="832" spans="1:22" s="6" customFormat="1" ht="39.75" customHeight="1" x14ac:dyDescent="0.2">
      <c r="A832" s="1">
        <v>825</v>
      </c>
      <c r="B832" s="19" t="s">
        <v>193</v>
      </c>
      <c r="C832" s="1" t="s">
        <v>2487</v>
      </c>
      <c r="D832" s="1" t="s">
        <v>2488</v>
      </c>
      <c r="E832" s="1" t="s">
        <v>3351</v>
      </c>
      <c r="F832" s="5"/>
      <c r="G832" s="1" t="s">
        <v>27</v>
      </c>
      <c r="H832" s="1">
        <v>4520100</v>
      </c>
      <c r="I832" s="1">
        <v>3</v>
      </c>
      <c r="J832" s="1">
        <v>0</v>
      </c>
      <c r="K832" s="1">
        <v>0</v>
      </c>
      <c r="L832" s="1">
        <v>0</v>
      </c>
      <c r="M832" s="1">
        <v>0</v>
      </c>
      <c r="N832" s="1">
        <v>0</v>
      </c>
      <c r="O832" s="1">
        <v>0</v>
      </c>
      <c r="P832" s="1">
        <v>0</v>
      </c>
      <c r="Q832" s="1">
        <v>0</v>
      </c>
      <c r="R832" s="9">
        <f t="shared" si="15"/>
        <v>4520100</v>
      </c>
      <c r="S832" s="1">
        <f t="shared" si="15"/>
        <v>3</v>
      </c>
      <c r="T832" s="1" t="s">
        <v>359</v>
      </c>
      <c r="U832" s="1" t="s">
        <v>25</v>
      </c>
      <c r="V832" s="1" t="s">
        <v>25</v>
      </c>
    </row>
    <row r="833" spans="1:22" s="6" customFormat="1" ht="39.75" customHeight="1" x14ac:dyDescent="0.2">
      <c r="A833" s="1">
        <v>826</v>
      </c>
      <c r="B833" s="19" t="s">
        <v>193</v>
      </c>
      <c r="C833" s="1" t="s">
        <v>2487</v>
      </c>
      <c r="D833" s="1" t="s">
        <v>2488</v>
      </c>
      <c r="E833" s="1" t="s">
        <v>3352</v>
      </c>
      <c r="F833" s="5"/>
      <c r="G833" s="1" t="s">
        <v>27</v>
      </c>
      <c r="H833" s="1">
        <v>979355.52</v>
      </c>
      <c r="I833" s="1">
        <v>1</v>
      </c>
      <c r="J833" s="1">
        <v>0</v>
      </c>
      <c r="K833" s="1">
        <v>0</v>
      </c>
      <c r="L833" s="1">
        <v>0</v>
      </c>
      <c r="M833" s="1">
        <v>0</v>
      </c>
      <c r="N833" s="1">
        <v>0</v>
      </c>
      <c r="O833" s="1">
        <v>0</v>
      </c>
      <c r="P833" s="1">
        <v>0</v>
      </c>
      <c r="Q833" s="1">
        <v>0</v>
      </c>
      <c r="R833" s="9">
        <f t="shared" si="15"/>
        <v>979355.52</v>
      </c>
      <c r="S833" s="1">
        <f t="shared" si="15"/>
        <v>1</v>
      </c>
      <c r="T833" s="1" t="s">
        <v>359</v>
      </c>
      <c r="U833" s="1" t="s">
        <v>25</v>
      </c>
      <c r="V833" s="1" t="s">
        <v>25</v>
      </c>
    </row>
    <row r="834" spans="1:22" s="6" customFormat="1" ht="39.75" customHeight="1" x14ac:dyDescent="0.2">
      <c r="A834" s="1">
        <v>827</v>
      </c>
      <c r="B834" s="19" t="s">
        <v>193</v>
      </c>
      <c r="C834" s="1" t="s">
        <v>2487</v>
      </c>
      <c r="D834" s="1" t="s">
        <v>2488</v>
      </c>
      <c r="E834" s="1" t="s">
        <v>3353</v>
      </c>
      <c r="F834" s="5"/>
      <c r="G834" s="1" t="s">
        <v>27</v>
      </c>
      <c r="H834" s="1">
        <v>760883.76</v>
      </c>
      <c r="I834" s="1">
        <v>1</v>
      </c>
      <c r="J834" s="1">
        <v>0</v>
      </c>
      <c r="K834" s="1">
        <v>0</v>
      </c>
      <c r="L834" s="1">
        <v>0</v>
      </c>
      <c r="M834" s="1">
        <v>0</v>
      </c>
      <c r="N834" s="1">
        <v>0</v>
      </c>
      <c r="O834" s="1">
        <v>0</v>
      </c>
      <c r="P834" s="1">
        <v>0</v>
      </c>
      <c r="Q834" s="1">
        <v>0</v>
      </c>
      <c r="R834" s="9">
        <f t="shared" si="15"/>
        <v>760883.76</v>
      </c>
      <c r="S834" s="1">
        <f t="shared" si="15"/>
        <v>1</v>
      </c>
      <c r="T834" s="1" t="s">
        <v>359</v>
      </c>
      <c r="U834" s="1" t="s">
        <v>25</v>
      </c>
      <c r="V834" s="1" t="s">
        <v>25</v>
      </c>
    </row>
    <row r="835" spans="1:22" s="6" customFormat="1" ht="39.75" customHeight="1" x14ac:dyDescent="0.2">
      <c r="A835" s="1">
        <v>828</v>
      </c>
      <c r="B835" s="19" t="s">
        <v>193</v>
      </c>
      <c r="C835" s="1" t="s">
        <v>2487</v>
      </c>
      <c r="D835" s="1" t="s">
        <v>2488</v>
      </c>
      <c r="E835" s="1" t="s">
        <v>3354</v>
      </c>
      <c r="F835" s="5"/>
      <c r="G835" s="1" t="s">
        <v>27</v>
      </c>
      <c r="H835" s="1">
        <v>2567416</v>
      </c>
      <c r="I835" s="1">
        <v>2</v>
      </c>
      <c r="J835" s="1">
        <v>0</v>
      </c>
      <c r="K835" s="1">
        <v>0</v>
      </c>
      <c r="L835" s="1">
        <v>0</v>
      </c>
      <c r="M835" s="1">
        <v>0</v>
      </c>
      <c r="N835" s="1">
        <v>0</v>
      </c>
      <c r="O835" s="1">
        <v>0</v>
      </c>
      <c r="P835" s="1">
        <v>0</v>
      </c>
      <c r="Q835" s="1">
        <v>0</v>
      </c>
      <c r="R835" s="9">
        <f t="shared" si="15"/>
        <v>2567416</v>
      </c>
      <c r="S835" s="1">
        <f t="shared" si="15"/>
        <v>2</v>
      </c>
      <c r="T835" s="1" t="s">
        <v>359</v>
      </c>
      <c r="U835" s="1" t="s">
        <v>25</v>
      </c>
      <c r="V835" s="1" t="s">
        <v>25</v>
      </c>
    </row>
    <row r="836" spans="1:22" s="6" customFormat="1" ht="39.75" customHeight="1" x14ac:dyDescent="0.2">
      <c r="A836" s="1">
        <v>829</v>
      </c>
      <c r="B836" s="19" t="s">
        <v>193</v>
      </c>
      <c r="C836" s="1" t="s">
        <v>2487</v>
      </c>
      <c r="D836" s="1" t="s">
        <v>2488</v>
      </c>
      <c r="E836" s="1" t="s">
        <v>3355</v>
      </c>
      <c r="F836" s="5"/>
      <c r="G836" s="1" t="s">
        <v>27</v>
      </c>
      <c r="H836" s="1">
        <v>1970764</v>
      </c>
      <c r="I836" s="1">
        <v>2</v>
      </c>
      <c r="J836" s="1">
        <v>0</v>
      </c>
      <c r="K836" s="1">
        <v>0</v>
      </c>
      <c r="L836" s="1">
        <v>0</v>
      </c>
      <c r="M836" s="1">
        <v>0</v>
      </c>
      <c r="N836" s="1">
        <v>0</v>
      </c>
      <c r="O836" s="1">
        <v>0</v>
      </c>
      <c r="P836" s="1">
        <v>0</v>
      </c>
      <c r="Q836" s="1">
        <v>0</v>
      </c>
      <c r="R836" s="9">
        <f t="shared" si="15"/>
        <v>1970764</v>
      </c>
      <c r="S836" s="1">
        <f t="shared" si="15"/>
        <v>2</v>
      </c>
      <c r="T836" s="1" t="s">
        <v>359</v>
      </c>
      <c r="U836" s="1" t="s">
        <v>25</v>
      </c>
      <c r="V836" s="1" t="s">
        <v>25</v>
      </c>
    </row>
    <row r="837" spans="1:22" s="6" customFormat="1" ht="39.75" customHeight="1" x14ac:dyDescent="0.2">
      <c r="A837" s="1">
        <v>830</v>
      </c>
      <c r="B837" s="19" t="s">
        <v>193</v>
      </c>
      <c r="C837" s="1" t="s">
        <v>2487</v>
      </c>
      <c r="D837" s="1" t="s">
        <v>2488</v>
      </c>
      <c r="E837" s="1" t="s">
        <v>3356</v>
      </c>
      <c r="F837" s="5"/>
      <c r="G837" s="1" t="s">
        <v>27</v>
      </c>
      <c r="H837" s="1">
        <v>1521768</v>
      </c>
      <c r="I837" s="1">
        <v>2</v>
      </c>
      <c r="J837" s="1">
        <v>0</v>
      </c>
      <c r="K837" s="1">
        <v>0</v>
      </c>
      <c r="L837" s="1">
        <v>0</v>
      </c>
      <c r="M837" s="1">
        <v>0</v>
      </c>
      <c r="N837" s="1">
        <v>0</v>
      </c>
      <c r="O837" s="1">
        <v>0</v>
      </c>
      <c r="P837" s="1">
        <v>0</v>
      </c>
      <c r="Q837" s="1">
        <v>0</v>
      </c>
      <c r="R837" s="9">
        <f t="shared" si="15"/>
        <v>1521768</v>
      </c>
      <c r="S837" s="1">
        <f t="shared" si="15"/>
        <v>2</v>
      </c>
      <c r="T837" s="1" t="s">
        <v>359</v>
      </c>
      <c r="U837" s="1" t="s">
        <v>25</v>
      </c>
      <c r="V837" s="1" t="s">
        <v>25</v>
      </c>
    </row>
    <row r="838" spans="1:22" s="6" customFormat="1" ht="39.75" customHeight="1" x14ac:dyDescent="0.2">
      <c r="A838" s="1">
        <v>831</v>
      </c>
      <c r="B838" s="88" t="s">
        <v>193</v>
      </c>
      <c r="C838" s="89" t="s">
        <v>2487</v>
      </c>
      <c r="D838" s="89" t="s">
        <v>2488</v>
      </c>
      <c r="E838" s="89" t="s">
        <v>3357</v>
      </c>
      <c r="F838" s="90"/>
      <c r="G838" s="89" t="s">
        <v>27</v>
      </c>
      <c r="H838" s="89">
        <v>836218.24</v>
      </c>
      <c r="I838" s="89">
        <v>1</v>
      </c>
      <c r="J838" s="1">
        <v>0</v>
      </c>
      <c r="K838" s="1">
        <v>0</v>
      </c>
      <c r="L838" s="1">
        <v>0</v>
      </c>
      <c r="M838" s="1">
        <v>0</v>
      </c>
      <c r="N838" s="1">
        <v>0</v>
      </c>
      <c r="O838" s="1">
        <v>0</v>
      </c>
      <c r="P838" s="1">
        <v>0</v>
      </c>
      <c r="Q838" s="1">
        <v>0</v>
      </c>
      <c r="R838" s="9">
        <f t="shared" si="15"/>
        <v>836218.24</v>
      </c>
      <c r="S838" s="1">
        <f t="shared" si="15"/>
        <v>1</v>
      </c>
      <c r="T838" s="89" t="s">
        <v>359</v>
      </c>
      <c r="U838" s="89" t="s">
        <v>25</v>
      </c>
      <c r="V838" s="89" t="s">
        <v>25</v>
      </c>
    </row>
    <row r="839" spans="1:22" s="6" customFormat="1" ht="39.75" customHeight="1" x14ac:dyDescent="0.2">
      <c r="A839" s="1">
        <v>832</v>
      </c>
      <c r="B839" s="19" t="s">
        <v>2661</v>
      </c>
      <c r="C839" s="1" t="s">
        <v>3359</v>
      </c>
      <c r="D839" s="1" t="s">
        <v>3360</v>
      </c>
      <c r="E839" s="1" t="s">
        <v>3361</v>
      </c>
      <c r="F839" s="1"/>
      <c r="G839" s="1" t="s">
        <v>3362</v>
      </c>
      <c r="H839" s="1">
        <v>195816.66666666666</v>
      </c>
      <c r="I839" s="1">
        <f>'[2]Каталог цен'!$E$21</f>
        <v>1</v>
      </c>
      <c r="J839" s="3">
        <v>205607.5</v>
      </c>
      <c r="K839" s="1">
        <v>1</v>
      </c>
      <c r="L839" s="1">
        <v>213831.80000000002</v>
      </c>
      <c r="M839" s="1">
        <v>1</v>
      </c>
      <c r="N839" s="1">
        <v>222385.07200000001</v>
      </c>
      <c r="O839" s="1">
        <v>1</v>
      </c>
      <c r="P839" s="1">
        <v>231280.47488000002</v>
      </c>
      <c r="Q839" s="1">
        <v>1</v>
      </c>
      <c r="R839" s="9">
        <f t="shared" si="15"/>
        <v>1068921.5135466668</v>
      </c>
      <c r="S839" s="1">
        <f t="shared" si="15"/>
        <v>5</v>
      </c>
      <c r="T839" s="1" t="s">
        <v>2958</v>
      </c>
      <c r="U839" s="1" t="s">
        <v>25</v>
      </c>
      <c r="V839" s="1" t="s">
        <v>25</v>
      </c>
    </row>
    <row r="840" spans="1:22" s="6" customFormat="1" ht="39.75" customHeight="1" x14ac:dyDescent="0.2">
      <c r="A840" s="1">
        <v>833</v>
      </c>
      <c r="B840" s="19" t="s">
        <v>3363</v>
      </c>
      <c r="C840" s="1" t="s">
        <v>3364</v>
      </c>
      <c r="D840" s="1" t="s">
        <v>2945</v>
      </c>
      <c r="E840" s="1" t="s">
        <v>3365</v>
      </c>
      <c r="F840" s="1"/>
      <c r="G840" s="1" t="s">
        <v>3362</v>
      </c>
      <c r="H840" s="1">
        <v>786216.66666666674</v>
      </c>
      <c r="I840" s="1">
        <f>'[2]Каталог цен'!$E$43</f>
        <v>5</v>
      </c>
      <c r="J840" s="1">
        <f>825.5275*1000</f>
        <v>825527.5</v>
      </c>
      <c r="K840" s="1">
        <v>5</v>
      </c>
      <c r="L840" s="1">
        <f>858.5486*1000</f>
        <v>858548.6</v>
      </c>
      <c r="M840" s="1">
        <v>5</v>
      </c>
      <c r="N840" s="1">
        <f>892.890544*1000</f>
        <v>892890.54399999999</v>
      </c>
      <c r="O840" s="1">
        <v>5</v>
      </c>
      <c r="P840" s="1">
        <f>928.60616576*1000</f>
        <v>928606.16576</v>
      </c>
      <c r="Q840" s="1">
        <v>5</v>
      </c>
      <c r="R840" s="9">
        <f t="shared" si="15"/>
        <v>4291789.4764266666</v>
      </c>
      <c r="S840" s="1">
        <f t="shared" si="15"/>
        <v>25</v>
      </c>
      <c r="T840" s="1" t="s">
        <v>2958</v>
      </c>
      <c r="U840" s="1" t="s">
        <v>25</v>
      </c>
      <c r="V840" s="1" t="s">
        <v>25</v>
      </c>
    </row>
    <row r="841" spans="1:22" s="6" customFormat="1" ht="39.75" customHeight="1" x14ac:dyDescent="0.2">
      <c r="A841" s="1">
        <v>834</v>
      </c>
      <c r="B841" s="19" t="s">
        <v>3132</v>
      </c>
      <c r="C841" s="1" t="s">
        <v>3224</v>
      </c>
      <c r="D841" s="1" t="s">
        <v>3225</v>
      </c>
      <c r="E841" s="1" t="s">
        <v>3366</v>
      </c>
      <c r="F841" s="1"/>
      <c r="G841" s="1" t="s">
        <v>3362</v>
      </c>
      <c r="H841" s="1">
        <v>898354.16666666674</v>
      </c>
      <c r="I841" s="1">
        <f>'[2]Каталог цен'!$E$44</f>
        <v>5</v>
      </c>
      <c r="J841" s="1">
        <f>943.271875*1000</f>
        <v>943271.875</v>
      </c>
      <c r="K841" s="1">
        <v>5</v>
      </c>
      <c r="L841" s="1">
        <f>981.00275*1000</f>
        <v>981002.75</v>
      </c>
      <c r="M841" s="1">
        <v>5</v>
      </c>
      <c r="N841" s="1">
        <f>1020.24286*1000</f>
        <v>1020242.86</v>
      </c>
      <c r="O841" s="1">
        <v>5</v>
      </c>
      <c r="P841" s="1">
        <f>1061.0525744*1000</f>
        <v>1061052.5743999998</v>
      </c>
      <c r="Q841" s="1">
        <v>5</v>
      </c>
      <c r="R841" s="9">
        <f t="shared" si="15"/>
        <v>4903924.2260666667</v>
      </c>
      <c r="S841" s="1">
        <f t="shared" si="15"/>
        <v>25</v>
      </c>
      <c r="T841" s="1" t="s">
        <v>2958</v>
      </c>
      <c r="U841" s="1" t="s">
        <v>25</v>
      </c>
      <c r="V841" s="1" t="s">
        <v>25</v>
      </c>
    </row>
    <row r="842" spans="1:22" s="6" customFormat="1" ht="39.75" customHeight="1" x14ac:dyDescent="0.2">
      <c r="A842" s="1">
        <v>835</v>
      </c>
      <c r="B842" s="19" t="s">
        <v>218</v>
      </c>
      <c r="C842" s="1" t="s">
        <v>3063</v>
      </c>
      <c r="D842" s="1" t="s">
        <v>3064</v>
      </c>
      <c r="E842" s="1" t="s">
        <v>3367</v>
      </c>
      <c r="F842" s="1"/>
      <c r="G842" s="1" t="s">
        <v>3362</v>
      </c>
      <c r="H842" s="1">
        <v>2909333.333333333</v>
      </c>
      <c r="I842" s="1">
        <f>'[2]Каталог цен'!$E$49</f>
        <v>5</v>
      </c>
      <c r="J842" s="1">
        <f>3054.8*1000</f>
        <v>3054800</v>
      </c>
      <c r="K842" s="1">
        <v>5</v>
      </c>
      <c r="L842" s="1">
        <f>3176.992*1000</f>
        <v>3176992</v>
      </c>
      <c r="M842" s="1">
        <v>5</v>
      </c>
      <c r="N842" s="1">
        <f>3304.07168*1000</f>
        <v>3304071.68</v>
      </c>
      <c r="O842" s="1">
        <v>5</v>
      </c>
      <c r="P842" s="1">
        <f>3436.2345472*1000</f>
        <v>3436234.5472000004</v>
      </c>
      <c r="Q842" s="1">
        <v>5</v>
      </c>
      <c r="R842" s="9">
        <f t="shared" si="15"/>
        <v>15881431.560533332</v>
      </c>
      <c r="S842" s="1">
        <f t="shared" si="15"/>
        <v>25</v>
      </c>
      <c r="T842" s="1" t="s">
        <v>2958</v>
      </c>
      <c r="U842" s="1" t="s">
        <v>25</v>
      </c>
      <c r="V842" s="1" t="s">
        <v>25</v>
      </c>
    </row>
    <row r="843" spans="1:22" s="6" customFormat="1" ht="39.75" customHeight="1" x14ac:dyDescent="0.2">
      <c r="A843" s="1">
        <v>836</v>
      </c>
      <c r="B843" s="19" t="s">
        <v>295</v>
      </c>
      <c r="C843" s="1" t="s">
        <v>2685</v>
      </c>
      <c r="D843" s="1" t="s">
        <v>3368</v>
      </c>
      <c r="E843" s="1" t="s">
        <v>3369</v>
      </c>
      <c r="F843" s="1"/>
      <c r="G843" s="1" t="s">
        <v>219</v>
      </c>
      <c r="H843" s="1">
        <v>7090309.5238095233</v>
      </c>
      <c r="I843" s="1">
        <v>200</v>
      </c>
      <c r="J843" s="1">
        <f>7444.825*1000</f>
        <v>7444825</v>
      </c>
      <c r="K843" s="1">
        <v>200</v>
      </c>
      <c r="L843" s="1">
        <f>7742.618*1000</f>
        <v>7742618</v>
      </c>
      <c r="M843" s="1">
        <v>200</v>
      </c>
      <c r="N843" s="1">
        <f>8052.32272*1000</f>
        <v>8052322.7199999997</v>
      </c>
      <c r="O843" s="1">
        <v>200</v>
      </c>
      <c r="P843" s="1">
        <f>8374.4156288*1000</f>
        <v>8374415.6287999991</v>
      </c>
      <c r="Q843" s="1">
        <v>200</v>
      </c>
      <c r="R843" s="9">
        <f t="shared" si="15"/>
        <v>38704490.872609518</v>
      </c>
      <c r="S843" s="1">
        <f t="shared" si="15"/>
        <v>1000</v>
      </c>
      <c r="T843" s="1" t="s">
        <v>2958</v>
      </c>
      <c r="U843" s="1" t="s">
        <v>25</v>
      </c>
      <c r="V843" s="1" t="s">
        <v>25</v>
      </c>
    </row>
    <row r="844" spans="1:22" s="6" customFormat="1" ht="39.75" customHeight="1" x14ac:dyDescent="0.2">
      <c r="A844" s="1">
        <v>837</v>
      </c>
      <c r="B844" s="19" t="s">
        <v>295</v>
      </c>
      <c r="C844" s="1" t="s">
        <v>2685</v>
      </c>
      <c r="D844" s="1" t="s">
        <v>3368</v>
      </c>
      <c r="E844" s="1" t="s">
        <v>3370</v>
      </c>
      <c r="F844" s="1"/>
      <c r="G844" s="1" t="s">
        <v>219</v>
      </c>
      <c r="H844" s="1">
        <v>2725914.2857142854</v>
      </c>
      <c r="I844" s="1">
        <f>'[2]Каталог цен'!$E$116</f>
        <v>200</v>
      </c>
      <c r="J844" s="1">
        <f>2862.21*1000</f>
        <v>2862210</v>
      </c>
      <c r="K844" s="1">
        <v>200</v>
      </c>
      <c r="L844" s="1">
        <f>2976.6984*1000</f>
        <v>2976698.4000000004</v>
      </c>
      <c r="M844" s="1">
        <v>200</v>
      </c>
      <c r="N844" s="1">
        <f>3095.766336*1000</f>
        <v>3095766.3360000001</v>
      </c>
      <c r="O844" s="1">
        <v>200</v>
      </c>
      <c r="P844" s="1">
        <f>3219.59698944*1000</f>
        <v>3219596.9894400002</v>
      </c>
      <c r="Q844" s="1">
        <v>200</v>
      </c>
      <c r="R844" s="9">
        <f t="shared" si="15"/>
        <v>14880186.011154285</v>
      </c>
      <c r="S844" s="1">
        <f t="shared" si="15"/>
        <v>1000</v>
      </c>
      <c r="T844" s="1" t="s">
        <v>2958</v>
      </c>
      <c r="U844" s="1" t="s">
        <v>25</v>
      </c>
      <c r="V844" s="1" t="s">
        <v>25</v>
      </c>
    </row>
    <row r="845" spans="1:22" s="6" customFormat="1" ht="39.75" customHeight="1" x14ac:dyDescent="0.2">
      <c r="A845" s="1">
        <v>838</v>
      </c>
      <c r="B845" s="19" t="s">
        <v>295</v>
      </c>
      <c r="C845" s="1" t="s">
        <v>2685</v>
      </c>
      <c r="D845" s="1" t="s">
        <v>3368</v>
      </c>
      <c r="E845" s="1" t="s">
        <v>3371</v>
      </c>
      <c r="F845" s="1"/>
      <c r="G845" s="1" t="s">
        <v>3362</v>
      </c>
      <c r="H845" s="1">
        <v>2122095.8333333335</v>
      </c>
      <c r="I845" s="1">
        <f>'[2]Каталог цен'!$E$118</f>
        <v>1</v>
      </c>
      <c r="J845" s="1">
        <f>2228.200625*1000</f>
        <v>2228200.625</v>
      </c>
      <c r="K845" s="1">
        <v>1</v>
      </c>
      <c r="L845" s="1">
        <f>2317.32865*1000</f>
        <v>2317328.65</v>
      </c>
      <c r="M845" s="1">
        <v>1</v>
      </c>
      <c r="N845" s="1">
        <f>2410.021796*1000</f>
        <v>2410021.7960000001</v>
      </c>
      <c r="O845" s="1">
        <v>1</v>
      </c>
      <c r="P845" s="1">
        <f>2506.42266784*1000</f>
        <v>2506422.6678400002</v>
      </c>
      <c r="Q845" s="1">
        <v>1</v>
      </c>
      <c r="R845" s="9">
        <f t="shared" si="15"/>
        <v>11584069.572173335</v>
      </c>
      <c r="S845" s="1">
        <f t="shared" si="15"/>
        <v>5</v>
      </c>
      <c r="T845" s="1" t="s">
        <v>2958</v>
      </c>
      <c r="U845" s="1" t="s">
        <v>25</v>
      </c>
      <c r="V845" s="1" t="s">
        <v>25</v>
      </c>
    </row>
    <row r="846" spans="1:22" s="6" customFormat="1" ht="39.75" customHeight="1" x14ac:dyDescent="0.2">
      <c r="A846" s="1">
        <v>839</v>
      </c>
      <c r="B846" s="19" t="s">
        <v>295</v>
      </c>
      <c r="C846" s="1" t="s">
        <v>2685</v>
      </c>
      <c r="D846" s="1" t="s">
        <v>3368</v>
      </c>
      <c r="E846" s="1" t="s">
        <v>3372</v>
      </c>
      <c r="F846" s="1"/>
      <c r="G846" s="1" t="s">
        <v>3362</v>
      </c>
      <c r="H846" s="1">
        <v>1986750</v>
      </c>
      <c r="I846" s="1">
        <f>'[2]Каталог цен'!$E$119</f>
        <v>1</v>
      </c>
      <c r="J846" s="1">
        <v>0</v>
      </c>
      <c r="K846" s="1">
        <v>0</v>
      </c>
      <c r="L846" s="1">
        <v>0</v>
      </c>
      <c r="M846" s="1">
        <v>0</v>
      </c>
      <c r="N846" s="1">
        <v>0</v>
      </c>
      <c r="O846" s="1">
        <v>0</v>
      </c>
      <c r="P846" s="1">
        <v>0</v>
      </c>
      <c r="Q846" s="1">
        <v>0</v>
      </c>
      <c r="R846" s="9">
        <f t="shared" si="15"/>
        <v>1986750</v>
      </c>
      <c r="S846" s="1">
        <f t="shared" si="15"/>
        <v>1</v>
      </c>
      <c r="T846" s="1" t="s">
        <v>2958</v>
      </c>
      <c r="U846" s="1" t="s">
        <v>25</v>
      </c>
      <c r="V846" s="1" t="s">
        <v>25</v>
      </c>
    </row>
    <row r="847" spans="1:22" s="6" customFormat="1" ht="39.75" customHeight="1" x14ac:dyDescent="0.2">
      <c r="A847" s="1">
        <v>840</v>
      </c>
      <c r="B847" s="19" t="s">
        <v>295</v>
      </c>
      <c r="C847" s="1" t="s">
        <v>2685</v>
      </c>
      <c r="D847" s="1" t="s">
        <v>3368</v>
      </c>
      <c r="E847" s="1" t="s">
        <v>3373</v>
      </c>
      <c r="F847" s="1"/>
      <c r="G847" s="1" t="s">
        <v>3362</v>
      </c>
      <c r="H847" s="1">
        <v>1742419.0476190476</v>
      </c>
      <c r="I847" s="1">
        <f>'[2]Каталог цен'!$E$120</f>
        <v>1</v>
      </c>
      <c r="J847" s="1">
        <v>1829.54</v>
      </c>
      <c r="K847" s="1">
        <v>1</v>
      </c>
      <c r="L847" s="1">
        <v>1902.7216000000001</v>
      </c>
      <c r="M847" s="1">
        <v>1</v>
      </c>
      <c r="N847" s="1">
        <v>1978.8304640000001</v>
      </c>
      <c r="O847" s="1">
        <v>1</v>
      </c>
      <c r="P847" s="1">
        <v>2057.9836825600005</v>
      </c>
      <c r="Q847" s="1">
        <v>1</v>
      </c>
      <c r="R847" s="9">
        <f t="shared" si="15"/>
        <v>1750188.1233656078</v>
      </c>
      <c r="S847" s="1">
        <f t="shared" si="15"/>
        <v>5</v>
      </c>
      <c r="T847" s="1" t="s">
        <v>2958</v>
      </c>
      <c r="U847" s="1" t="s">
        <v>25</v>
      </c>
      <c r="V847" s="1" t="s">
        <v>25</v>
      </c>
    </row>
    <row r="848" spans="1:22" s="6" customFormat="1" ht="39.75" customHeight="1" x14ac:dyDescent="0.2">
      <c r="A848" s="1">
        <v>841</v>
      </c>
      <c r="B848" s="19" t="s">
        <v>295</v>
      </c>
      <c r="C848" s="1" t="s">
        <v>296</v>
      </c>
      <c r="D848" s="1" t="s">
        <v>3374</v>
      </c>
      <c r="E848" s="1" t="s">
        <v>3375</v>
      </c>
      <c r="F848" s="1"/>
      <c r="G848" s="1" t="s">
        <v>3362</v>
      </c>
      <c r="H848" s="1">
        <v>2149369.0476190476</v>
      </c>
      <c r="I848" s="1">
        <f>'[2]Каталог цен'!$E$121</f>
        <v>1</v>
      </c>
      <c r="J848" s="1">
        <f>2256.8375*1000</f>
        <v>2256837.5</v>
      </c>
      <c r="K848" s="1">
        <v>1</v>
      </c>
      <c r="L848" s="1">
        <f>2347.111*1000</f>
        <v>2347111</v>
      </c>
      <c r="M848" s="1">
        <v>1</v>
      </c>
      <c r="N848" s="1">
        <f>2440.99544*1000</f>
        <v>2440995.44</v>
      </c>
      <c r="O848" s="1">
        <v>1</v>
      </c>
      <c r="P848" s="1">
        <f>2538.6352576*1000</f>
        <v>2538635.2576000001</v>
      </c>
      <c r="Q848" s="1">
        <v>1</v>
      </c>
      <c r="R848" s="9">
        <f t="shared" si="15"/>
        <v>11732948.245219048</v>
      </c>
      <c r="S848" s="1">
        <f t="shared" si="15"/>
        <v>5</v>
      </c>
      <c r="T848" s="1" t="s">
        <v>2958</v>
      </c>
      <c r="U848" s="1" t="s">
        <v>25</v>
      </c>
      <c r="V848" s="1" t="s">
        <v>25</v>
      </c>
    </row>
    <row r="849" spans="1:22" s="6" customFormat="1" ht="39.75" customHeight="1" x14ac:dyDescent="0.2">
      <c r="A849" s="1">
        <v>842</v>
      </c>
      <c r="B849" s="19" t="s">
        <v>295</v>
      </c>
      <c r="C849" s="1" t="s">
        <v>2685</v>
      </c>
      <c r="D849" s="1" t="s">
        <v>3368</v>
      </c>
      <c r="E849" s="1" t="s">
        <v>3376</v>
      </c>
      <c r="F849" s="1"/>
      <c r="G849" s="1" t="s">
        <v>3362</v>
      </c>
      <c r="H849" s="1">
        <v>1891922.6190476192</v>
      </c>
      <c r="I849" s="1">
        <f>'[2]Каталог цен'!$E$122</f>
        <v>1</v>
      </c>
      <c r="J849" s="1">
        <v>0</v>
      </c>
      <c r="K849" s="1">
        <v>0</v>
      </c>
      <c r="L849" s="1">
        <v>0</v>
      </c>
      <c r="M849" s="1">
        <v>0</v>
      </c>
      <c r="N849" s="1">
        <v>0</v>
      </c>
      <c r="O849" s="1">
        <v>0</v>
      </c>
      <c r="P849" s="1">
        <v>0</v>
      </c>
      <c r="Q849" s="1">
        <v>0</v>
      </c>
      <c r="R849" s="9">
        <f t="shared" si="15"/>
        <v>1891922.6190476192</v>
      </c>
      <c r="S849" s="1">
        <f t="shared" si="15"/>
        <v>1</v>
      </c>
      <c r="T849" s="1" t="s">
        <v>2958</v>
      </c>
      <c r="U849" s="1" t="s">
        <v>25</v>
      </c>
      <c r="V849" s="1" t="s">
        <v>25</v>
      </c>
    </row>
    <row r="850" spans="1:22" s="6" customFormat="1" ht="39.75" customHeight="1" x14ac:dyDescent="0.2">
      <c r="A850" s="1">
        <v>843</v>
      </c>
      <c r="B850" s="19" t="s">
        <v>295</v>
      </c>
      <c r="C850" s="1" t="s">
        <v>296</v>
      </c>
      <c r="D850" s="1" t="s">
        <v>3374</v>
      </c>
      <c r="E850" s="1" t="s">
        <v>3377</v>
      </c>
      <c r="F850" s="1"/>
      <c r="G850" s="1" t="s">
        <v>3362</v>
      </c>
      <c r="H850" s="1">
        <v>1891632.7380952381</v>
      </c>
      <c r="I850" s="1">
        <f>'[2]Каталог цен'!$E$123</f>
        <v>1</v>
      </c>
      <c r="J850" s="1">
        <v>0</v>
      </c>
      <c r="K850" s="1">
        <v>0</v>
      </c>
      <c r="L850" s="1">
        <v>0</v>
      </c>
      <c r="M850" s="1">
        <v>0</v>
      </c>
      <c r="N850" s="1">
        <v>0</v>
      </c>
      <c r="O850" s="1">
        <v>0</v>
      </c>
      <c r="P850" s="1">
        <v>0</v>
      </c>
      <c r="Q850" s="1">
        <v>0</v>
      </c>
      <c r="R850" s="9">
        <f t="shared" si="15"/>
        <v>1891632.7380952381</v>
      </c>
      <c r="S850" s="1">
        <f t="shared" si="15"/>
        <v>1</v>
      </c>
      <c r="T850" s="1" t="s">
        <v>2958</v>
      </c>
      <c r="U850" s="1" t="s">
        <v>25</v>
      </c>
      <c r="V850" s="1" t="s">
        <v>25</v>
      </c>
    </row>
    <row r="851" spans="1:22" s="6" customFormat="1" ht="39.75" customHeight="1" x14ac:dyDescent="0.2">
      <c r="A851" s="1">
        <v>844</v>
      </c>
      <c r="B851" s="19" t="s">
        <v>295</v>
      </c>
      <c r="C851" s="1" t="s">
        <v>2685</v>
      </c>
      <c r="D851" s="1" t="s">
        <v>3368</v>
      </c>
      <c r="E851" s="1" t="s">
        <v>3376</v>
      </c>
      <c r="F851" s="1"/>
      <c r="G851" s="1" t="s">
        <v>3362</v>
      </c>
      <c r="H851" s="1">
        <v>1916922.6190476192</v>
      </c>
      <c r="I851" s="1">
        <f>'[2]Каталог цен'!$E$124</f>
        <v>1</v>
      </c>
      <c r="J851" s="1">
        <f>1986.51875*1000</f>
        <v>1986518.75</v>
      </c>
      <c r="K851" s="1">
        <v>1</v>
      </c>
      <c r="L851" s="1">
        <f>2065.9795*1000</f>
        <v>2065979.5</v>
      </c>
      <c r="M851" s="1">
        <v>1</v>
      </c>
      <c r="N851" s="1">
        <f>2148.61868*1000</f>
        <v>2148618.6800000002</v>
      </c>
      <c r="O851" s="1">
        <v>1</v>
      </c>
      <c r="P851" s="1">
        <f>2234.5634272*1000</f>
        <v>2234563.4272000003</v>
      </c>
      <c r="Q851" s="1">
        <v>1</v>
      </c>
      <c r="R851" s="9">
        <f t="shared" si="15"/>
        <v>10352602.97624762</v>
      </c>
      <c r="S851" s="1">
        <f t="shared" si="15"/>
        <v>5</v>
      </c>
      <c r="T851" s="1" t="s">
        <v>2958</v>
      </c>
      <c r="U851" s="1" t="s">
        <v>25</v>
      </c>
      <c r="V851" s="1" t="s">
        <v>25</v>
      </c>
    </row>
    <row r="852" spans="1:22" s="6" customFormat="1" ht="39.75" customHeight="1" x14ac:dyDescent="0.2">
      <c r="A852" s="1">
        <v>845</v>
      </c>
      <c r="B852" s="19" t="s">
        <v>295</v>
      </c>
      <c r="C852" s="1" t="s">
        <v>2685</v>
      </c>
      <c r="D852" s="1" t="s">
        <v>3368</v>
      </c>
      <c r="E852" s="1" t="s">
        <v>3378</v>
      </c>
      <c r="F852" s="1"/>
      <c r="G852" s="1" t="s">
        <v>3362</v>
      </c>
      <c r="H852" s="1">
        <v>2090148.2142857143</v>
      </c>
      <c r="I852" s="1">
        <f>'[2]Каталог цен'!$E$125</f>
        <v>1</v>
      </c>
      <c r="J852" s="1">
        <f>2194.655625*1000</f>
        <v>2194655.625</v>
      </c>
      <c r="K852" s="1">
        <v>1</v>
      </c>
      <c r="L852" s="1">
        <f>2282.44185*1000</f>
        <v>2282441.85</v>
      </c>
      <c r="M852" s="1">
        <v>1</v>
      </c>
      <c r="N852" s="1">
        <f>2373.739524*1000</f>
        <v>2373739.5240000002</v>
      </c>
      <c r="O852" s="1">
        <v>1</v>
      </c>
      <c r="P852" s="1">
        <f>2468.68910496*1000</f>
        <v>2468689.1049599997</v>
      </c>
      <c r="Q852" s="1">
        <v>1</v>
      </c>
      <c r="R852" s="9">
        <f t="shared" si="15"/>
        <v>11409674.318245715</v>
      </c>
      <c r="S852" s="1">
        <f t="shared" si="15"/>
        <v>5</v>
      </c>
      <c r="T852" s="1" t="s">
        <v>2958</v>
      </c>
      <c r="U852" s="1" t="s">
        <v>25</v>
      </c>
      <c r="V852" s="1" t="s">
        <v>25</v>
      </c>
    </row>
    <row r="853" spans="1:22" s="6" customFormat="1" ht="39.75" customHeight="1" x14ac:dyDescent="0.2">
      <c r="A853" s="1">
        <v>846</v>
      </c>
      <c r="B853" s="19" t="s">
        <v>295</v>
      </c>
      <c r="C853" s="1" t="s">
        <v>2685</v>
      </c>
      <c r="D853" s="1" t="s">
        <v>3368</v>
      </c>
      <c r="E853" s="1" t="s">
        <v>3379</v>
      </c>
      <c r="F853" s="1"/>
      <c r="G853" s="1" t="s">
        <v>3362</v>
      </c>
      <c r="H853" s="1">
        <v>4082010.7142857141</v>
      </c>
      <c r="I853" s="1">
        <v>2</v>
      </c>
      <c r="J853" s="1">
        <f>4286.11125*1000</f>
        <v>4286111.25</v>
      </c>
      <c r="K853" s="1">
        <v>2</v>
      </c>
      <c r="L853" s="1">
        <f>4457.5557*1000</f>
        <v>4457555.7</v>
      </c>
      <c r="M853" s="1">
        <v>2</v>
      </c>
      <c r="N853" s="1">
        <f>4635.857928*1000</f>
        <v>4635857.9280000003</v>
      </c>
      <c r="O853" s="1">
        <v>2</v>
      </c>
      <c r="P853" s="1">
        <f>4821.29224512*1000</f>
        <v>4821292.2451200001</v>
      </c>
      <c r="Q853" s="1">
        <v>2</v>
      </c>
      <c r="R853" s="9">
        <f t="shared" si="15"/>
        <v>22282827.837405715</v>
      </c>
      <c r="S853" s="1">
        <f t="shared" si="15"/>
        <v>10</v>
      </c>
      <c r="T853" s="1" t="s">
        <v>2958</v>
      </c>
      <c r="U853" s="1" t="s">
        <v>25</v>
      </c>
      <c r="V853" s="1" t="s">
        <v>25</v>
      </c>
    </row>
    <row r="854" spans="1:22" s="6" customFormat="1" ht="39.75" customHeight="1" x14ac:dyDescent="0.2">
      <c r="A854" s="1">
        <v>847</v>
      </c>
      <c r="B854" s="19" t="s">
        <v>295</v>
      </c>
      <c r="C854" s="1" t="s">
        <v>2665</v>
      </c>
      <c r="D854" s="1" t="s">
        <v>3380</v>
      </c>
      <c r="E854" s="1" t="s">
        <v>3381</v>
      </c>
      <c r="F854" s="1"/>
      <c r="G854" s="1" t="s">
        <v>3382</v>
      </c>
      <c r="H854" s="1">
        <v>2359875</v>
      </c>
      <c r="I854" s="1">
        <f>'[2]Каталог цен'!$E$127</f>
        <v>150</v>
      </c>
      <c r="J854" s="1">
        <f>2477.86875*1000</f>
        <v>2477868.75</v>
      </c>
      <c r="K854" s="1">
        <v>150</v>
      </c>
      <c r="L854" s="1">
        <f>2576.9835*1000</f>
        <v>2576983.5</v>
      </c>
      <c r="M854" s="1">
        <v>150</v>
      </c>
      <c r="N854" s="1">
        <f>2680.06284*1000</f>
        <v>2680062.84</v>
      </c>
      <c r="O854" s="1">
        <v>150</v>
      </c>
      <c r="P854" s="1">
        <f>2787.2653536*1000</f>
        <v>2787265.3536</v>
      </c>
      <c r="Q854" s="1">
        <v>150</v>
      </c>
      <c r="R854" s="9">
        <f t="shared" si="15"/>
        <v>12882055.443599999</v>
      </c>
      <c r="S854" s="1">
        <f t="shared" si="15"/>
        <v>750</v>
      </c>
      <c r="T854" s="1" t="s">
        <v>2958</v>
      </c>
      <c r="U854" s="1" t="s">
        <v>25</v>
      </c>
      <c r="V854" s="1" t="s">
        <v>25</v>
      </c>
    </row>
    <row r="855" spans="1:22" s="6" customFormat="1" ht="39.75" customHeight="1" x14ac:dyDescent="0.2">
      <c r="A855" s="1">
        <v>848</v>
      </c>
      <c r="B855" s="19" t="s">
        <v>193</v>
      </c>
      <c r="C855" s="1" t="s">
        <v>2944</v>
      </c>
      <c r="D855" s="1" t="s">
        <v>3383</v>
      </c>
      <c r="E855" s="1" t="s">
        <v>3384</v>
      </c>
      <c r="F855" s="1"/>
      <c r="G855" s="1" t="s">
        <v>3362</v>
      </c>
      <c r="H855" s="1">
        <v>733841.90476190473</v>
      </c>
      <c r="I855" s="1">
        <f>'[2]Каталог цен'!$E$130</f>
        <v>40</v>
      </c>
      <c r="J855" s="1">
        <f>770.534*1000</f>
        <v>770534</v>
      </c>
      <c r="K855" s="1">
        <v>40</v>
      </c>
      <c r="L855" s="1">
        <f>801.35536*1000</f>
        <v>801355.36</v>
      </c>
      <c r="M855" s="1">
        <v>40</v>
      </c>
      <c r="N855" s="1">
        <f>833.4095744*1000</f>
        <v>833409.57440000004</v>
      </c>
      <c r="O855" s="1">
        <v>40</v>
      </c>
      <c r="P855" s="1">
        <f>866.745957376*1000</f>
        <v>866745.95737600001</v>
      </c>
      <c r="Q855" s="1">
        <v>40</v>
      </c>
      <c r="R855" s="9">
        <f t="shared" si="15"/>
        <v>4005886.7965379045</v>
      </c>
      <c r="S855" s="1">
        <f t="shared" si="15"/>
        <v>200</v>
      </c>
      <c r="T855" s="1" t="s">
        <v>2958</v>
      </c>
      <c r="U855" s="1" t="s">
        <v>25</v>
      </c>
      <c r="V855" s="1" t="s">
        <v>25</v>
      </c>
    </row>
    <row r="856" spans="1:22" s="6" customFormat="1" ht="39.75" customHeight="1" x14ac:dyDescent="0.2">
      <c r="A856" s="1">
        <v>849</v>
      </c>
      <c r="B856" s="19" t="s">
        <v>193</v>
      </c>
      <c r="C856" s="1" t="s">
        <v>2944</v>
      </c>
      <c r="D856" s="1" t="s">
        <v>3383</v>
      </c>
      <c r="E856" s="1" t="s">
        <v>3385</v>
      </c>
      <c r="F856" s="1"/>
      <c r="G856" s="1" t="s">
        <v>3362</v>
      </c>
      <c r="H856" s="1">
        <v>95707.738095238092</v>
      </c>
      <c r="I856" s="1">
        <f>'[2]Каталог цен'!$E$131</f>
        <v>5</v>
      </c>
      <c r="J856" s="1">
        <f>100.493125*1000</f>
        <v>100493.125</v>
      </c>
      <c r="K856" s="1">
        <v>5</v>
      </c>
      <c r="L856" s="1">
        <f>104.51285*1000</f>
        <v>104512.85</v>
      </c>
      <c r="M856" s="1">
        <v>5</v>
      </c>
      <c r="N856" s="1">
        <f>108.693364*1000</f>
        <v>108693.364</v>
      </c>
      <c r="O856" s="1">
        <v>5</v>
      </c>
      <c r="P856" s="1">
        <f>113.04109856*1000</f>
        <v>113041.09856</v>
      </c>
      <c r="Q856" s="1">
        <v>5</v>
      </c>
      <c r="R856" s="9">
        <f t="shared" si="15"/>
        <v>522448.1756552381</v>
      </c>
      <c r="S856" s="1">
        <f t="shared" si="15"/>
        <v>25</v>
      </c>
      <c r="T856" s="1" t="s">
        <v>2958</v>
      </c>
      <c r="U856" s="1" t="s">
        <v>25</v>
      </c>
      <c r="V856" s="1" t="s">
        <v>25</v>
      </c>
    </row>
    <row r="857" spans="1:22" s="6" customFormat="1" ht="39.75" customHeight="1" x14ac:dyDescent="0.2">
      <c r="A857" s="1">
        <v>850</v>
      </c>
      <c r="B857" s="19" t="s">
        <v>877</v>
      </c>
      <c r="C857" s="1" t="s">
        <v>878</v>
      </c>
      <c r="D857" s="1" t="s">
        <v>879</v>
      </c>
      <c r="E857" s="1" t="s">
        <v>3386</v>
      </c>
      <c r="F857" s="1"/>
      <c r="G857" s="1" t="s">
        <v>3362</v>
      </c>
      <c r="H857" s="1">
        <v>4993166.666666666</v>
      </c>
      <c r="I857" s="1">
        <f>'[2]Каталог цен'!$E$142</f>
        <v>14</v>
      </c>
      <c r="J857" s="1">
        <f>5242.825*1000</f>
        <v>5242825</v>
      </c>
      <c r="K857" s="1">
        <v>14</v>
      </c>
      <c r="L857" s="1">
        <f>5452.538*1000</f>
        <v>5452538</v>
      </c>
      <c r="M857" s="1">
        <v>14</v>
      </c>
      <c r="N857" s="1">
        <f>5670.63952*1000</f>
        <v>5670639.5199999996</v>
      </c>
      <c r="O857" s="1">
        <v>14</v>
      </c>
      <c r="P857" s="1">
        <f>5897.4651008*1000</f>
        <v>5897465.1008000001</v>
      </c>
      <c r="Q857" s="1">
        <v>14</v>
      </c>
      <c r="R857" s="9">
        <f t="shared" si="15"/>
        <v>27256634.287466668</v>
      </c>
      <c r="S857" s="1">
        <f t="shared" si="15"/>
        <v>70</v>
      </c>
      <c r="T857" s="1" t="s">
        <v>2958</v>
      </c>
      <c r="U857" s="1" t="s">
        <v>25</v>
      </c>
      <c r="V857" s="1" t="s">
        <v>25</v>
      </c>
    </row>
    <row r="858" spans="1:22" s="6" customFormat="1" ht="39.75" customHeight="1" x14ac:dyDescent="0.2">
      <c r="A858" s="1">
        <v>851</v>
      </c>
      <c r="B858" s="19" t="s">
        <v>1481</v>
      </c>
      <c r="C858" s="1" t="s">
        <v>1482</v>
      </c>
      <c r="D858" s="1" t="s">
        <v>1483</v>
      </c>
      <c r="E858" s="145" t="s">
        <v>3387</v>
      </c>
      <c r="F858" s="1"/>
      <c r="G858" s="1" t="s">
        <v>3362</v>
      </c>
      <c r="H858" s="1">
        <v>163854.16666666669</v>
      </c>
      <c r="I858" s="1">
        <v>5</v>
      </c>
      <c r="J858" s="1">
        <f>172.046875*1000</f>
        <v>172046.875</v>
      </c>
      <c r="K858" s="1">
        <v>5</v>
      </c>
      <c r="L858" s="1">
        <f>178.92875*1000</f>
        <v>178928.75</v>
      </c>
      <c r="M858" s="1">
        <v>5</v>
      </c>
      <c r="N858" s="1">
        <f>186.0859*1000</f>
        <v>186085.90000000002</v>
      </c>
      <c r="O858" s="1">
        <v>5</v>
      </c>
      <c r="P858" s="1">
        <f>193.529336*1000</f>
        <v>193529.33600000001</v>
      </c>
      <c r="Q858" s="1">
        <v>5</v>
      </c>
      <c r="R858" s="9">
        <f t="shared" si="15"/>
        <v>894445.02766666666</v>
      </c>
      <c r="S858" s="1">
        <f t="shared" si="15"/>
        <v>25</v>
      </c>
      <c r="T858" s="1" t="s">
        <v>2958</v>
      </c>
      <c r="U858" s="1" t="s">
        <v>23</v>
      </c>
      <c r="V858" s="1" t="s">
        <v>25</v>
      </c>
    </row>
    <row r="859" spans="1:22" s="6" customFormat="1" ht="39.75" customHeight="1" x14ac:dyDescent="0.2">
      <c r="A859" s="1">
        <v>852</v>
      </c>
      <c r="B859" s="19" t="s">
        <v>1481</v>
      </c>
      <c r="C859" s="1" t="s">
        <v>1482</v>
      </c>
      <c r="D859" s="1" t="s">
        <v>1483</v>
      </c>
      <c r="E859" s="145" t="s">
        <v>3388</v>
      </c>
      <c r="F859" s="1"/>
      <c r="G859" s="1" t="s">
        <v>3362</v>
      </c>
      <c r="H859" s="1">
        <v>163854.16666666669</v>
      </c>
      <c r="I859" s="1">
        <v>5</v>
      </c>
      <c r="J859" s="1">
        <f>172.046875*1000</f>
        <v>172046.875</v>
      </c>
      <c r="K859" s="1">
        <v>5</v>
      </c>
      <c r="L859" s="1">
        <f>178.92875*1000</f>
        <v>178928.75</v>
      </c>
      <c r="M859" s="1">
        <v>5</v>
      </c>
      <c r="N859" s="1">
        <f>186.0859*1000</f>
        <v>186085.90000000002</v>
      </c>
      <c r="O859" s="1">
        <v>5</v>
      </c>
      <c r="P859" s="1">
        <f>193.529336*1000</f>
        <v>193529.33600000001</v>
      </c>
      <c r="Q859" s="1">
        <v>5</v>
      </c>
      <c r="R859" s="9">
        <f t="shared" si="15"/>
        <v>894445.02766666666</v>
      </c>
      <c r="S859" s="1">
        <f t="shared" si="15"/>
        <v>25</v>
      </c>
      <c r="T859" s="1" t="s">
        <v>2958</v>
      </c>
      <c r="U859" s="1" t="s">
        <v>23</v>
      </c>
      <c r="V859" s="1" t="s">
        <v>25</v>
      </c>
    </row>
    <row r="860" spans="1:22" s="6" customFormat="1" ht="39.75" customHeight="1" x14ac:dyDescent="0.2">
      <c r="A860" s="1">
        <v>853</v>
      </c>
      <c r="B860" s="19" t="s">
        <v>1481</v>
      </c>
      <c r="C860" s="1" t="s">
        <v>1482</v>
      </c>
      <c r="D860" s="1" t="s">
        <v>1483</v>
      </c>
      <c r="E860" s="145" t="s">
        <v>3389</v>
      </c>
      <c r="F860" s="1"/>
      <c r="G860" s="1" t="s">
        <v>3362</v>
      </c>
      <c r="H860" s="1">
        <v>174687.5</v>
      </c>
      <c r="I860" s="1">
        <v>5</v>
      </c>
      <c r="J860" s="1">
        <f>183.421875*1000</f>
        <v>183421.875</v>
      </c>
      <c r="K860" s="1">
        <v>5</v>
      </c>
      <c r="L860" s="1">
        <f>190.75875*1000</f>
        <v>190758.75</v>
      </c>
      <c r="M860" s="1">
        <v>5</v>
      </c>
      <c r="N860" s="1">
        <f>198.3891*1000</f>
        <v>198389.1</v>
      </c>
      <c r="O860" s="1">
        <v>5</v>
      </c>
      <c r="P860" s="1">
        <f>206.324664*1000</f>
        <v>206324.66400000002</v>
      </c>
      <c r="Q860" s="1">
        <v>5</v>
      </c>
      <c r="R860" s="9">
        <f t="shared" si="15"/>
        <v>953581.88899999997</v>
      </c>
      <c r="S860" s="1">
        <f t="shared" si="15"/>
        <v>25</v>
      </c>
      <c r="T860" s="1" t="s">
        <v>2958</v>
      </c>
      <c r="U860" s="1" t="s">
        <v>23</v>
      </c>
      <c r="V860" s="1" t="s">
        <v>25</v>
      </c>
    </row>
    <row r="861" spans="1:22" s="6" customFormat="1" ht="39.75" customHeight="1" x14ac:dyDescent="0.2">
      <c r="A861" s="1">
        <v>854</v>
      </c>
      <c r="B861" s="19" t="s">
        <v>1481</v>
      </c>
      <c r="C861" s="1" t="s">
        <v>1482</v>
      </c>
      <c r="D861" s="1" t="s">
        <v>1483</v>
      </c>
      <c r="E861" s="145" t="s">
        <v>3390</v>
      </c>
      <c r="F861" s="1"/>
      <c r="G861" s="1" t="s">
        <v>3362</v>
      </c>
      <c r="H861" s="1">
        <v>174687.5</v>
      </c>
      <c r="I861" s="1">
        <v>5</v>
      </c>
      <c r="J861" s="1">
        <f>183.421875*1000</f>
        <v>183421.875</v>
      </c>
      <c r="K861" s="1">
        <v>5</v>
      </c>
      <c r="L861" s="1">
        <f>190.75875*1000</f>
        <v>190758.75</v>
      </c>
      <c r="M861" s="1">
        <v>5</v>
      </c>
      <c r="N861" s="1">
        <f>198.3891*1000</f>
        <v>198389.1</v>
      </c>
      <c r="O861" s="1">
        <v>5</v>
      </c>
      <c r="P861" s="1">
        <f>206.324664*1000</f>
        <v>206324.66400000002</v>
      </c>
      <c r="Q861" s="1">
        <v>5</v>
      </c>
      <c r="R861" s="9">
        <f t="shared" si="15"/>
        <v>953581.88899999997</v>
      </c>
      <c r="S861" s="1">
        <f t="shared" si="15"/>
        <v>25</v>
      </c>
      <c r="T861" s="1" t="s">
        <v>2958</v>
      </c>
      <c r="U861" s="1" t="s">
        <v>23</v>
      </c>
      <c r="V861" s="1" t="s">
        <v>25</v>
      </c>
    </row>
    <row r="862" spans="1:22" s="6" customFormat="1" ht="39.75" customHeight="1" x14ac:dyDescent="0.2">
      <c r="A862" s="1">
        <v>855</v>
      </c>
      <c r="B862" s="19" t="s">
        <v>1481</v>
      </c>
      <c r="C862" s="1" t="s">
        <v>1482</v>
      </c>
      <c r="D862" s="1" t="s">
        <v>1483</v>
      </c>
      <c r="E862" s="145" t="s">
        <v>3391</v>
      </c>
      <c r="F862" s="1"/>
      <c r="G862" s="1" t="s">
        <v>3362</v>
      </c>
      <c r="H862" s="1">
        <v>341200</v>
      </c>
      <c r="I862" s="1">
        <v>10</v>
      </c>
      <c r="J862" s="1">
        <f>358.26*1000</f>
        <v>358260</v>
      </c>
      <c r="K862" s="1">
        <v>10</v>
      </c>
      <c r="L862" s="1">
        <f>372.5904*1000</f>
        <v>372590.39999999997</v>
      </c>
      <c r="M862" s="1">
        <v>10</v>
      </c>
      <c r="N862" s="1">
        <f>387.494016*1000</f>
        <v>387494.016</v>
      </c>
      <c r="O862" s="1">
        <v>10</v>
      </c>
      <c r="P862" s="1">
        <f>402.99377664*1000</f>
        <v>402993.77664</v>
      </c>
      <c r="Q862" s="1">
        <v>10</v>
      </c>
      <c r="R862" s="9">
        <f t="shared" ref="R862:S923" si="16">H862+J862+L862+N862+P862</f>
        <v>1862538.19264</v>
      </c>
      <c r="S862" s="1">
        <f t="shared" si="16"/>
        <v>50</v>
      </c>
      <c r="T862" s="1" t="s">
        <v>2958</v>
      </c>
      <c r="U862" s="1" t="s">
        <v>23</v>
      </c>
      <c r="V862" s="1" t="s">
        <v>25</v>
      </c>
    </row>
    <row r="863" spans="1:22" s="6" customFormat="1" ht="39.75" customHeight="1" x14ac:dyDescent="0.2">
      <c r="A863" s="1">
        <v>856</v>
      </c>
      <c r="B863" s="19" t="s">
        <v>1481</v>
      </c>
      <c r="C863" s="1" t="s">
        <v>1482</v>
      </c>
      <c r="D863" s="1" t="s">
        <v>1483</v>
      </c>
      <c r="E863" s="145" t="s">
        <v>3392</v>
      </c>
      <c r="F863" s="1"/>
      <c r="G863" s="1" t="s">
        <v>3362</v>
      </c>
      <c r="H863" s="1">
        <v>337566.66666666663</v>
      </c>
      <c r="I863" s="1">
        <v>10</v>
      </c>
      <c r="J863" s="1">
        <f>354.445*1000</f>
        <v>354445</v>
      </c>
      <c r="K863" s="1">
        <v>10</v>
      </c>
      <c r="L863" s="1">
        <f>368.6228*1000</f>
        <v>368622.8</v>
      </c>
      <c r="M863" s="1">
        <v>10</v>
      </c>
      <c r="N863" s="1">
        <f>383.367712*1000</f>
        <v>383367.712</v>
      </c>
      <c r="O863" s="1">
        <v>10</v>
      </c>
      <c r="P863" s="1">
        <f>398.70242048*1000</f>
        <v>398702.42047999997</v>
      </c>
      <c r="Q863" s="1">
        <v>10</v>
      </c>
      <c r="R863" s="9">
        <f t="shared" si="16"/>
        <v>1842704.5991466665</v>
      </c>
      <c r="S863" s="1">
        <f t="shared" si="16"/>
        <v>50</v>
      </c>
      <c r="T863" s="1" t="s">
        <v>2958</v>
      </c>
      <c r="U863" s="1" t="s">
        <v>23</v>
      </c>
      <c r="V863" s="1" t="s">
        <v>25</v>
      </c>
    </row>
    <row r="864" spans="1:22" s="6" customFormat="1" ht="39.75" customHeight="1" x14ac:dyDescent="0.2">
      <c r="A864" s="1">
        <v>857</v>
      </c>
      <c r="B864" s="19" t="s">
        <v>1481</v>
      </c>
      <c r="C864" s="1" t="s">
        <v>1482</v>
      </c>
      <c r="D864" s="1" t="s">
        <v>1483</v>
      </c>
      <c r="E864" s="145" t="s">
        <v>3393</v>
      </c>
      <c r="F864" s="1"/>
      <c r="G864" s="1" t="s">
        <v>3362</v>
      </c>
      <c r="H864" s="1">
        <v>364758.33333333337</v>
      </c>
      <c r="I864" s="1">
        <v>10</v>
      </c>
      <c r="J864" s="1">
        <f>382.99625*1000</f>
        <v>382996.25</v>
      </c>
      <c r="K864" s="1">
        <v>10</v>
      </c>
      <c r="L864" s="1">
        <f>398.3161*1000</f>
        <v>398316.1</v>
      </c>
      <c r="M864" s="1">
        <v>10</v>
      </c>
      <c r="N864" s="1">
        <f>414.248744*1000</f>
        <v>414248.74400000001</v>
      </c>
      <c r="O864" s="1">
        <v>10</v>
      </c>
      <c r="P864" s="1">
        <f>430.81869376*1000</f>
        <v>430818.69375999999</v>
      </c>
      <c r="Q864" s="1">
        <v>10</v>
      </c>
      <c r="R864" s="9">
        <f t="shared" si="16"/>
        <v>1991138.1210933332</v>
      </c>
      <c r="S864" s="1">
        <f t="shared" si="16"/>
        <v>50</v>
      </c>
      <c r="T864" s="1" t="s">
        <v>2958</v>
      </c>
      <c r="U864" s="1" t="s">
        <v>23</v>
      </c>
      <c r="V864" s="1" t="s">
        <v>25</v>
      </c>
    </row>
    <row r="865" spans="1:22" s="6" customFormat="1" ht="39.75" customHeight="1" x14ac:dyDescent="0.2">
      <c r="A865" s="1">
        <v>858</v>
      </c>
      <c r="B865" s="19" t="s">
        <v>1481</v>
      </c>
      <c r="C865" s="1" t="s">
        <v>1482</v>
      </c>
      <c r="D865" s="1" t="s">
        <v>1483</v>
      </c>
      <c r="E865" s="145" t="s">
        <v>3394</v>
      </c>
      <c r="F865" s="1"/>
      <c r="G865" s="1" t="s">
        <v>3362</v>
      </c>
      <c r="H865" s="1">
        <v>364758.33333333337</v>
      </c>
      <c r="I865" s="1">
        <v>10</v>
      </c>
      <c r="J865" s="1">
        <f>382.99625*1000</f>
        <v>382996.25</v>
      </c>
      <c r="K865" s="1">
        <v>10</v>
      </c>
      <c r="L865" s="1">
        <f>398.3161*1000</f>
        <v>398316.1</v>
      </c>
      <c r="M865" s="1">
        <v>10</v>
      </c>
      <c r="N865" s="1">
        <f>414.248744*1000</f>
        <v>414248.74400000001</v>
      </c>
      <c r="O865" s="1">
        <v>10</v>
      </c>
      <c r="P865" s="1">
        <f>430.81869376*1000</f>
        <v>430818.69375999999</v>
      </c>
      <c r="Q865" s="1">
        <v>10</v>
      </c>
      <c r="R865" s="9">
        <f t="shared" si="16"/>
        <v>1991138.1210933332</v>
      </c>
      <c r="S865" s="1">
        <f t="shared" si="16"/>
        <v>50</v>
      </c>
      <c r="T865" s="1" t="s">
        <v>2958</v>
      </c>
      <c r="U865" s="1" t="s">
        <v>23</v>
      </c>
      <c r="V865" s="1" t="s">
        <v>25</v>
      </c>
    </row>
    <row r="866" spans="1:22" s="6" customFormat="1" ht="39.75" customHeight="1" x14ac:dyDescent="0.2">
      <c r="A866" s="1">
        <v>859</v>
      </c>
      <c r="B866" s="19" t="s">
        <v>1481</v>
      </c>
      <c r="C866" s="1" t="s">
        <v>1482</v>
      </c>
      <c r="D866" s="1" t="s">
        <v>1483</v>
      </c>
      <c r="E866" s="145" t="s">
        <v>3395</v>
      </c>
      <c r="F866" s="1"/>
      <c r="G866" s="1" t="s">
        <v>3362</v>
      </c>
      <c r="H866" s="1">
        <v>199116.66666666669</v>
      </c>
      <c r="I866" s="1">
        <v>10</v>
      </c>
      <c r="J866" s="1">
        <f>209.0725*1000</f>
        <v>209072.5</v>
      </c>
      <c r="K866" s="1">
        <v>10</v>
      </c>
      <c r="L866" s="1">
        <f>217.4354*1000</f>
        <v>217435.4</v>
      </c>
      <c r="M866" s="1">
        <v>10</v>
      </c>
      <c r="N866" s="1">
        <f>226.132816*1000</f>
        <v>226132.81599999999</v>
      </c>
      <c r="O866" s="1">
        <v>10</v>
      </c>
      <c r="P866" s="1">
        <f>235.17812864*1000</f>
        <v>235178.12864000001</v>
      </c>
      <c r="Q866" s="1">
        <v>10</v>
      </c>
      <c r="R866" s="9">
        <f t="shared" si="16"/>
        <v>1086935.5113066668</v>
      </c>
      <c r="S866" s="1">
        <f t="shared" si="16"/>
        <v>50</v>
      </c>
      <c r="T866" s="1" t="s">
        <v>2958</v>
      </c>
      <c r="U866" s="1" t="s">
        <v>23</v>
      </c>
      <c r="V866" s="1" t="s">
        <v>25</v>
      </c>
    </row>
    <row r="867" spans="1:22" s="6" customFormat="1" ht="39.75" customHeight="1" x14ac:dyDescent="0.2">
      <c r="A867" s="1">
        <v>860</v>
      </c>
      <c r="B867" s="19" t="s">
        <v>3396</v>
      </c>
      <c r="C867" s="1" t="s">
        <v>2983</v>
      </c>
      <c r="D867" s="1" t="s">
        <v>3397</v>
      </c>
      <c r="E867" s="1" t="s">
        <v>3398</v>
      </c>
      <c r="F867" s="1"/>
      <c r="G867" s="1" t="s">
        <v>3362</v>
      </c>
      <c r="H867" s="1">
        <v>18261440</v>
      </c>
      <c r="I867" s="1">
        <v>32</v>
      </c>
      <c r="J867" s="1">
        <v>0</v>
      </c>
      <c r="K867" s="1">
        <v>0</v>
      </c>
      <c r="L867" s="1">
        <f>19941.49248*1000</f>
        <v>19941492.48</v>
      </c>
      <c r="M867" s="1">
        <v>32</v>
      </c>
      <c r="N867" s="1">
        <f>20739.1521792*1000</f>
        <v>20739152.179199997</v>
      </c>
      <c r="O867" s="1">
        <v>32</v>
      </c>
      <c r="P867" s="1">
        <v>0</v>
      </c>
      <c r="Q867" s="1">
        <v>0</v>
      </c>
      <c r="R867" s="9">
        <f t="shared" si="16"/>
        <v>58942084.659199998</v>
      </c>
      <c r="S867" s="1">
        <f t="shared" si="16"/>
        <v>96</v>
      </c>
      <c r="T867" s="1" t="s">
        <v>2958</v>
      </c>
      <c r="U867" s="1" t="s">
        <v>23</v>
      </c>
      <c r="V867" s="1" t="s">
        <v>25</v>
      </c>
    </row>
    <row r="868" spans="1:22" s="6" customFormat="1" ht="39.75" customHeight="1" x14ac:dyDescent="0.2">
      <c r="A868" s="1">
        <v>861</v>
      </c>
      <c r="B868" s="19" t="s">
        <v>3399</v>
      </c>
      <c r="C868" s="1" t="s">
        <v>3152</v>
      </c>
      <c r="D868" s="1" t="s">
        <v>3400</v>
      </c>
      <c r="E868" s="1" t="s">
        <v>3401</v>
      </c>
      <c r="F868" s="1"/>
      <c r="G868" s="1" t="s">
        <v>3362</v>
      </c>
      <c r="H868" s="1">
        <v>2297033.3333333335</v>
      </c>
      <c r="I868" s="1">
        <v>2</v>
      </c>
      <c r="J868" s="1">
        <v>0</v>
      </c>
      <c r="K868" s="1">
        <v>0</v>
      </c>
      <c r="L868" s="1">
        <v>2508.3604000000005</v>
      </c>
      <c r="M868" s="1">
        <v>2</v>
      </c>
      <c r="N868" s="1">
        <v>2608.6948160000006</v>
      </c>
      <c r="O868" s="1">
        <v>2</v>
      </c>
      <c r="P868" s="1">
        <v>0</v>
      </c>
      <c r="Q868" s="1">
        <v>0</v>
      </c>
      <c r="R868" s="9">
        <f t="shared" si="16"/>
        <v>2302150.3885493334</v>
      </c>
      <c r="S868" s="1">
        <f t="shared" si="16"/>
        <v>6</v>
      </c>
      <c r="T868" s="1" t="s">
        <v>2958</v>
      </c>
      <c r="U868" s="1" t="s">
        <v>23</v>
      </c>
      <c r="V868" s="1" t="s">
        <v>25</v>
      </c>
    </row>
    <row r="869" spans="1:22" s="6" customFormat="1" ht="39.75" customHeight="1" x14ac:dyDescent="0.2">
      <c r="A869" s="1">
        <v>862</v>
      </c>
      <c r="B869" s="19" t="s">
        <v>3402</v>
      </c>
      <c r="C869" s="1" t="s">
        <v>3184</v>
      </c>
      <c r="D869" s="1" t="s">
        <v>3403</v>
      </c>
      <c r="E869" s="1" t="s">
        <v>3404</v>
      </c>
      <c r="F869" s="1"/>
      <c r="G869" s="1" t="s">
        <v>3362</v>
      </c>
      <c r="H869" s="1">
        <v>1496050</v>
      </c>
      <c r="I869" s="1">
        <v>2</v>
      </c>
      <c r="J869" s="1">
        <v>0</v>
      </c>
      <c r="K869" s="1">
        <v>0</v>
      </c>
      <c r="L869" s="1">
        <f>1633.6866*1000</f>
        <v>1633686.6</v>
      </c>
      <c r="M869" s="1">
        <v>2</v>
      </c>
      <c r="N869" s="1">
        <f>1699.034064*1000</f>
        <v>1699034.064</v>
      </c>
      <c r="O869" s="1">
        <v>2</v>
      </c>
      <c r="P869" s="1">
        <v>0</v>
      </c>
      <c r="Q869" s="1">
        <v>0</v>
      </c>
      <c r="R869" s="9">
        <f t="shared" si="16"/>
        <v>4828770.6639999999</v>
      </c>
      <c r="S869" s="1">
        <f t="shared" si="16"/>
        <v>6</v>
      </c>
      <c r="T869" s="1" t="s">
        <v>2958</v>
      </c>
      <c r="U869" s="1" t="s">
        <v>23</v>
      </c>
      <c r="V869" s="1" t="s">
        <v>25</v>
      </c>
    </row>
    <row r="870" spans="1:22" s="6" customFormat="1" ht="39.75" customHeight="1" x14ac:dyDescent="0.2">
      <c r="A870" s="1">
        <v>863</v>
      </c>
      <c r="B870" s="19" t="s">
        <v>3405</v>
      </c>
      <c r="C870" s="1" t="s">
        <v>3406</v>
      </c>
      <c r="D870" s="1" t="s">
        <v>3407</v>
      </c>
      <c r="E870" s="1" t="s">
        <v>3408</v>
      </c>
      <c r="F870" s="1"/>
      <c r="G870" s="1" t="s">
        <v>3362</v>
      </c>
      <c r="H870" s="1">
        <v>681676.66666666663</v>
      </c>
      <c r="I870" s="1">
        <v>2</v>
      </c>
      <c r="J870" s="1">
        <v>0</v>
      </c>
      <c r="K870" s="1">
        <v>0</v>
      </c>
      <c r="L870" s="1">
        <f>744.39092*1000</f>
        <v>744390.92</v>
      </c>
      <c r="M870" s="1">
        <v>2</v>
      </c>
      <c r="N870" s="1">
        <f>774.1665568*1000</f>
        <v>774166.55680000002</v>
      </c>
      <c r="O870" s="1">
        <v>2</v>
      </c>
      <c r="P870" s="1">
        <v>0</v>
      </c>
      <c r="Q870" s="1">
        <v>0</v>
      </c>
      <c r="R870" s="9">
        <f t="shared" si="16"/>
        <v>2200234.1434666668</v>
      </c>
      <c r="S870" s="1">
        <f t="shared" si="16"/>
        <v>6</v>
      </c>
      <c r="T870" s="1" t="s">
        <v>2958</v>
      </c>
      <c r="U870" s="1" t="s">
        <v>23</v>
      </c>
      <c r="V870" s="1" t="s">
        <v>25</v>
      </c>
    </row>
    <row r="871" spans="1:22" s="6" customFormat="1" ht="39.75" customHeight="1" x14ac:dyDescent="0.2">
      <c r="A871" s="1">
        <v>864</v>
      </c>
      <c r="B871" s="88" t="s">
        <v>3409</v>
      </c>
      <c r="C871" s="89" t="s">
        <v>3410</v>
      </c>
      <c r="D871" s="89" t="s">
        <v>3411</v>
      </c>
      <c r="E871" s="89" t="s">
        <v>3412</v>
      </c>
      <c r="F871" s="89"/>
      <c r="G871" s="89" t="s">
        <v>3362</v>
      </c>
      <c r="H871" s="89">
        <v>10153.333333333334</v>
      </c>
      <c r="I871" s="89">
        <v>1</v>
      </c>
      <c r="J871" s="1">
        <v>0</v>
      </c>
      <c r="K871" s="1">
        <v>0</v>
      </c>
      <c r="L871" s="89">
        <f>11.08744*1000</f>
        <v>11087.44</v>
      </c>
      <c r="M871" s="89">
        <v>1</v>
      </c>
      <c r="N871" s="89">
        <f>11.5309376*1000</f>
        <v>11530.937599999999</v>
      </c>
      <c r="O871" s="89">
        <v>1</v>
      </c>
      <c r="P871" s="1">
        <v>0</v>
      </c>
      <c r="Q871" s="1">
        <v>0</v>
      </c>
      <c r="R871" s="9">
        <f t="shared" si="16"/>
        <v>32771.710933333336</v>
      </c>
      <c r="S871" s="1">
        <f t="shared" si="16"/>
        <v>3</v>
      </c>
      <c r="T871" s="89" t="s">
        <v>2958</v>
      </c>
      <c r="U871" s="89" t="s">
        <v>23</v>
      </c>
      <c r="V871" s="89" t="s">
        <v>25</v>
      </c>
    </row>
    <row r="872" spans="1:22" s="6" customFormat="1" ht="39.75" customHeight="1" x14ac:dyDescent="0.2">
      <c r="A872" s="1">
        <v>865</v>
      </c>
      <c r="B872" s="91" t="s">
        <v>34</v>
      </c>
      <c r="C872" s="1" t="s">
        <v>602</v>
      </c>
      <c r="D872" s="57" t="s">
        <v>603</v>
      </c>
      <c r="E872" s="57" t="s">
        <v>603</v>
      </c>
      <c r="F872" s="59"/>
      <c r="G872" s="57" t="s">
        <v>169</v>
      </c>
      <c r="H872" s="1">
        <v>863392.84</v>
      </c>
      <c r="I872" s="1">
        <v>4</v>
      </c>
      <c r="J872" s="2">
        <f t="shared" ref="J872:J881" si="17">H872*1.05</f>
        <v>906562.48199999996</v>
      </c>
      <c r="K872" s="2">
        <v>4</v>
      </c>
      <c r="L872" s="1">
        <f t="shared" ref="L872:L881" si="18">J872*1.05</f>
        <v>951890.60609999998</v>
      </c>
      <c r="M872" s="2">
        <v>4</v>
      </c>
      <c r="N872" s="2">
        <f t="shared" ref="N872:N881" si="19">L872*1.05</f>
        <v>999485.136405</v>
      </c>
      <c r="O872" s="2">
        <v>4</v>
      </c>
      <c r="P872" s="2">
        <f t="shared" ref="P872:P881" si="20">N872*1.05</f>
        <v>1049459.3932252501</v>
      </c>
      <c r="Q872" s="2">
        <v>4</v>
      </c>
      <c r="R872" s="9">
        <f t="shared" si="16"/>
        <v>4770790.4577302504</v>
      </c>
      <c r="S872" s="1">
        <f t="shared" si="16"/>
        <v>20</v>
      </c>
      <c r="T872" s="57" t="s">
        <v>336</v>
      </c>
      <c r="U872" s="57" t="s">
        <v>24</v>
      </c>
      <c r="V872" s="57" t="s">
        <v>415</v>
      </c>
    </row>
    <row r="873" spans="1:22" s="6" customFormat="1" ht="39.75" customHeight="1" x14ac:dyDescent="0.2">
      <c r="A873" s="1">
        <v>866</v>
      </c>
      <c r="B873" s="91" t="s">
        <v>34</v>
      </c>
      <c r="C873" s="1" t="s">
        <v>37</v>
      </c>
      <c r="D873" s="57" t="s">
        <v>38</v>
      </c>
      <c r="E873" s="57" t="s">
        <v>3413</v>
      </c>
      <c r="F873" s="59"/>
      <c r="G873" s="57" t="s">
        <v>169</v>
      </c>
      <c r="H873" s="1">
        <v>474611.16</v>
      </c>
      <c r="I873" s="1">
        <v>12</v>
      </c>
      <c r="J873" s="2">
        <f t="shared" si="17"/>
        <v>498341.71799999999</v>
      </c>
      <c r="K873" s="2">
        <v>12</v>
      </c>
      <c r="L873" s="1">
        <f t="shared" si="18"/>
        <v>523258.8039</v>
      </c>
      <c r="M873" s="2">
        <v>12</v>
      </c>
      <c r="N873" s="2">
        <f t="shared" si="19"/>
        <v>549421.74409499997</v>
      </c>
      <c r="O873" s="2">
        <v>12</v>
      </c>
      <c r="P873" s="2">
        <f t="shared" si="20"/>
        <v>576892.83129975002</v>
      </c>
      <c r="Q873" s="2">
        <v>12</v>
      </c>
      <c r="R873" s="9">
        <f t="shared" si="16"/>
        <v>2622526.2572947498</v>
      </c>
      <c r="S873" s="1">
        <f t="shared" si="16"/>
        <v>60</v>
      </c>
      <c r="T873" s="57" t="s">
        <v>336</v>
      </c>
      <c r="U873" s="57" t="s">
        <v>23</v>
      </c>
      <c r="V873" s="57" t="s">
        <v>490</v>
      </c>
    </row>
    <row r="874" spans="1:22" s="6" customFormat="1" ht="39.75" customHeight="1" x14ac:dyDescent="0.2">
      <c r="A874" s="1">
        <v>867</v>
      </c>
      <c r="B874" s="91" t="s">
        <v>34</v>
      </c>
      <c r="C874" s="1" t="s">
        <v>2937</v>
      </c>
      <c r="D874" s="57" t="s">
        <v>2938</v>
      </c>
      <c r="E874" s="57" t="s">
        <v>3414</v>
      </c>
      <c r="F874" s="59"/>
      <c r="G874" s="57" t="s">
        <v>169</v>
      </c>
      <c r="H874" s="1">
        <v>196499.99</v>
      </c>
      <c r="I874" s="1">
        <v>6</v>
      </c>
      <c r="J874" s="2">
        <f t="shared" si="17"/>
        <v>206324.9895</v>
      </c>
      <c r="K874" s="2">
        <v>6</v>
      </c>
      <c r="L874" s="1">
        <f t="shared" si="18"/>
        <v>216641.23897500001</v>
      </c>
      <c r="M874" s="2">
        <v>6</v>
      </c>
      <c r="N874" s="2">
        <f t="shared" si="19"/>
        <v>227473.30092375004</v>
      </c>
      <c r="O874" s="2">
        <v>6</v>
      </c>
      <c r="P874" s="2">
        <f t="shared" si="20"/>
        <v>238846.96596993756</v>
      </c>
      <c r="Q874" s="2">
        <v>6</v>
      </c>
      <c r="R874" s="9">
        <f t="shared" si="16"/>
        <v>1085786.4853686877</v>
      </c>
      <c r="S874" s="1">
        <f t="shared" si="16"/>
        <v>30</v>
      </c>
      <c r="T874" s="57" t="s">
        <v>336</v>
      </c>
      <c r="U874" s="57" t="s">
        <v>23</v>
      </c>
      <c r="V874" s="57" t="s">
        <v>490</v>
      </c>
    </row>
    <row r="875" spans="1:22" s="6" customFormat="1" ht="39.75" customHeight="1" x14ac:dyDescent="0.2">
      <c r="A875" s="1">
        <v>868</v>
      </c>
      <c r="B875" s="91" t="s">
        <v>34</v>
      </c>
      <c r="C875" s="1" t="s">
        <v>37</v>
      </c>
      <c r="D875" s="57" t="s">
        <v>2938</v>
      </c>
      <c r="E875" s="57" t="s">
        <v>3415</v>
      </c>
      <c r="F875" s="59"/>
      <c r="G875" s="57" t="s">
        <v>169</v>
      </c>
      <c r="H875" s="1">
        <v>10621875</v>
      </c>
      <c r="I875" s="1">
        <v>206</v>
      </c>
      <c r="J875" s="2">
        <f t="shared" si="17"/>
        <v>11152968.75</v>
      </c>
      <c r="K875" s="2">
        <v>206</v>
      </c>
      <c r="L875" s="1">
        <f t="shared" si="18"/>
        <v>11710617.1875</v>
      </c>
      <c r="M875" s="2">
        <v>206</v>
      </c>
      <c r="N875" s="2">
        <f t="shared" si="19"/>
        <v>12296148.046875</v>
      </c>
      <c r="O875" s="2">
        <v>206</v>
      </c>
      <c r="P875" s="2">
        <f t="shared" si="20"/>
        <v>12910955.44921875</v>
      </c>
      <c r="Q875" s="2">
        <v>206</v>
      </c>
      <c r="R875" s="9">
        <f t="shared" si="16"/>
        <v>58692564.43359375</v>
      </c>
      <c r="S875" s="1">
        <f t="shared" si="16"/>
        <v>1030</v>
      </c>
      <c r="T875" s="57" t="s">
        <v>336</v>
      </c>
      <c r="U875" s="57" t="s">
        <v>382</v>
      </c>
      <c r="V875" s="57" t="s">
        <v>3416</v>
      </c>
    </row>
    <row r="876" spans="1:22" s="6" customFormat="1" ht="39.75" customHeight="1" x14ac:dyDescent="0.2">
      <c r="A876" s="1">
        <v>869</v>
      </c>
      <c r="B876" s="91" t="s">
        <v>34</v>
      </c>
      <c r="C876" s="1" t="s">
        <v>2937</v>
      </c>
      <c r="D876" s="57" t="s">
        <v>2938</v>
      </c>
      <c r="E876" s="57" t="s">
        <v>3417</v>
      </c>
      <c r="F876" s="59"/>
      <c r="G876" s="57" t="s">
        <v>169</v>
      </c>
      <c r="H876" s="1">
        <v>1270000.03</v>
      </c>
      <c r="I876" s="1">
        <v>20</v>
      </c>
      <c r="J876" s="2">
        <f t="shared" si="17"/>
        <v>1333500.0315</v>
      </c>
      <c r="K876" s="2">
        <v>20</v>
      </c>
      <c r="L876" s="1">
        <f t="shared" si="18"/>
        <v>1400175.0330750002</v>
      </c>
      <c r="M876" s="2">
        <v>20</v>
      </c>
      <c r="N876" s="2">
        <f t="shared" si="19"/>
        <v>1470183.7847287501</v>
      </c>
      <c r="O876" s="2">
        <v>20</v>
      </c>
      <c r="P876" s="2">
        <f t="shared" si="20"/>
        <v>1543692.9739651878</v>
      </c>
      <c r="Q876" s="2">
        <v>20</v>
      </c>
      <c r="R876" s="9">
        <f t="shared" si="16"/>
        <v>7017551.8532689372</v>
      </c>
      <c r="S876" s="1">
        <f t="shared" si="16"/>
        <v>100</v>
      </c>
      <c r="T876" s="57" t="s">
        <v>336</v>
      </c>
      <c r="U876" s="57" t="s">
        <v>382</v>
      </c>
      <c r="V876" s="57" t="s">
        <v>3416</v>
      </c>
    </row>
    <row r="877" spans="1:22" s="6" customFormat="1" ht="39.75" customHeight="1" x14ac:dyDescent="0.2">
      <c r="A877" s="1">
        <v>870</v>
      </c>
      <c r="B877" s="91" t="s">
        <v>34</v>
      </c>
      <c r="C877" s="1" t="s">
        <v>2935</v>
      </c>
      <c r="D877" s="57" t="s">
        <v>2936</v>
      </c>
      <c r="E877" s="57" t="s">
        <v>3418</v>
      </c>
      <c r="F877" s="59"/>
      <c r="G877" s="57" t="s">
        <v>169</v>
      </c>
      <c r="H877" s="1">
        <v>186000.01</v>
      </c>
      <c r="I877" s="1">
        <v>4</v>
      </c>
      <c r="J877" s="2">
        <f t="shared" si="17"/>
        <v>195300.0105</v>
      </c>
      <c r="K877" s="2">
        <v>4</v>
      </c>
      <c r="L877" s="1">
        <f t="shared" si="18"/>
        <v>205065.01102500001</v>
      </c>
      <c r="M877" s="2">
        <v>4</v>
      </c>
      <c r="N877" s="2">
        <f t="shared" si="19"/>
        <v>215318.26157625002</v>
      </c>
      <c r="O877" s="2">
        <v>4</v>
      </c>
      <c r="P877" s="2">
        <f t="shared" si="20"/>
        <v>226084.17465506252</v>
      </c>
      <c r="Q877" s="2">
        <v>4</v>
      </c>
      <c r="R877" s="9">
        <f t="shared" si="16"/>
        <v>1027767.4677563125</v>
      </c>
      <c r="S877" s="1">
        <f t="shared" si="16"/>
        <v>20</v>
      </c>
      <c r="T877" s="57" t="s">
        <v>336</v>
      </c>
      <c r="U877" s="57" t="s">
        <v>382</v>
      </c>
      <c r="V877" s="57" t="s">
        <v>3416</v>
      </c>
    </row>
    <row r="878" spans="1:22" s="6" customFormat="1" ht="39.75" customHeight="1" x14ac:dyDescent="0.2">
      <c r="A878" s="1">
        <v>871</v>
      </c>
      <c r="B878" s="91" t="s">
        <v>34</v>
      </c>
      <c r="C878" s="1" t="s">
        <v>2937</v>
      </c>
      <c r="D878" s="57" t="s">
        <v>2938</v>
      </c>
      <c r="E878" s="57" t="s">
        <v>3419</v>
      </c>
      <c r="F878" s="59"/>
      <c r="G878" s="57" t="s">
        <v>169</v>
      </c>
      <c r="H878" s="1">
        <v>2599999.92</v>
      </c>
      <c r="I878" s="1">
        <v>56</v>
      </c>
      <c r="J878" s="2">
        <f t="shared" si="17"/>
        <v>2729999.9160000002</v>
      </c>
      <c r="K878" s="2">
        <v>56</v>
      </c>
      <c r="L878" s="1">
        <f t="shared" si="18"/>
        <v>2866499.9118000004</v>
      </c>
      <c r="M878" s="2">
        <v>56</v>
      </c>
      <c r="N878" s="2">
        <f t="shared" si="19"/>
        <v>3009824.9073900003</v>
      </c>
      <c r="O878" s="2">
        <v>56</v>
      </c>
      <c r="P878" s="2">
        <f t="shared" si="20"/>
        <v>3160316.1527595003</v>
      </c>
      <c r="Q878" s="2">
        <v>56</v>
      </c>
      <c r="R878" s="9">
        <f t="shared" si="16"/>
        <v>14366640.8079495</v>
      </c>
      <c r="S878" s="1">
        <f t="shared" si="16"/>
        <v>280</v>
      </c>
      <c r="T878" s="57" t="s">
        <v>336</v>
      </c>
      <c r="U878" s="57" t="s">
        <v>382</v>
      </c>
      <c r="V878" s="57" t="s">
        <v>3416</v>
      </c>
    </row>
    <row r="879" spans="1:22" s="6" customFormat="1" ht="39.75" customHeight="1" x14ac:dyDescent="0.2">
      <c r="A879" s="1">
        <v>872</v>
      </c>
      <c r="B879" s="91" t="s">
        <v>34</v>
      </c>
      <c r="C879" s="1" t="s">
        <v>37</v>
      </c>
      <c r="D879" s="57" t="s">
        <v>38</v>
      </c>
      <c r="E879" s="57" t="s">
        <v>3420</v>
      </c>
      <c r="F879" s="59"/>
      <c r="G879" s="57" t="s">
        <v>169</v>
      </c>
      <c r="H879" s="1">
        <v>36028570.32</v>
      </c>
      <c r="I879" s="1">
        <v>776</v>
      </c>
      <c r="J879" s="2">
        <f t="shared" si="17"/>
        <v>37829998.836000003</v>
      </c>
      <c r="K879" s="2">
        <v>776</v>
      </c>
      <c r="L879" s="1">
        <f t="shared" si="18"/>
        <v>39721498.777800001</v>
      </c>
      <c r="M879" s="2">
        <v>776</v>
      </c>
      <c r="N879" s="2">
        <f t="shared" si="19"/>
        <v>41707573.716690004</v>
      </c>
      <c r="O879" s="2">
        <v>776</v>
      </c>
      <c r="P879" s="2">
        <f t="shared" si="20"/>
        <v>43792952.402524509</v>
      </c>
      <c r="Q879" s="2">
        <v>776</v>
      </c>
      <c r="R879" s="9">
        <f t="shared" si="16"/>
        <v>199080594.05301452</v>
      </c>
      <c r="S879" s="1">
        <f t="shared" si="16"/>
        <v>3880</v>
      </c>
      <c r="T879" s="57" t="s">
        <v>336</v>
      </c>
      <c r="U879" s="57" t="s">
        <v>382</v>
      </c>
      <c r="V879" s="57" t="s">
        <v>3416</v>
      </c>
    </row>
    <row r="880" spans="1:22" s="6" customFormat="1" ht="39.75" customHeight="1" x14ac:dyDescent="0.2">
      <c r="A880" s="1">
        <v>873</v>
      </c>
      <c r="B880" s="91" t="s">
        <v>34</v>
      </c>
      <c r="C880" s="1" t="s">
        <v>1063</v>
      </c>
      <c r="D880" s="57" t="s">
        <v>1064</v>
      </c>
      <c r="E880" s="57" t="s">
        <v>3421</v>
      </c>
      <c r="F880" s="59"/>
      <c r="G880" s="57" t="s">
        <v>169</v>
      </c>
      <c r="H880" s="1">
        <v>8497321.9600000009</v>
      </c>
      <c r="I880" s="1">
        <v>154</v>
      </c>
      <c r="J880" s="2">
        <f t="shared" si="17"/>
        <v>8922188.0580000021</v>
      </c>
      <c r="K880" s="2">
        <v>154</v>
      </c>
      <c r="L880" s="1">
        <f t="shared" si="18"/>
        <v>9368297.4609000031</v>
      </c>
      <c r="M880" s="2">
        <v>154</v>
      </c>
      <c r="N880" s="2">
        <f t="shared" si="19"/>
        <v>9836712.3339450043</v>
      </c>
      <c r="O880" s="2">
        <v>154</v>
      </c>
      <c r="P880" s="2">
        <f t="shared" si="20"/>
        <v>10328547.950642254</v>
      </c>
      <c r="Q880" s="2">
        <v>154</v>
      </c>
      <c r="R880" s="9">
        <f t="shared" si="16"/>
        <v>46953067.763487265</v>
      </c>
      <c r="S880" s="1">
        <f t="shared" si="16"/>
        <v>770</v>
      </c>
      <c r="T880" s="57" t="s">
        <v>336</v>
      </c>
      <c r="U880" s="57" t="s">
        <v>382</v>
      </c>
      <c r="V880" s="57" t="s">
        <v>3416</v>
      </c>
    </row>
    <row r="881" spans="1:22" s="6" customFormat="1" ht="39.75" customHeight="1" x14ac:dyDescent="0.2">
      <c r="A881" s="1">
        <v>874</v>
      </c>
      <c r="B881" s="91" t="s">
        <v>34</v>
      </c>
      <c r="C881" s="1" t="s">
        <v>362</v>
      </c>
      <c r="D881" s="57" t="s">
        <v>2939</v>
      </c>
      <c r="E881" s="57" t="s">
        <v>3422</v>
      </c>
      <c r="F881" s="59"/>
      <c r="G881" s="57" t="s">
        <v>169</v>
      </c>
      <c r="H881" s="1">
        <v>9292542.9299999997</v>
      </c>
      <c r="I881" s="1">
        <v>180</v>
      </c>
      <c r="J881" s="2">
        <f t="shared" si="17"/>
        <v>9757170.0765000004</v>
      </c>
      <c r="K881" s="2">
        <v>180</v>
      </c>
      <c r="L881" s="1">
        <f t="shared" si="18"/>
        <v>10245028.580325</v>
      </c>
      <c r="M881" s="2">
        <v>180</v>
      </c>
      <c r="N881" s="2">
        <f t="shared" si="19"/>
        <v>10757280.009341251</v>
      </c>
      <c r="O881" s="2">
        <v>180</v>
      </c>
      <c r="P881" s="2">
        <f t="shared" si="20"/>
        <v>11295144.009808315</v>
      </c>
      <c r="Q881" s="2">
        <v>180</v>
      </c>
      <c r="R881" s="9">
        <f t="shared" si="16"/>
        <v>51347165.60597457</v>
      </c>
      <c r="S881" s="1">
        <f t="shared" si="16"/>
        <v>900</v>
      </c>
      <c r="T881" s="57" t="s">
        <v>336</v>
      </c>
      <c r="U881" s="57" t="s">
        <v>382</v>
      </c>
      <c r="V881" s="57" t="s">
        <v>3416</v>
      </c>
    </row>
    <row r="882" spans="1:22" s="147" customFormat="1" ht="39.75" customHeight="1" x14ac:dyDescent="0.2">
      <c r="A882" s="1">
        <v>875</v>
      </c>
      <c r="B882" s="19" t="s">
        <v>3151</v>
      </c>
      <c r="C882" s="1" t="s">
        <v>763</v>
      </c>
      <c r="D882" s="1" t="s">
        <v>3423</v>
      </c>
      <c r="E882" s="1" t="s">
        <v>3424</v>
      </c>
      <c r="F882" s="146"/>
      <c r="G882" s="1" t="s">
        <v>27</v>
      </c>
      <c r="H882" s="3">
        <v>909999.99999999988</v>
      </c>
      <c r="I882" s="1">
        <v>1</v>
      </c>
      <c r="J882" s="1">
        <v>0</v>
      </c>
      <c r="K882" s="1">
        <v>0</v>
      </c>
      <c r="L882" s="1">
        <v>0</v>
      </c>
      <c r="M882" s="1">
        <v>0</v>
      </c>
      <c r="N882" s="1">
        <v>0</v>
      </c>
      <c r="O882" s="1">
        <v>0</v>
      </c>
      <c r="P882" s="1">
        <v>0</v>
      </c>
      <c r="Q882" s="1">
        <v>0</v>
      </c>
      <c r="R882" s="9">
        <f t="shared" si="16"/>
        <v>909999.99999999988</v>
      </c>
      <c r="S882" s="1">
        <f t="shared" si="16"/>
        <v>1</v>
      </c>
      <c r="T882" s="1" t="s">
        <v>358</v>
      </c>
      <c r="U882" s="1" t="s">
        <v>23</v>
      </c>
      <c r="V882" s="1" t="s">
        <v>3425</v>
      </c>
    </row>
    <row r="883" spans="1:22" s="147" customFormat="1" ht="39.75" customHeight="1" x14ac:dyDescent="0.2">
      <c r="A883" s="1">
        <v>876</v>
      </c>
      <c r="B883" s="19" t="s">
        <v>3223</v>
      </c>
      <c r="C883" s="1" t="s">
        <v>3426</v>
      </c>
      <c r="D883" s="1" t="s">
        <v>3223</v>
      </c>
      <c r="E883" s="1" t="s">
        <v>3427</v>
      </c>
      <c r="F883" s="146"/>
      <c r="G883" s="1" t="s">
        <v>27</v>
      </c>
      <c r="H883" s="3">
        <v>214999.99999999997</v>
      </c>
      <c r="I883" s="1">
        <v>1</v>
      </c>
      <c r="J883" s="1">
        <v>0</v>
      </c>
      <c r="K883" s="1">
        <v>0</v>
      </c>
      <c r="L883" s="1">
        <v>0</v>
      </c>
      <c r="M883" s="1">
        <v>0</v>
      </c>
      <c r="N883" s="1">
        <v>0</v>
      </c>
      <c r="O883" s="1">
        <v>0</v>
      </c>
      <c r="P883" s="1">
        <v>0</v>
      </c>
      <c r="Q883" s="1">
        <v>0</v>
      </c>
      <c r="R883" s="9">
        <f t="shared" si="16"/>
        <v>214999.99999999997</v>
      </c>
      <c r="S883" s="1">
        <f t="shared" si="16"/>
        <v>1</v>
      </c>
      <c r="T883" s="1" t="s">
        <v>358</v>
      </c>
      <c r="U883" s="1" t="s">
        <v>23</v>
      </c>
      <c r="V883" s="1"/>
    </row>
    <row r="884" spans="1:22" s="147" customFormat="1" ht="39.75" customHeight="1" x14ac:dyDescent="0.2">
      <c r="A884" s="1">
        <v>877</v>
      </c>
      <c r="B884" s="19" t="s">
        <v>242</v>
      </c>
      <c r="C884" s="1" t="s">
        <v>224</v>
      </c>
      <c r="D884" s="1" t="s">
        <v>439</v>
      </c>
      <c r="E884" s="1" t="s">
        <v>3428</v>
      </c>
      <c r="F884" s="146"/>
      <c r="G884" s="1" t="s">
        <v>27</v>
      </c>
      <c r="H884" s="3">
        <v>385568.50892857136</v>
      </c>
      <c r="I884" s="1">
        <v>1</v>
      </c>
      <c r="J884" s="1">
        <v>0</v>
      </c>
      <c r="K884" s="1">
        <v>0</v>
      </c>
      <c r="L884" s="1">
        <v>0</v>
      </c>
      <c r="M884" s="1">
        <v>0</v>
      </c>
      <c r="N884" s="1">
        <v>0</v>
      </c>
      <c r="O884" s="1">
        <v>0</v>
      </c>
      <c r="P884" s="1">
        <v>0</v>
      </c>
      <c r="Q884" s="1">
        <v>0</v>
      </c>
      <c r="R884" s="9">
        <f t="shared" si="16"/>
        <v>385568.50892857136</v>
      </c>
      <c r="S884" s="1">
        <f t="shared" si="16"/>
        <v>1</v>
      </c>
      <c r="T884" s="1" t="s">
        <v>358</v>
      </c>
      <c r="U884" s="1" t="s">
        <v>22</v>
      </c>
      <c r="V884" s="1" t="s">
        <v>3429</v>
      </c>
    </row>
    <row r="885" spans="1:22" s="147" customFormat="1" ht="39.75" customHeight="1" x14ac:dyDescent="0.2">
      <c r="A885" s="1">
        <v>878</v>
      </c>
      <c r="B885" s="19" t="s">
        <v>242</v>
      </c>
      <c r="C885" s="1" t="s">
        <v>3430</v>
      </c>
      <c r="D885" s="1" t="s">
        <v>3431</v>
      </c>
      <c r="E885" s="1" t="s">
        <v>3432</v>
      </c>
      <c r="F885" s="146"/>
      <c r="G885" s="1" t="s">
        <v>27</v>
      </c>
      <c r="H885" s="3">
        <v>1341107.8660714284</v>
      </c>
      <c r="I885" s="1">
        <v>1</v>
      </c>
      <c r="J885" s="1">
        <v>0</v>
      </c>
      <c r="K885" s="1">
        <v>0</v>
      </c>
      <c r="L885" s="1">
        <v>0</v>
      </c>
      <c r="M885" s="1">
        <v>0</v>
      </c>
      <c r="N885" s="1">
        <v>0</v>
      </c>
      <c r="O885" s="1">
        <v>0</v>
      </c>
      <c r="P885" s="1">
        <v>0</v>
      </c>
      <c r="Q885" s="1">
        <v>0</v>
      </c>
      <c r="R885" s="9">
        <f t="shared" si="16"/>
        <v>1341107.8660714284</v>
      </c>
      <c r="S885" s="1">
        <f t="shared" si="16"/>
        <v>1</v>
      </c>
      <c r="T885" s="1" t="s">
        <v>358</v>
      </c>
      <c r="U885" s="1" t="s">
        <v>22</v>
      </c>
      <c r="V885" s="1" t="s">
        <v>3429</v>
      </c>
    </row>
    <row r="886" spans="1:22" s="6" customFormat="1" ht="39.75" customHeight="1" x14ac:dyDescent="0.2">
      <c r="A886" s="1">
        <v>879</v>
      </c>
      <c r="B886" s="87" t="s">
        <v>3433</v>
      </c>
      <c r="C886" s="1" t="s">
        <v>3434</v>
      </c>
      <c r="D886" s="11" t="s">
        <v>3435</v>
      </c>
      <c r="E886" s="11" t="s">
        <v>3436</v>
      </c>
      <c r="F886" s="146" t="s">
        <v>3437</v>
      </c>
      <c r="G886" s="11" t="s">
        <v>29</v>
      </c>
      <c r="H886" s="3">
        <v>15983902</v>
      </c>
      <c r="I886" s="1">
        <v>1</v>
      </c>
      <c r="J886" s="1">
        <v>0</v>
      </c>
      <c r="K886" s="1">
        <v>0</v>
      </c>
      <c r="L886" s="1">
        <v>0</v>
      </c>
      <c r="M886" s="1">
        <v>0</v>
      </c>
      <c r="N886" s="1">
        <v>0</v>
      </c>
      <c r="O886" s="1">
        <v>0</v>
      </c>
      <c r="P886" s="1">
        <v>0</v>
      </c>
      <c r="Q886" s="1">
        <v>0</v>
      </c>
      <c r="R886" s="9">
        <f t="shared" si="16"/>
        <v>15983902</v>
      </c>
      <c r="S886" s="1">
        <f t="shared" si="16"/>
        <v>1</v>
      </c>
      <c r="T886" s="11" t="s">
        <v>3345</v>
      </c>
      <c r="U886" s="1" t="s">
        <v>186</v>
      </c>
      <c r="V886" s="1" t="s">
        <v>3438</v>
      </c>
    </row>
    <row r="887" spans="1:22" s="6" customFormat="1" ht="47.25" customHeight="1" x14ac:dyDescent="0.2">
      <c r="A887" s="1">
        <v>880</v>
      </c>
      <c r="B887" s="87" t="s">
        <v>57</v>
      </c>
      <c r="C887" s="1" t="s">
        <v>227</v>
      </c>
      <c r="D887" s="11" t="s">
        <v>3439</v>
      </c>
      <c r="E887" s="11" t="s">
        <v>3440</v>
      </c>
      <c r="F887" s="146" t="s">
        <v>3441</v>
      </c>
      <c r="G887" s="11" t="s">
        <v>169</v>
      </c>
      <c r="H887" s="3">
        <v>9071250</v>
      </c>
      <c r="I887" s="1">
        <v>59</v>
      </c>
      <c r="J887" s="1">
        <v>0</v>
      </c>
      <c r="K887" s="1">
        <v>0</v>
      </c>
      <c r="L887" s="1">
        <v>0</v>
      </c>
      <c r="M887" s="1">
        <v>0</v>
      </c>
      <c r="N887" s="1">
        <v>0</v>
      </c>
      <c r="O887" s="1">
        <v>0</v>
      </c>
      <c r="P887" s="1">
        <v>0</v>
      </c>
      <c r="Q887" s="1">
        <v>0</v>
      </c>
      <c r="R887" s="9">
        <f t="shared" si="16"/>
        <v>9071250</v>
      </c>
      <c r="S887" s="1">
        <f t="shared" si="16"/>
        <v>59</v>
      </c>
      <c r="T887" s="11" t="s">
        <v>3345</v>
      </c>
      <c r="U887" s="1" t="s">
        <v>23</v>
      </c>
      <c r="V887" s="1" t="s">
        <v>3442</v>
      </c>
    </row>
    <row r="888" spans="1:22" s="149" customFormat="1" ht="39" customHeight="1" x14ac:dyDescent="0.2">
      <c r="A888" s="1">
        <v>881</v>
      </c>
      <c r="B888" s="81" t="s">
        <v>3232</v>
      </c>
      <c r="C888" s="20" t="s">
        <v>3233</v>
      </c>
      <c r="D888" s="25" t="s">
        <v>3234</v>
      </c>
      <c r="E888" s="73" t="s">
        <v>15</v>
      </c>
      <c r="F888" s="20" t="s">
        <v>3446</v>
      </c>
      <c r="G888" s="148" t="s">
        <v>29</v>
      </c>
      <c r="H888" s="1">
        <v>83174880</v>
      </c>
      <c r="I888" s="1">
        <v>10</v>
      </c>
      <c r="J888" s="1">
        <v>124762320</v>
      </c>
      <c r="K888" s="1">
        <v>15</v>
      </c>
      <c r="L888" s="1">
        <v>124762320</v>
      </c>
      <c r="M888" s="1">
        <v>15</v>
      </c>
      <c r="N888" s="1">
        <v>124762320</v>
      </c>
      <c r="O888" s="1">
        <v>15</v>
      </c>
      <c r="P888" s="1">
        <v>0</v>
      </c>
      <c r="Q888" s="1">
        <v>0</v>
      </c>
      <c r="R888" s="9">
        <f t="shared" si="16"/>
        <v>457461840</v>
      </c>
      <c r="S888" s="1">
        <f t="shared" si="16"/>
        <v>55</v>
      </c>
      <c r="T888" s="20" t="s">
        <v>343</v>
      </c>
      <c r="U888" s="20" t="s">
        <v>186</v>
      </c>
      <c r="V888" s="20" t="s">
        <v>3347</v>
      </c>
    </row>
    <row r="889" spans="1:22" s="149" customFormat="1" ht="47.25" x14ac:dyDescent="0.2">
      <c r="A889" s="1">
        <v>882</v>
      </c>
      <c r="B889" s="150" t="s">
        <v>3232</v>
      </c>
      <c r="C889" s="148" t="s">
        <v>3233</v>
      </c>
      <c r="D889" s="148" t="s">
        <v>3234</v>
      </c>
      <c r="E889" s="151" t="s">
        <v>3445</v>
      </c>
      <c r="F889" s="20" t="s">
        <v>3444</v>
      </c>
      <c r="G889" s="148" t="s">
        <v>29</v>
      </c>
      <c r="H889" s="1">
        <v>100000000</v>
      </c>
      <c r="I889" s="1">
        <v>5</v>
      </c>
      <c r="J889" s="1">
        <v>0</v>
      </c>
      <c r="K889" s="1">
        <v>0</v>
      </c>
      <c r="L889" s="1">
        <v>0</v>
      </c>
      <c r="M889" s="1">
        <v>0</v>
      </c>
      <c r="N889" s="1">
        <v>0</v>
      </c>
      <c r="O889" s="1">
        <v>0</v>
      </c>
      <c r="P889" s="1">
        <v>0</v>
      </c>
      <c r="Q889" s="1">
        <v>0</v>
      </c>
      <c r="R889" s="9">
        <f t="shared" si="16"/>
        <v>100000000</v>
      </c>
      <c r="S889" s="1">
        <f t="shared" si="16"/>
        <v>5</v>
      </c>
      <c r="T889" s="20" t="s">
        <v>332</v>
      </c>
      <c r="U889" s="20" t="s">
        <v>186</v>
      </c>
      <c r="V889" s="20" t="s">
        <v>3347</v>
      </c>
    </row>
    <row r="890" spans="1:22" ht="43.5" customHeight="1" x14ac:dyDescent="0.25">
      <c r="A890" s="1">
        <v>883</v>
      </c>
      <c r="B890" s="150" t="s">
        <v>3042</v>
      </c>
      <c r="C890" s="148" t="s">
        <v>3043</v>
      </c>
      <c r="D890" s="148" t="s">
        <v>3044</v>
      </c>
      <c r="E890" s="148" t="s">
        <v>3464</v>
      </c>
      <c r="F890" s="148"/>
      <c r="G890" s="148" t="s">
        <v>29</v>
      </c>
      <c r="H890" s="1">
        <v>29560000</v>
      </c>
      <c r="I890" s="1">
        <v>1</v>
      </c>
      <c r="J890" s="1">
        <v>30890200</v>
      </c>
      <c r="K890" s="1">
        <v>1</v>
      </c>
      <c r="L890" s="1">
        <v>31971357</v>
      </c>
      <c r="M890" s="1">
        <v>1</v>
      </c>
      <c r="N890" s="1">
        <v>33090354.5</v>
      </c>
      <c r="O890" s="1">
        <v>1</v>
      </c>
      <c r="P890" s="1">
        <v>34248516.909999996</v>
      </c>
      <c r="Q890" s="1">
        <v>1</v>
      </c>
      <c r="R890" s="9">
        <f t="shared" si="16"/>
        <v>159760428.41</v>
      </c>
      <c r="S890" s="1">
        <f t="shared" si="16"/>
        <v>5</v>
      </c>
      <c r="T890" s="20" t="s">
        <v>3342</v>
      </c>
      <c r="U890" s="20" t="s">
        <v>19</v>
      </c>
      <c r="V890" s="20" t="s">
        <v>3465</v>
      </c>
    </row>
    <row r="891" spans="1:22" x14ac:dyDescent="0.25">
      <c r="A891" s="1">
        <v>884</v>
      </c>
      <c r="B891" s="81" t="s">
        <v>98</v>
      </c>
      <c r="C891" s="20" t="s">
        <v>99</v>
      </c>
      <c r="D891" s="20" t="s">
        <v>98</v>
      </c>
      <c r="E891" s="20" t="s">
        <v>3466</v>
      </c>
      <c r="F891" s="20"/>
      <c r="G891" s="20" t="s">
        <v>169</v>
      </c>
      <c r="H891" s="20">
        <v>1389840</v>
      </c>
      <c r="I891" s="20">
        <v>20</v>
      </c>
      <c r="J891" s="20">
        <v>1389840</v>
      </c>
      <c r="K891" s="20">
        <v>20</v>
      </c>
      <c r="L891" s="20">
        <v>1389840</v>
      </c>
      <c r="M891" s="20">
        <v>20</v>
      </c>
      <c r="N891" s="20">
        <v>1389840</v>
      </c>
      <c r="O891" s="20">
        <v>20</v>
      </c>
      <c r="P891" s="20">
        <v>1389240</v>
      </c>
      <c r="Q891" s="20">
        <v>20</v>
      </c>
      <c r="R891" s="9">
        <f t="shared" si="16"/>
        <v>6948600</v>
      </c>
      <c r="S891" s="20">
        <f t="shared" ref="S891:S898" si="21">SUM(I891+K891+M891+O891+Q891)</f>
        <v>100</v>
      </c>
      <c r="T891" s="20" t="s">
        <v>3467</v>
      </c>
      <c r="U891" s="20" t="s">
        <v>24</v>
      </c>
      <c r="V891" s="20" t="s">
        <v>3468</v>
      </c>
    </row>
    <row r="892" spans="1:22" ht="31.5" x14ac:dyDescent="0.25">
      <c r="A892" s="1">
        <v>885</v>
      </c>
      <c r="B892" s="81" t="s">
        <v>3469</v>
      </c>
      <c r="C892" s="20" t="s">
        <v>3208</v>
      </c>
      <c r="D892" s="20" t="s">
        <v>3470</v>
      </c>
      <c r="E892" s="20" t="s">
        <v>3471</v>
      </c>
      <c r="F892" s="20"/>
      <c r="G892" s="20" t="s">
        <v>17</v>
      </c>
      <c r="H892" s="20">
        <v>15243540.279999999</v>
      </c>
      <c r="I892" s="20">
        <v>2909.95</v>
      </c>
      <c r="J892" s="20">
        <v>15243540.279999999</v>
      </c>
      <c r="K892" s="20">
        <v>2909.95</v>
      </c>
      <c r="L892" s="20">
        <v>15243540.279999999</v>
      </c>
      <c r="M892" s="20">
        <v>2909.95</v>
      </c>
      <c r="N892" s="20">
        <v>15243540.279999999</v>
      </c>
      <c r="O892" s="20">
        <v>2909.95</v>
      </c>
      <c r="P892" s="20">
        <v>15243540.279999999</v>
      </c>
      <c r="Q892" s="20">
        <v>2909.95</v>
      </c>
      <c r="R892" s="9">
        <f t="shared" si="16"/>
        <v>76217701.399999991</v>
      </c>
      <c r="S892" s="20">
        <f t="shared" si="21"/>
        <v>14549.75</v>
      </c>
      <c r="T892" s="20" t="s">
        <v>3467</v>
      </c>
      <c r="U892" s="20" t="s">
        <v>24</v>
      </c>
      <c r="V892" s="20" t="s">
        <v>3472</v>
      </c>
    </row>
    <row r="893" spans="1:22" ht="110.25" x14ac:dyDescent="0.25">
      <c r="A893" s="1">
        <v>886</v>
      </c>
      <c r="B893" s="81" t="s">
        <v>3473</v>
      </c>
      <c r="C893" s="20" t="s">
        <v>3474</v>
      </c>
      <c r="D893" s="20" t="s">
        <v>3475</v>
      </c>
      <c r="E893" s="20" t="s">
        <v>3476</v>
      </c>
      <c r="F893" s="20"/>
      <c r="G893" s="20" t="s">
        <v>117</v>
      </c>
      <c r="H893" s="20">
        <v>23373713.539999999</v>
      </c>
      <c r="I893" s="20">
        <v>35.97</v>
      </c>
      <c r="J893" s="20">
        <v>23373713.539999999</v>
      </c>
      <c r="K893" s="20">
        <v>35.97</v>
      </c>
      <c r="L893" s="20">
        <v>23373713.539999999</v>
      </c>
      <c r="M893" s="20">
        <v>35.97</v>
      </c>
      <c r="N893" s="20">
        <v>23373713.539999999</v>
      </c>
      <c r="O893" s="20">
        <v>35.97</v>
      </c>
      <c r="P893" s="20">
        <v>23373713.539999999</v>
      </c>
      <c r="Q893" s="20">
        <v>35.97</v>
      </c>
      <c r="R893" s="9">
        <f t="shared" si="16"/>
        <v>116868567.69999999</v>
      </c>
      <c r="S893" s="20">
        <f t="shared" si="21"/>
        <v>179.85</v>
      </c>
      <c r="T893" s="20" t="s">
        <v>3467</v>
      </c>
      <c r="U893" s="20" t="s">
        <v>24</v>
      </c>
      <c r="V893" s="20" t="s">
        <v>3472</v>
      </c>
    </row>
    <row r="894" spans="1:22" x14ac:dyDescent="0.25">
      <c r="A894" s="1">
        <v>887</v>
      </c>
      <c r="B894" s="81" t="s">
        <v>2994</v>
      </c>
      <c r="C894" s="20" t="s">
        <v>3477</v>
      </c>
      <c r="D894" s="20" t="s">
        <v>3478</v>
      </c>
      <c r="E894" s="20" t="s">
        <v>3479</v>
      </c>
      <c r="F894" s="20"/>
      <c r="G894" s="20" t="s">
        <v>169</v>
      </c>
      <c r="H894" s="20">
        <v>2160000</v>
      </c>
      <c r="I894" s="20">
        <v>24</v>
      </c>
      <c r="J894" s="20">
        <v>2160000</v>
      </c>
      <c r="K894" s="20">
        <v>24</v>
      </c>
      <c r="L894" s="20">
        <v>2160000</v>
      </c>
      <c r="M894" s="20">
        <v>24</v>
      </c>
      <c r="N894" s="20">
        <v>2160000</v>
      </c>
      <c r="O894" s="20">
        <v>24</v>
      </c>
      <c r="P894" s="20">
        <v>2160000</v>
      </c>
      <c r="Q894" s="20">
        <v>24</v>
      </c>
      <c r="R894" s="9">
        <f t="shared" si="16"/>
        <v>10800000</v>
      </c>
      <c r="S894" s="20">
        <f t="shared" si="21"/>
        <v>120</v>
      </c>
      <c r="T894" s="20" t="s">
        <v>3467</v>
      </c>
      <c r="U894" s="20" t="s">
        <v>24</v>
      </c>
      <c r="V894" s="20" t="s">
        <v>3480</v>
      </c>
    </row>
    <row r="895" spans="1:22" ht="78.75" x14ac:dyDescent="0.25">
      <c r="A895" s="1">
        <v>888</v>
      </c>
      <c r="B895" s="81" t="s">
        <v>3481</v>
      </c>
      <c r="C895" s="20" t="s">
        <v>3482</v>
      </c>
      <c r="D895" s="20" t="s">
        <v>3483</v>
      </c>
      <c r="E895" s="20" t="s">
        <v>3484</v>
      </c>
      <c r="F895" s="20"/>
      <c r="G895" s="20" t="s">
        <v>169</v>
      </c>
      <c r="H895" s="20">
        <v>510608</v>
      </c>
      <c r="I895" s="20">
        <v>188</v>
      </c>
      <c r="J895" s="20">
        <v>0</v>
      </c>
      <c r="K895" s="20">
        <v>0</v>
      </c>
      <c r="L895" s="20">
        <v>0</v>
      </c>
      <c r="M895" s="20">
        <v>0</v>
      </c>
      <c r="N895" s="20">
        <v>510608</v>
      </c>
      <c r="O895" s="20">
        <v>188</v>
      </c>
      <c r="P895" s="20">
        <v>0</v>
      </c>
      <c r="Q895" s="20">
        <v>0</v>
      </c>
      <c r="R895" s="9">
        <f t="shared" si="16"/>
        <v>1021216</v>
      </c>
      <c r="S895" s="20">
        <f t="shared" si="21"/>
        <v>376</v>
      </c>
      <c r="T895" s="20" t="s">
        <v>3467</v>
      </c>
      <c r="U895" s="20" t="s">
        <v>24</v>
      </c>
      <c r="V895" s="20" t="s">
        <v>3485</v>
      </c>
    </row>
    <row r="896" spans="1:22" ht="31.5" x14ac:dyDescent="0.25">
      <c r="A896" s="1">
        <v>889</v>
      </c>
      <c r="B896" s="81" t="s">
        <v>3486</v>
      </c>
      <c r="C896" s="20" t="s">
        <v>3487</v>
      </c>
      <c r="D896" s="20" t="s">
        <v>3488</v>
      </c>
      <c r="E896" s="20" t="s">
        <v>3489</v>
      </c>
      <c r="F896" s="20"/>
      <c r="G896" s="20" t="s">
        <v>117</v>
      </c>
      <c r="H896" s="20">
        <v>133936825</v>
      </c>
      <c r="I896" s="20">
        <v>55</v>
      </c>
      <c r="J896" s="20">
        <v>133936825</v>
      </c>
      <c r="K896" s="20">
        <v>55</v>
      </c>
      <c r="L896" s="20">
        <v>133936825</v>
      </c>
      <c r="M896" s="20">
        <v>55</v>
      </c>
      <c r="N896" s="20">
        <v>133936825</v>
      </c>
      <c r="O896" s="20">
        <v>55</v>
      </c>
      <c r="P896" s="20">
        <v>133936825</v>
      </c>
      <c r="Q896" s="20">
        <v>55</v>
      </c>
      <c r="R896" s="9">
        <f t="shared" si="16"/>
        <v>669684125</v>
      </c>
      <c r="S896" s="20">
        <f t="shared" si="21"/>
        <v>275</v>
      </c>
      <c r="T896" s="20" t="s">
        <v>3467</v>
      </c>
      <c r="U896" s="20" t="s">
        <v>24</v>
      </c>
      <c r="V896" s="20" t="s">
        <v>3472</v>
      </c>
    </row>
    <row r="897" spans="1:22" ht="31.5" x14ac:dyDescent="0.25">
      <c r="A897" s="1">
        <v>890</v>
      </c>
      <c r="B897" s="81" t="s">
        <v>3028</v>
      </c>
      <c r="C897" s="20" t="s">
        <v>3490</v>
      </c>
      <c r="D897" s="20" t="s">
        <v>3491</v>
      </c>
      <c r="E897" s="20" t="s">
        <v>3492</v>
      </c>
      <c r="F897" s="20"/>
      <c r="G897" s="20" t="s">
        <v>169</v>
      </c>
      <c r="H897" s="20">
        <v>753600</v>
      </c>
      <c r="I897" s="20">
        <v>314</v>
      </c>
      <c r="J897" s="20">
        <v>753600</v>
      </c>
      <c r="K897" s="20">
        <v>314</v>
      </c>
      <c r="L897" s="20">
        <v>753600</v>
      </c>
      <c r="M897" s="20">
        <v>314</v>
      </c>
      <c r="N897" s="20">
        <v>753600</v>
      </c>
      <c r="O897" s="20">
        <v>314</v>
      </c>
      <c r="P897" s="20">
        <v>753600</v>
      </c>
      <c r="Q897" s="20">
        <v>314</v>
      </c>
      <c r="R897" s="9">
        <f t="shared" si="16"/>
        <v>3768000</v>
      </c>
      <c r="S897" s="20">
        <f t="shared" si="21"/>
        <v>1570</v>
      </c>
      <c r="T897" s="20" t="s">
        <v>3467</v>
      </c>
      <c r="U897" s="20" t="s">
        <v>24</v>
      </c>
      <c r="V897" s="20" t="s">
        <v>3493</v>
      </c>
    </row>
    <row r="898" spans="1:22" ht="47.25" x14ac:dyDescent="0.25">
      <c r="A898" s="1">
        <v>891</v>
      </c>
      <c r="B898" s="81" t="s">
        <v>3494</v>
      </c>
      <c r="C898" s="20" t="s">
        <v>3495</v>
      </c>
      <c r="D898" s="20" t="s">
        <v>3496</v>
      </c>
      <c r="E898" s="20" t="s">
        <v>3497</v>
      </c>
      <c r="F898" s="20"/>
      <c r="G898" s="20" t="s">
        <v>282</v>
      </c>
      <c r="H898" s="20">
        <v>2600</v>
      </c>
      <c r="I898" s="20">
        <v>20522658</v>
      </c>
      <c r="J898" s="20">
        <v>2600</v>
      </c>
      <c r="K898" s="20">
        <v>20522658</v>
      </c>
      <c r="L898" s="20">
        <v>2600</v>
      </c>
      <c r="M898" s="20">
        <v>20522658</v>
      </c>
      <c r="N898" s="20">
        <v>2600</v>
      </c>
      <c r="O898" s="20">
        <v>20522658</v>
      </c>
      <c r="P898" s="20">
        <v>2600</v>
      </c>
      <c r="Q898" s="20">
        <v>20522658</v>
      </c>
      <c r="R898" s="9">
        <f t="shared" si="16"/>
        <v>13000</v>
      </c>
      <c r="S898" s="20">
        <f t="shared" si="21"/>
        <v>102613290</v>
      </c>
      <c r="T898" s="20" t="s">
        <v>3467</v>
      </c>
      <c r="U898" s="20" t="s">
        <v>24</v>
      </c>
      <c r="V898" s="20" t="s">
        <v>3498</v>
      </c>
    </row>
    <row r="899" spans="1:22" s="22" customFormat="1" ht="29.25" customHeight="1" x14ac:dyDescent="0.25">
      <c r="A899" s="1">
        <v>892</v>
      </c>
      <c r="B899" s="81" t="s">
        <v>3499</v>
      </c>
      <c r="C899" s="1" t="s">
        <v>3500</v>
      </c>
      <c r="D899" s="1" t="s">
        <v>3501</v>
      </c>
      <c r="E899" s="1" t="s">
        <v>16</v>
      </c>
      <c r="F899" s="5" t="s">
        <v>3502</v>
      </c>
      <c r="G899" s="1" t="s">
        <v>3503</v>
      </c>
      <c r="H899" s="21">
        <v>1328749.8</v>
      </c>
      <c r="I899" s="1">
        <v>70</v>
      </c>
      <c r="J899" s="1">
        <v>1328749.8</v>
      </c>
      <c r="K899" s="1">
        <v>70</v>
      </c>
      <c r="L899" s="2">
        <v>1328749.8</v>
      </c>
      <c r="M899" s="2">
        <v>70</v>
      </c>
      <c r="N899" s="2">
        <v>1328749.8</v>
      </c>
      <c r="O899" s="2">
        <v>70</v>
      </c>
      <c r="P899" s="2">
        <v>1328749.8</v>
      </c>
      <c r="Q899" s="2">
        <v>70</v>
      </c>
      <c r="R899" s="9">
        <f t="shared" si="16"/>
        <v>6643749</v>
      </c>
      <c r="S899" s="1">
        <v>350</v>
      </c>
      <c r="T899" s="1" t="s">
        <v>3504</v>
      </c>
      <c r="U899" s="1" t="s">
        <v>382</v>
      </c>
      <c r="V899" s="1" t="s">
        <v>25</v>
      </c>
    </row>
    <row r="900" spans="1:22" s="22" customFormat="1" ht="29.25" customHeight="1" x14ac:dyDescent="0.25">
      <c r="A900" s="1">
        <v>893</v>
      </c>
      <c r="B900" s="81" t="s">
        <v>3505</v>
      </c>
      <c r="C900" s="1" t="s">
        <v>3506</v>
      </c>
      <c r="D900" s="1" t="s">
        <v>3507</v>
      </c>
      <c r="E900" s="1" t="s">
        <v>16</v>
      </c>
      <c r="F900" s="5" t="s">
        <v>3508</v>
      </c>
      <c r="G900" s="1" t="s">
        <v>27</v>
      </c>
      <c r="H900" s="21">
        <v>18651666</v>
      </c>
      <c r="I900" s="1">
        <v>24200</v>
      </c>
      <c r="J900" s="21">
        <v>18651666</v>
      </c>
      <c r="K900" s="1">
        <v>24200</v>
      </c>
      <c r="L900" s="21">
        <v>18651666</v>
      </c>
      <c r="M900" s="1">
        <v>24200</v>
      </c>
      <c r="N900" s="1">
        <v>18651666</v>
      </c>
      <c r="O900" s="1">
        <v>24200</v>
      </c>
      <c r="P900" s="1">
        <v>18651666</v>
      </c>
      <c r="Q900" s="1">
        <v>24200</v>
      </c>
      <c r="R900" s="9">
        <f t="shared" si="16"/>
        <v>93258330</v>
      </c>
      <c r="S900" s="1">
        <v>121000</v>
      </c>
      <c r="T900" s="1" t="s">
        <v>3504</v>
      </c>
      <c r="U900" s="1" t="s">
        <v>382</v>
      </c>
      <c r="V900" s="1" t="s">
        <v>25</v>
      </c>
    </row>
    <row r="901" spans="1:22" s="22" customFormat="1" ht="29.25" customHeight="1" x14ac:dyDescent="0.25">
      <c r="A901" s="1">
        <v>894</v>
      </c>
      <c r="B901" s="81" t="s">
        <v>3505</v>
      </c>
      <c r="C901" s="1" t="s">
        <v>3506</v>
      </c>
      <c r="D901" s="1" t="s">
        <v>3507</v>
      </c>
      <c r="E901" s="1" t="s">
        <v>16</v>
      </c>
      <c r="F901" s="5" t="s">
        <v>3509</v>
      </c>
      <c r="G901" s="1" t="s">
        <v>27</v>
      </c>
      <c r="H901" s="1">
        <v>5351552</v>
      </c>
      <c r="I901" s="1">
        <v>6400</v>
      </c>
      <c r="J901" s="1">
        <v>5351552</v>
      </c>
      <c r="K901" s="1">
        <v>6400</v>
      </c>
      <c r="L901" s="1">
        <v>5351552</v>
      </c>
      <c r="M901" s="1">
        <v>6400</v>
      </c>
      <c r="N901" s="1">
        <v>5351552</v>
      </c>
      <c r="O901" s="1">
        <v>6400</v>
      </c>
      <c r="P901" s="1">
        <v>5351552</v>
      </c>
      <c r="Q901" s="1">
        <v>6400</v>
      </c>
      <c r="R901" s="9">
        <f t="shared" si="16"/>
        <v>26757760</v>
      </c>
      <c r="S901" s="1">
        <v>32000</v>
      </c>
      <c r="T901" s="1" t="s">
        <v>3504</v>
      </c>
      <c r="U901" s="1" t="s">
        <v>382</v>
      </c>
      <c r="V901" s="1" t="s">
        <v>25</v>
      </c>
    </row>
    <row r="902" spans="1:22" s="22" customFormat="1" ht="29.25" customHeight="1" x14ac:dyDescent="0.25">
      <c r="A902" s="1">
        <v>895</v>
      </c>
      <c r="B902" s="81" t="s">
        <v>3505</v>
      </c>
      <c r="C902" s="1" t="s">
        <v>3506</v>
      </c>
      <c r="D902" s="1" t="s">
        <v>3507</v>
      </c>
      <c r="E902" s="1" t="s">
        <v>16</v>
      </c>
      <c r="F902" s="5" t="s">
        <v>3510</v>
      </c>
      <c r="G902" s="1" t="s">
        <v>27</v>
      </c>
      <c r="H902" s="1">
        <v>1541460</v>
      </c>
      <c r="I902" s="1">
        <v>2000</v>
      </c>
      <c r="J902" s="1">
        <v>1541460</v>
      </c>
      <c r="K902" s="1">
        <v>2000</v>
      </c>
      <c r="L902" s="1">
        <v>1541460</v>
      </c>
      <c r="M902" s="1">
        <v>2000</v>
      </c>
      <c r="N902" s="1">
        <v>1541460</v>
      </c>
      <c r="O902" s="1">
        <v>2000</v>
      </c>
      <c r="P902" s="2">
        <v>1541460</v>
      </c>
      <c r="Q902" s="2">
        <v>2000</v>
      </c>
      <c r="R902" s="9">
        <f t="shared" si="16"/>
        <v>7707300</v>
      </c>
      <c r="S902" s="1">
        <v>10000</v>
      </c>
      <c r="T902" s="1" t="s">
        <v>3504</v>
      </c>
      <c r="U902" s="1" t="s">
        <v>382</v>
      </c>
      <c r="V902" s="1" t="s">
        <v>25</v>
      </c>
    </row>
    <row r="903" spans="1:22" s="22" customFormat="1" ht="29.25" customHeight="1" x14ac:dyDescent="0.25">
      <c r="A903" s="1">
        <v>896</v>
      </c>
      <c r="B903" s="81" t="s">
        <v>3511</v>
      </c>
      <c r="C903" s="1" t="s">
        <v>3512</v>
      </c>
      <c r="D903" s="1" t="s">
        <v>3513</v>
      </c>
      <c r="E903" s="1" t="s">
        <v>16</v>
      </c>
      <c r="F903" s="5" t="s">
        <v>3514</v>
      </c>
      <c r="G903" s="1" t="s">
        <v>17</v>
      </c>
      <c r="H903" s="21">
        <v>11555920</v>
      </c>
      <c r="I903" s="23">
        <v>17000</v>
      </c>
      <c r="J903" s="21">
        <v>11555920</v>
      </c>
      <c r="K903" s="23">
        <v>17000</v>
      </c>
      <c r="L903" s="21">
        <v>11555920</v>
      </c>
      <c r="M903" s="23">
        <v>17000</v>
      </c>
      <c r="N903" s="23">
        <v>11555920</v>
      </c>
      <c r="O903" s="23">
        <v>17000</v>
      </c>
      <c r="P903" s="1">
        <v>11555920</v>
      </c>
      <c r="Q903" s="1">
        <v>17000</v>
      </c>
      <c r="R903" s="9">
        <f t="shared" si="16"/>
        <v>57779600</v>
      </c>
      <c r="S903" s="1">
        <v>85000</v>
      </c>
      <c r="T903" s="1" t="s">
        <v>3504</v>
      </c>
      <c r="U903" s="1" t="s">
        <v>382</v>
      </c>
      <c r="V903" s="1" t="s">
        <v>25</v>
      </c>
    </row>
    <row r="904" spans="1:22" s="22" customFormat="1" ht="29.25" customHeight="1" x14ac:dyDescent="0.25">
      <c r="A904" s="1">
        <v>897</v>
      </c>
      <c r="B904" s="81" t="s">
        <v>3499</v>
      </c>
      <c r="C904" s="20" t="s">
        <v>3500</v>
      </c>
      <c r="D904" s="20" t="s">
        <v>3515</v>
      </c>
      <c r="E904" s="20" t="s">
        <v>16</v>
      </c>
      <c r="F904" s="5" t="s">
        <v>15</v>
      </c>
      <c r="G904" s="24" t="s">
        <v>3503</v>
      </c>
      <c r="H904" s="1">
        <v>1607143.2000000002</v>
      </c>
      <c r="I904" s="1">
        <v>80</v>
      </c>
      <c r="J904" s="1">
        <v>1607143.2000000002</v>
      </c>
      <c r="K904" s="1">
        <v>80</v>
      </c>
      <c r="L904" s="1">
        <v>1607143.2000000002</v>
      </c>
      <c r="M904" s="1">
        <v>80</v>
      </c>
      <c r="N904" s="1">
        <v>1607143.2000000002</v>
      </c>
      <c r="O904" s="1">
        <v>80</v>
      </c>
      <c r="P904" s="1">
        <v>1607143.2000000002</v>
      </c>
      <c r="Q904" s="1">
        <v>80</v>
      </c>
      <c r="R904" s="9">
        <f t="shared" si="16"/>
        <v>8035716.0000000009</v>
      </c>
      <c r="S904" s="1">
        <v>400</v>
      </c>
      <c r="T904" s="1" t="s">
        <v>3504</v>
      </c>
      <c r="U904" s="1" t="s">
        <v>382</v>
      </c>
      <c r="V904" s="1" t="s">
        <v>25</v>
      </c>
    </row>
    <row r="905" spans="1:22" s="22" customFormat="1" ht="29.25" customHeight="1" x14ac:dyDescent="0.25">
      <c r="A905" s="1">
        <v>898</v>
      </c>
      <c r="B905" s="81" t="s">
        <v>3511</v>
      </c>
      <c r="C905" s="20" t="s">
        <v>3512</v>
      </c>
      <c r="D905" s="20" t="s">
        <v>3513</v>
      </c>
      <c r="E905" s="20" t="s">
        <v>16</v>
      </c>
      <c r="F905" s="5" t="s">
        <v>15</v>
      </c>
      <c r="G905" s="1" t="s">
        <v>17</v>
      </c>
      <c r="H905" s="1">
        <v>11555920</v>
      </c>
      <c r="I905" s="1">
        <v>17000</v>
      </c>
      <c r="J905" s="1">
        <v>11555920</v>
      </c>
      <c r="K905" s="1">
        <v>17000</v>
      </c>
      <c r="L905" s="1">
        <v>11555920</v>
      </c>
      <c r="M905" s="1">
        <v>17000</v>
      </c>
      <c r="N905" s="1">
        <v>11555920</v>
      </c>
      <c r="O905" s="1">
        <v>17000</v>
      </c>
      <c r="P905" s="2">
        <v>11555920</v>
      </c>
      <c r="Q905" s="2">
        <v>17000</v>
      </c>
      <c r="R905" s="9">
        <f t="shared" si="16"/>
        <v>57779600</v>
      </c>
      <c r="S905" s="1">
        <v>85000</v>
      </c>
      <c r="T905" s="1" t="s">
        <v>3504</v>
      </c>
      <c r="U905" s="1" t="s">
        <v>382</v>
      </c>
      <c r="V905" s="1" t="s">
        <v>25</v>
      </c>
    </row>
    <row r="906" spans="1:22" s="22" customFormat="1" ht="29.25" customHeight="1" x14ac:dyDescent="0.25">
      <c r="A906" s="1">
        <v>899</v>
      </c>
      <c r="B906" s="81" t="s">
        <v>3516</v>
      </c>
      <c r="C906" s="20" t="s">
        <v>3517</v>
      </c>
      <c r="D906" s="20" t="s">
        <v>3518</v>
      </c>
      <c r="E906" s="20" t="s">
        <v>3519</v>
      </c>
      <c r="F906" s="5" t="s">
        <v>15</v>
      </c>
      <c r="G906" s="1" t="s">
        <v>17</v>
      </c>
      <c r="H906" s="1">
        <v>841770</v>
      </c>
      <c r="I906" s="1">
        <v>600</v>
      </c>
      <c r="J906" s="1">
        <v>841770</v>
      </c>
      <c r="K906" s="1">
        <v>600</v>
      </c>
      <c r="L906" s="1">
        <v>841770</v>
      </c>
      <c r="M906" s="1">
        <v>600</v>
      </c>
      <c r="N906" s="1">
        <v>841770</v>
      </c>
      <c r="O906" s="1">
        <v>600</v>
      </c>
      <c r="P906" s="1">
        <v>841770</v>
      </c>
      <c r="Q906" s="1">
        <v>600</v>
      </c>
      <c r="R906" s="9">
        <f t="shared" si="16"/>
        <v>4208850</v>
      </c>
      <c r="S906" s="1">
        <v>3000</v>
      </c>
      <c r="T906" s="1" t="s">
        <v>3504</v>
      </c>
      <c r="U906" s="1" t="s">
        <v>382</v>
      </c>
      <c r="V906" s="1" t="s">
        <v>25</v>
      </c>
    </row>
    <row r="907" spans="1:22" s="22" customFormat="1" ht="29.25" customHeight="1" x14ac:dyDescent="0.25">
      <c r="A907" s="1">
        <v>900</v>
      </c>
      <c r="B907" s="81" t="s">
        <v>3520</v>
      </c>
      <c r="C907" s="20" t="s">
        <v>3521</v>
      </c>
      <c r="D907" s="20" t="s">
        <v>3522</v>
      </c>
      <c r="E907" s="20" t="s">
        <v>3519</v>
      </c>
      <c r="F907" s="5" t="s">
        <v>3523</v>
      </c>
      <c r="G907" s="1" t="s">
        <v>27</v>
      </c>
      <c r="H907" s="1">
        <v>0</v>
      </c>
      <c r="I907" s="1">
        <v>0</v>
      </c>
      <c r="J907" s="1">
        <v>225476190</v>
      </c>
      <c r="K907" s="1">
        <v>1000</v>
      </c>
      <c r="L907" s="1">
        <v>180380952</v>
      </c>
      <c r="M907" s="1">
        <v>800</v>
      </c>
      <c r="N907" s="1">
        <v>157833333</v>
      </c>
      <c r="O907" s="1">
        <v>700</v>
      </c>
      <c r="P907" s="1">
        <v>135285714</v>
      </c>
      <c r="Q907" s="25">
        <v>600</v>
      </c>
      <c r="R907" s="9">
        <f t="shared" si="16"/>
        <v>698976189</v>
      </c>
      <c r="S907" s="1">
        <v>3100</v>
      </c>
      <c r="T907" s="1" t="s">
        <v>3504</v>
      </c>
      <c r="U907" s="1" t="s">
        <v>23</v>
      </c>
      <c r="V907" s="1" t="s">
        <v>3524</v>
      </c>
    </row>
    <row r="908" spans="1:22" s="22" customFormat="1" ht="29.25" customHeight="1" x14ac:dyDescent="0.25">
      <c r="A908" s="1">
        <v>901</v>
      </c>
      <c r="B908" s="81" t="s">
        <v>3520</v>
      </c>
      <c r="C908" s="20" t="s">
        <v>3521</v>
      </c>
      <c r="D908" s="20" t="s">
        <v>3525</v>
      </c>
      <c r="E908" s="20" t="s">
        <v>3519</v>
      </c>
      <c r="F908" s="5" t="s">
        <v>3526</v>
      </c>
      <c r="G908" s="1" t="s">
        <v>27</v>
      </c>
      <c r="H908" s="1">
        <v>0</v>
      </c>
      <c r="I908" s="1">
        <v>0</v>
      </c>
      <c r="J908" s="1">
        <v>199896432</v>
      </c>
      <c r="K908" s="1">
        <v>800</v>
      </c>
      <c r="L908" s="1">
        <v>174909378</v>
      </c>
      <c r="M908" s="1">
        <v>700</v>
      </c>
      <c r="N908" s="1">
        <v>149922324</v>
      </c>
      <c r="O908" s="1">
        <v>600</v>
      </c>
      <c r="P908" s="1">
        <v>124935270</v>
      </c>
      <c r="Q908" s="25">
        <v>500</v>
      </c>
      <c r="R908" s="9">
        <f t="shared" si="16"/>
        <v>649663404</v>
      </c>
      <c r="S908" s="1">
        <v>2600</v>
      </c>
      <c r="T908" s="1" t="s">
        <v>3504</v>
      </c>
      <c r="U908" s="1" t="s">
        <v>23</v>
      </c>
      <c r="V908" s="1" t="s">
        <v>3527</v>
      </c>
    </row>
    <row r="909" spans="1:22" s="22" customFormat="1" ht="29.25" customHeight="1" x14ac:dyDescent="0.25">
      <c r="A909" s="1">
        <v>902</v>
      </c>
      <c r="B909" s="81" t="s">
        <v>3528</v>
      </c>
      <c r="C909" s="20" t="s">
        <v>3529</v>
      </c>
      <c r="D909" s="20" t="s">
        <v>3530</v>
      </c>
      <c r="E909" s="20" t="s">
        <v>3519</v>
      </c>
      <c r="F909" s="5" t="s">
        <v>3531</v>
      </c>
      <c r="G909" s="1" t="s">
        <v>27</v>
      </c>
      <c r="H909" s="1">
        <v>126841241.82000001</v>
      </c>
      <c r="I909" s="1">
        <v>1614</v>
      </c>
      <c r="J909" s="1">
        <v>117000000</v>
      </c>
      <c r="K909" s="1">
        <v>1300</v>
      </c>
      <c r="L909" s="1">
        <v>90000000</v>
      </c>
      <c r="M909" s="1">
        <v>1000</v>
      </c>
      <c r="N909" s="1">
        <v>72000000</v>
      </c>
      <c r="O909" s="1">
        <v>800</v>
      </c>
      <c r="P909" s="1">
        <v>72000000</v>
      </c>
      <c r="Q909" s="25">
        <v>800</v>
      </c>
      <c r="R909" s="9">
        <f t="shared" si="16"/>
        <v>477841241.81999999</v>
      </c>
      <c r="S909" s="1">
        <v>5514</v>
      </c>
      <c r="T909" s="1" t="s">
        <v>3504</v>
      </c>
      <c r="U909" s="1" t="s">
        <v>3532</v>
      </c>
      <c r="V909" s="1" t="s">
        <v>3533</v>
      </c>
    </row>
    <row r="910" spans="1:22" s="22" customFormat="1" ht="29.25" customHeight="1" x14ac:dyDescent="0.25">
      <c r="A910" s="1">
        <v>903</v>
      </c>
      <c r="B910" s="81" t="s">
        <v>3534</v>
      </c>
      <c r="C910" s="20" t="s">
        <v>3535</v>
      </c>
      <c r="D910" s="20" t="s">
        <v>3536</v>
      </c>
      <c r="E910" s="20" t="s">
        <v>3519</v>
      </c>
      <c r="F910" s="5" t="s">
        <v>3537</v>
      </c>
      <c r="G910" s="1" t="s">
        <v>27</v>
      </c>
      <c r="H910" s="25">
        <v>0</v>
      </c>
      <c r="I910" s="25">
        <v>0</v>
      </c>
      <c r="J910" s="26">
        <v>2530520.89</v>
      </c>
      <c r="K910" s="25">
        <v>17</v>
      </c>
      <c r="L910" s="25"/>
      <c r="M910" s="25"/>
      <c r="N910" s="25"/>
      <c r="O910" s="25"/>
      <c r="P910" s="25"/>
      <c r="Q910" s="25"/>
      <c r="R910" s="9">
        <f t="shared" si="16"/>
        <v>2530520.89</v>
      </c>
      <c r="S910" s="1">
        <v>17</v>
      </c>
      <c r="T910" s="1" t="s">
        <v>3504</v>
      </c>
      <c r="U910" s="1" t="s">
        <v>23</v>
      </c>
      <c r="V910" s="1" t="s">
        <v>25</v>
      </c>
    </row>
    <row r="911" spans="1:22" s="22" customFormat="1" ht="29.25" customHeight="1" x14ac:dyDescent="0.25">
      <c r="A911" s="1">
        <v>904</v>
      </c>
      <c r="B911" s="81" t="s">
        <v>44</v>
      </c>
      <c r="C911" s="20" t="s">
        <v>3538</v>
      </c>
      <c r="D911" s="20" t="s">
        <v>3539</v>
      </c>
      <c r="E911" s="20" t="s">
        <v>3519</v>
      </c>
      <c r="F911" s="5" t="s">
        <v>3540</v>
      </c>
      <c r="G911" s="24" t="s">
        <v>2867</v>
      </c>
      <c r="H911" s="1">
        <v>19544590</v>
      </c>
      <c r="I911" s="1">
        <v>1</v>
      </c>
      <c r="J911" s="1">
        <v>19544590</v>
      </c>
      <c r="K911" s="1">
        <v>1</v>
      </c>
      <c r="L911" s="1">
        <v>19544590</v>
      </c>
      <c r="M911" s="1">
        <v>1</v>
      </c>
      <c r="N911" s="1"/>
      <c r="O911" s="1"/>
      <c r="P911" s="2"/>
      <c r="Q911" s="2"/>
      <c r="R911" s="9">
        <f t="shared" si="16"/>
        <v>58633770</v>
      </c>
      <c r="S911" s="1">
        <v>4</v>
      </c>
      <c r="T911" s="1" t="s">
        <v>3504</v>
      </c>
      <c r="U911" s="1" t="s">
        <v>25</v>
      </c>
      <c r="V911" s="1" t="s">
        <v>25</v>
      </c>
    </row>
    <row r="912" spans="1:22" s="22" customFormat="1" ht="29.25" customHeight="1" x14ac:dyDescent="0.25">
      <c r="A912" s="1">
        <v>905</v>
      </c>
      <c r="B912" s="81" t="s">
        <v>3542</v>
      </c>
      <c r="C912" s="20" t="s">
        <v>3543</v>
      </c>
      <c r="D912" s="20" t="s">
        <v>70</v>
      </c>
      <c r="E912" s="20" t="s">
        <v>3519</v>
      </c>
      <c r="F912" s="5" t="s">
        <v>3544</v>
      </c>
      <c r="G912" s="1" t="s">
        <v>27</v>
      </c>
      <c r="H912" s="1">
        <v>1372768.99</v>
      </c>
      <c r="I912" s="1">
        <v>10</v>
      </c>
      <c r="J912" s="1">
        <v>1372768.99</v>
      </c>
      <c r="K912" s="1">
        <v>10</v>
      </c>
      <c r="L912" s="1">
        <v>1372768.99</v>
      </c>
      <c r="M912" s="1">
        <v>10</v>
      </c>
      <c r="N912" s="1"/>
      <c r="O912" s="1"/>
      <c r="P912" s="2"/>
      <c r="Q912" s="2"/>
      <c r="R912" s="9">
        <f t="shared" si="16"/>
        <v>4118306.9699999997</v>
      </c>
      <c r="S912" s="1">
        <v>40</v>
      </c>
      <c r="T912" s="1" t="s">
        <v>3504</v>
      </c>
      <c r="U912" s="1" t="s">
        <v>23</v>
      </c>
      <c r="V912" s="1" t="s">
        <v>25</v>
      </c>
    </row>
    <row r="913" spans="1:22" s="22" customFormat="1" ht="29.25" customHeight="1" x14ac:dyDescent="0.25">
      <c r="A913" s="1">
        <v>906</v>
      </c>
      <c r="B913" s="81" t="s">
        <v>3545</v>
      </c>
      <c r="C913" s="20" t="s">
        <v>1142</v>
      </c>
      <c r="D913" s="20" t="s">
        <v>298</v>
      </c>
      <c r="E913" s="20" t="s">
        <v>3519</v>
      </c>
      <c r="F913" s="5" t="s">
        <v>3546</v>
      </c>
      <c r="G913" s="1" t="s">
        <v>27</v>
      </c>
      <c r="H913" s="1">
        <v>92000</v>
      </c>
      <c r="I913" s="1">
        <v>4</v>
      </c>
      <c r="J913" s="1">
        <v>98440</v>
      </c>
      <c r="K913" s="1">
        <v>4</v>
      </c>
      <c r="L913" s="1">
        <v>105331</v>
      </c>
      <c r="M913" s="1">
        <v>4</v>
      </c>
      <c r="N913" s="1">
        <v>112704</v>
      </c>
      <c r="O913" s="1">
        <v>4</v>
      </c>
      <c r="P913" s="27">
        <v>120593</v>
      </c>
      <c r="Q913" s="25">
        <v>4</v>
      </c>
      <c r="R913" s="9">
        <f t="shared" si="16"/>
        <v>529068</v>
      </c>
      <c r="S913" s="1">
        <v>20</v>
      </c>
      <c r="T913" s="1" t="s">
        <v>3504</v>
      </c>
      <c r="U913" s="1" t="s">
        <v>23</v>
      </c>
      <c r="V913" s="1" t="s">
        <v>25</v>
      </c>
    </row>
    <row r="914" spans="1:22" s="22" customFormat="1" ht="29.25" customHeight="1" x14ac:dyDescent="0.25">
      <c r="A914" s="1">
        <v>907</v>
      </c>
      <c r="B914" s="81" t="s">
        <v>3547</v>
      </c>
      <c r="C914" s="20" t="s">
        <v>3548</v>
      </c>
      <c r="D914" s="20" t="s">
        <v>3549</v>
      </c>
      <c r="E914" s="20" t="s">
        <v>3519</v>
      </c>
      <c r="F914" s="5" t="s">
        <v>3550</v>
      </c>
      <c r="G914" s="1" t="s">
        <v>27</v>
      </c>
      <c r="H914" s="1">
        <v>109623.36</v>
      </c>
      <c r="I914" s="1">
        <v>220</v>
      </c>
      <c r="J914" s="1">
        <v>109623.36</v>
      </c>
      <c r="K914" s="1">
        <v>220</v>
      </c>
      <c r="L914" s="1">
        <v>109623.36</v>
      </c>
      <c r="M914" s="1">
        <v>220</v>
      </c>
      <c r="N914" s="1"/>
      <c r="O914" s="1"/>
      <c r="P914" s="1"/>
      <c r="Q914" s="1"/>
      <c r="R914" s="9">
        <f t="shared" si="16"/>
        <v>328870.08</v>
      </c>
      <c r="S914" s="1">
        <v>880</v>
      </c>
      <c r="T914" s="1" t="s">
        <v>3504</v>
      </c>
      <c r="U914" s="1" t="s">
        <v>23</v>
      </c>
      <c r="V914" s="1" t="s">
        <v>25</v>
      </c>
    </row>
    <row r="915" spans="1:22" s="22" customFormat="1" ht="29.25" customHeight="1" x14ac:dyDescent="0.25">
      <c r="A915" s="1">
        <v>908</v>
      </c>
      <c r="B915" s="81" t="s">
        <v>3551</v>
      </c>
      <c r="C915" s="20" t="s">
        <v>100</v>
      </c>
      <c r="D915" s="20" t="s">
        <v>3551</v>
      </c>
      <c r="E915" s="20" t="s">
        <v>3519</v>
      </c>
      <c r="F915" s="5" t="s">
        <v>3552</v>
      </c>
      <c r="G915" s="1" t="s">
        <v>27</v>
      </c>
      <c r="H915" s="1">
        <v>19404</v>
      </c>
      <c r="I915" s="1">
        <v>10</v>
      </c>
      <c r="J915" s="1">
        <v>19404</v>
      </c>
      <c r="K915" s="1">
        <v>10</v>
      </c>
      <c r="L915" s="1">
        <v>19404</v>
      </c>
      <c r="M915" s="1">
        <v>10</v>
      </c>
      <c r="N915" s="1"/>
      <c r="O915" s="1"/>
      <c r="P915" s="2"/>
      <c r="Q915" s="2"/>
      <c r="R915" s="9">
        <f t="shared" si="16"/>
        <v>58212</v>
      </c>
      <c r="S915" s="1">
        <v>40</v>
      </c>
      <c r="T915" s="1" t="s">
        <v>3504</v>
      </c>
      <c r="U915" s="1" t="s">
        <v>23</v>
      </c>
      <c r="V915" s="1" t="s">
        <v>25</v>
      </c>
    </row>
    <row r="916" spans="1:22" s="22" customFormat="1" ht="29.25" customHeight="1" x14ac:dyDescent="0.25">
      <c r="A916" s="1">
        <v>909</v>
      </c>
      <c r="B916" s="81" t="s">
        <v>46</v>
      </c>
      <c r="C916" s="20" t="s">
        <v>3553</v>
      </c>
      <c r="D916" s="20" t="s">
        <v>3554</v>
      </c>
      <c r="E916" s="20" t="s">
        <v>3519</v>
      </c>
      <c r="F916" s="5" t="s">
        <v>3555</v>
      </c>
      <c r="G916" s="1" t="s">
        <v>27</v>
      </c>
      <c r="H916" s="1">
        <v>87864</v>
      </c>
      <c r="I916" s="1">
        <v>15</v>
      </c>
      <c r="J916" s="1">
        <v>87864</v>
      </c>
      <c r="K916" s="1">
        <v>15</v>
      </c>
      <c r="L916" s="1">
        <v>87864</v>
      </c>
      <c r="M916" s="1">
        <v>15</v>
      </c>
      <c r="N916" s="1"/>
      <c r="O916" s="1"/>
      <c r="P916" s="1"/>
      <c r="Q916" s="1"/>
      <c r="R916" s="9">
        <f t="shared" si="16"/>
        <v>263592</v>
      </c>
      <c r="S916" s="1">
        <v>60</v>
      </c>
      <c r="T916" s="1" t="s">
        <v>3504</v>
      </c>
      <c r="U916" s="1" t="s">
        <v>23</v>
      </c>
      <c r="V916" s="1" t="s">
        <v>25</v>
      </c>
    </row>
    <row r="917" spans="1:22" s="22" customFormat="1" ht="29.25" customHeight="1" x14ac:dyDescent="0.25">
      <c r="A917" s="1">
        <v>910</v>
      </c>
      <c r="B917" s="81" t="s">
        <v>3556</v>
      </c>
      <c r="C917" s="20" t="s">
        <v>3557</v>
      </c>
      <c r="D917" s="20" t="s">
        <v>3558</v>
      </c>
      <c r="E917" s="20" t="s">
        <v>3519</v>
      </c>
      <c r="F917" s="5" t="s">
        <v>3559</v>
      </c>
      <c r="G917" s="1" t="s">
        <v>27</v>
      </c>
      <c r="H917" s="1">
        <v>28000</v>
      </c>
      <c r="I917" s="1">
        <v>1000</v>
      </c>
      <c r="J917" s="1">
        <v>29960</v>
      </c>
      <c r="K917" s="1">
        <v>1000</v>
      </c>
      <c r="L917" s="1">
        <v>32057</v>
      </c>
      <c r="M917" s="1">
        <v>1000</v>
      </c>
      <c r="N917" s="1">
        <v>34301</v>
      </c>
      <c r="O917" s="1">
        <v>1000</v>
      </c>
      <c r="P917" s="27">
        <v>36702</v>
      </c>
      <c r="Q917" s="25">
        <v>1000</v>
      </c>
      <c r="R917" s="9">
        <f t="shared" si="16"/>
        <v>161020</v>
      </c>
      <c r="S917" s="1">
        <v>5000</v>
      </c>
      <c r="T917" s="1" t="s">
        <v>3504</v>
      </c>
      <c r="U917" s="1" t="s">
        <v>23</v>
      </c>
      <c r="V917" s="1" t="s">
        <v>25</v>
      </c>
    </row>
    <row r="918" spans="1:22" s="22" customFormat="1" ht="29.25" customHeight="1" x14ac:dyDescent="0.25">
      <c r="A918" s="1">
        <v>911</v>
      </c>
      <c r="B918" s="81" t="s">
        <v>2363</v>
      </c>
      <c r="C918" s="20" t="s">
        <v>3560</v>
      </c>
      <c r="D918" s="20" t="s">
        <v>3561</v>
      </c>
      <c r="E918" s="20" t="s">
        <v>3519</v>
      </c>
      <c r="F918" s="5" t="s">
        <v>3562</v>
      </c>
      <c r="G918" s="1" t="s">
        <v>27</v>
      </c>
      <c r="H918" s="1">
        <v>156600</v>
      </c>
      <c r="I918" s="1">
        <v>15</v>
      </c>
      <c r="J918" s="1">
        <v>156600</v>
      </c>
      <c r="K918" s="1">
        <v>15</v>
      </c>
      <c r="L918" s="1">
        <v>156600</v>
      </c>
      <c r="M918" s="1">
        <v>15</v>
      </c>
      <c r="N918" s="1"/>
      <c r="O918" s="1"/>
      <c r="P918" s="2"/>
      <c r="Q918" s="2"/>
      <c r="R918" s="9">
        <f t="shared" si="16"/>
        <v>469800</v>
      </c>
      <c r="S918" s="1">
        <v>60</v>
      </c>
      <c r="T918" s="1" t="s">
        <v>3504</v>
      </c>
      <c r="U918" s="1" t="s">
        <v>23</v>
      </c>
      <c r="V918" s="1" t="s">
        <v>25</v>
      </c>
    </row>
    <row r="919" spans="1:22" s="22" customFormat="1" ht="29.25" customHeight="1" x14ac:dyDescent="0.25">
      <c r="A919" s="1">
        <v>912</v>
      </c>
      <c r="B919" s="81" t="s">
        <v>3563</v>
      </c>
      <c r="C919" s="20"/>
      <c r="D919" s="20" t="s">
        <v>2463</v>
      </c>
      <c r="E919" s="20" t="s">
        <v>3519</v>
      </c>
      <c r="F919" s="5" t="s">
        <v>15</v>
      </c>
      <c r="G919" s="1" t="s">
        <v>27</v>
      </c>
      <c r="H919" s="1">
        <v>847665</v>
      </c>
      <c r="I919" s="1">
        <v>115</v>
      </c>
      <c r="J919" s="1">
        <v>847665</v>
      </c>
      <c r="K919" s="1">
        <v>115</v>
      </c>
      <c r="L919" s="1">
        <v>847665</v>
      </c>
      <c r="M919" s="1">
        <v>115</v>
      </c>
      <c r="N919" s="1"/>
      <c r="O919" s="1"/>
      <c r="P919" s="1"/>
      <c r="Q919" s="1"/>
      <c r="R919" s="9">
        <f t="shared" si="16"/>
        <v>2542995</v>
      </c>
      <c r="S919" s="1">
        <v>460</v>
      </c>
      <c r="T919" s="1" t="s">
        <v>3504</v>
      </c>
      <c r="U919" s="1" t="s">
        <v>23</v>
      </c>
      <c r="V919" s="1" t="s">
        <v>25</v>
      </c>
    </row>
    <row r="920" spans="1:22" s="22" customFormat="1" ht="29.25" customHeight="1" x14ac:dyDescent="0.25">
      <c r="A920" s="1">
        <v>913</v>
      </c>
      <c r="B920" s="81" t="s">
        <v>3564</v>
      </c>
      <c r="C920" s="20" t="s">
        <v>3557</v>
      </c>
      <c r="D920" s="20" t="s">
        <v>3565</v>
      </c>
      <c r="E920" s="20" t="s">
        <v>3519</v>
      </c>
      <c r="F920" s="5" t="s">
        <v>15</v>
      </c>
      <c r="G920" s="1" t="s">
        <v>27</v>
      </c>
      <c r="H920" s="1">
        <v>10950</v>
      </c>
      <c r="I920" s="1">
        <v>1000</v>
      </c>
      <c r="J920" s="1">
        <v>10950</v>
      </c>
      <c r="K920" s="1">
        <v>1000</v>
      </c>
      <c r="L920" s="1">
        <v>10950</v>
      </c>
      <c r="M920" s="1">
        <v>1000</v>
      </c>
      <c r="N920" s="1"/>
      <c r="O920" s="1"/>
      <c r="P920" s="1"/>
      <c r="Q920" s="1"/>
      <c r="R920" s="9">
        <f t="shared" si="16"/>
        <v>32850</v>
      </c>
      <c r="S920" s="1">
        <v>4000</v>
      </c>
      <c r="T920" s="1" t="s">
        <v>3504</v>
      </c>
      <c r="U920" s="1" t="s">
        <v>23</v>
      </c>
      <c r="V920" s="1" t="s">
        <v>25</v>
      </c>
    </row>
    <row r="921" spans="1:22" s="22" customFormat="1" ht="29.25" customHeight="1" x14ac:dyDescent="0.25">
      <c r="A921" s="1">
        <v>914</v>
      </c>
      <c r="B921" s="81" t="s">
        <v>298</v>
      </c>
      <c r="C921" s="20" t="s">
        <v>1142</v>
      </c>
      <c r="D921" s="20" t="s">
        <v>298</v>
      </c>
      <c r="E921" s="20" t="s">
        <v>3519</v>
      </c>
      <c r="F921" s="5" t="s">
        <v>15</v>
      </c>
      <c r="G921" s="1" t="s">
        <v>27</v>
      </c>
      <c r="H921" s="1">
        <v>373850.4</v>
      </c>
      <c r="I921" s="1">
        <v>25</v>
      </c>
      <c r="J921" s="1">
        <v>373850.4</v>
      </c>
      <c r="K921" s="1">
        <v>25</v>
      </c>
      <c r="L921" s="1">
        <v>373850.4</v>
      </c>
      <c r="M921" s="1">
        <v>25</v>
      </c>
      <c r="N921" s="1"/>
      <c r="O921" s="1"/>
      <c r="P921" s="2"/>
      <c r="Q921" s="2"/>
      <c r="R921" s="9">
        <f t="shared" si="16"/>
        <v>1121551.2000000002</v>
      </c>
      <c r="S921" s="1">
        <v>100</v>
      </c>
      <c r="T921" s="1" t="s">
        <v>3504</v>
      </c>
      <c r="U921" s="1" t="s">
        <v>23</v>
      </c>
      <c r="V921" s="1" t="s">
        <v>25</v>
      </c>
    </row>
    <row r="922" spans="1:22" s="22" customFormat="1" ht="29.25" customHeight="1" x14ac:dyDescent="0.25">
      <c r="A922" s="1">
        <v>915</v>
      </c>
      <c r="B922" s="81" t="s">
        <v>247</v>
      </c>
      <c r="C922" s="20" t="s">
        <v>2924</v>
      </c>
      <c r="D922" s="20" t="s">
        <v>3566</v>
      </c>
      <c r="E922" s="20" t="s">
        <v>3519</v>
      </c>
      <c r="F922" s="5" t="s">
        <v>3567</v>
      </c>
      <c r="G922" s="1" t="s">
        <v>27</v>
      </c>
      <c r="H922" s="1">
        <v>128869.44</v>
      </c>
      <c r="I922" s="1">
        <v>6</v>
      </c>
      <c r="J922" s="1">
        <v>128869.44</v>
      </c>
      <c r="K922" s="1">
        <v>6</v>
      </c>
      <c r="L922" s="1">
        <v>128869.44</v>
      </c>
      <c r="M922" s="1">
        <v>6</v>
      </c>
      <c r="N922" s="1"/>
      <c r="O922" s="1"/>
      <c r="P922" s="1"/>
      <c r="Q922" s="1"/>
      <c r="R922" s="9">
        <f t="shared" si="16"/>
        <v>386608.32</v>
      </c>
      <c r="S922" s="1">
        <v>24</v>
      </c>
      <c r="T922" s="1" t="s">
        <v>3504</v>
      </c>
      <c r="U922" s="1" t="s">
        <v>23</v>
      </c>
      <c r="V922" s="1" t="s">
        <v>25</v>
      </c>
    </row>
    <row r="923" spans="1:22" s="22" customFormat="1" ht="29.25" customHeight="1" x14ac:dyDescent="0.25">
      <c r="A923" s="1">
        <v>916</v>
      </c>
      <c r="B923" s="81" t="s">
        <v>3568</v>
      </c>
      <c r="C923" s="20" t="s">
        <v>101</v>
      </c>
      <c r="D923" s="20" t="s">
        <v>3569</v>
      </c>
      <c r="E923" s="20" t="s">
        <v>3519</v>
      </c>
      <c r="F923" s="5" t="s">
        <v>3570</v>
      </c>
      <c r="G923" s="1" t="s">
        <v>27</v>
      </c>
      <c r="H923" s="1">
        <v>387683.52</v>
      </c>
      <c r="I923" s="1">
        <v>200</v>
      </c>
      <c r="J923" s="1">
        <v>387683.52</v>
      </c>
      <c r="K923" s="1">
        <v>200</v>
      </c>
      <c r="L923" s="1">
        <v>387683.52</v>
      </c>
      <c r="M923" s="1">
        <v>200</v>
      </c>
      <c r="N923" s="1"/>
      <c r="O923" s="1"/>
      <c r="P923" s="1"/>
      <c r="Q923" s="1"/>
      <c r="R923" s="9">
        <f t="shared" si="16"/>
        <v>1163050.56</v>
      </c>
      <c r="S923" s="1">
        <v>800</v>
      </c>
      <c r="T923" s="1" t="s">
        <v>3504</v>
      </c>
      <c r="U923" s="1" t="s">
        <v>23</v>
      </c>
      <c r="V923" s="1" t="s">
        <v>25</v>
      </c>
    </row>
    <row r="924" spans="1:22" s="22" customFormat="1" ht="29.25" customHeight="1" x14ac:dyDescent="0.25">
      <c r="A924" s="1">
        <v>917</v>
      </c>
      <c r="B924" s="81" t="s">
        <v>3571</v>
      </c>
      <c r="C924" s="20" t="s">
        <v>3548</v>
      </c>
      <c r="D924" s="20" t="s">
        <v>3572</v>
      </c>
      <c r="E924" s="20" t="s">
        <v>3519</v>
      </c>
      <c r="F924" s="5" t="s">
        <v>15</v>
      </c>
      <c r="G924" s="1" t="s">
        <v>27</v>
      </c>
      <c r="H924" s="1">
        <v>134713.60000000001</v>
      </c>
      <c r="I924" s="1">
        <v>200</v>
      </c>
      <c r="J924" s="1">
        <v>134713.60000000001</v>
      </c>
      <c r="K924" s="1">
        <v>200</v>
      </c>
      <c r="L924" s="1">
        <v>134713.60000000001</v>
      </c>
      <c r="M924" s="1">
        <v>200</v>
      </c>
      <c r="N924" s="1"/>
      <c r="O924" s="1"/>
      <c r="P924" s="2"/>
      <c r="Q924" s="2"/>
      <c r="R924" s="9">
        <f t="shared" ref="R924:R967" si="22">H924+J924+L924+N924+P924</f>
        <v>404140.80000000005</v>
      </c>
      <c r="S924" s="1">
        <v>800</v>
      </c>
      <c r="T924" s="1" t="s">
        <v>3504</v>
      </c>
      <c r="U924" s="1" t="s">
        <v>23</v>
      </c>
      <c r="V924" s="1" t="s">
        <v>25</v>
      </c>
    </row>
    <row r="925" spans="1:22" s="22" customFormat="1" ht="29.25" customHeight="1" x14ac:dyDescent="0.25">
      <c r="A925" s="1">
        <v>918</v>
      </c>
      <c r="B925" s="81" t="s">
        <v>3573</v>
      </c>
      <c r="C925" s="20" t="s">
        <v>3574</v>
      </c>
      <c r="D925" s="20" t="s">
        <v>3575</v>
      </c>
      <c r="E925" s="20" t="s">
        <v>3519</v>
      </c>
      <c r="F925" s="5" t="s">
        <v>3576</v>
      </c>
      <c r="G925" s="1" t="s">
        <v>27</v>
      </c>
      <c r="H925" s="1">
        <v>6098.4</v>
      </c>
      <c r="I925" s="1">
        <v>1</v>
      </c>
      <c r="J925" s="1">
        <v>6098.4</v>
      </c>
      <c r="K925" s="1">
        <v>1</v>
      </c>
      <c r="L925" s="1">
        <v>6098.4</v>
      </c>
      <c r="M925" s="1">
        <v>1</v>
      </c>
      <c r="N925" s="1"/>
      <c r="O925" s="1"/>
      <c r="P925" s="1"/>
      <c r="Q925" s="1"/>
      <c r="R925" s="9">
        <f t="shared" si="22"/>
        <v>18295.199999999997</v>
      </c>
      <c r="S925" s="1">
        <v>4</v>
      </c>
      <c r="T925" s="1" t="s">
        <v>3504</v>
      </c>
      <c r="U925" s="1" t="s">
        <v>23</v>
      </c>
      <c r="V925" s="1" t="s">
        <v>25</v>
      </c>
    </row>
    <row r="926" spans="1:22" s="22" customFormat="1" ht="29.25" customHeight="1" x14ac:dyDescent="0.25">
      <c r="A926" s="1">
        <v>919</v>
      </c>
      <c r="B926" s="81" t="s">
        <v>3577</v>
      </c>
      <c r="C926" s="20" t="s">
        <v>83</v>
      </c>
      <c r="D926" s="20" t="s">
        <v>82</v>
      </c>
      <c r="E926" s="20" t="s">
        <v>3519</v>
      </c>
      <c r="F926" s="5" t="s">
        <v>3578</v>
      </c>
      <c r="G926" s="1" t="s">
        <v>27</v>
      </c>
      <c r="H926" s="1">
        <v>177408</v>
      </c>
      <c r="I926" s="1">
        <v>10</v>
      </c>
      <c r="J926" s="1">
        <v>177408</v>
      </c>
      <c r="K926" s="1">
        <v>10</v>
      </c>
      <c r="L926" s="1">
        <v>177408</v>
      </c>
      <c r="M926" s="1">
        <v>10</v>
      </c>
      <c r="N926" s="1"/>
      <c r="O926" s="1"/>
      <c r="P926" s="1"/>
      <c r="Q926" s="1"/>
      <c r="R926" s="9">
        <f t="shared" si="22"/>
        <v>532224</v>
      </c>
      <c r="S926" s="1">
        <v>40</v>
      </c>
      <c r="T926" s="1" t="s">
        <v>3504</v>
      </c>
      <c r="U926" s="1" t="s">
        <v>23</v>
      </c>
      <c r="V926" s="1" t="s">
        <v>25</v>
      </c>
    </row>
    <row r="927" spans="1:22" s="22" customFormat="1" ht="29.25" customHeight="1" x14ac:dyDescent="0.25">
      <c r="A927" s="1">
        <v>920</v>
      </c>
      <c r="B927" s="81" t="s">
        <v>3579</v>
      </c>
      <c r="C927" s="20" t="s">
        <v>3580</v>
      </c>
      <c r="D927" s="20" t="s">
        <v>3579</v>
      </c>
      <c r="E927" s="20" t="s">
        <v>3519</v>
      </c>
      <c r="F927" s="5" t="s">
        <v>15</v>
      </c>
      <c r="G927" s="1" t="s">
        <v>27</v>
      </c>
      <c r="H927" s="1">
        <v>796500</v>
      </c>
      <c r="I927" s="1">
        <v>90</v>
      </c>
      <c r="J927" s="1">
        <v>796500</v>
      </c>
      <c r="K927" s="1">
        <v>90</v>
      </c>
      <c r="L927" s="1">
        <v>796500</v>
      </c>
      <c r="M927" s="1">
        <v>90</v>
      </c>
      <c r="N927" s="1"/>
      <c r="O927" s="1"/>
      <c r="P927" s="1"/>
      <c r="Q927" s="1"/>
      <c r="R927" s="9">
        <f t="shared" si="22"/>
        <v>2389500</v>
      </c>
      <c r="S927" s="1">
        <v>360</v>
      </c>
      <c r="T927" s="1" t="s">
        <v>3504</v>
      </c>
      <c r="U927" s="1" t="s">
        <v>23</v>
      </c>
      <c r="V927" s="1" t="s">
        <v>25</v>
      </c>
    </row>
    <row r="928" spans="1:22" s="22" customFormat="1" ht="29.25" customHeight="1" x14ac:dyDescent="0.25">
      <c r="A928" s="1">
        <v>921</v>
      </c>
      <c r="B928" s="81" t="s">
        <v>3581</v>
      </c>
      <c r="C928" s="20" t="s">
        <v>3582</v>
      </c>
      <c r="D928" s="20" t="s">
        <v>3583</v>
      </c>
      <c r="E928" s="20" t="s">
        <v>3519</v>
      </c>
      <c r="F928" s="5" t="s">
        <v>3584</v>
      </c>
      <c r="G928" s="1" t="s">
        <v>27</v>
      </c>
      <c r="H928" s="1">
        <v>410076.8</v>
      </c>
      <c r="I928" s="1">
        <v>20</v>
      </c>
      <c r="J928" s="1">
        <v>410076.8</v>
      </c>
      <c r="K928" s="1">
        <v>20</v>
      </c>
      <c r="L928" s="1">
        <v>410076.8</v>
      </c>
      <c r="M928" s="1">
        <v>20</v>
      </c>
      <c r="N928" s="1"/>
      <c r="O928" s="1"/>
      <c r="P928" s="1"/>
      <c r="Q928" s="1"/>
      <c r="R928" s="9">
        <f t="shared" si="22"/>
        <v>1230230.3999999999</v>
      </c>
      <c r="S928" s="1">
        <v>80</v>
      </c>
      <c r="T928" s="1" t="s">
        <v>3504</v>
      </c>
      <c r="U928" s="1" t="s">
        <v>23</v>
      </c>
      <c r="V928" s="1" t="s">
        <v>25</v>
      </c>
    </row>
    <row r="929" spans="1:22" s="22" customFormat="1" ht="29.25" customHeight="1" x14ac:dyDescent="0.25">
      <c r="A929" s="1">
        <v>922</v>
      </c>
      <c r="B929" s="81" t="s">
        <v>3585</v>
      </c>
      <c r="C929" s="20" t="s">
        <v>3586</v>
      </c>
      <c r="D929" s="20" t="s">
        <v>3587</v>
      </c>
      <c r="E929" s="20" t="s">
        <v>3588</v>
      </c>
      <c r="F929" s="20" t="s">
        <v>15</v>
      </c>
      <c r="G929" s="20" t="s">
        <v>169</v>
      </c>
      <c r="H929" s="1">
        <v>9459990</v>
      </c>
      <c r="I929" s="1">
        <v>51000</v>
      </c>
      <c r="J929" s="1">
        <v>9459990</v>
      </c>
      <c r="K929" s="1">
        <v>51000</v>
      </c>
      <c r="L929" s="1">
        <v>9459990</v>
      </c>
      <c r="M929" s="1">
        <v>51000</v>
      </c>
      <c r="N929" s="1">
        <v>9459990</v>
      </c>
      <c r="O929" s="1">
        <v>51000</v>
      </c>
      <c r="P929" s="1">
        <v>9459990</v>
      </c>
      <c r="Q929" s="1">
        <v>51000</v>
      </c>
      <c r="R929" s="9">
        <f t="shared" si="22"/>
        <v>47299950</v>
      </c>
      <c r="S929" s="1">
        <v>255000</v>
      </c>
      <c r="T929" s="20" t="s">
        <v>3504</v>
      </c>
      <c r="U929" s="1" t="s">
        <v>382</v>
      </c>
      <c r="V929" s="1" t="s">
        <v>25</v>
      </c>
    </row>
    <row r="930" spans="1:22" s="22" customFormat="1" ht="29.25" customHeight="1" x14ac:dyDescent="0.25">
      <c r="A930" s="1">
        <v>923</v>
      </c>
      <c r="B930" s="81" t="s">
        <v>3585</v>
      </c>
      <c r="C930" s="20" t="s">
        <v>3586</v>
      </c>
      <c r="D930" s="20" t="s">
        <v>3587</v>
      </c>
      <c r="E930" s="20" t="s">
        <v>3589</v>
      </c>
      <c r="F930" s="20" t="s">
        <v>15</v>
      </c>
      <c r="G930" s="20" t="s">
        <v>169</v>
      </c>
      <c r="H930" s="1">
        <v>7908319.9999999991</v>
      </c>
      <c r="I930" s="1">
        <v>46000</v>
      </c>
      <c r="J930" s="1">
        <v>7908319.9999999991</v>
      </c>
      <c r="K930" s="1">
        <v>46000</v>
      </c>
      <c r="L930" s="1">
        <v>7908319.9999999991</v>
      </c>
      <c r="M930" s="1">
        <v>46000</v>
      </c>
      <c r="N930" s="1">
        <v>7908319.9999999991</v>
      </c>
      <c r="O930" s="1">
        <v>46000</v>
      </c>
      <c r="P930" s="2">
        <v>7908319.9999999991</v>
      </c>
      <c r="Q930" s="2">
        <v>46000</v>
      </c>
      <c r="R930" s="9">
        <f t="shared" si="22"/>
        <v>39541599.999999993</v>
      </c>
      <c r="S930" s="1">
        <v>230000</v>
      </c>
      <c r="T930" s="20" t="s">
        <v>3504</v>
      </c>
      <c r="U930" s="1" t="s">
        <v>382</v>
      </c>
      <c r="V930" s="1" t="s">
        <v>25</v>
      </c>
    </row>
    <row r="931" spans="1:22" s="22" customFormat="1" ht="29.25" customHeight="1" x14ac:dyDescent="0.25">
      <c r="A931" s="1">
        <v>924</v>
      </c>
      <c r="B931" s="81" t="s">
        <v>327</v>
      </c>
      <c r="C931" s="20" t="s">
        <v>3590</v>
      </c>
      <c r="D931" s="20" t="s">
        <v>3591</v>
      </c>
      <c r="E931" s="20" t="s">
        <v>3592</v>
      </c>
      <c r="F931" s="20" t="s">
        <v>15</v>
      </c>
      <c r="G931" s="20" t="s">
        <v>454</v>
      </c>
      <c r="H931" s="1">
        <v>15042429.999999998</v>
      </c>
      <c r="I931" s="1">
        <v>6500</v>
      </c>
      <c r="J931" s="1">
        <v>15042429.999999998</v>
      </c>
      <c r="K931" s="1">
        <v>6500</v>
      </c>
      <c r="L931" s="1">
        <v>15042429.999999998</v>
      </c>
      <c r="M931" s="1">
        <v>6500</v>
      </c>
      <c r="N931" s="1">
        <v>15042429.999999998</v>
      </c>
      <c r="O931" s="1">
        <v>6500</v>
      </c>
      <c r="P931" s="1">
        <v>15042429.999999998</v>
      </c>
      <c r="Q931" s="1">
        <v>6500</v>
      </c>
      <c r="R931" s="9">
        <f t="shared" si="22"/>
        <v>75212149.999999985</v>
      </c>
      <c r="S931" s="1">
        <v>32500</v>
      </c>
      <c r="T931" s="20" t="s">
        <v>3504</v>
      </c>
      <c r="U931" s="1" t="s">
        <v>382</v>
      </c>
      <c r="V931" s="1" t="s">
        <v>25</v>
      </c>
    </row>
    <row r="932" spans="1:22" s="22" customFormat="1" ht="29.25" customHeight="1" x14ac:dyDescent="0.25">
      <c r="A932" s="1">
        <v>925</v>
      </c>
      <c r="B932" s="81" t="s">
        <v>3585</v>
      </c>
      <c r="C932" s="20" t="s">
        <v>3586</v>
      </c>
      <c r="D932" s="20" t="s">
        <v>3587</v>
      </c>
      <c r="E932" s="20" t="s">
        <v>3593</v>
      </c>
      <c r="F932" s="20" t="s">
        <v>15</v>
      </c>
      <c r="G932" s="20" t="s">
        <v>169</v>
      </c>
      <c r="H932" s="1">
        <v>3357420.0000000005</v>
      </c>
      <c r="I932" s="1">
        <v>11000</v>
      </c>
      <c r="J932" s="1">
        <v>3357420.0000000005</v>
      </c>
      <c r="K932" s="1">
        <v>11000</v>
      </c>
      <c r="L932" s="1">
        <v>3357420.0000000005</v>
      </c>
      <c r="M932" s="1">
        <v>11000</v>
      </c>
      <c r="N932" s="1">
        <v>3357420.0000000005</v>
      </c>
      <c r="O932" s="1">
        <v>11000</v>
      </c>
      <c r="P932" s="1">
        <v>3357420.0000000005</v>
      </c>
      <c r="Q932" s="1">
        <v>11000</v>
      </c>
      <c r="R932" s="9">
        <f t="shared" si="22"/>
        <v>16787100.000000004</v>
      </c>
      <c r="S932" s="1">
        <v>55000</v>
      </c>
      <c r="T932" s="20" t="s">
        <v>3504</v>
      </c>
      <c r="U932" s="1" t="s">
        <v>382</v>
      </c>
      <c r="V932" s="1" t="s">
        <v>25</v>
      </c>
    </row>
    <row r="933" spans="1:22" s="22" customFormat="1" ht="29.25" customHeight="1" x14ac:dyDescent="0.25">
      <c r="A933" s="1">
        <v>926</v>
      </c>
      <c r="B933" s="81" t="s">
        <v>327</v>
      </c>
      <c r="C933" s="20" t="s">
        <v>3595</v>
      </c>
      <c r="D933" s="20" t="s">
        <v>3596</v>
      </c>
      <c r="E933" s="20" t="s">
        <v>3597</v>
      </c>
      <c r="F933" s="20" t="s">
        <v>15</v>
      </c>
      <c r="G933" s="20" t="s">
        <v>454</v>
      </c>
      <c r="H933" s="1">
        <v>6197287.6799999997</v>
      </c>
      <c r="I933" s="1">
        <v>576</v>
      </c>
      <c r="J933" s="1">
        <v>6197287.6799999997</v>
      </c>
      <c r="K933" s="1">
        <v>576</v>
      </c>
      <c r="L933" s="1">
        <v>6197287.6799999997</v>
      </c>
      <c r="M933" s="1">
        <v>576</v>
      </c>
      <c r="N933" s="1">
        <v>6197287.6799999997</v>
      </c>
      <c r="O933" s="1">
        <v>576</v>
      </c>
      <c r="P933" s="2">
        <v>6197287.6799999997</v>
      </c>
      <c r="Q933" s="2">
        <v>576</v>
      </c>
      <c r="R933" s="9">
        <f t="shared" si="22"/>
        <v>30986438.399999999</v>
      </c>
      <c r="S933" s="1">
        <v>2880</v>
      </c>
      <c r="T933" s="20" t="s">
        <v>3504</v>
      </c>
      <c r="U933" s="1" t="s">
        <v>382</v>
      </c>
      <c r="V933" s="1" t="s">
        <v>25</v>
      </c>
    </row>
    <row r="934" spans="1:22" s="22" customFormat="1" ht="29.25" customHeight="1" x14ac:dyDescent="0.25">
      <c r="A934" s="1">
        <v>927</v>
      </c>
      <c r="B934" s="81" t="s">
        <v>327</v>
      </c>
      <c r="C934" s="20" t="s">
        <v>3598</v>
      </c>
      <c r="D934" s="20" t="s">
        <v>3599</v>
      </c>
      <c r="E934" s="20" t="s">
        <v>3600</v>
      </c>
      <c r="F934" s="20" t="s">
        <v>15</v>
      </c>
      <c r="G934" s="20" t="s">
        <v>17</v>
      </c>
      <c r="H934" s="1">
        <v>562186.79999999993</v>
      </c>
      <c r="I934" s="1">
        <v>280</v>
      </c>
      <c r="J934" s="1">
        <v>562186.79999999993</v>
      </c>
      <c r="K934" s="1">
        <v>280</v>
      </c>
      <c r="L934" s="1">
        <v>562186.79999999993</v>
      </c>
      <c r="M934" s="1">
        <v>280</v>
      </c>
      <c r="N934" s="1">
        <v>562186.79999999993</v>
      </c>
      <c r="O934" s="1">
        <v>280</v>
      </c>
      <c r="P934" s="1">
        <v>562186.79999999993</v>
      </c>
      <c r="Q934" s="1">
        <v>280</v>
      </c>
      <c r="R934" s="9">
        <f t="shared" si="22"/>
        <v>2810933.9999999995</v>
      </c>
      <c r="S934" s="1">
        <v>1400</v>
      </c>
      <c r="T934" s="20" t="s">
        <v>3504</v>
      </c>
      <c r="U934" s="1" t="s">
        <v>382</v>
      </c>
      <c r="V934" s="1" t="s">
        <v>25</v>
      </c>
    </row>
    <row r="935" spans="1:22" s="22" customFormat="1" ht="29.25" customHeight="1" x14ac:dyDescent="0.25">
      <c r="A935" s="1">
        <v>928</v>
      </c>
      <c r="B935" s="81" t="s">
        <v>3601</v>
      </c>
      <c r="C935" s="20" t="s">
        <v>3602</v>
      </c>
      <c r="D935" s="20" t="s">
        <v>3603</v>
      </c>
      <c r="E935" s="20" t="s">
        <v>3603</v>
      </c>
      <c r="F935" s="20" t="s">
        <v>15</v>
      </c>
      <c r="G935" s="20" t="s">
        <v>169</v>
      </c>
      <c r="H935" s="1">
        <v>300440</v>
      </c>
      <c r="I935" s="1">
        <v>12000</v>
      </c>
      <c r="J935" s="1">
        <v>300440</v>
      </c>
      <c r="K935" s="1">
        <v>12000</v>
      </c>
      <c r="L935" s="1">
        <v>300440</v>
      </c>
      <c r="M935" s="1">
        <v>12000</v>
      </c>
      <c r="N935" s="1">
        <v>300440</v>
      </c>
      <c r="O935" s="1">
        <v>12000</v>
      </c>
      <c r="P935" s="2">
        <v>300440</v>
      </c>
      <c r="Q935" s="2">
        <v>12000</v>
      </c>
      <c r="R935" s="9">
        <f t="shared" si="22"/>
        <v>1502200</v>
      </c>
      <c r="S935" s="1">
        <v>60000</v>
      </c>
      <c r="T935" s="20" t="s">
        <v>3504</v>
      </c>
      <c r="U935" s="1" t="s">
        <v>382</v>
      </c>
      <c r="V935" s="1" t="s">
        <v>25</v>
      </c>
    </row>
    <row r="936" spans="1:22" s="22" customFormat="1" ht="29.25" customHeight="1" x14ac:dyDescent="0.25">
      <c r="A936" s="1">
        <v>929</v>
      </c>
      <c r="B936" s="81" t="s">
        <v>3601</v>
      </c>
      <c r="C936" s="20" t="s">
        <v>3602</v>
      </c>
      <c r="D936" s="20" t="s">
        <v>3604</v>
      </c>
      <c r="E936" s="20" t="s">
        <v>3604</v>
      </c>
      <c r="F936" s="20" t="s">
        <v>15</v>
      </c>
      <c r="G936" s="20" t="s">
        <v>169</v>
      </c>
      <c r="H936" s="1">
        <v>118373.33333333333</v>
      </c>
      <c r="I936" s="1">
        <v>4000</v>
      </c>
      <c r="J936" s="1">
        <v>118373.33333333333</v>
      </c>
      <c r="K936" s="1">
        <v>4000</v>
      </c>
      <c r="L936" s="1">
        <v>118373.33333333333</v>
      </c>
      <c r="M936" s="1">
        <v>4000</v>
      </c>
      <c r="N936" s="1">
        <v>118373.33333333333</v>
      </c>
      <c r="O936" s="1">
        <v>4000</v>
      </c>
      <c r="P936" s="1">
        <v>118373.33333333333</v>
      </c>
      <c r="Q936" s="1">
        <v>4000</v>
      </c>
      <c r="R936" s="9">
        <f t="shared" si="22"/>
        <v>591866.66666666663</v>
      </c>
      <c r="S936" s="1">
        <v>20000</v>
      </c>
      <c r="T936" s="20" t="s">
        <v>3504</v>
      </c>
      <c r="U936" s="1" t="s">
        <v>382</v>
      </c>
      <c r="V936" s="1" t="s">
        <v>25</v>
      </c>
    </row>
    <row r="937" spans="1:22" s="22" customFormat="1" ht="29.25" customHeight="1" x14ac:dyDescent="0.25">
      <c r="A937" s="1">
        <v>930</v>
      </c>
      <c r="B937" s="81" t="s">
        <v>3601</v>
      </c>
      <c r="C937" s="20" t="s">
        <v>3602</v>
      </c>
      <c r="D937" s="20" t="s">
        <v>3605</v>
      </c>
      <c r="E937" s="20" t="s">
        <v>3605</v>
      </c>
      <c r="F937" s="20" t="s">
        <v>15</v>
      </c>
      <c r="G937" s="20" t="s">
        <v>169</v>
      </c>
      <c r="H937" s="1">
        <v>142048</v>
      </c>
      <c r="I937" s="1">
        <v>4800</v>
      </c>
      <c r="J937" s="1">
        <v>142048</v>
      </c>
      <c r="K937" s="1">
        <v>4800</v>
      </c>
      <c r="L937" s="1">
        <v>142048</v>
      </c>
      <c r="M937" s="1">
        <v>4800</v>
      </c>
      <c r="N937" s="1">
        <v>142048</v>
      </c>
      <c r="O937" s="1">
        <v>4800</v>
      </c>
      <c r="P937" s="1">
        <v>142048</v>
      </c>
      <c r="Q937" s="1">
        <v>4800</v>
      </c>
      <c r="R937" s="9">
        <f t="shared" si="22"/>
        <v>710240</v>
      </c>
      <c r="S937" s="1">
        <v>24000</v>
      </c>
      <c r="T937" s="20" t="s">
        <v>3504</v>
      </c>
      <c r="U937" s="1" t="s">
        <v>382</v>
      </c>
      <c r="V937" s="1" t="s">
        <v>25</v>
      </c>
    </row>
    <row r="938" spans="1:22" s="22" customFormat="1" ht="29.25" customHeight="1" x14ac:dyDescent="0.25">
      <c r="A938" s="1">
        <v>931</v>
      </c>
      <c r="B938" s="152" t="s">
        <v>3607</v>
      </c>
      <c r="C938" s="153" t="s">
        <v>3608</v>
      </c>
      <c r="D938" s="153" t="s">
        <v>3609</v>
      </c>
      <c r="E938" s="154" t="s">
        <v>3610</v>
      </c>
      <c r="F938" s="155"/>
      <c r="G938" s="156" t="s">
        <v>169</v>
      </c>
      <c r="H938" s="143">
        <v>77817600</v>
      </c>
      <c r="I938" s="25"/>
      <c r="J938" s="25"/>
      <c r="K938" s="25"/>
      <c r="L938" s="25"/>
      <c r="M938" s="25"/>
      <c r="N938" s="25"/>
      <c r="O938" s="25"/>
      <c r="P938" s="2"/>
      <c r="Q938" s="2"/>
      <c r="R938" s="9">
        <f t="shared" si="22"/>
        <v>77817600</v>
      </c>
      <c r="S938" s="25"/>
      <c r="T938" s="155" t="s">
        <v>3504</v>
      </c>
      <c r="U938" s="24"/>
    </row>
    <row r="939" spans="1:22" s="22" customFormat="1" ht="29.25" customHeight="1" x14ac:dyDescent="0.25">
      <c r="A939" s="1">
        <v>932</v>
      </c>
      <c r="B939" s="152" t="s">
        <v>2941</v>
      </c>
      <c r="C939" s="153" t="s">
        <v>3008</v>
      </c>
      <c r="D939" s="153" t="s">
        <v>3009</v>
      </c>
      <c r="E939" s="154" t="s">
        <v>3253</v>
      </c>
      <c r="F939" s="155"/>
      <c r="G939" s="156" t="s">
        <v>169</v>
      </c>
      <c r="H939" s="143">
        <v>16128000</v>
      </c>
      <c r="I939" s="25"/>
      <c r="J939" s="25"/>
      <c r="K939" s="25"/>
      <c r="L939" s="25"/>
      <c r="M939" s="25"/>
      <c r="N939" s="25"/>
      <c r="O939" s="25"/>
      <c r="P939" s="2"/>
      <c r="Q939" s="2"/>
      <c r="R939" s="9">
        <f t="shared" si="22"/>
        <v>16128000</v>
      </c>
      <c r="S939" s="25"/>
      <c r="T939" s="155" t="s">
        <v>3504</v>
      </c>
      <c r="U939" s="24"/>
    </row>
    <row r="940" spans="1:22" s="22" customFormat="1" ht="29.25" customHeight="1" x14ac:dyDescent="0.25">
      <c r="A940" s="1">
        <v>933</v>
      </c>
      <c r="B940" s="152" t="s">
        <v>2941</v>
      </c>
      <c r="C940" s="153" t="s">
        <v>3008</v>
      </c>
      <c r="D940" s="153" t="s">
        <v>3009</v>
      </c>
      <c r="E940" s="154" t="s">
        <v>3253</v>
      </c>
      <c r="F940" s="155"/>
      <c r="G940" s="156" t="s">
        <v>169</v>
      </c>
      <c r="H940" s="143">
        <v>16128000</v>
      </c>
      <c r="I940" s="25"/>
      <c r="J940" s="25"/>
      <c r="K940" s="25"/>
      <c r="L940" s="25"/>
      <c r="M940" s="25"/>
      <c r="N940" s="25"/>
      <c r="O940" s="25"/>
      <c r="P940" s="1"/>
      <c r="Q940" s="1"/>
      <c r="R940" s="9">
        <f t="shared" si="22"/>
        <v>16128000</v>
      </c>
      <c r="S940" s="25"/>
      <c r="T940" s="155" t="s">
        <v>3504</v>
      </c>
      <c r="U940" s="24"/>
    </row>
    <row r="941" spans="1:22" s="22" customFormat="1" ht="29.25" customHeight="1" x14ac:dyDescent="0.25">
      <c r="A941" s="1">
        <v>934</v>
      </c>
      <c r="B941" s="152" t="s">
        <v>3611</v>
      </c>
      <c r="C941" s="153" t="s">
        <v>3612</v>
      </c>
      <c r="D941" s="153" t="s">
        <v>3052</v>
      </c>
      <c r="E941" s="154" t="s">
        <v>3613</v>
      </c>
      <c r="F941" s="155"/>
      <c r="G941" s="156" t="s">
        <v>169</v>
      </c>
      <c r="H941" s="143">
        <v>3136000</v>
      </c>
      <c r="I941" s="25"/>
      <c r="J941" s="25"/>
      <c r="K941" s="25"/>
      <c r="L941" s="25"/>
      <c r="M941" s="25"/>
      <c r="N941" s="25"/>
      <c r="O941" s="25"/>
      <c r="P941" s="1"/>
      <c r="Q941" s="1"/>
      <c r="R941" s="9">
        <f t="shared" si="22"/>
        <v>3136000</v>
      </c>
      <c r="S941" s="25"/>
      <c r="T941" s="155" t="s">
        <v>3504</v>
      </c>
      <c r="U941" s="24"/>
    </row>
    <row r="942" spans="1:22" s="22" customFormat="1" ht="29.25" customHeight="1" x14ac:dyDescent="0.25">
      <c r="A942" s="1">
        <v>935</v>
      </c>
      <c r="B942" s="152" t="s">
        <v>398</v>
      </c>
      <c r="C942" s="153" t="s">
        <v>3614</v>
      </c>
      <c r="D942" s="153" t="s">
        <v>3615</v>
      </c>
      <c r="E942" s="154" t="s">
        <v>3616</v>
      </c>
      <c r="F942" s="155"/>
      <c r="G942" s="156" t="s">
        <v>169</v>
      </c>
      <c r="H942" s="143">
        <v>3065753.6000000001</v>
      </c>
      <c r="I942" s="25"/>
      <c r="J942" s="25"/>
      <c r="K942" s="25"/>
      <c r="L942" s="25"/>
      <c r="M942" s="25"/>
      <c r="N942" s="25"/>
      <c r="O942" s="25"/>
      <c r="P942" s="1"/>
      <c r="Q942" s="1"/>
      <c r="R942" s="9">
        <f t="shared" si="22"/>
        <v>3065753.6000000001</v>
      </c>
      <c r="S942" s="25"/>
      <c r="T942" s="155" t="s">
        <v>3504</v>
      </c>
      <c r="U942" s="24"/>
    </row>
    <row r="943" spans="1:22" s="22" customFormat="1" ht="29.25" customHeight="1" x14ac:dyDescent="0.25">
      <c r="A943" s="1">
        <v>936</v>
      </c>
      <c r="B943" s="81" t="s">
        <v>1196</v>
      </c>
      <c r="C943" s="20" t="s">
        <v>3617</v>
      </c>
      <c r="D943" s="20" t="s">
        <v>3618</v>
      </c>
      <c r="E943" s="20" t="s">
        <v>3619</v>
      </c>
      <c r="F943" s="20"/>
      <c r="G943" s="20" t="s">
        <v>169</v>
      </c>
      <c r="H943" s="1">
        <v>2350624.1999999997</v>
      </c>
      <c r="I943" s="1">
        <v>772</v>
      </c>
      <c r="J943" s="1">
        <v>2350624.1999999997</v>
      </c>
      <c r="K943" s="1">
        <v>772</v>
      </c>
      <c r="L943" s="1">
        <v>2350624.1999999997</v>
      </c>
      <c r="M943" s="1">
        <v>772</v>
      </c>
      <c r="N943" s="1">
        <v>2350624.1999999997</v>
      </c>
      <c r="O943" s="1">
        <v>772</v>
      </c>
      <c r="P943" s="1">
        <v>2350624.1999999997</v>
      </c>
      <c r="Q943" s="1">
        <v>772</v>
      </c>
      <c r="R943" s="9">
        <f t="shared" si="22"/>
        <v>11753120.999999998</v>
      </c>
      <c r="S943" s="1">
        <v>3860</v>
      </c>
      <c r="T943" s="20" t="s">
        <v>3504</v>
      </c>
      <c r="U943" s="1" t="s">
        <v>382</v>
      </c>
      <c r="V943" s="1" t="s">
        <v>25</v>
      </c>
    </row>
    <row r="944" spans="1:22" s="22" customFormat="1" ht="29.25" customHeight="1" x14ac:dyDescent="0.25">
      <c r="A944" s="1">
        <v>937</v>
      </c>
      <c r="B944" s="81" t="s">
        <v>3620</v>
      </c>
      <c r="C944" s="20" t="s">
        <v>3621</v>
      </c>
      <c r="D944" s="20" t="s">
        <v>1404</v>
      </c>
      <c r="E944" s="20" t="s">
        <v>3622</v>
      </c>
      <c r="F944" s="20"/>
      <c r="G944" s="20" t="s">
        <v>169</v>
      </c>
      <c r="H944" s="1">
        <v>2098850.6</v>
      </c>
      <c r="I944" s="1">
        <v>374</v>
      </c>
      <c r="J944" s="1">
        <v>2098850.6</v>
      </c>
      <c r="K944" s="1">
        <v>374</v>
      </c>
      <c r="L944" s="1">
        <v>2098850.6</v>
      </c>
      <c r="M944" s="1">
        <v>374</v>
      </c>
      <c r="N944" s="1">
        <v>2098850.6</v>
      </c>
      <c r="O944" s="1">
        <v>374</v>
      </c>
      <c r="P944" s="2">
        <v>2098850.6</v>
      </c>
      <c r="Q944" s="2">
        <v>374</v>
      </c>
      <c r="R944" s="9">
        <f t="shared" si="22"/>
        <v>10494253</v>
      </c>
      <c r="S944" s="1">
        <v>1870</v>
      </c>
      <c r="T944" s="20" t="s">
        <v>3504</v>
      </c>
      <c r="U944" s="1" t="s">
        <v>382</v>
      </c>
      <c r="V944" s="1" t="s">
        <v>25</v>
      </c>
    </row>
    <row r="945" spans="1:22" s="22" customFormat="1" ht="29.25" customHeight="1" x14ac:dyDescent="0.25">
      <c r="A945" s="1">
        <v>938</v>
      </c>
      <c r="B945" s="81" t="s">
        <v>3623</v>
      </c>
      <c r="C945" s="20" t="s">
        <v>3624</v>
      </c>
      <c r="D945" s="20" t="s">
        <v>3625</v>
      </c>
      <c r="E945" s="20" t="s">
        <v>3626</v>
      </c>
      <c r="F945" s="20"/>
      <c r="G945" s="20" t="s">
        <v>169</v>
      </c>
      <c r="H945" s="1">
        <v>1862163</v>
      </c>
      <c r="I945" s="1">
        <v>5100</v>
      </c>
      <c r="J945" s="1">
        <v>1862163</v>
      </c>
      <c r="K945" s="1">
        <v>5100</v>
      </c>
      <c r="L945" s="1">
        <v>1862163</v>
      </c>
      <c r="M945" s="1">
        <v>5100</v>
      </c>
      <c r="N945" s="1">
        <v>1862163</v>
      </c>
      <c r="O945" s="1">
        <v>5100</v>
      </c>
      <c r="P945" s="1">
        <v>1862163</v>
      </c>
      <c r="Q945" s="1">
        <v>5100</v>
      </c>
      <c r="R945" s="9">
        <f t="shared" si="22"/>
        <v>9310815</v>
      </c>
      <c r="S945" s="1">
        <v>25500</v>
      </c>
      <c r="T945" s="20" t="s">
        <v>3504</v>
      </c>
      <c r="U945" s="1" t="s">
        <v>382</v>
      </c>
      <c r="V945" s="1" t="s">
        <v>25</v>
      </c>
    </row>
    <row r="946" spans="1:22" s="22" customFormat="1" ht="29.25" customHeight="1" x14ac:dyDescent="0.25">
      <c r="A946" s="1">
        <v>939</v>
      </c>
      <c r="B946" s="81" t="s">
        <v>3627</v>
      </c>
      <c r="C946" s="20" t="s">
        <v>3628</v>
      </c>
      <c r="D946" s="20" t="s">
        <v>3629</v>
      </c>
      <c r="E946" s="20" t="s">
        <v>3630</v>
      </c>
      <c r="F946" s="20"/>
      <c r="G946" s="20" t="s">
        <v>169</v>
      </c>
      <c r="H946" s="1">
        <v>1719676</v>
      </c>
      <c r="I946" s="1">
        <v>175</v>
      </c>
      <c r="J946" s="1">
        <v>1719676</v>
      </c>
      <c r="K946" s="1">
        <v>175</v>
      </c>
      <c r="L946" s="1">
        <v>1719676</v>
      </c>
      <c r="M946" s="1">
        <v>175</v>
      </c>
      <c r="N946" s="1">
        <v>1719676</v>
      </c>
      <c r="O946" s="1">
        <v>175</v>
      </c>
      <c r="P946" s="1">
        <v>1719676</v>
      </c>
      <c r="Q946" s="1">
        <v>175</v>
      </c>
      <c r="R946" s="9">
        <f t="shared" si="22"/>
        <v>8598380</v>
      </c>
      <c r="S946" s="1">
        <v>875</v>
      </c>
      <c r="T946" s="20" t="s">
        <v>3504</v>
      </c>
      <c r="U946" s="1" t="s">
        <v>382</v>
      </c>
      <c r="V946" s="1" t="s">
        <v>25</v>
      </c>
    </row>
    <row r="947" spans="1:22" s="22" customFormat="1" ht="29.25" customHeight="1" x14ac:dyDescent="0.25">
      <c r="A947" s="1">
        <v>940</v>
      </c>
      <c r="B947" s="81" t="s">
        <v>3606</v>
      </c>
      <c r="C947" s="20" t="s">
        <v>3631</v>
      </c>
      <c r="D947" s="20" t="s">
        <v>3632</v>
      </c>
      <c r="E947" s="20" t="s">
        <v>3633</v>
      </c>
      <c r="F947" s="20"/>
      <c r="G947" s="20" t="s">
        <v>169</v>
      </c>
      <c r="H947" s="1">
        <v>1684200</v>
      </c>
      <c r="I947" s="1"/>
      <c r="J947" s="1"/>
      <c r="K947" s="1"/>
      <c r="L947" s="1"/>
      <c r="M947" s="1"/>
      <c r="N947" s="1"/>
      <c r="O947" s="1"/>
      <c r="P947" s="1"/>
      <c r="Q947" s="1"/>
      <c r="R947" s="9">
        <f t="shared" si="22"/>
        <v>1684200</v>
      </c>
      <c r="S947" s="1"/>
      <c r="T947" s="20" t="s">
        <v>3504</v>
      </c>
      <c r="U947" s="1"/>
      <c r="V947" s="1"/>
    </row>
    <row r="948" spans="1:22" s="22" customFormat="1" ht="29.25" customHeight="1" x14ac:dyDescent="0.25">
      <c r="A948" s="1">
        <v>941</v>
      </c>
      <c r="B948" s="81" t="s">
        <v>465</v>
      </c>
      <c r="C948" s="20" t="s">
        <v>3634</v>
      </c>
      <c r="D948" s="20" t="s">
        <v>3635</v>
      </c>
      <c r="E948" s="20" t="s">
        <v>3636</v>
      </c>
      <c r="F948" s="20"/>
      <c r="G948" s="20" t="s">
        <v>169</v>
      </c>
      <c r="H948" s="1">
        <v>1218004.2000000002</v>
      </c>
      <c r="I948" s="1">
        <v>420</v>
      </c>
      <c r="J948" s="1">
        <v>1218004.2000000002</v>
      </c>
      <c r="K948" s="1">
        <v>420</v>
      </c>
      <c r="L948" s="1">
        <v>1218004.2000000002</v>
      </c>
      <c r="M948" s="1">
        <v>420</v>
      </c>
      <c r="N948" s="1">
        <v>1218004.2000000002</v>
      </c>
      <c r="O948" s="1">
        <v>420</v>
      </c>
      <c r="P948" s="1">
        <v>1218004.2000000002</v>
      </c>
      <c r="Q948" s="1">
        <v>420</v>
      </c>
      <c r="R948" s="9">
        <f t="shared" si="22"/>
        <v>6090021.0000000009</v>
      </c>
      <c r="S948" s="1">
        <v>2100</v>
      </c>
      <c r="T948" s="20" t="s">
        <v>3504</v>
      </c>
      <c r="U948" s="1" t="s">
        <v>382</v>
      </c>
      <c r="V948" s="1" t="s">
        <v>25</v>
      </c>
    </row>
    <row r="949" spans="1:22" s="22" customFormat="1" ht="29.25" customHeight="1" x14ac:dyDescent="0.25">
      <c r="A949" s="1">
        <v>942</v>
      </c>
      <c r="B949" s="81" t="s">
        <v>57</v>
      </c>
      <c r="C949" s="1" t="s">
        <v>58</v>
      </c>
      <c r="D949" s="1" t="s">
        <v>3637</v>
      </c>
      <c r="E949" s="1" t="s">
        <v>16</v>
      </c>
      <c r="F949" s="5" t="s">
        <v>3638</v>
      </c>
      <c r="G949" s="1" t="s">
        <v>27</v>
      </c>
      <c r="H949" s="1">
        <v>0</v>
      </c>
      <c r="I949" s="1">
        <v>0</v>
      </c>
      <c r="J949" s="1">
        <v>67500000</v>
      </c>
      <c r="K949" s="1">
        <v>1500</v>
      </c>
      <c r="L949" s="2">
        <v>61100000</v>
      </c>
      <c r="M949" s="2">
        <v>1300</v>
      </c>
      <c r="N949" s="2">
        <v>52800000</v>
      </c>
      <c r="O949" s="2">
        <v>1100</v>
      </c>
      <c r="P949" s="25">
        <v>49000000</v>
      </c>
      <c r="Q949" s="25">
        <v>1000</v>
      </c>
      <c r="R949" s="9">
        <f t="shared" si="22"/>
        <v>230400000</v>
      </c>
      <c r="S949" s="1">
        <v>4900</v>
      </c>
      <c r="T949" s="1" t="s">
        <v>3504</v>
      </c>
      <c r="U949" s="24"/>
    </row>
    <row r="950" spans="1:22" s="22" customFormat="1" ht="29.25" customHeight="1" x14ac:dyDescent="0.25">
      <c r="A950" s="1">
        <v>943</v>
      </c>
      <c r="B950" s="81" t="s">
        <v>3639</v>
      </c>
      <c r="C950" s="20" t="s">
        <v>3640</v>
      </c>
      <c r="D950" s="20" t="s">
        <v>3641</v>
      </c>
      <c r="E950" s="1" t="s">
        <v>16</v>
      </c>
      <c r="F950" s="5" t="s">
        <v>3642</v>
      </c>
      <c r="G950" s="1" t="s">
        <v>27</v>
      </c>
      <c r="H950" s="1">
        <v>0</v>
      </c>
      <c r="I950" s="1">
        <v>0</v>
      </c>
      <c r="J950" s="28">
        <v>28000000</v>
      </c>
      <c r="K950" s="28">
        <v>20</v>
      </c>
      <c r="L950" s="28">
        <v>21000000</v>
      </c>
      <c r="M950" s="28">
        <v>15</v>
      </c>
      <c r="N950" s="28">
        <v>21000000</v>
      </c>
      <c r="O950" s="28">
        <v>15</v>
      </c>
      <c r="P950" s="28">
        <v>28000000</v>
      </c>
      <c r="Q950" s="25">
        <v>20</v>
      </c>
      <c r="R950" s="9">
        <f t="shared" si="22"/>
        <v>98000000</v>
      </c>
      <c r="S950" s="1">
        <v>70</v>
      </c>
      <c r="T950" s="1" t="s">
        <v>3504</v>
      </c>
      <c r="U950" s="24"/>
    </row>
    <row r="951" spans="1:22" s="20" customFormat="1" ht="79.5" customHeight="1" x14ac:dyDescent="0.2">
      <c r="A951" s="1">
        <v>944</v>
      </c>
      <c r="B951" s="81" t="s">
        <v>3494</v>
      </c>
      <c r="C951" s="1" t="s">
        <v>3495</v>
      </c>
      <c r="D951" s="1" t="s">
        <v>3643</v>
      </c>
      <c r="E951" s="1" t="s">
        <v>16</v>
      </c>
      <c r="F951" s="5" t="s">
        <v>3644</v>
      </c>
      <c r="G951" s="1" t="s">
        <v>18</v>
      </c>
      <c r="H951" s="3">
        <v>106255000</v>
      </c>
      <c r="I951" s="1">
        <v>108</v>
      </c>
      <c r="J951" s="3">
        <v>106255000</v>
      </c>
      <c r="K951" s="1">
        <v>108</v>
      </c>
      <c r="L951" s="3">
        <v>106255000</v>
      </c>
      <c r="M951" s="1">
        <v>108</v>
      </c>
      <c r="N951" s="2"/>
      <c r="O951" s="2"/>
      <c r="R951" s="9">
        <f t="shared" si="22"/>
        <v>318765000</v>
      </c>
      <c r="S951" s="1">
        <v>324</v>
      </c>
      <c r="T951" s="1" t="s">
        <v>3645</v>
      </c>
      <c r="U951" s="1" t="s">
        <v>23</v>
      </c>
      <c r="V951" s="1" t="s">
        <v>3646</v>
      </c>
    </row>
    <row r="952" spans="1:22" s="22" customFormat="1" ht="47.25" customHeight="1" x14ac:dyDescent="0.25">
      <c r="A952" s="1">
        <v>945</v>
      </c>
      <c r="B952" s="81" t="s">
        <v>3647</v>
      </c>
      <c r="C952" s="20" t="s">
        <v>3648</v>
      </c>
      <c r="D952" s="20" t="s">
        <v>3649</v>
      </c>
      <c r="E952" s="20" t="s">
        <v>3649</v>
      </c>
      <c r="F952" s="29" t="s">
        <v>3650</v>
      </c>
      <c r="G952" s="20" t="s">
        <v>17</v>
      </c>
      <c r="H952" s="3">
        <v>390000</v>
      </c>
      <c r="I952" s="1">
        <v>60</v>
      </c>
      <c r="J952" s="3">
        <v>390000</v>
      </c>
      <c r="K952" s="1">
        <v>60</v>
      </c>
      <c r="L952" s="3">
        <v>390000</v>
      </c>
      <c r="M952" s="1">
        <v>60</v>
      </c>
      <c r="N952" s="1"/>
      <c r="O952" s="1"/>
      <c r="R952" s="9">
        <f t="shared" si="22"/>
        <v>1170000</v>
      </c>
      <c r="S952" s="1">
        <v>180</v>
      </c>
      <c r="T952" s="1" t="s">
        <v>3645</v>
      </c>
      <c r="U952" s="1" t="s">
        <v>23</v>
      </c>
      <c r="V952" s="1" t="s">
        <v>25</v>
      </c>
    </row>
    <row r="953" spans="1:22" s="22" customFormat="1" ht="47.25" customHeight="1" x14ac:dyDescent="0.25">
      <c r="A953" s="1">
        <v>946</v>
      </c>
      <c r="B953" s="81" t="s">
        <v>3647</v>
      </c>
      <c r="C953" s="20" t="s">
        <v>3651</v>
      </c>
      <c r="D953" s="20" t="s">
        <v>3652</v>
      </c>
      <c r="E953" s="20" t="s">
        <v>3652</v>
      </c>
      <c r="F953" s="29" t="s">
        <v>3653</v>
      </c>
      <c r="G953" s="20" t="s">
        <v>17</v>
      </c>
      <c r="H953" s="3">
        <v>625000</v>
      </c>
      <c r="I953" s="1">
        <v>250</v>
      </c>
      <c r="J953" s="3">
        <v>625000</v>
      </c>
      <c r="K953" s="1">
        <v>250</v>
      </c>
      <c r="L953" s="3">
        <v>625000</v>
      </c>
      <c r="M953" s="1">
        <v>250</v>
      </c>
      <c r="N953" s="1"/>
      <c r="O953" s="1"/>
      <c r="R953" s="9">
        <f t="shared" si="22"/>
        <v>1875000</v>
      </c>
      <c r="S953" s="1">
        <v>750</v>
      </c>
      <c r="T953" s="1" t="s">
        <v>3645</v>
      </c>
      <c r="U953" s="1" t="s">
        <v>23</v>
      </c>
      <c r="V953" s="1" t="s">
        <v>25</v>
      </c>
    </row>
    <row r="954" spans="1:22" s="24" customFormat="1" ht="80.099999999999994" customHeight="1" x14ac:dyDescent="0.25">
      <c r="A954" s="1">
        <v>947</v>
      </c>
      <c r="B954" s="81" t="s">
        <v>3494</v>
      </c>
      <c r="C954" s="1" t="s">
        <v>3495</v>
      </c>
      <c r="D954" s="1" t="s">
        <v>3654</v>
      </c>
      <c r="E954" s="1" t="s">
        <v>3519</v>
      </c>
      <c r="F954" s="5"/>
      <c r="G954" s="1" t="s">
        <v>18</v>
      </c>
      <c r="H954" s="3"/>
      <c r="I954" s="1"/>
      <c r="J954" s="3">
        <v>281127600</v>
      </c>
      <c r="K954" s="1">
        <v>108.126</v>
      </c>
      <c r="L954" s="2">
        <v>327773915.36000001</v>
      </c>
      <c r="M954" s="2">
        <v>125.92</v>
      </c>
      <c r="N954" s="2">
        <v>327773915.36000001</v>
      </c>
      <c r="O954" s="2">
        <v>125.52500000000001</v>
      </c>
      <c r="P954" s="2">
        <v>313543133.949</v>
      </c>
      <c r="Q954" s="92">
        <v>120.453</v>
      </c>
      <c r="R954" s="9">
        <f t="shared" si="22"/>
        <v>1250218564.6690001</v>
      </c>
      <c r="S954" s="1">
        <v>480.024</v>
      </c>
      <c r="T954" s="1" t="s">
        <v>3655</v>
      </c>
      <c r="U954" s="1" t="s">
        <v>23</v>
      </c>
      <c r="V954" s="1" t="s">
        <v>3656</v>
      </c>
    </row>
    <row r="955" spans="1:22" s="1" customFormat="1" ht="80.099999999999994" customHeight="1" x14ac:dyDescent="0.2">
      <c r="A955" s="1">
        <v>948</v>
      </c>
      <c r="B955" s="81" t="s">
        <v>195</v>
      </c>
      <c r="C955" s="1" t="s">
        <v>196</v>
      </c>
      <c r="D955" s="1" t="s">
        <v>197</v>
      </c>
      <c r="E955" s="1" t="s">
        <v>16</v>
      </c>
      <c r="F955" s="5" t="s">
        <v>3657</v>
      </c>
      <c r="G955" s="1" t="s">
        <v>27</v>
      </c>
      <c r="H955" s="1">
        <v>21368050</v>
      </c>
      <c r="I955" s="1">
        <v>11</v>
      </c>
      <c r="L955" s="2"/>
      <c r="M955" s="2"/>
      <c r="N955" s="2"/>
      <c r="O955" s="2"/>
      <c r="R955" s="9">
        <f t="shared" si="22"/>
        <v>21368050</v>
      </c>
      <c r="S955" s="1">
        <v>11</v>
      </c>
      <c r="T955" s="1" t="s">
        <v>3655</v>
      </c>
      <c r="U955" s="1" t="s">
        <v>24</v>
      </c>
      <c r="V955" s="1" t="s">
        <v>3658</v>
      </c>
    </row>
    <row r="956" spans="1:22" s="22" customFormat="1" ht="80.099999999999994" customHeight="1" x14ac:dyDescent="0.25">
      <c r="A956" s="1">
        <v>949</v>
      </c>
      <c r="B956" s="81" t="s">
        <v>3659</v>
      </c>
      <c r="C956" s="1" t="s">
        <v>3660</v>
      </c>
      <c r="D956" s="1" t="s">
        <v>3661</v>
      </c>
      <c r="E956" s="1" t="s">
        <v>16</v>
      </c>
      <c r="F956" s="5" t="s">
        <v>3662</v>
      </c>
      <c r="G956" s="1" t="s">
        <v>27</v>
      </c>
      <c r="H956" s="1">
        <v>7145917.2300000004</v>
      </c>
      <c r="I956" s="1">
        <v>1</v>
      </c>
      <c r="J956" s="1"/>
      <c r="K956" s="1"/>
      <c r="L956" s="2"/>
      <c r="M956" s="2"/>
      <c r="N956" s="2">
        <v>7145917.2300000004</v>
      </c>
      <c r="O956" s="2">
        <v>1</v>
      </c>
      <c r="R956" s="9">
        <f t="shared" si="22"/>
        <v>14291834.460000001</v>
      </c>
      <c r="S956" s="1">
        <v>2</v>
      </c>
      <c r="T956" s="1" t="s">
        <v>3655</v>
      </c>
      <c r="U956" s="1" t="s">
        <v>24</v>
      </c>
      <c r="V956" s="1" t="s">
        <v>3663</v>
      </c>
    </row>
    <row r="957" spans="1:22" s="22" customFormat="1" ht="80.099999999999994" customHeight="1" x14ac:dyDescent="0.25">
      <c r="A957" s="1">
        <v>950</v>
      </c>
      <c r="B957" s="81" t="s">
        <v>3659</v>
      </c>
      <c r="C957" s="1" t="s">
        <v>3660</v>
      </c>
      <c r="D957" s="1" t="s">
        <v>3661</v>
      </c>
      <c r="E957" s="1" t="s">
        <v>16</v>
      </c>
      <c r="F957" s="5" t="s">
        <v>3664</v>
      </c>
      <c r="G957" s="1" t="s">
        <v>27</v>
      </c>
      <c r="H957" s="1">
        <v>2150299.63</v>
      </c>
      <c r="I957" s="1">
        <v>1</v>
      </c>
      <c r="J957" s="1"/>
      <c r="K957" s="1"/>
      <c r="L957" s="1"/>
      <c r="M957" s="1"/>
      <c r="N957" s="2">
        <v>2150299.63</v>
      </c>
      <c r="O957" s="2">
        <v>1</v>
      </c>
      <c r="R957" s="9">
        <f t="shared" si="22"/>
        <v>4300599.26</v>
      </c>
      <c r="S957" s="1">
        <v>2</v>
      </c>
      <c r="T957" s="1" t="s">
        <v>3655</v>
      </c>
      <c r="U957" s="1" t="s">
        <v>3665</v>
      </c>
      <c r="V957" s="1" t="s">
        <v>3666</v>
      </c>
    </row>
    <row r="958" spans="1:22" s="22" customFormat="1" ht="80.099999999999994" customHeight="1" x14ac:dyDescent="0.25">
      <c r="A958" s="1">
        <v>951</v>
      </c>
      <c r="B958" s="81" t="s">
        <v>3667</v>
      </c>
      <c r="C958" s="20" t="s">
        <v>3668</v>
      </c>
      <c r="D958" s="20" t="s">
        <v>3669</v>
      </c>
      <c r="E958" s="20" t="s">
        <v>3519</v>
      </c>
      <c r="F958" s="5" t="s">
        <v>3670</v>
      </c>
      <c r="G958" s="1" t="s">
        <v>27</v>
      </c>
      <c r="H958" s="1">
        <v>1438800.7196428573</v>
      </c>
      <c r="I958" s="1">
        <v>150</v>
      </c>
      <c r="J958" s="1">
        <v>1438800.7196428573</v>
      </c>
      <c r="K958" s="1">
        <v>150</v>
      </c>
      <c r="L958" s="1">
        <v>1438800.7196428573</v>
      </c>
      <c r="M958" s="1">
        <v>150</v>
      </c>
      <c r="N958" s="1"/>
      <c r="O958" s="1"/>
      <c r="R958" s="9">
        <f t="shared" si="22"/>
        <v>4316402.1589285722</v>
      </c>
      <c r="S958" s="1">
        <v>450</v>
      </c>
      <c r="T958" s="1" t="s">
        <v>3655</v>
      </c>
      <c r="U958" s="1" t="s">
        <v>237</v>
      </c>
      <c r="V958" s="1" t="s">
        <v>3671</v>
      </c>
    </row>
    <row r="959" spans="1:22" s="22" customFormat="1" ht="80.099999999999994" customHeight="1" x14ac:dyDescent="0.25">
      <c r="A959" s="1">
        <v>952</v>
      </c>
      <c r="B959" s="81" t="s">
        <v>3672</v>
      </c>
      <c r="C959" s="20" t="s">
        <v>3673</v>
      </c>
      <c r="D959" s="20" t="s">
        <v>3674</v>
      </c>
      <c r="E959" s="20" t="s">
        <v>3519</v>
      </c>
      <c r="F959" s="5" t="s">
        <v>3675</v>
      </c>
      <c r="G959" s="1" t="s">
        <v>17</v>
      </c>
      <c r="H959" s="1">
        <v>27351</v>
      </c>
      <c r="I959" s="1">
        <v>30</v>
      </c>
      <c r="J959" s="1">
        <v>305760</v>
      </c>
      <c r="K959" s="1">
        <v>500</v>
      </c>
      <c r="L959" s="1">
        <v>305760</v>
      </c>
      <c r="M959" s="1">
        <v>500</v>
      </c>
      <c r="N959" s="1"/>
      <c r="O959" s="1"/>
      <c r="R959" s="9">
        <f t="shared" si="22"/>
        <v>638871</v>
      </c>
      <c r="S959" s="1">
        <v>1030</v>
      </c>
      <c r="T959" s="1" t="s">
        <v>3655</v>
      </c>
      <c r="U959" s="1" t="s">
        <v>24</v>
      </c>
      <c r="V959" s="1" t="s">
        <v>3676</v>
      </c>
    </row>
    <row r="960" spans="1:22" s="22" customFormat="1" ht="80.099999999999994" customHeight="1" x14ac:dyDescent="0.25">
      <c r="A960" s="1">
        <v>953</v>
      </c>
      <c r="B960" s="81" t="s">
        <v>3677</v>
      </c>
      <c r="C960" s="20" t="s">
        <v>3678</v>
      </c>
      <c r="D960" s="20" t="s">
        <v>238</v>
      </c>
      <c r="E960" s="20" t="s">
        <v>3519</v>
      </c>
      <c r="F960" s="5" t="s">
        <v>3679</v>
      </c>
      <c r="G960" s="1" t="s">
        <v>27</v>
      </c>
      <c r="H960" s="1">
        <v>1229777.5</v>
      </c>
      <c r="I960" s="1">
        <v>50</v>
      </c>
      <c r="J960" s="1"/>
      <c r="K960" s="1"/>
      <c r="L960" s="1"/>
      <c r="M960" s="1"/>
      <c r="N960" s="1"/>
      <c r="O960" s="1"/>
      <c r="R960" s="9">
        <f t="shared" si="22"/>
        <v>1229777.5</v>
      </c>
      <c r="S960" s="1">
        <v>50</v>
      </c>
      <c r="T960" s="1" t="s">
        <v>3655</v>
      </c>
      <c r="U960" s="1" t="s">
        <v>23</v>
      </c>
      <c r="V960" s="1" t="s">
        <v>25</v>
      </c>
    </row>
    <row r="961" spans="1:22" s="22" customFormat="1" ht="80.099999999999994" customHeight="1" x14ac:dyDescent="0.25">
      <c r="A961" s="1">
        <v>954</v>
      </c>
      <c r="B961" s="81" t="s">
        <v>3680</v>
      </c>
      <c r="C961" s="20" t="s">
        <v>3681</v>
      </c>
      <c r="D961" s="20" t="s">
        <v>3682</v>
      </c>
      <c r="E961" s="20" t="s">
        <v>3519</v>
      </c>
      <c r="F961" s="5" t="s">
        <v>3683</v>
      </c>
      <c r="G961" s="1" t="s">
        <v>27</v>
      </c>
      <c r="H961" s="1">
        <v>1524288</v>
      </c>
      <c r="I961" s="1">
        <v>5</v>
      </c>
      <c r="J961" s="1">
        <v>1565760</v>
      </c>
      <c r="K961" s="1">
        <v>6</v>
      </c>
      <c r="L961" s="1">
        <v>1565760</v>
      </c>
      <c r="M961" s="1">
        <v>6</v>
      </c>
      <c r="N961" s="1"/>
      <c r="O961" s="1"/>
      <c r="R961" s="9">
        <f t="shared" si="22"/>
        <v>4655808</v>
      </c>
      <c r="S961" s="1">
        <v>17</v>
      </c>
      <c r="T961" s="1" t="s">
        <v>3655</v>
      </c>
      <c r="U961" s="1" t="s">
        <v>3684</v>
      </c>
      <c r="V961" s="1" t="s">
        <v>3685</v>
      </c>
    </row>
    <row r="962" spans="1:22" s="22" customFormat="1" ht="80.099999999999994" customHeight="1" x14ac:dyDescent="0.25">
      <c r="A962" s="1">
        <v>955</v>
      </c>
      <c r="B962" s="81" t="s">
        <v>3686</v>
      </c>
      <c r="C962" s="20" t="s">
        <v>3687</v>
      </c>
      <c r="D962" s="20" t="s">
        <v>3688</v>
      </c>
      <c r="E962" s="20" t="s">
        <v>3519</v>
      </c>
      <c r="F962" s="5" t="s">
        <v>3689</v>
      </c>
      <c r="G962" s="1" t="s">
        <v>27</v>
      </c>
      <c r="H962" s="1">
        <v>7026250</v>
      </c>
      <c r="I962" s="1">
        <v>10</v>
      </c>
      <c r="J962" s="1">
        <v>3920000</v>
      </c>
      <c r="K962" s="1">
        <v>7</v>
      </c>
      <c r="L962" s="1">
        <v>3920000</v>
      </c>
      <c r="M962" s="1">
        <v>7</v>
      </c>
      <c r="N962" s="1"/>
      <c r="O962" s="1"/>
      <c r="R962" s="9">
        <f t="shared" si="22"/>
        <v>14866250</v>
      </c>
      <c r="S962" s="1">
        <v>24</v>
      </c>
      <c r="T962" s="1" t="s">
        <v>3655</v>
      </c>
      <c r="U962" s="1" t="s">
        <v>24</v>
      </c>
      <c r="V962" s="1" t="s">
        <v>3690</v>
      </c>
    </row>
    <row r="963" spans="1:22" s="22" customFormat="1" ht="80.099999999999994" customHeight="1" x14ac:dyDescent="0.25">
      <c r="A963" s="1">
        <v>956</v>
      </c>
      <c r="B963" s="81" t="s">
        <v>3691</v>
      </c>
      <c r="C963" s="20" t="s">
        <v>3541</v>
      </c>
      <c r="D963" s="20" t="s">
        <v>3692</v>
      </c>
      <c r="E963" s="20" t="s">
        <v>3519</v>
      </c>
      <c r="F963" s="5" t="s">
        <v>3693</v>
      </c>
      <c r="G963" s="20" t="s">
        <v>3694</v>
      </c>
      <c r="H963" s="1"/>
      <c r="I963" s="1"/>
      <c r="J963" s="1">
        <v>2520000</v>
      </c>
      <c r="K963" s="1">
        <v>90</v>
      </c>
      <c r="L963" s="1">
        <v>2520000</v>
      </c>
      <c r="M963" s="1">
        <v>90</v>
      </c>
      <c r="N963" s="1"/>
      <c r="O963" s="1"/>
      <c r="R963" s="9">
        <f t="shared" si="22"/>
        <v>5040000</v>
      </c>
      <c r="S963" s="1">
        <v>180</v>
      </c>
      <c r="T963" s="1" t="s">
        <v>3655</v>
      </c>
      <c r="U963" s="1" t="s">
        <v>21</v>
      </c>
      <c r="V963" s="1" t="s">
        <v>3695</v>
      </c>
    </row>
    <row r="964" spans="1:22" s="22" customFormat="1" ht="80.099999999999994" customHeight="1" x14ac:dyDescent="0.25">
      <c r="A964" s="1">
        <v>957</v>
      </c>
      <c r="B964" s="81" t="s">
        <v>3696</v>
      </c>
      <c r="C964" s="20" t="s">
        <v>3697</v>
      </c>
      <c r="D964" s="20" t="s">
        <v>3698</v>
      </c>
      <c r="E964" s="20" t="s">
        <v>3519</v>
      </c>
      <c r="F964" s="5" t="s">
        <v>3699</v>
      </c>
      <c r="G964" s="20" t="s">
        <v>169</v>
      </c>
      <c r="H964" s="56">
        <v>815503.04</v>
      </c>
      <c r="I964" s="56">
        <v>8</v>
      </c>
      <c r="J964" s="1"/>
      <c r="K964" s="1"/>
      <c r="L964" s="1"/>
      <c r="M964" s="1"/>
      <c r="N964" s="1"/>
      <c r="O964" s="1"/>
      <c r="R964" s="9">
        <f t="shared" si="22"/>
        <v>815503.04</v>
      </c>
      <c r="S964" s="1">
        <v>8</v>
      </c>
      <c r="T964" s="1" t="s">
        <v>3655</v>
      </c>
      <c r="U964" s="1" t="s">
        <v>24</v>
      </c>
      <c r="V964" s="1" t="s">
        <v>3700</v>
      </c>
    </row>
    <row r="965" spans="1:22" s="22" customFormat="1" ht="80.099999999999994" customHeight="1" x14ac:dyDescent="0.25">
      <c r="A965" s="1">
        <v>958</v>
      </c>
      <c r="B965" s="81" t="s">
        <v>3701</v>
      </c>
      <c r="C965" s="20" t="s">
        <v>250</v>
      </c>
      <c r="D965" s="20" t="s">
        <v>3702</v>
      </c>
      <c r="E965" s="20" t="s">
        <v>3519</v>
      </c>
      <c r="F965" s="5" t="s">
        <v>3703</v>
      </c>
      <c r="G965" s="20" t="s">
        <v>15</v>
      </c>
      <c r="H965" s="1">
        <v>117974.8</v>
      </c>
      <c r="I965" s="1">
        <v>190</v>
      </c>
      <c r="J965" s="1"/>
      <c r="K965" s="1"/>
      <c r="L965" s="1"/>
      <c r="M965" s="1"/>
      <c r="N965" s="1"/>
      <c r="O965" s="1"/>
      <c r="R965" s="9">
        <f t="shared" si="22"/>
        <v>117974.8</v>
      </c>
      <c r="S965" s="1">
        <v>190</v>
      </c>
      <c r="T965" s="1" t="s">
        <v>3655</v>
      </c>
      <c r="U965" s="1" t="s">
        <v>25</v>
      </c>
      <c r="V965" s="1" t="s">
        <v>25</v>
      </c>
    </row>
    <row r="966" spans="1:22" s="22" customFormat="1" ht="80.099999999999994" customHeight="1" x14ac:dyDescent="0.25">
      <c r="A966" s="1">
        <v>959</v>
      </c>
      <c r="B966" s="81" t="s">
        <v>251</v>
      </c>
      <c r="C966" s="20" t="s">
        <v>252</v>
      </c>
      <c r="D966" s="20" t="s">
        <v>3704</v>
      </c>
      <c r="E966" s="20" t="s">
        <v>3519</v>
      </c>
      <c r="F966" s="5" t="s">
        <v>3705</v>
      </c>
      <c r="G966" s="20" t="s">
        <v>27</v>
      </c>
      <c r="H966" s="1">
        <v>1639132.4</v>
      </c>
      <c r="I966" s="1">
        <v>4</v>
      </c>
      <c r="J966" s="1"/>
      <c r="K966" s="1"/>
      <c r="L966" s="1"/>
      <c r="M966" s="1"/>
      <c r="N966" s="1"/>
      <c r="O966" s="1"/>
      <c r="R966" s="9">
        <f t="shared" si="22"/>
        <v>1639132.4</v>
      </c>
      <c r="S966" s="1">
        <v>4</v>
      </c>
      <c r="T966" s="1" t="s">
        <v>3655</v>
      </c>
      <c r="U966" s="1" t="s">
        <v>25</v>
      </c>
      <c r="V966" s="1" t="s">
        <v>25</v>
      </c>
    </row>
    <row r="967" spans="1:22" s="22" customFormat="1" ht="80.099999999999994" customHeight="1" x14ac:dyDescent="0.25">
      <c r="A967" s="1">
        <v>960</v>
      </c>
      <c r="B967" s="81" t="s">
        <v>3706</v>
      </c>
      <c r="C967" s="20" t="s">
        <v>253</v>
      </c>
      <c r="D967" s="20" t="s">
        <v>3707</v>
      </c>
      <c r="E967" s="20" t="s">
        <v>3519</v>
      </c>
      <c r="F967" s="5" t="s">
        <v>3708</v>
      </c>
      <c r="G967" s="20" t="s">
        <v>15</v>
      </c>
      <c r="H967" s="28">
        <v>250237.7</v>
      </c>
      <c r="I967" s="1">
        <v>115</v>
      </c>
      <c r="J967" s="1"/>
      <c r="K967" s="1"/>
      <c r="L967" s="1"/>
      <c r="M967" s="1"/>
      <c r="N967" s="1"/>
      <c r="O967" s="1"/>
      <c r="R967" s="9">
        <f t="shared" si="22"/>
        <v>250237.7</v>
      </c>
      <c r="S967" s="1">
        <v>115</v>
      </c>
      <c r="T967" s="1" t="s">
        <v>3655</v>
      </c>
      <c r="U967" s="1" t="s">
        <v>24</v>
      </c>
      <c r="V967" s="1" t="s">
        <v>3709</v>
      </c>
    </row>
    <row r="968" spans="1:22" s="22" customFormat="1" ht="80.099999999999994" customHeight="1" x14ac:dyDescent="0.25">
      <c r="A968" s="1">
        <v>961</v>
      </c>
      <c r="B968" s="81" t="s">
        <v>3710</v>
      </c>
      <c r="C968" s="20" t="s">
        <v>3711</v>
      </c>
      <c r="D968" s="20" t="s">
        <v>3712</v>
      </c>
      <c r="E968" s="20" t="s">
        <v>3519</v>
      </c>
      <c r="F968" s="5" t="s">
        <v>3713</v>
      </c>
      <c r="G968" s="20" t="s">
        <v>15</v>
      </c>
      <c r="H968" s="1">
        <v>1801080</v>
      </c>
      <c r="I968" s="1">
        <v>1</v>
      </c>
      <c r="J968" s="1"/>
      <c r="K968" s="1"/>
      <c r="L968" s="1"/>
      <c r="M968" s="1"/>
      <c r="N968" s="1"/>
      <c r="O968" s="1"/>
      <c r="R968" s="9">
        <f t="shared" ref="R968:R1029" si="23">H968+J968+L968+N968+P968</f>
        <v>1801080</v>
      </c>
      <c r="S968" s="1">
        <v>1</v>
      </c>
      <c r="T968" s="1" t="s">
        <v>3655</v>
      </c>
      <c r="U968" s="1" t="s">
        <v>36</v>
      </c>
      <c r="V968" s="1" t="s">
        <v>3714</v>
      </c>
    </row>
    <row r="969" spans="1:22" s="22" customFormat="1" ht="80.099999999999994" customHeight="1" x14ac:dyDescent="0.25">
      <c r="A969" s="1">
        <v>962</v>
      </c>
      <c r="B969" s="81" t="s">
        <v>3715</v>
      </c>
      <c r="C969" s="20" t="s">
        <v>3716</v>
      </c>
      <c r="D969" s="20" t="s">
        <v>3717</v>
      </c>
      <c r="E969" s="20" t="s">
        <v>3519</v>
      </c>
      <c r="F969" s="5" t="s">
        <v>3718</v>
      </c>
      <c r="G969" s="20" t="s">
        <v>15</v>
      </c>
      <c r="H969" s="1">
        <v>4818319.1999999993</v>
      </c>
      <c r="I969" s="1">
        <v>3</v>
      </c>
      <c r="J969" s="1">
        <v>3212212.8</v>
      </c>
      <c r="K969" s="1">
        <v>2</v>
      </c>
      <c r="L969" s="1">
        <v>3212212.8</v>
      </c>
      <c r="M969" s="1">
        <v>2</v>
      </c>
      <c r="N969" s="1">
        <v>3212212.8</v>
      </c>
      <c r="O969" s="1">
        <v>2</v>
      </c>
      <c r="P969" s="1">
        <v>3212212.8</v>
      </c>
      <c r="Q969" s="76">
        <v>2</v>
      </c>
      <c r="R969" s="9">
        <f t="shared" si="23"/>
        <v>17667170.399999999</v>
      </c>
      <c r="S969" s="1">
        <v>11</v>
      </c>
      <c r="T969" s="1" t="s">
        <v>3655</v>
      </c>
      <c r="U969" s="1" t="s">
        <v>25</v>
      </c>
      <c r="V969" s="1" t="s">
        <v>25</v>
      </c>
    </row>
    <row r="970" spans="1:22" s="22" customFormat="1" ht="80.099999999999994" customHeight="1" x14ac:dyDescent="0.25">
      <c r="A970" s="1">
        <v>963</v>
      </c>
      <c r="B970" s="81" t="s">
        <v>3719</v>
      </c>
      <c r="C970" s="20" t="s">
        <v>3720</v>
      </c>
      <c r="D970" s="20" t="s">
        <v>3721</v>
      </c>
      <c r="E970" s="20" t="s">
        <v>3519</v>
      </c>
      <c r="F970" s="5" t="s">
        <v>3722</v>
      </c>
      <c r="G970" s="20" t="s">
        <v>15</v>
      </c>
      <c r="H970" s="1">
        <v>1880011.42</v>
      </c>
      <c r="I970" s="1">
        <v>7</v>
      </c>
      <c r="J970" s="1"/>
      <c r="K970" s="1"/>
      <c r="L970" s="1"/>
      <c r="M970" s="1"/>
      <c r="N970" s="1"/>
      <c r="O970" s="1"/>
      <c r="R970" s="9">
        <f t="shared" si="23"/>
        <v>1880011.42</v>
      </c>
      <c r="S970" s="1">
        <v>7</v>
      </c>
      <c r="T970" s="1" t="s">
        <v>3655</v>
      </c>
      <c r="U970" s="1" t="s">
        <v>25</v>
      </c>
      <c r="V970" s="1" t="s">
        <v>25</v>
      </c>
    </row>
    <row r="971" spans="1:22" s="22" customFormat="1" ht="80.099999999999994" customHeight="1" x14ac:dyDescent="0.25">
      <c r="A971" s="1">
        <v>964</v>
      </c>
      <c r="B971" s="81" t="s">
        <v>3723</v>
      </c>
      <c r="C971" s="20" t="s">
        <v>3660</v>
      </c>
      <c r="D971" s="20" t="s">
        <v>3724</v>
      </c>
      <c r="E971" s="20" t="s">
        <v>3519</v>
      </c>
      <c r="F971" s="5" t="s">
        <v>3725</v>
      </c>
      <c r="G971" s="20" t="s">
        <v>15</v>
      </c>
      <c r="H971" s="1">
        <v>8545511</v>
      </c>
      <c r="I971" s="1">
        <v>2</v>
      </c>
      <c r="J971" s="1"/>
      <c r="K971" s="1"/>
      <c r="L971" s="1"/>
      <c r="M971" s="1"/>
      <c r="N971" s="1">
        <v>8545511</v>
      </c>
      <c r="O971" s="1">
        <v>2</v>
      </c>
      <c r="R971" s="9">
        <f t="shared" si="23"/>
        <v>17091022</v>
      </c>
      <c r="S971" s="1">
        <v>4</v>
      </c>
      <c r="T971" s="1" t="s">
        <v>3655</v>
      </c>
      <c r="U971" s="1" t="s">
        <v>3726</v>
      </c>
      <c r="V971" s="1" t="s">
        <v>3727</v>
      </c>
    </row>
    <row r="972" spans="1:22" s="22" customFormat="1" ht="80.099999999999994" customHeight="1" x14ac:dyDescent="0.25">
      <c r="A972" s="1">
        <v>965</v>
      </c>
      <c r="B972" s="81" t="s">
        <v>3680</v>
      </c>
      <c r="C972" s="20" t="s">
        <v>3681</v>
      </c>
      <c r="D972" s="20" t="s">
        <v>3728</v>
      </c>
      <c r="E972" s="20" t="s">
        <v>3519</v>
      </c>
      <c r="F972" s="5" t="s">
        <v>3729</v>
      </c>
      <c r="G972" s="20" t="s">
        <v>15</v>
      </c>
      <c r="H972" s="1">
        <v>1524288</v>
      </c>
      <c r="I972" s="1">
        <v>5</v>
      </c>
      <c r="J972" s="1"/>
      <c r="K972" s="1"/>
      <c r="L972" s="1"/>
      <c r="M972" s="1"/>
      <c r="N972" s="1"/>
      <c r="O972" s="1"/>
      <c r="R972" s="9">
        <f t="shared" si="23"/>
        <v>1524288</v>
      </c>
      <c r="S972" s="1">
        <v>5</v>
      </c>
      <c r="T972" s="1" t="s">
        <v>3655</v>
      </c>
      <c r="U972" s="1" t="s">
        <v>3684</v>
      </c>
      <c r="V972" s="1" t="s">
        <v>3730</v>
      </c>
    </row>
    <row r="973" spans="1:22" s="22" customFormat="1" ht="80.099999999999994" customHeight="1" x14ac:dyDescent="0.25">
      <c r="A973" s="1">
        <v>966</v>
      </c>
      <c r="B973" s="81" t="s">
        <v>3731</v>
      </c>
      <c r="C973" s="20" t="s">
        <v>3732</v>
      </c>
      <c r="D973" s="20" t="s">
        <v>3733</v>
      </c>
      <c r="E973" s="20" t="s">
        <v>3519</v>
      </c>
      <c r="F973" s="5" t="s">
        <v>3734</v>
      </c>
      <c r="G973" s="20" t="s">
        <v>15</v>
      </c>
      <c r="H973" s="1">
        <v>3181832.4</v>
      </c>
      <c r="I973" s="1">
        <v>1</v>
      </c>
      <c r="J973" s="1"/>
      <c r="K973" s="1"/>
      <c r="L973" s="1"/>
      <c r="M973" s="1"/>
      <c r="N973" s="1"/>
      <c r="O973" s="1"/>
      <c r="R973" s="9">
        <f t="shared" si="23"/>
        <v>3181832.4</v>
      </c>
      <c r="S973" s="1">
        <v>1</v>
      </c>
      <c r="T973" s="1" t="s">
        <v>3655</v>
      </c>
      <c r="U973" s="1" t="s">
        <v>19</v>
      </c>
      <c r="V973" s="1" t="s">
        <v>3735</v>
      </c>
    </row>
    <row r="974" spans="1:22" s="22" customFormat="1" ht="80.099999999999994" customHeight="1" x14ac:dyDescent="0.25">
      <c r="A974" s="1">
        <v>967</v>
      </c>
      <c r="B974" s="81" t="s">
        <v>3667</v>
      </c>
      <c r="C974" s="20" t="s">
        <v>3668</v>
      </c>
      <c r="D974" s="20" t="s">
        <v>3669</v>
      </c>
      <c r="E974" s="20" t="s">
        <v>3519</v>
      </c>
      <c r="F974" s="5" t="s">
        <v>3736</v>
      </c>
      <c r="G974" s="20" t="s">
        <v>15</v>
      </c>
      <c r="H974" s="1">
        <v>95250</v>
      </c>
      <c r="I974" s="1">
        <v>150</v>
      </c>
      <c r="J974" s="1"/>
      <c r="K974" s="1"/>
      <c r="L974" s="1"/>
      <c r="M974" s="1"/>
      <c r="N974" s="1"/>
      <c r="O974" s="1"/>
      <c r="R974" s="9">
        <f t="shared" si="23"/>
        <v>95250</v>
      </c>
      <c r="S974" s="1">
        <v>150</v>
      </c>
      <c r="T974" s="1" t="s">
        <v>3655</v>
      </c>
      <c r="U974" s="1" t="s">
        <v>25</v>
      </c>
      <c r="V974" s="1" t="s">
        <v>25</v>
      </c>
    </row>
    <row r="975" spans="1:22" s="22" customFormat="1" ht="80.099999999999994" customHeight="1" x14ac:dyDescent="0.25">
      <c r="A975" s="1">
        <v>968</v>
      </c>
      <c r="B975" s="81" t="s">
        <v>3737</v>
      </c>
      <c r="C975" s="20" t="s">
        <v>3738</v>
      </c>
      <c r="D975" s="20" t="s">
        <v>3739</v>
      </c>
      <c r="E975" s="20" t="s">
        <v>3519</v>
      </c>
      <c r="F975" s="5" t="s">
        <v>3740</v>
      </c>
      <c r="G975" s="20" t="s">
        <v>15</v>
      </c>
      <c r="H975" s="1">
        <v>860976216</v>
      </c>
      <c r="I975" s="93">
        <v>906768</v>
      </c>
      <c r="J975" s="1">
        <v>968597293.5</v>
      </c>
      <c r="K975" s="93">
        <v>1020113</v>
      </c>
      <c r="L975" s="1">
        <v>1127580624</v>
      </c>
      <c r="M975" s="93">
        <v>1187552</v>
      </c>
      <c r="N975" s="1">
        <v>1127579674.5</v>
      </c>
      <c r="O975" s="93">
        <v>1187551</v>
      </c>
      <c r="P975" s="1">
        <v>1076187037.5</v>
      </c>
      <c r="Q975" s="93">
        <v>1133425</v>
      </c>
      <c r="R975" s="9">
        <f t="shared" si="23"/>
        <v>5160920845.5</v>
      </c>
      <c r="S975" s="1">
        <v>5435409</v>
      </c>
      <c r="T975" s="1" t="s">
        <v>3655</v>
      </c>
      <c r="U975" s="1" t="s">
        <v>26</v>
      </c>
      <c r="V975" s="1" t="s">
        <v>3741</v>
      </c>
    </row>
    <row r="976" spans="1:22" s="22" customFormat="1" ht="80.099999999999994" customHeight="1" x14ac:dyDescent="0.25">
      <c r="A976" s="1">
        <v>969</v>
      </c>
      <c r="B976" s="81" t="s">
        <v>3742</v>
      </c>
      <c r="C976" s="20" t="s">
        <v>256</v>
      </c>
      <c r="D976" s="20" t="s">
        <v>257</v>
      </c>
      <c r="E976" s="20" t="s">
        <v>3519</v>
      </c>
      <c r="F976" s="5" t="s">
        <v>3743</v>
      </c>
      <c r="G976" s="20" t="s">
        <v>15</v>
      </c>
      <c r="H976" s="1">
        <v>2468045.34</v>
      </c>
      <c r="I976" s="1">
        <v>6</v>
      </c>
      <c r="J976" s="1"/>
      <c r="K976" s="1"/>
      <c r="L976" s="1"/>
      <c r="M976" s="1"/>
      <c r="N976" s="1"/>
      <c r="O976" s="1"/>
      <c r="R976" s="9">
        <f t="shared" si="23"/>
        <v>2468045.34</v>
      </c>
      <c r="S976" s="1">
        <v>6</v>
      </c>
      <c r="T976" s="1" t="s">
        <v>3655</v>
      </c>
      <c r="U976" s="1" t="s">
        <v>25</v>
      </c>
      <c r="V976" s="1" t="s">
        <v>25</v>
      </c>
    </row>
    <row r="977" spans="1:22" s="22" customFormat="1" ht="31.5" customHeight="1" x14ac:dyDescent="0.25">
      <c r="A977" s="1">
        <v>970</v>
      </c>
      <c r="B977" s="81" t="s">
        <v>92</v>
      </c>
      <c r="C977" s="20" t="s">
        <v>260</v>
      </c>
      <c r="D977" s="20" t="s">
        <v>3744</v>
      </c>
      <c r="E977" s="20" t="s">
        <v>3744</v>
      </c>
      <c r="F977" s="29" t="s">
        <v>3745</v>
      </c>
      <c r="G977" s="20" t="s">
        <v>169</v>
      </c>
      <c r="H977" s="1">
        <v>47930.91</v>
      </c>
      <c r="I977" s="1">
        <v>3</v>
      </c>
      <c r="J977" s="1"/>
      <c r="K977" s="1"/>
      <c r="L977" s="1"/>
      <c r="M977" s="1"/>
      <c r="N977" s="1"/>
      <c r="O977" s="1"/>
      <c r="R977" s="9">
        <f t="shared" si="23"/>
        <v>47930.91</v>
      </c>
      <c r="S977" s="1">
        <v>3</v>
      </c>
      <c r="T977" s="1" t="s">
        <v>3655</v>
      </c>
      <c r="U977" s="1" t="s">
        <v>25</v>
      </c>
      <c r="V977" s="1" t="s">
        <v>25</v>
      </c>
    </row>
    <row r="978" spans="1:22" s="22" customFormat="1" ht="31.5" customHeight="1" x14ac:dyDescent="0.25">
      <c r="A978" s="1">
        <v>971</v>
      </c>
      <c r="B978" s="81" t="s">
        <v>3746</v>
      </c>
      <c r="C978" s="20" t="s">
        <v>3747</v>
      </c>
      <c r="D978" s="20" t="s">
        <v>3748</v>
      </c>
      <c r="E978" s="20" t="s">
        <v>3748</v>
      </c>
      <c r="F978" s="29" t="s">
        <v>3749</v>
      </c>
      <c r="G978" s="20" t="s">
        <v>169</v>
      </c>
      <c r="H978" s="1"/>
      <c r="I978" s="1"/>
      <c r="J978" s="1"/>
      <c r="K978" s="1"/>
      <c r="L978" s="1"/>
      <c r="M978" s="1"/>
      <c r="N978" s="1">
        <v>1997000</v>
      </c>
      <c r="O978" s="1">
        <v>1</v>
      </c>
      <c r="R978" s="9">
        <f t="shared" si="23"/>
        <v>1997000</v>
      </c>
      <c r="S978" s="1">
        <v>1</v>
      </c>
      <c r="T978" s="1" t="s">
        <v>3655</v>
      </c>
      <c r="U978" s="1" t="s">
        <v>305</v>
      </c>
      <c r="V978" s="1" t="s">
        <v>3663</v>
      </c>
    </row>
    <row r="979" spans="1:22" s="22" customFormat="1" ht="31.5" customHeight="1" x14ac:dyDescent="0.25">
      <c r="A979" s="1">
        <v>972</v>
      </c>
      <c r="B979" s="81" t="s">
        <v>168</v>
      </c>
      <c r="C979" s="20" t="s">
        <v>3750</v>
      </c>
      <c r="D979" s="20" t="s">
        <v>3751</v>
      </c>
      <c r="E979" s="20" t="s">
        <v>3751</v>
      </c>
      <c r="F979" s="29" t="s">
        <v>3752</v>
      </c>
      <c r="G979" s="20" t="s">
        <v>169</v>
      </c>
      <c r="H979" s="1">
        <v>2225507</v>
      </c>
      <c r="I979" s="1">
        <v>179</v>
      </c>
      <c r="J979" s="1"/>
      <c r="K979" s="1"/>
      <c r="L979" s="1"/>
      <c r="M979" s="1"/>
      <c r="N979" s="1"/>
      <c r="O979" s="1"/>
      <c r="R979" s="9">
        <f t="shared" si="23"/>
        <v>2225507</v>
      </c>
      <c r="S979" s="1">
        <v>179</v>
      </c>
      <c r="T979" s="1" t="s">
        <v>3655</v>
      </c>
      <c r="U979" s="1" t="s">
        <v>25</v>
      </c>
      <c r="V979" s="1" t="s">
        <v>25</v>
      </c>
    </row>
    <row r="980" spans="1:22" s="22" customFormat="1" ht="31.5" customHeight="1" x14ac:dyDescent="0.25">
      <c r="A980" s="1">
        <v>973</v>
      </c>
      <c r="B980" s="81" t="s">
        <v>3753</v>
      </c>
      <c r="C980" s="20" t="s">
        <v>3754</v>
      </c>
      <c r="D980" s="20" t="s">
        <v>3755</v>
      </c>
      <c r="E980" s="20" t="s">
        <v>3755</v>
      </c>
      <c r="F980" s="29" t="s">
        <v>3756</v>
      </c>
      <c r="G980" s="20" t="s">
        <v>274</v>
      </c>
      <c r="H980" s="1">
        <v>893187.5</v>
      </c>
      <c r="I980" s="1">
        <v>5</v>
      </c>
      <c r="J980" s="1"/>
      <c r="K980" s="1"/>
      <c r="L980" s="1"/>
      <c r="M980" s="1"/>
      <c r="N980" s="1"/>
      <c r="O980" s="1"/>
      <c r="R980" s="9">
        <f t="shared" si="23"/>
        <v>893187.5</v>
      </c>
      <c r="S980" s="1">
        <v>5</v>
      </c>
      <c r="T980" s="1" t="s">
        <v>3655</v>
      </c>
      <c r="U980" s="1" t="s">
        <v>25</v>
      </c>
      <c r="V980" s="1" t="s">
        <v>25</v>
      </c>
    </row>
    <row r="981" spans="1:22" s="22" customFormat="1" ht="31.5" customHeight="1" x14ac:dyDescent="0.25">
      <c r="A981" s="1">
        <v>974</v>
      </c>
      <c r="B981" s="81" t="s">
        <v>193</v>
      </c>
      <c r="C981" s="20" t="s">
        <v>3757</v>
      </c>
      <c r="D981" s="20" t="s">
        <v>3758</v>
      </c>
      <c r="E981" s="20" t="s">
        <v>3758</v>
      </c>
      <c r="F981" s="29" t="s">
        <v>3759</v>
      </c>
      <c r="G981" s="20" t="s">
        <v>169</v>
      </c>
      <c r="H981" s="1">
        <v>3538207.79</v>
      </c>
      <c r="I981" s="1">
        <v>221</v>
      </c>
      <c r="J981" s="1"/>
      <c r="K981" s="1"/>
      <c r="L981" s="1"/>
      <c r="M981" s="1"/>
      <c r="N981" s="1"/>
      <c r="O981" s="1"/>
      <c r="R981" s="9">
        <f t="shared" si="23"/>
        <v>3538207.79</v>
      </c>
      <c r="S981" s="1">
        <v>221</v>
      </c>
      <c r="T981" s="1" t="s">
        <v>3655</v>
      </c>
      <c r="U981" s="1" t="s">
        <v>25</v>
      </c>
      <c r="V981" s="1" t="s">
        <v>25</v>
      </c>
    </row>
    <row r="982" spans="1:22" s="22" customFormat="1" ht="31.5" customHeight="1" x14ac:dyDescent="0.25">
      <c r="A982" s="1">
        <v>975</v>
      </c>
      <c r="B982" s="81" t="s">
        <v>266</v>
      </c>
      <c r="C982" s="20" t="s">
        <v>3760</v>
      </c>
      <c r="D982" s="20" t="s">
        <v>3761</v>
      </c>
      <c r="E982" s="20" t="s">
        <v>3761</v>
      </c>
      <c r="F982" s="29" t="s">
        <v>3762</v>
      </c>
      <c r="G982" s="20" t="s">
        <v>169</v>
      </c>
      <c r="H982" s="1">
        <v>633600</v>
      </c>
      <c r="I982" s="1">
        <v>200</v>
      </c>
      <c r="J982" s="1"/>
      <c r="K982" s="1"/>
      <c r="L982" s="1"/>
      <c r="M982" s="1"/>
      <c r="N982" s="1"/>
      <c r="O982" s="1"/>
      <c r="R982" s="9">
        <f t="shared" si="23"/>
        <v>633600</v>
      </c>
      <c r="S982" s="1">
        <v>200</v>
      </c>
      <c r="T982" s="1" t="s">
        <v>3655</v>
      </c>
      <c r="U982" s="1" t="s">
        <v>25</v>
      </c>
      <c r="V982" s="1" t="s">
        <v>25</v>
      </c>
    </row>
    <row r="983" spans="1:22" s="22" customFormat="1" ht="31.5" customHeight="1" x14ac:dyDescent="0.25">
      <c r="A983" s="1">
        <v>976</v>
      </c>
      <c r="B983" s="81" t="s">
        <v>3763</v>
      </c>
      <c r="C983" s="20" t="s">
        <v>3764</v>
      </c>
      <c r="D983" s="20" t="s">
        <v>3765</v>
      </c>
      <c r="E983" s="20" t="s">
        <v>3765</v>
      </c>
      <c r="F983" s="29" t="s">
        <v>3766</v>
      </c>
      <c r="G983" s="20" t="s">
        <v>169</v>
      </c>
      <c r="H983" s="1">
        <v>2452680</v>
      </c>
      <c r="I983" s="1">
        <v>2</v>
      </c>
      <c r="J983" s="1"/>
      <c r="K983" s="1"/>
      <c r="L983" s="1"/>
      <c r="M983" s="1"/>
      <c r="N983" s="1"/>
      <c r="O983" s="1"/>
      <c r="R983" s="9">
        <f t="shared" si="23"/>
        <v>2452680</v>
      </c>
      <c r="S983" s="1">
        <v>2</v>
      </c>
      <c r="T983" s="1" t="s">
        <v>3655</v>
      </c>
      <c r="U983" s="1" t="s">
        <v>25</v>
      </c>
      <c r="V983" s="1" t="s">
        <v>25</v>
      </c>
    </row>
    <row r="984" spans="1:22" s="22" customFormat="1" ht="31.5" customHeight="1" x14ac:dyDescent="0.25">
      <c r="A984" s="1">
        <v>977</v>
      </c>
      <c r="B984" s="81" t="s">
        <v>3767</v>
      </c>
      <c r="C984" s="20" t="s">
        <v>3768</v>
      </c>
      <c r="D984" s="20" t="s">
        <v>3769</v>
      </c>
      <c r="E984" s="20" t="s">
        <v>3769</v>
      </c>
      <c r="F984" s="29" t="s">
        <v>3770</v>
      </c>
      <c r="G984" s="20" t="s">
        <v>169</v>
      </c>
      <c r="H984" s="1">
        <v>2446509.2000000002</v>
      </c>
      <c r="I984" s="1">
        <v>40</v>
      </c>
      <c r="J984" s="1"/>
      <c r="K984" s="1"/>
      <c r="L984" s="1"/>
      <c r="M984" s="1"/>
      <c r="N984" s="1"/>
      <c r="O984" s="1"/>
      <c r="R984" s="9">
        <f t="shared" si="23"/>
        <v>2446509.2000000002</v>
      </c>
      <c r="S984" s="1">
        <v>40</v>
      </c>
      <c r="T984" s="1" t="s">
        <v>3655</v>
      </c>
      <c r="U984" s="1" t="s">
        <v>25</v>
      </c>
      <c r="V984" s="1" t="s">
        <v>25</v>
      </c>
    </row>
    <row r="985" spans="1:22" s="22" customFormat="1" ht="31.5" customHeight="1" x14ac:dyDescent="0.25">
      <c r="A985" s="1">
        <v>978</v>
      </c>
      <c r="B985" s="81" t="s">
        <v>3647</v>
      </c>
      <c r="C985" s="20" t="s">
        <v>3651</v>
      </c>
      <c r="D985" s="20" t="s">
        <v>3771</v>
      </c>
      <c r="E985" s="20" t="s">
        <v>3771</v>
      </c>
      <c r="F985" s="29" t="s">
        <v>3772</v>
      </c>
      <c r="G985" s="20" t="s">
        <v>169</v>
      </c>
      <c r="H985" s="1">
        <v>1856046.92</v>
      </c>
      <c r="I985" s="1">
        <v>2284</v>
      </c>
      <c r="J985" s="1"/>
      <c r="K985" s="1"/>
      <c r="L985" s="1"/>
      <c r="M985" s="1"/>
      <c r="N985" s="1"/>
      <c r="O985" s="1"/>
      <c r="R985" s="9">
        <f t="shared" si="23"/>
        <v>1856046.92</v>
      </c>
      <c r="S985" s="1">
        <v>2284</v>
      </c>
      <c r="T985" s="1" t="s">
        <v>3655</v>
      </c>
      <c r="U985" s="1" t="s">
        <v>25</v>
      </c>
      <c r="V985" s="1" t="s">
        <v>25</v>
      </c>
    </row>
    <row r="986" spans="1:22" s="22" customFormat="1" ht="31.5" customHeight="1" x14ac:dyDescent="0.25">
      <c r="A986" s="1">
        <v>979</v>
      </c>
      <c r="B986" s="81" t="s">
        <v>3773</v>
      </c>
      <c r="C986" s="20" t="s">
        <v>3774</v>
      </c>
      <c r="D986" s="20" t="s">
        <v>3775</v>
      </c>
      <c r="E986" s="20" t="s">
        <v>3775</v>
      </c>
      <c r="F986" s="29" t="s">
        <v>3776</v>
      </c>
      <c r="G986" s="20" t="s">
        <v>169</v>
      </c>
      <c r="H986" s="1">
        <v>793209.45</v>
      </c>
      <c r="I986" s="1">
        <v>15</v>
      </c>
      <c r="J986" s="1"/>
      <c r="K986" s="1"/>
      <c r="L986" s="1"/>
      <c r="M986" s="1"/>
      <c r="N986" s="1"/>
      <c r="O986" s="1"/>
      <c r="R986" s="9">
        <f t="shared" si="23"/>
        <v>793209.45</v>
      </c>
      <c r="S986" s="1">
        <v>15</v>
      </c>
      <c r="T986" s="1" t="s">
        <v>3655</v>
      </c>
      <c r="U986" s="1" t="s">
        <v>25</v>
      </c>
      <c r="V986" s="1" t="s">
        <v>25</v>
      </c>
    </row>
    <row r="987" spans="1:22" s="22" customFormat="1" ht="31.5" customHeight="1" x14ac:dyDescent="0.25">
      <c r="A987" s="1">
        <v>980</v>
      </c>
      <c r="B987" s="81" t="s">
        <v>3746</v>
      </c>
      <c r="C987" s="20" t="s">
        <v>3747</v>
      </c>
      <c r="D987" s="20" t="s">
        <v>3748</v>
      </c>
      <c r="E987" s="20" t="s">
        <v>3748</v>
      </c>
      <c r="F987" s="29" t="s">
        <v>3777</v>
      </c>
      <c r="G987" s="20" t="s">
        <v>169</v>
      </c>
      <c r="H987" s="1"/>
      <c r="I987" s="1"/>
      <c r="J987" s="1"/>
      <c r="K987" s="1"/>
      <c r="L987" s="1">
        <v>154499</v>
      </c>
      <c r="M987" s="1">
        <v>2</v>
      </c>
      <c r="N987" s="1">
        <v>154499</v>
      </c>
      <c r="O987" s="1">
        <v>1</v>
      </c>
      <c r="R987" s="9">
        <f t="shared" si="23"/>
        <v>308998</v>
      </c>
      <c r="S987" s="1">
        <v>3</v>
      </c>
      <c r="T987" s="1" t="s">
        <v>3655</v>
      </c>
      <c r="U987" s="1" t="s">
        <v>3665</v>
      </c>
      <c r="V987" s="1" t="s">
        <v>3666</v>
      </c>
    </row>
    <row r="988" spans="1:22" s="22" customFormat="1" ht="31.5" customHeight="1" x14ac:dyDescent="0.25">
      <c r="A988" s="1">
        <v>981</v>
      </c>
      <c r="B988" s="81" t="s">
        <v>68</v>
      </c>
      <c r="C988" s="20" t="s">
        <v>3778</v>
      </c>
      <c r="D988" s="20" t="s">
        <v>3779</v>
      </c>
      <c r="E988" s="20" t="s">
        <v>3779</v>
      </c>
      <c r="F988" s="29" t="s">
        <v>3780</v>
      </c>
      <c r="G988" s="20" t="s">
        <v>169</v>
      </c>
      <c r="H988" s="1">
        <v>624397.65</v>
      </c>
      <c r="I988" s="1">
        <v>15</v>
      </c>
      <c r="J988" s="1"/>
      <c r="K988" s="1"/>
      <c r="L988" s="1"/>
      <c r="M988" s="1"/>
      <c r="N988" s="1"/>
      <c r="O988" s="1"/>
      <c r="R988" s="9">
        <f t="shared" si="23"/>
        <v>624397.65</v>
      </c>
      <c r="S988" s="1">
        <v>15</v>
      </c>
      <c r="T988" s="1" t="s">
        <v>3655</v>
      </c>
      <c r="U988" s="1" t="s">
        <v>23</v>
      </c>
      <c r="V988" s="1" t="s">
        <v>3781</v>
      </c>
    </row>
    <row r="989" spans="1:22" s="22" customFormat="1" ht="31.5" customHeight="1" x14ac:dyDescent="0.25">
      <c r="A989" s="1">
        <v>982</v>
      </c>
      <c r="B989" s="81" t="s">
        <v>293</v>
      </c>
      <c r="C989" s="20" t="s">
        <v>3782</v>
      </c>
      <c r="D989" s="20" t="s">
        <v>3783</v>
      </c>
      <c r="E989" s="20" t="s">
        <v>3783</v>
      </c>
      <c r="F989" s="29" t="s">
        <v>3784</v>
      </c>
      <c r="G989" s="20" t="s">
        <v>169</v>
      </c>
      <c r="H989" s="1">
        <v>1011424.48</v>
      </c>
      <c r="I989" s="1">
        <v>4</v>
      </c>
      <c r="J989" s="1"/>
      <c r="K989" s="1"/>
      <c r="L989" s="1"/>
      <c r="M989" s="1"/>
      <c r="N989" s="1"/>
      <c r="O989" s="1"/>
      <c r="R989" s="9">
        <f t="shared" si="23"/>
        <v>1011424.48</v>
      </c>
      <c r="S989" s="1">
        <v>4</v>
      </c>
      <c r="T989" s="1" t="s">
        <v>3655</v>
      </c>
      <c r="U989" s="1" t="s">
        <v>25</v>
      </c>
      <c r="V989" s="1" t="s">
        <v>25</v>
      </c>
    </row>
    <row r="990" spans="1:22" s="22" customFormat="1" ht="31.5" customHeight="1" x14ac:dyDescent="0.25">
      <c r="A990" s="1">
        <v>983</v>
      </c>
      <c r="B990" s="81" t="s">
        <v>168</v>
      </c>
      <c r="C990" s="20" t="s">
        <v>3750</v>
      </c>
      <c r="D990" s="20" t="s">
        <v>3785</v>
      </c>
      <c r="E990" s="20" t="s">
        <v>3785</v>
      </c>
      <c r="F990" s="29" t="s">
        <v>3786</v>
      </c>
      <c r="G990" s="20" t="s">
        <v>169</v>
      </c>
      <c r="H990" s="1">
        <v>2225507</v>
      </c>
      <c r="I990" s="1">
        <v>179</v>
      </c>
      <c r="J990" s="1"/>
      <c r="K990" s="1"/>
      <c r="L990" s="1"/>
      <c r="M990" s="1"/>
      <c r="N990" s="1"/>
      <c r="O990" s="1"/>
      <c r="R990" s="9">
        <f t="shared" si="23"/>
        <v>2225507</v>
      </c>
      <c r="S990" s="1">
        <v>179</v>
      </c>
      <c r="T990" s="1" t="s">
        <v>3655</v>
      </c>
      <c r="U990" s="1" t="s">
        <v>25</v>
      </c>
      <c r="V990" s="1" t="s">
        <v>25</v>
      </c>
    </row>
    <row r="991" spans="1:22" s="22" customFormat="1" x14ac:dyDescent="0.25">
      <c r="A991" s="1">
        <v>984</v>
      </c>
      <c r="B991" s="157" t="s">
        <v>3787</v>
      </c>
      <c r="C991" s="158" t="s">
        <v>3788</v>
      </c>
      <c r="D991" s="158" t="s">
        <v>3789</v>
      </c>
      <c r="E991" s="159" t="s">
        <v>3790</v>
      </c>
      <c r="F991" s="55"/>
      <c r="G991" s="160" t="s">
        <v>17</v>
      </c>
      <c r="H991" s="25">
        <v>1778867982.4400001</v>
      </c>
      <c r="I991" s="161">
        <v>7514332.71</v>
      </c>
      <c r="J991" s="25"/>
      <c r="K991" s="25"/>
      <c r="L991" s="25"/>
      <c r="M991" s="25"/>
      <c r="N991" s="25"/>
      <c r="O991" s="25"/>
      <c r="P991" s="25"/>
      <c r="Q991" s="25"/>
      <c r="R991" s="9">
        <f t="shared" si="23"/>
        <v>1778867982.4400001</v>
      </c>
      <c r="S991" s="1">
        <v>7514332.71</v>
      </c>
      <c r="T991" s="158" t="s">
        <v>3791</v>
      </c>
      <c r="U991" s="24"/>
    </row>
    <row r="992" spans="1:22" s="22" customFormat="1" x14ac:dyDescent="0.25">
      <c r="A992" s="1">
        <v>985</v>
      </c>
      <c r="B992" s="162" t="s">
        <v>3792</v>
      </c>
      <c r="C992" s="55" t="s">
        <v>3793</v>
      </c>
      <c r="D992" s="55" t="s">
        <v>3794</v>
      </c>
      <c r="E992" s="55" t="s">
        <v>3795</v>
      </c>
      <c r="F992" s="55"/>
      <c r="G992" s="55" t="s">
        <v>169</v>
      </c>
      <c r="H992" s="163">
        <v>3127032</v>
      </c>
      <c r="I992" s="26">
        <v>400</v>
      </c>
      <c r="J992" s="26">
        <v>3908790</v>
      </c>
      <c r="K992" s="26">
        <v>500</v>
      </c>
      <c r="L992" s="26">
        <v>3908790</v>
      </c>
      <c r="M992" s="26">
        <v>500</v>
      </c>
      <c r="N992" s="26">
        <v>3908790</v>
      </c>
      <c r="O992" s="26">
        <v>500</v>
      </c>
      <c r="P992" s="26">
        <v>3908790</v>
      </c>
      <c r="Q992" s="26">
        <v>500</v>
      </c>
      <c r="R992" s="9">
        <f t="shared" si="23"/>
        <v>18762192</v>
      </c>
      <c r="S992" s="1">
        <v>2400</v>
      </c>
      <c r="T992" s="55" t="s">
        <v>3791</v>
      </c>
      <c r="U992" s="1" t="s">
        <v>3796</v>
      </c>
    </row>
    <row r="993" spans="1:22" s="22" customFormat="1" x14ac:dyDescent="0.25">
      <c r="A993" s="1">
        <v>986</v>
      </c>
      <c r="B993" s="157" t="s">
        <v>3797</v>
      </c>
      <c r="C993" s="158" t="s">
        <v>3798</v>
      </c>
      <c r="D993" s="158" t="s">
        <v>3799</v>
      </c>
      <c r="E993" s="159" t="s">
        <v>3800</v>
      </c>
      <c r="F993" s="55"/>
      <c r="G993" s="160" t="s">
        <v>72</v>
      </c>
      <c r="H993" s="41">
        <v>5421397.4000000004</v>
      </c>
      <c r="I993" s="25">
        <v>466</v>
      </c>
      <c r="J993" s="25"/>
      <c r="K993" s="25"/>
      <c r="L993" s="25"/>
      <c r="M993" s="25"/>
      <c r="N993" s="25"/>
      <c r="O993" s="25"/>
      <c r="P993" s="25"/>
      <c r="Q993" s="25"/>
      <c r="R993" s="9">
        <f t="shared" si="23"/>
        <v>5421397.4000000004</v>
      </c>
      <c r="S993" s="1">
        <v>466</v>
      </c>
      <c r="T993" s="55" t="s">
        <v>3791</v>
      </c>
      <c r="U993" s="24"/>
    </row>
    <row r="994" spans="1:22" s="22" customFormat="1" x14ac:dyDescent="0.25">
      <c r="A994" s="1">
        <v>987</v>
      </c>
      <c r="B994" s="157" t="s">
        <v>3797</v>
      </c>
      <c r="C994" s="158" t="s">
        <v>3798</v>
      </c>
      <c r="D994" s="158" t="s">
        <v>3799</v>
      </c>
      <c r="E994" s="159" t="s">
        <v>3801</v>
      </c>
      <c r="F994" s="55"/>
      <c r="G994" s="160" t="s">
        <v>72</v>
      </c>
      <c r="H994" s="94">
        <v>337299.6</v>
      </c>
      <c r="I994" s="94">
        <v>30</v>
      </c>
      <c r="J994" s="25"/>
      <c r="K994" s="25"/>
      <c r="L994" s="25"/>
      <c r="M994" s="25"/>
      <c r="N994" s="25"/>
      <c r="O994" s="25"/>
      <c r="P994" s="25"/>
      <c r="Q994" s="25"/>
      <c r="R994" s="9">
        <f t="shared" si="23"/>
        <v>337299.6</v>
      </c>
      <c r="S994" s="1">
        <v>30</v>
      </c>
      <c r="T994" s="55" t="s">
        <v>3791</v>
      </c>
      <c r="U994" s="24"/>
    </row>
    <row r="995" spans="1:22" s="22" customFormat="1" x14ac:dyDescent="0.25">
      <c r="A995" s="1">
        <v>988</v>
      </c>
      <c r="B995" s="157" t="s">
        <v>266</v>
      </c>
      <c r="C995" s="158" t="s">
        <v>3802</v>
      </c>
      <c r="D995" s="158" t="s">
        <v>3803</v>
      </c>
      <c r="E995" s="159" t="s">
        <v>3804</v>
      </c>
      <c r="F995" s="55"/>
      <c r="G995" s="160" t="s">
        <v>169</v>
      </c>
      <c r="H995" s="164">
        <v>2730000</v>
      </c>
      <c r="I995" s="25">
        <v>14</v>
      </c>
      <c r="J995" s="25"/>
      <c r="K995" s="25"/>
      <c r="L995" s="25"/>
      <c r="M995" s="25"/>
      <c r="N995" s="25"/>
      <c r="O995" s="25"/>
      <c r="P995" s="25"/>
      <c r="Q995" s="25"/>
      <c r="R995" s="9">
        <f t="shared" si="23"/>
        <v>2730000</v>
      </c>
      <c r="S995" s="1">
        <v>14</v>
      </c>
      <c r="T995" s="55" t="s">
        <v>3791</v>
      </c>
      <c r="U995" s="24"/>
    </row>
    <row r="996" spans="1:22" s="22" customFormat="1" x14ac:dyDescent="0.25">
      <c r="A996" s="1">
        <v>989</v>
      </c>
      <c r="B996" s="157" t="s">
        <v>89</v>
      </c>
      <c r="C996" s="158" t="s">
        <v>3805</v>
      </c>
      <c r="D996" s="158" t="s">
        <v>3806</v>
      </c>
      <c r="E996" s="159" t="s">
        <v>3807</v>
      </c>
      <c r="F996" s="55"/>
      <c r="G996" s="160" t="s">
        <v>169</v>
      </c>
      <c r="H996" s="164">
        <v>8618776.1999999993</v>
      </c>
      <c r="I996" s="25">
        <v>345</v>
      </c>
      <c r="J996" s="25"/>
      <c r="K996" s="25"/>
      <c r="L996" s="25"/>
      <c r="M996" s="25"/>
      <c r="N996" s="25"/>
      <c r="O996" s="25"/>
      <c r="P996" s="25"/>
      <c r="Q996" s="25"/>
      <c r="R996" s="9">
        <f t="shared" si="23"/>
        <v>8618776.1999999993</v>
      </c>
      <c r="S996" s="1">
        <v>345</v>
      </c>
      <c r="T996" s="158" t="s">
        <v>3791</v>
      </c>
      <c r="U996" s="24"/>
    </row>
    <row r="997" spans="1:22" s="22" customFormat="1" x14ac:dyDescent="0.25">
      <c r="A997" s="1">
        <v>990</v>
      </c>
      <c r="B997" s="157" t="s">
        <v>3081</v>
      </c>
      <c r="C997" s="158" t="s">
        <v>3808</v>
      </c>
      <c r="D997" s="158" t="s">
        <v>3809</v>
      </c>
      <c r="E997" s="159" t="s">
        <v>3810</v>
      </c>
      <c r="F997" s="55"/>
      <c r="G997" s="160" t="s">
        <v>169</v>
      </c>
      <c r="H997" s="94">
        <v>36215289.600000001</v>
      </c>
      <c r="I997" s="94">
        <v>224</v>
      </c>
      <c r="J997" s="25"/>
      <c r="K997" s="25"/>
      <c r="L997" s="25"/>
      <c r="M997" s="25"/>
      <c r="N997" s="25"/>
      <c r="O997" s="25"/>
      <c r="P997" s="25"/>
      <c r="Q997" s="25"/>
      <c r="R997" s="9">
        <f t="shared" si="23"/>
        <v>36215289.600000001</v>
      </c>
      <c r="S997" s="1">
        <v>224</v>
      </c>
      <c r="T997" s="55" t="s">
        <v>3791</v>
      </c>
      <c r="U997" s="24" t="s">
        <v>221</v>
      </c>
      <c r="V997" s="22" t="s">
        <v>3811</v>
      </c>
    </row>
    <row r="998" spans="1:22" s="22" customFormat="1" ht="63" x14ac:dyDescent="0.25">
      <c r="A998" s="1">
        <v>991</v>
      </c>
      <c r="B998" s="165" t="s">
        <v>3148</v>
      </c>
      <c r="C998" s="166" t="s">
        <v>3149</v>
      </c>
      <c r="D998" s="166" t="s">
        <v>3150</v>
      </c>
      <c r="E998" s="167" t="s">
        <v>3812</v>
      </c>
      <c r="F998" s="76"/>
      <c r="G998" s="168" t="s">
        <v>169</v>
      </c>
      <c r="H998" s="169">
        <v>714257.26</v>
      </c>
      <c r="I998" s="25">
        <v>1</v>
      </c>
      <c r="J998" s="25"/>
      <c r="K998" s="25"/>
      <c r="L998" s="25"/>
      <c r="M998" s="25"/>
      <c r="N998" s="25"/>
      <c r="O998" s="25"/>
      <c r="P998" s="25"/>
      <c r="Q998" s="25"/>
      <c r="R998" s="9">
        <f t="shared" si="23"/>
        <v>714257.26</v>
      </c>
      <c r="S998" s="1">
        <v>1</v>
      </c>
      <c r="T998" s="76" t="s">
        <v>3791</v>
      </c>
      <c r="U998" s="25" t="s">
        <v>460</v>
      </c>
      <c r="V998" s="75" t="s">
        <v>3813</v>
      </c>
    </row>
    <row r="999" spans="1:22" s="22" customFormat="1" x14ac:dyDescent="0.25">
      <c r="A999" s="1">
        <v>992</v>
      </c>
      <c r="B999" s="157" t="s">
        <v>2874</v>
      </c>
      <c r="C999" s="158" t="s">
        <v>3814</v>
      </c>
      <c r="D999" s="158" t="s">
        <v>3815</v>
      </c>
      <c r="E999" s="159" t="s">
        <v>3816</v>
      </c>
      <c r="F999" s="55"/>
      <c r="G999" s="160" t="s">
        <v>169</v>
      </c>
      <c r="H999" s="95">
        <v>6018696</v>
      </c>
      <c r="I999" s="95">
        <v>3</v>
      </c>
      <c r="J999" s="25"/>
      <c r="K999" s="25"/>
      <c r="L999" s="25"/>
      <c r="M999" s="25"/>
      <c r="N999" s="25"/>
      <c r="O999" s="25"/>
      <c r="P999" s="25"/>
      <c r="Q999" s="25"/>
      <c r="R999" s="9">
        <f t="shared" si="23"/>
        <v>6018696</v>
      </c>
      <c r="S999" s="1">
        <v>3</v>
      </c>
      <c r="T999" s="55" t="s">
        <v>3791</v>
      </c>
      <c r="U999" s="24" t="s">
        <v>19</v>
      </c>
      <c r="V999" s="22" t="s">
        <v>3817</v>
      </c>
    </row>
    <row r="1000" spans="1:22" s="22" customFormat="1" x14ac:dyDescent="0.25">
      <c r="A1000" s="1">
        <v>993</v>
      </c>
      <c r="B1000" s="157" t="s">
        <v>2929</v>
      </c>
      <c r="C1000" s="158" t="s">
        <v>3818</v>
      </c>
      <c r="D1000" s="158" t="s">
        <v>3819</v>
      </c>
      <c r="E1000" s="159" t="s">
        <v>3820</v>
      </c>
      <c r="F1000" s="55"/>
      <c r="G1000" s="160" t="s">
        <v>169</v>
      </c>
      <c r="H1000" s="161">
        <v>3323749.21</v>
      </c>
      <c r="I1000" s="25">
        <v>1</v>
      </c>
      <c r="J1000" s="25"/>
      <c r="K1000" s="25"/>
      <c r="L1000" s="25"/>
      <c r="M1000" s="25"/>
      <c r="N1000" s="25"/>
      <c r="O1000" s="25"/>
      <c r="P1000" s="25"/>
      <c r="Q1000" s="25"/>
      <c r="R1000" s="9">
        <f t="shared" si="23"/>
        <v>3323749.21</v>
      </c>
      <c r="S1000" s="1">
        <v>1</v>
      </c>
      <c r="T1000" s="55" t="s">
        <v>3791</v>
      </c>
      <c r="U1000" s="24"/>
    </row>
    <row r="1001" spans="1:22" s="22" customFormat="1" x14ac:dyDescent="0.25">
      <c r="A1001" s="1">
        <v>994</v>
      </c>
      <c r="B1001" s="157" t="s">
        <v>2941</v>
      </c>
      <c r="C1001" s="158" t="s">
        <v>3008</v>
      </c>
      <c r="D1001" s="158" t="s">
        <v>3009</v>
      </c>
      <c r="E1001" s="159" t="s">
        <v>3821</v>
      </c>
      <c r="F1001" s="55"/>
      <c r="G1001" s="160" t="s">
        <v>169</v>
      </c>
      <c r="H1001" s="161">
        <v>9238362</v>
      </c>
      <c r="I1001" s="25">
        <v>25</v>
      </c>
      <c r="J1001" s="25"/>
      <c r="K1001" s="25"/>
      <c r="L1001" s="25"/>
      <c r="M1001" s="25"/>
      <c r="N1001" s="25"/>
      <c r="O1001" s="25"/>
      <c r="P1001" s="25"/>
      <c r="Q1001" s="25"/>
      <c r="R1001" s="9">
        <f t="shared" si="23"/>
        <v>9238362</v>
      </c>
      <c r="S1001" s="1">
        <v>25</v>
      </c>
      <c r="T1001" s="55" t="s">
        <v>3791</v>
      </c>
      <c r="U1001" s="24"/>
    </row>
    <row r="1002" spans="1:22" s="22" customFormat="1" x14ac:dyDescent="0.25">
      <c r="A1002" s="1">
        <v>995</v>
      </c>
      <c r="B1002" s="157" t="s">
        <v>2941</v>
      </c>
      <c r="C1002" s="158" t="s">
        <v>3008</v>
      </c>
      <c r="D1002" s="158" t="s">
        <v>3009</v>
      </c>
      <c r="E1002" s="159" t="s">
        <v>3821</v>
      </c>
      <c r="F1002" s="55"/>
      <c r="G1002" s="160" t="s">
        <v>169</v>
      </c>
      <c r="H1002" s="161">
        <v>6071428.5</v>
      </c>
      <c r="I1002" s="25">
        <v>50</v>
      </c>
      <c r="J1002" s="25"/>
      <c r="K1002" s="25"/>
      <c r="L1002" s="25"/>
      <c r="M1002" s="25"/>
      <c r="N1002" s="25"/>
      <c r="O1002" s="25"/>
      <c r="P1002" s="25"/>
      <c r="Q1002" s="25"/>
      <c r="R1002" s="9">
        <f t="shared" si="23"/>
        <v>6071428.5</v>
      </c>
      <c r="S1002" s="1">
        <v>50</v>
      </c>
      <c r="T1002" s="55" t="s">
        <v>3791</v>
      </c>
      <c r="U1002" s="24"/>
    </row>
    <row r="1003" spans="1:22" s="22" customFormat="1" ht="47.25" x14ac:dyDescent="0.25">
      <c r="A1003" s="1">
        <v>996</v>
      </c>
      <c r="B1003" s="165" t="s">
        <v>3114</v>
      </c>
      <c r="C1003" s="166" t="s">
        <v>3115</v>
      </c>
      <c r="D1003" s="166" t="s">
        <v>1225</v>
      </c>
      <c r="E1003" s="167" t="s">
        <v>3822</v>
      </c>
      <c r="F1003" s="76"/>
      <c r="G1003" s="168" t="s">
        <v>169</v>
      </c>
      <c r="H1003" s="169">
        <v>1109200</v>
      </c>
      <c r="I1003" s="25">
        <v>1</v>
      </c>
      <c r="J1003" s="25"/>
      <c r="K1003" s="25"/>
      <c r="L1003" s="25"/>
      <c r="M1003" s="25"/>
      <c r="N1003" s="25"/>
      <c r="O1003" s="25"/>
      <c r="P1003" s="25"/>
      <c r="Q1003" s="25"/>
      <c r="R1003" s="9">
        <f t="shared" si="23"/>
        <v>1109200</v>
      </c>
      <c r="S1003" s="1">
        <v>1</v>
      </c>
      <c r="T1003" s="76" t="s">
        <v>3791</v>
      </c>
      <c r="U1003" s="25" t="s">
        <v>221</v>
      </c>
      <c r="V1003" s="75" t="s">
        <v>3823</v>
      </c>
    </row>
    <row r="1004" spans="1:22" s="22" customFormat="1" x14ac:dyDescent="0.25">
      <c r="A1004" s="1">
        <v>997</v>
      </c>
      <c r="B1004" s="157" t="s">
        <v>2080</v>
      </c>
      <c r="C1004" s="158" t="s">
        <v>3230</v>
      </c>
      <c r="D1004" s="158" t="s">
        <v>3231</v>
      </c>
      <c r="E1004" s="159" t="s">
        <v>3824</v>
      </c>
      <c r="F1004" s="55"/>
      <c r="G1004" s="160" t="s">
        <v>169</v>
      </c>
      <c r="H1004" s="161">
        <v>537500</v>
      </c>
      <c r="I1004" s="25">
        <v>5</v>
      </c>
      <c r="J1004" s="25"/>
      <c r="K1004" s="25"/>
      <c r="L1004" s="25"/>
      <c r="M1004" s="25"/>
      <c r="N1004" s="25"/>
      <c r="O1004" s="25"/>
      <c r="P1004" s="25"/>
      <c r="Q1004" s="25"/>
      <c r="R1004" s="9">
        <f t="shared" si="23"/>
        <v>537500</v>
      </c>
      <c r="S1004" s="1">
        <v>5</v>
      </c>
      <c r="T1004" s="158" t="s">
        <v>3791</v>
      </c>
      <c r="U1004" s="24"/>
    </row>
    <row r="1005" spans="1:22" s="22" customFormat="1" x14ac:dyDescent="0.25">
      <c r="A1005" s="1">
        <v>998</v>
      </c>
      <c r="B1005" s="157" t="s">
        <v>45</v>
      </c>
      <c r="C1005" s="158" t="s">
        <v>3825</v>
      </c>
      <c r="D1005" s="158" t="s">
        <v>3826</v>
      </c>
      <c r="E1005" s="159" t="s">
        <v>3827</v>
      </c>
      <c r="F1005" s="55"/>
      <c r="G1005" s="160" t="s">
        <v>144</v>
      </c>
      <c r="H1005" s="161">
        <v>1208003.33</v>
      </c>
      <c r="I1005" s="25"/>
      <c r="J1005" s="25"/>
      <c r="K1005" s="25"/>
      <c r="L1005" s="25"/>
      <c r="M1005" s="25"/>
      <c r="N1005" s="25"/>
      <c r="O1005" s="25"/>
      <c r="P1005" s="25"/>
      <c r="Q1005" s="25"/>
      <c r="R1005" s="9">
        <f t="shared" si="23"/>
        <v>1208003.33</v>
      </c>
      <c r="S1005" s="1">
        <v>0</v>
      </c>
      <c r="T1005" s="55" t="s">
        <v>3791</v>
      </c>
      <c r="U1005" s="24"/>
    </row>
    <row r="1006" spans="1:22" s="1" customFormat="1" ht="80.099999999999994" customHeight="1" x14ac:dyDescent="0.2">
      <c r="A1006" s="1">
        <v>999</v>
      </c>
      <c r="B1006" s="81" t="s">
        <v>3828</v>
      </c>
      <c r="C1006" s="1" t="s">
        <v>3829</v>
      </c>
      <c r="D1006" s="1" t="s">
        <v>3830</v>
      </c>
      <c r="E1006" s="1" t="s">
        <v>16</v>
      </c>
      <c r="F1006" s="5" t="s">
        <v>3831</v>
      </c>
      <c r="G1006" s="1" t="s">
        <v>27</v>
      </c>
      <c r="H1006" s="170">
        <v>904231</v>
      </c>
      <c r="I1006" s="1">
        <v>15</v>
      </c>
      <c r="L1006" s="2"/>
      <c r="M1006" s="2"/>
      <c r="N1006" s="2"/>
      <c r="O1006" s="2"/>
      <c r="R1006" s="9">
        <f t="shared" si="23"/>
        <v>904231</v>
      </c>
      <c r="S1006" s="1">
        <v>15</v>
      </c>
      <c r="T1006" s="1" t="s">
        <v>3832</v>
      </c>
      <c r="U1006" s="1" t="s">
        <v>24</v>
      </c>
      <c r="V1006" s="1" t="s">
        <v>3833</v>
      </c>
    </row>
    <row r="1007" spans="1:22" s="20" customFormat="1" ht="80.099999999999994" customHeight="1" x14ac:dyDescent="0.2">
      <c r="A1007" s="1">
        <v>1000</v>
      </c>
      <c r="B1007" s="81" t="s">
        <v>198</v>
      </c>
      <c r="C1007" s="1" t="s">
        <v>199</v>
      </c>
      <c r="D1007" s="1" t="s">
        <v>200</v>
      </c>
      <c r="E1007" s="1" t="s">
        <v>16</v>
      </c>
      <c r="F1007" s="5" t="s">
        <v>3834</v>
      </c>
      <c r="G1007" s="1" t="s">
        <v>27</v>
      </c>
      <c r="H1007" s="1">
        <v>506000</v>
      </c>
      <c r="I1007" s="1">
        <v>1</v>
      </c>
      <c r="J1007" s="1"/>
      <c r="K1007" s="1"/>
      <c r="L1007" s="1"/>
      <c r="M1007" s="1"/>
      <c r="N1007" s="2"/>
      <c r="O1007" s="2"/>
      <c r="R1007" s="9">
        <f t="shared" si="23"/>
        <v>506000</v>
      </c>
      <c r="S1007" s="1">
        <v>1</v>
      </c>
      <c r="T1007" s="1" t="s">
        <v>3832</v>
      </c>
      <c r="U1007" s="1" t="s">
        <v>23</v>
      </c>
      <c r="V1007" s="1" t="s">
        <v>3835</v>
      </c>
    </row>
    <row r="1008" spans="1:22" s="20" customFormat="1" ht="80.099999999999994" customHeight="1" x14ac:dyDescent="0.2">
      <c r="A1008" s="1">
        <v>1001</v>
      </c>
      <c r="B1008" s="81" t="s">
        <v>3836</v>
      </c>
      <c r="C1008" s="20" t="s">
        <v>3837</v>
      </c>
      <c r="D1008" s="20" t="s">
        <v>3838</v>
      </c>
      <c r="E1008" s="20" t="s">
        <v>3839</v>
      </c>
      <c r="F1008" s="5" t="s">
        <v>3840</v>
      </c>
      <c r="G1008" s="1" t="s">
        <v>17</v>
      </c>
      <c r="H1008" s="170">
        <v>691712.5</v>
      </c>
      <c r="I1008" s="1">
        <v>35</v>
      </c>
      <c r="J1008" s="1"/>
      <c r="K1008" s="1"/>
      <c r="L1008" s="1"/>
      <c r="M1008" s="1"/>
      <c r="N1008" s="1"/>
      <c r="O1008" s="1"/>
      <c r="R1008" s="9">
        <f t="shared" si="23"/>
        <v>691712.5</v>
      </c>
      <c r="S1008" s="1">
        <v>35</v>
      </c>
      <c r="T1008" s="1" t="s">
        <v>3832</v>
      </c>
      <c r="U1008" s="1" t="s">
        <v>23</v>
      </c>
      <c r="V1008" s="1" t="s">
        <v>3841</v>
      </c>
    </row>
    <row r="1009" spans="1:22" s="20" customFormat="1" ht="80.099999999999994" customHeight="1" x14ac:dyDescent="0.2">
      <c r="A1009" s="1">
        <v>1002</v>
      </c>
      <c r="B1009" s="81" t="s">
        <v>3842</v>
      </c>
      <c r="C1009" s="20" t="s">
        <v>3843</v>
      </c>
      <c r="D1009" s="20" t="s">
        <v>3844</v>
      </c>
      <c r="E1009" s="20" t="s">
        <v>3845</v>
      </c>
      <c r="F1009" s="5" t="s">
        <v>3846</v>
      </c>
      <c r="G1009" s="1" t="s">
        <v>27</v>
      </c>
      <c r="H1009" s="13">
        <v>1512162</v>
      </c>
      <c r="I1009" s="1">
        <v>692</v>
      </c>
      <c r="J1009" s="1"/>
      <c r="K1009" s="1"/>
      <c r="L1009" s="1"/>
      <c r="M1009" s="1"/>
      <c r="N1009" s="1"/>
      <c r="O1009" s="1"/>
      <c r="R1009" s="9">
        <f t="shared" si="23"/>
        <v>1512162</v>
      </c>
      <c r="S1009" s="1">
        <v>692</v>
      </c>
      <c r="T1009" s="1" t="s">
        <v>3832</v>
      </c>
      <c r="U1009" s="1" t="s">
        <v>21</v>
      </c>
      <c r="V1009" s="1" t="s">
        <v>3847</v>
      </c>
    </row>
    <row r="1010" spans="1:22" s="20" customFormat="1" ht="80.099999999999994" customHeight="1" x14ac:dyDescent="0.2">
      <c r="A1010" s="1">
        <v>1003</v>
      </c>
      <c r="B1010" s="81" t="s">
        <v>3848</v>
      </c>
      <c r="C1010" s="20" t="s">
        <v>3849</v>
      </c>
      <c r="D1010" s="20" t="s">
        <v>3850</v>
      </c>
      <c r="E1010" s="20" t="s">
        <v>3851</v>
      </c>
      <c r="F1010" s="5" t="s">
        <v>3852</v>
      </c>
      <c r="G1010" s="1" t="s">
        <v>27</v>
      </c>
      <c r="H1010" s="1">
        <v>560000</v>
      </c>
      <c r="I1010" s="1">
        <v>10</v>
      </c>
      <c r="J1010" s="1"/>
      <c r="K1010" s="1"/>
      <c r="L1010" s="1"/>
      <c r="M1010" s="1"/>
      <c r="N1010" s="1"/>
      <c r="O1010" s="1"/>
      <c r="R1010" s="9">
        <f t="shared" si="23"/>
        <v>560000</v>
      </c>
      <c r="S1010" s="1">
        <v>10</v>
      </c>
      <c r="T1010" s="1" t="s">
        <v>3832</v>
      </c>
      <c r="U1010" s="1" t="s">
        <v>24</v>
      </c>
      <c r="V1010" s="1" t="s">
        <v>3853</v>
      </c>
    </row>
    <row r="1011" spans="1:22" s="20" customFormat="1" ht="80.099999999999994" customHeight="1" x14ac:dyDescent="0.2">
      <c r="A1011" s="1">
        <v>1004</v>
      </c>
      <c r="B1011" s="81" t="s">
        <v>3854</v>
      </c>
      <c r="C1011" s="20" t="s">
        <v>3855</v>
      </c>
      <c r="D1011" s="20" t="s">
        <v>3856</v>
      </c>
      <c r="E1011" s="20" t="s">
        <v>3857</v>
      </c>
      <c r="F1011" s="5" t="s">
        <v>3858</v>
      </c>
      <c r="G1011" s="1" t="s">
        <v>17</v>
      </c>
      <c r="H1011" s="1">
        <v>72000</v>
      </c>
      <c r="I1011" s="1">
        <v>40</v>
      </c>
      <c r="J1011" s="1"/>
      <c r="K1011" s="1"/>
      <c r="L1011" s="1"/>
      <c r="M1011" s="1"/>
      <c r="N1011" s="1"/>
      <c r="O1011" s="1"/>
      <c r="R1011" s="9">
        <f t="shared" si="23"/>
        <v>72000</v>
      </c>
      <c r="S1011" s="1">
        <v>40</v>
      </c>
      <c r="T1011" s="1" t="s">
        <v>3832</v>
      </c>
      <c r="U1011" s="1" t="s">
        <v>24</v>
      </c>
      <c r="V1011" s="1" t="s">
        <v>3859</v>
      </c>
    </row>
    <row r="1012" spans="1:22" s="20" customFormat="1" ht="80.099999999999994" customHeight="1" x14ac:dyDescent="0.2">
      <c r="A1012" s="1">
        <v>1005</v>
      </c>
      <c r="B1012" s="81" t="s">
        <v>213</v>
      </c>
      <c r="C1012" s="20" t="s">
        <v>214</v>
      </c>
      <c r="D1012" s="20" t="s">
        <v>215</v>
      </c>
      <c r="E1012" s="20" t="s">
        <v>3860</v>
      </c>
      <c r="F1012" s="5" t="s">
        <v>3861</v>
      </c>
      <c r="G1012" s="1" t="s">
        <v>27</v>
      </c>
      <c r="H1012" s="30">
        <v>158125</v>
      </c>
      <c r="I1012" s="1">
        <v>100</v>
      </c>
      <c r="J1012" s="1"/>
      <c r="K1012" s="1"/>
      <c r="L1012" s="1"/>
      <c r="M1012" s="1"/>
      <c r="N1012" s="1"/>
      <c r="O1012" s="1"/>
      <c r="R1012" s="9">
        <f t="shared" si="23"/>
        <v>158125</v>
      </c>
      <c r="S1012" s="1">
        <v>100</v>
      </c>
      <c r="T1012" s="1" t="s">
        <v>3832</v>
      </c>
      <c r="U1012" s="1" t="s">
        <v>24</v>
      </c>
      <c r="V1012" s="1" t="s">
        <v>208</v>
      </c>
    </row>
    <row r="1013" spans="1:22" s="20" customFormat="1" ht="80.099999999999994" customHeight="1" x14ac:dyDescent="0.2">
      <c r="A1013" s="1">
        <v>1006</v>
      </c>
      <c r="B1013" s="81" t="s">
        <v>3862</v>
      </c>
      <c r="C1013" s="20" t="s">
        <v>3863</v>
      </c>
      <c r="D1013" s="20" t="s">
        <v>3864</v>
      </c>
      <c r="E1013" s="20" t="s">
        <v>3865</v>
      </c>
      <c r="F1013" s="5" t="s">
        <v>3866</v>
      </c>
      <c r="G1013" s="1" t="s">
        <v>17</v>
      </c>
      <c r="H1013" s="1">
        <v>39215</v>
      </c>
      <c r="I1013" s="1">
        <v>10</v>
      </c>
      <c r="J1013" s="1"/>
      <c r="K1013" s="1"/>
      <c r="L1013" s="1"/>
      <c r="M1013" s="1"/>
      <c r="N1013" s="1"/>
      <c r="O1013" s="1"/>
      <c r="R1013" s="9">
        <f t="shared" si="23"/>
        <v>39215</v>
      </c>
      <c r="S1013" s="1">
        <v>10</v>
      </c>
      <c r="T1013" s="1" t="s">
        <v>3832</v>
      </c>
      <c r="U1013" s="1" t="s">
        <v>24</v>
      </c>
      <c r="V1013" s="1" t="s">
        <v>203</v>
      </c>
    </row>
    <row r="1014" spans="1:22" s="20" customFormat="1" ht="80.099999999999994" customHeight="1" x14ac:dyDescent="0.2">
      <c r="A1014" s="1">
        <v>1007</v>
      </c>
      <c r="B1014" s="81" t="s">
        <v>3836</v>
      </c>
      <c r="C1014" s="20" t="s">
        <v>3837</v>
      </c>
      <c r="D1014" s="20" t="s">
        <v>3838</v>
      </c>
      <c r="E1014" s="20" t="s">
        <v>3867</v>
      </c>
      <c r="F1014" s="5" t="s">
        <v>3868</v>
      </c>
      <c r="G1014" s="1" t="s">
        <v>27</v>
      </c>
      <c r="H1014" s="13">
        <v>691712.5</v>
      </c>
      <c r="I1014" s="1">
        <v>35</v>
      </c>
      <c r="J1014" s="1"/>
      <c r="K1014" s="1"/>
      <c r="L1014" s="1"/>
      <c r="M1014" s="1"/>
      <c r="N1014" s="1"/>
      <c r="O1014" s="1"/>
      <c r="R1014" s="9">
        <f t="shared" si="23"/>
        <v>691712.5</v>
      </c>
      <c r="S1014" s="1">
        <v>35</v>
      </c>
      <c r="T1014" s="1" t="s">
        <v>3832</v>
      </c>
      <c r="U1014" s="1" t="s">
        <v>24</v>
      </c>
      <c r="V1014" s="1" t="s">
        <v>3869</v>
      </c>
    </row>
    <row r="1015" spans="1:22" s="20" customFormat="1" ht="80.099999999999994" customHeight="1" x14ac:dyDescent="0.2">
      <c r="A1015" s="1">
        <v>1008</v>
      </c>
      <c r="B1015" s="81" t="s">
        <v>3494</v>
      </c>
      <c r="C1015" s="1" t="s">
        <v>3495</v>
      </c>
      <c r="D1015" s="1" t="s">
        <v>3870</v>
      </c>
      <c r="E1015" s="1" t="s">
        <v>16</v>
      </c>
      <c r="F1015" s="5" t="s">
        <v>3871</v>
      </c>
      <c r="G1015" s="1" t="s">
        <v>18</v>
      </c>
      <c r="H1015" s="3">
        <v>120635000</v>
      </c>
      <c r="I1015" s="1">
        <v>60</v>
      </c>
      <c r="J1015" s="3">
        <v>127501000</v>
      </c>
      <c r="K1015" s="1">
        <v>60</v>
      </c>
      <c r="L1015" s="2"/>
      <c r="M1015" s="2"/>
      <c r="N1015" s="2"/>
      <c r="O1015" s="2"/>
      <c r="R1015" s="9">
        <f t="shared" si="23"/>
        <v>248136000</v>
      </c>
      <c r="S1015" s="1">
        <v>120</v>
      </c>
      <c r="T1015" s="1" t="s">
        <v>3872</v>
      </c>
      <c r="U1015" s="1" t="s">
        <v>3873</v>
      </c>
      <c r="V1015" s="1" t="s">
        <v>3874</v>
      </c>
    </row>
    <row r="1016" spans="1:22" s="22" customFormat="1" ht="80.099999999999994" customHeight="1" x14ac:dyDescent="0.25">
      <c r="A1016" s="1">
        <v>1009</v>
      </c>
      <c r="B1016" s="81" t="s">
        <v>3875</v>
      </c>
      <c r="C1016" s="20" t="s">
        <v>202</v>
      </c>
      <c r="D1016" s="20" t="s">
        <v>3875</v>
      </c>
      <c r="E1016" s="20" t="s">
        <v>3519</v>
      </c>
      <c r="F1016" s="5" t="s">
        <v>3876</v>
      </c>
      <c r="G1016" s="1" t="s">
        <v>27</v>
      </c>
      <c r="H1016" s="1">
        <v>1250000</v>
      </c>
      <c r="I1016" s="1">
        <v>1</v>
      </c>
      <c r="J1016" s="1">
        <v>1250000</v>
      </c>
      <c r="K1016" s="1">
        <v>1</v>
      </c>
      <c r="L1016" s="1">
        <v>1250000</v>
      </c>
      <c r="M1016" s="1">
        <v>1</v>
      </c>
      <c r="N1016" s="1">
        <v>1250000</v>
      </c>
      <c r="O1016" s="1">
        <v>1</v>
      </c>
      <c r="P1016" s="1">
        <v>1250000</v>
      </c>
      <c r="Q1016" s="25">
        <v>1</v>
      </c>
      <c r="R1016" s="9">
        <f t="shared" si="23"/>
        <v>6250000</v>
      </c>
      <c r="S1016" s="1">
        <v>5</v>
      </c>
      <c r="T1016" s="1" t="s">
        <v>3872</v>
      </c>
      <c r="U1016" s="1" t="s">
        <v>23</v>
      </c>
      <c r="V1016" s="1" t="s">
        <v>3877</v>
      </c>
    </row>
    <row r="1017" spans="1:22" s="22" customFormat="1" ht="80.099999999999994" customHeight="1" x14ac:dyDescent="0.25">
      <c r="A1017" s="1">
        <v>1010</v>
      </c>
      <c r="B1017" s="81" t="s">
        <v>3878</v>
      </c>
      <c r="C1017" s="20" t="s">
        <v>3879</v>
      </c>
      <c r="D1017" s="20" t="s">
        <v>3880</v>
      </c>
      <c r="E1017" s="20" t="s">
        <v>3519</v>
      </c>
      <c r="F1017" s="5" t="s">
        <v>3881</v>
      </c>
      <c r="G1017" s="1" t="s">
        <v>17</v>
      </c>
      <c r="H1017" s="1">
        <v>294250</v>
      </c>
      <c r="I1017" s="1">
        <v>2.5</v>
      </c>
      <c r="J1017" s="1">
        <v>294250</v>
      </c>
      <c r="K1017" s="1">
        <v>2.5</v>
      </c>
      <c r="L1017" s="1">
        <v>294250</v>
      </c>
      <c r="M1017" s="1">
        <v>2.5</v>
      </c>
      <c r="N1017" s="1">
        <v>294250</v>
      </c>
      <c r="O1017" s="1">
        <v>3</v>
      </c>
      <c r="P1017" s="1">
        <v>294250</v>
      </c>
      <c r="Q1017" s="25">
        <v>3</v>
      </c>
      <c r="R1017" s="9">
        <f t="shared" si="23"/>
        <v>1471250</v>
      </c>
      <c r="S1017" s="1">
        <v>13.5</v>
      </c>
      <c r="T1017" s="1" t="s">
        <v>3872</v>
      </c>
      <c r="U1017" s="1" t="s">
        <v>3882</v>
      </c>
      <c r="V1017" s="1" t="s">
        <v>3883</v>
      </c>
    </row>
    <row r="1018" spans="1:22" s="22" customFormat="1" ht="80.099999999999994" customHeight="1" x14ac:dyDescent="0.25">
      <c r="A1018" s="1">
        <v>1011</v>
      </c>
      <c r="B1018" s="81" t="s">
        <v>3884</v>
      </c>
      <c r="C1018" s="20" t="s">
        <v>3885</v>
      </c>
      <c r="D1018" s="20" t="s">
        <v>3884</v>
      </c>
      <c r="E1018" s="20" t="s">
        <v>3886</v>
      </c>
      <c r="F1018" s="5" t="s">
        <v>3887</v>
      </c>
      <c r="G1018" s="20" t="s">
        <v>240</v>
      </c>
      <c r="H1018" s="1">
        <v>219840</v>
      </c>
      <c r="I1018" s="1">
        <v>600</v>
      </c>
      <c r="J1018" s="1">
        <v>219840</v>
      </c>
      <c r="K1018" s="1">
        <v>600</v>
      </c>
      <c r="L1018" s="1"/>
      <c r="M1018" s="1"/>
      <c r="N1018" s="1"/>
      <c r="O1018" s="1"/>
      <c r="R1018" s="9">
        <f t="shared" si="23"/>
        <v>439680</v>
      </c>
      <c r="S1018" s="1">
        <v>1200</v>
      </c>
      <c r="T1018" s="1" t="s">
        <v>3872</v>
      </c>
      <c r="U1018" s="1" t="s">
        <v>24</v>
      </c>
      <c r="V1018" s="1" t="s">
        <v>3888</v>
      </c>
    </row>
    <row r="1019" spans="1:22" s="22" customFormat="1" ht="80.099999999999994" customHeight="1" x14ac:dyDescent="0.25">
      <c r="A1019" s="1">
        <v>1012</v>
      </c>
      <c r="B1019" s="81" t="s">
        <v>3889</v>
      </c>
      <c r="C1019" s="20" t="s">
        <v>3890</v>
      </c>
      <c r="D1019" s="20" t="s">
        <v>3889</v>
      </c>
      <c r="E1019" s="20" t="s">
        <v>3886</v>
      </c>
      <c r="F1019" s="5" t="s">
        <v>3891</v>
      </c>
      <c r="G1019" s="1" t="s">
        <v>27</v>
      </c>
      <c r="H1019" s="1">
        <v>12000</v>
      </c>
      <c r="I1019" s="1">
        <v>5</v>
      </c>
      <c r="J1019" s="1">
        <v>12000</v>
      </c>
      <c r="K1019" s="1">
        <v>5</v>
      </c>
      <c r="L1019" s="1"/>
      <c r="M1019" s="1"/>
      <c r="N1019" s="1"/>
      <c r="O1019" s="1"/>
      <c r="R1019" s="9">
        <f t="shared" si="23"/>
        <v>24000</v>
      </c>
      <c r="S1019" s="1">
        <v>10</v>
      </c>
      <c r="T1019" s="1" t="s">
        <v>3872</v>
      </c>
      <c r="U1019" s="1" t="s">
        <v>3892</v>
      </c>
      <c r="V1019" s="1" t="s">
        <v>3893</v>
      </c>
    </row>
    <row r="1020" spans="1:22" s="22" customFormat="1" ht="80.099999999999994" customHeight="1" x14ac:dyDescent="0.25">
      <c r="A1020" s="1">
        <v>1013</v>
      </c>
      <c r="B1020" s="81" t="s">
        <v>3894</v>
      </c>
      <c r="C1020" s="20" t="s">
        <v>3895</v>
      </c>
      <c r="D1020" s="20" t="s">
        <v>241</v>
      </c>
      <c r="E1020" s="20" t="s">
        <v>3519</v>
      </c>
      <c r="F1020" s="5" t="s">
        <v>3896</v>
      </c>
      <c r="G1020" s="20" t="s">
        <v>15</v>
      </c>
      <c r="H1020" s="1">
        <v>7200000</v>
      </c>
      <c r="I1020" s="1">
        <v>2</v>
      </c>
      <c r="J1020" s="1">
        <v>7200000</v>
      </c>
      <c r="K1020" s="1">
        <v>2</v>
      </c>
      <c r="L1020" s="1">
        <v>7200000</v>
      </c>
      <c r="M1020" s="1">
        <v>2</v>
      </c>
      <c r="N1020" s="1">
        <v>7200000</v>
      </c>
      <c r="O1020" s="1">
        <v>2</v>
      </c>
      <c r="P1020" s="1">
        <v>7200000</v>
      </c>
      <c r="Q1020" s="25">
        <v>2</v>
      </c>
      <c r="R1020" s="9">
        <f t="shared" si="23"/>
        <v>36000000</v>
      </c>
      <c r="S1020" s="1">
        <v>10</v>
      </c>
      <c r="T1020" s="1" t="s">
        <v>3872</v>
      </c>
      <c r="U1020" s="1" t="s">
        <v>19</v>
      </c>
      <c r="V1020" s="1" t="s">
        <v>3897</v>
      </c>
    </row>
    <row r="1021" spans="1:22" s="22" customFormat="1" ht="80.099999999999994" customHeight="1" x14ac:dyDescent="0.25">
      <c r="A1021" s="1">
        <v>1014</v>
      </c>
      <c r="B1021" s="81" t="s">
        <v>242</v>
      </c>
      <c r="C1021" s="20" t="s">
        <v>222</v>
      </c>
      <c r="D1021" s="20" t="s">
        <v>243</v>
      </c>
      <c r="E1021" s="20" t="s">
        <v>3519</v>
      </c>
      <c r="F1021" s="5" t="s">
        <v>3898</v>
      </c>
      <c r="G1021" s="1" t="s">
        <v>27</v>
      </c>
      <c r="H1021" s="1">
        <v>300000</v>
      </c>
      <c r="I1021" s="1">
        <v>20</v>
      </c>
      <c r="J1021" s="1">
        <v>300000</v>
      </c>
      <c r="K1021" s="1">
        <v>23</v>
      </c>
      <c r="L1021" s="1">
        <v>300000</v>
      </c>
      <c r="M1021" s="1">
        <v>20</v>
      </c>
      <c r="N1021" s="1">
        <v>300000</v>
      </c>
      <c r="O1021" s="1">
        <v>20</v>
      </c>
      <c r="R1021" s="9">
        <f t="shared" si="23"/>
        <v>1200000</v>
      </c>
      <c r="S1021" s="1">
        <v>83</v>
      </c>
      <c r="T1021" s="1" t="s">
        <v>3872</v>
      </c>
      <c r="U1021" s="1" t="s">
        <v>23</v>
      </c>
      <c r="V1021" s="1" t="s">
        <v>3899</v>
      </c>
    </row>
    <row r="1022" spans="1:22" s="22" customFormat="1" ht="80.099999999999994" customHeight="1" x14ac:dyDescent="0.25">
      <c r="A1022" s="1">
        <v>1015</v>
      </c>
      <c r="B1022" s="81" t="s">
        <v>3878</v>
      </c>
      <c r="C1022" s="20" t="s">
        <v>3879</v>
      </c>
      <c r="D1022" s="20" t="s">
        <v>3880</v>
      </c>
      <c r="E1022" s="20" t="s">
        <v>3519</v>
      </c>
      <c r="F1022" s="5" t="s">
        <v>3900</v>
      </c>
      <c r="G1022" s="20" t="s">
        <v>15</v>
      </c>
      <c r="H1022" s="1">
        <v>294250</v>
      </c>
      <c r="I1022" s="1">
        <v>2.5</v>
      </c>
      <c r="J1022" s="1">
        <v>294250</v>
      </c>
      <c r="K1022" s="1">
        <v>2.5</v>
      </c>
      <c r="L1022" s="1">
        <v>294250</v>
      </c>
      <c r="M1022" s="1">
        <v>2.5</v>
      </c>
      <c r="N1022" s="1"/>
      <c r="O1022" s="1"/>
      <c r="R1022" s="9">
        <f t="shared" si="23"/>
        <v>882750</v>
      </c>
      <c r="S1022" s="1">
        <v>7.5</v>
      </c>
      <c r="T1022" s="1" t="s">
        <v>3872</v>
      </c>
      <c r="U1022" s="1" t="s">
        <v>3882</v>
      </c>
      <c r="V1022" s="1" t="s">
        <v>3883</v>
      </c>
    </row>
    <row r="1023" spans="1:22" s="22" customFormat="1" ht="47.25" customHeight="1" x14ac:dyDescent="0.25">
      <c r="A1023" s="1">
        <v>1016</v>
      </c>
      <c r="B1023" s="81" t="s">
        <v>270</v>
      </c>
      <c r="C1023" s="20" t="s">
        <v>271</v>
      </c>
      <c r="D1023" s="20" t="s">
        <v>3901</v>
      </c>
      <c r="E1023" s="20" t="s">
        <v>3901</v>
      </c>
      <c r="F1023" s="29" t="s">
        <v>3902</v>
      </c>
      <c r="G1023" s="20" t="s">
        <v>29</v>
      </c>
      <c r="H1023" s="1">
        <v>650000</v>
      </c>
      <c r="I1023" s="1">
        <v>10</v>
      </c>
      <c r="J1023" s="1">
        <v>650000</v>
      </c>
      <c r="K1023" s="1">
        <v>10</v>
      </c>
      <c r="L1023" s="1">
        <v>650000</v>
      </c>
      <c r="M1023" s="1">
        <v>10</v>
      </c>
      <c r="N1023" s="1">
        <v>650000</v>
      </c>
      <c r="O1023" s="1">
        <v>10</v>
      </c>
      <c r="P1023" s="1">
        <v>650000</v>
      </c>
      <c r="Q1023" s="22">
        <v>10</v>
      </c>
      <c r="R1023" s="9">
        <f t="shared" si="23"/>
        <v>3250000</v>
      </c>
      <c r="S1023" s="1">
        <v>50</v>
      </c>
      <c r="T1023" s="1" t="s">
        <v>3872</v>
      </c>
      <c r="U1023" s="1" t="s">
        <v>24</v>
      </c>
      <c r="V1023" s="1" t="s">
        <v>3903</v>
      </c>
    </row>
    <row r="1024" spans="1:22" s="22" customFormat="1" ht="63" customHeight="1" x14ac:dyDescent="0.25">
      <c r="A1024" s="1">
        <v>1017</v>
      </c>
      <c r="B1024" s="81" t="s">
        <v>297</v>
      </c>
      <c r="C1024" s="20" t="s">
        <v>3904</v>
      </c>
      <c r="D1024" s="20" t="s">
        <v>3905</v>
      </c>
      <c r="E1024" s="20" t="s">
        <v>3905</v>
      </c>
      <c r="F1024" s="29" t="s">
        <v>3906</v>
      </c>
      <c r="G1024" s="20" t="s">
        <v>169</v>
      </c>
      <c r="H1024" s="1">
        <v>70000</v>
      </c>
      <c r="I1024" s="1">
        <v>3</v>
      </c>
      <c r="J1024" s="1">
        <v>70000</v>
      </c>
      <c r="K1024" s="1">
        <v>3</v>
      </c>
      <c r="L1024" s="1">
        <v>70000</v>
      </c>
      <c r="M1024" s="1">
        <v>3</v>
      </c>
      <c r="N1024" s="1">
        <v>70000</v>
      </c>
      <c r="O1024" s="1">
        <v>3</v>
      </c>
      <c r="P1024" s="1">
        <v>70000</v>
      </c>
      <c r="Q1024" s="22">
        <v>3</v>
      </c>
      <c r="R1024" s="9">
        <f t="shared" si="23"/>
        <v>350000</v>
      </c>
      <c r="S1024" s="1">
        <v>15</v>
      </c>
      <c r="T1024" s="1" t="s">
        <v>3872</v>
      </c>
      <c r="U1024" s="1" t="s">
        <v>3907</v>
      </c>
      <c r="V1024" s="1" t="s">
        <v>3908</v>
      </c>
    </row>
    <row r="1025" spans="1:22" s="22" customFormat="1" ht="111" customHeight="1" x14ac:dyDescent="0.25">
      <c r="A1025" s="1">
        <v>1018</v>
      </c>
      <c r="B1025" s="171" t="s">
        <v>3909</v>
      </c>
      <c r="C1025" s="155" t="s">
        <v>3910</v>
      </c>
      <c r="D1025" s="172" t="s">
        <v>2496</v>
      </c>
      <c r="E1025" s="172" t="s">
        <v>3911</v>
      </c>
      <c r="F1025" s="172" t="s">
        <v>3912</v>
      </c>
      <c r="G1025" s="155" t="s">
        <v>17</v>
      </c>
      <c r="H1025" s="143">
        <v>0</v>
      </c>
      <c r="I1025" s="25"/>
      <c r="J1025" s="25">
        <v>7200</v>
      </c>
      <c r="K1025" s="25">
        <v>300</v>
      </c>
      <c r="L1025" s="25">
        <v>7200</v>
      </c>
      <c r="M1025" s="25">
        <v>300</v>
      </c>
      <c r="N1025" s="25">
        <v>7200</v>
      </c>
      <c r="O1025" s="25">
        <v>300</v>
      </c>
      <c r="P1025" s="25">
        <v>7200</v>
      </c>
      <c r="Q1025" s="25">
        <v>300</v>
      </c>
      <c r="R1025" s="9">
        <f t="shared" si="23"/>
        <v>28800</v>
      </c>
      <c r="S1025" s="1">
        <v>1200</v>
      </c>
      <c r="T1025" s="1" t="s">
        <v>3913</v>
      </c>
      <c r="U1025" s="24"/>
    </row>
    <row r="1026" spans="1:22" s="22" customFormat="1" ht="74.25" customHeight="1" x14ac:dyDescent="0.25">
      <c r="A1026" s="1">
        <v>1019</v>
      </c>
      <c r="B1026" s="171" t="s">
        <v>319</v>
      </c>
      <c r="C1026" s="155" t="s">
        <v>3914</v>
      </c>
      <c r="D1026" s="172" t="s">
        <v>3915</v>
      </c>
      <c r="E1026" s="172" t="s">
        <v>3916</v>
      </c>
      <c r="F1026" s="172" t="s">
        <v>3917</v>
      </c>
      <c r="G1026" s="155" t="s">
        <v>29</v>
      </c>
      <c r="H1026" s="143">
        <v>0</v>
      </c>
      <c r="I1026" s="25"/>
      <c r="J1026" s="25">
        <v>150000</v>
      </c>
      <c r="K1026" s="25">
        <v>2</v>
      </c>
      <c r="L1026" s="25">
        <v>150000</v>
      </c>
      <c r="M1026" s="25">
        <v>1</v>
      </c>
      <c r="N1026" s="25"/>
      <c r="O1026" s="25"/>
      <c r="P1026" s="25"/>
      <c r="Q1026" s="25"/>
      <c r="R1026" s="9">
        <f t="shared" si="23"/>
        <v>300000</v>
      </c>
      <c r="S1026" s="1">
        <v>3</v>
      </c>
      <c r="T1026" s="1" t="s">
        <v>3913</v>
      </c>
      <c r="U1026" s="24"/>
    </row>
    <row r="1027" spans="1:22" s="22" customFormat="1" ht="409.6" x14ac:dyDescent="0.25">
      <c r="A1027" s="1">
        <v>1020</v>
      </c>
      <c r="B1027" s="173" t="s">
        <v>2943</v>
      </c>
      <c r="C1027" s="153" t="s">
        <v>3918</v>
      </c>
      <c r="D1027" s="174" t="s">
        <v>3919</v>
      </c>
      <c r="E1027" s="175" t="s">
        <v>3920</v>
      </c>
      <c r="F1027" s="172" t="s">
        <v>3921</v>
      </c>
      <c r="G1027" s="156" t="s">
        <v>169</v>
      </c>
      <c r="H1027" s="143">
        <v>0</v>
      </c>
      <c r="I1027" s="25"/>
      <c r="J1027" s="25">
        <v>1500000</v>
      </c>
      <c r="K1027" s="25">
        <v>20</v>
      </c>
      <c r="L1027" s="25">
        <v>1500000</v>
      </c>
      <c r="M1027" s="25">
        <v>20</v>
      </c>
      <c r="N1027" s="25">
        <v>1500000</v>
      </c>
      <c r="O1027" s="25">
        <v>20</v>
      </c>
      <c r="P1027" s="25">
        <v>1500000</v>
      </c>
      <c r="Q1027" s="25">
        <v>20</v>
      </c>
      <c r="R1027" s="9">
        <f t="shared" si="23"/>
        <v>6000000</v>
      </c>
      <c r="S1027" s="1">
        <v>80</v>
      </c>
      <c r="T1027" s="1" t="s">
        <v>3913</v>
      </c>
      <c r="U1027" s="24"/>
    </row>
    <row r="1028" spans="1:22" s="22" customFormat="1" ht="63.75" customHeight="1" x14ac:dyDescent="0.25">
      <c r="A1028" s="1">
        <v>1021</v>
      </c>
      <c r="B1028" s="171" t="s">
        <v>150</v>
      </c>
      <c r="C1028" s="155" t="s">
        <v>3235</v>
      </c>
      <c r="D1028" s="172" t="s">
        <v>3236</v>
      </c>
      <c r="E1028" s="172" t="s">
        <v>3922</v>
      </c>
      <c r="F1028" s="176" t="s">
        <v>3923</v>
      </c>
      <c r="G1028" s="155" t="s">
        <v>169</v>
      </c>
      <c r="H1028" s="143">
        <v>0</v>
      </c>
      <c r="I1028" s="25"/>
      <c r="J1028" s="25">
        <v>6500000</v>
      </c>
      <c r="K1028" s="25">
        <v>2</v>
      </c>
      <c r="L1028" s="25"/>
      <c r="M1028" s="25"/>
      <c r="N1028" s="25">
        <v>6500000</v>
      </c>
      <c r="O1028" s="25">
        <v>1</v>
      </c>
      <c r="P1028" s="25"/>
      <c r="Q1028" s="25"/>
      <c r="R1028" s="9">
        <f t="shared" si="23"/>
        <v>13000000</v>
      </c>
      <c r="S1028" s="1">
        <v>3</v>
      </c>
      <c r="T1028" s="1" t="s">
        <v>3913</v>
      </c>
      <c r="U1028" s="24"/>
    </row>
    <row r="1029" spans="1:22" s="22" customFormat="1" ht="60" customHeight="1" x14ac:dyDescent="0.25">
      <c r="A1029" s="1">
        <v>1022</v>
      </c>
      <c r="B1029" s="171" t="s">
        <v>150</v>
      </c>
      <c r="C1029" s="155" t="s">
        <v>3235</v>
      </c>
      <c r="D1029" s="172" t="s">
        <v>3236</v>
      </c>
      <c r="E1029" s="172" t="s">
        <v>3924</v>
      </c>
      <c r="F1029" s="176" t="s">
        <v>3925</v>
      </c>
      <c r="G1029" s="155" t="s">
        <v>169</v>
      </c>
      <c r="H1029" s="25">
        <v>6500000</v>
      </c>
      <c r="I1029" s="25">
        <v>2</v>
      </c>
      <c r="J1029" s="25">
        <v>6500000</v>
      </c>
      <c r="K1029" s="25">
        <v>3</v>
      </c>
      <c r="L1029" s="25">
        <v>6500000</v>
      </c>
      <c r="M1029" s="25">
        <v>3</v>
      </c>
      <c r="N1029" s="25">
        <v>6500000</v>
      </c>
      <c r="O1029" s="25">
        <v>3</v>
      </c>
      <c r="P1029" s="25"/>
      <c r="Q1029" s="25"/>
      <c r="R1029" s="9">
        <f t="shared" si="23"/>
        <v>26000000</v>
      </c>
      <c r="S1029" s="1">
        <v>11</v>
      </c>
      <c r="T1029" s="1" t="s">
        <v>3913</v>
      </c>
      <c r="U1029" s="24"/>
    </row>
    <row r="1030" spans="1:22" s="22" customFormat="1" ht="345" x14ac:dyDescent="0.25">
      <c r="A1030" s="1">
        <v>1023</v>
      </c>
      <c r="B1030" s="173" t="s">
        <v>68</v>
      </c>
      <c r="C1030" s="153" t="s">
        <v>3926</v>
      </c>
      <c r="D1030" s="174" t="s">
        <v>3927</v>
      </c>
      <c r="E1030" s="175" t="s">
        <v>3928</v>
      </c>
      <c r="F1030" s="172" t="s">
        <v>3929</v>
      </c>
      <c r="G1030" s="156" t="s">
        <v>169</v>
      </c>
      <c r="H1030" s="25">
        <v>150000</v>
      </c>
      <c r="I1030" s="25">
        <v>3</v>
      </c>
      <c r="J1030" s="25">
        <v>150000</v>
      </c>
      <c r="K1030" s="25">
        <v>3</v>
      </c>
      <c r="L1030" s="25">
        <v>150000</v>
      </c>
      <c r="M1030" s="25">
        <v>3</v>
      </c>
      <c r="N1030" s="25">
        <v>150000</v>
      </c>
      <c r="O1030" s="25">
        <v>3</v>
      </c>
      <c r="P1030" s="25">
        <v>150000</v>
      </c>
      <c r="Q1030" s="25">
        <v>3</v>
      </c>
      <c r="R1030" s="9">
        <f t="shared" ref="R1030:R1093" si="24">H1030+J1030+L1030+N1030+P1030</f>
        <v>750000</v>
      </c>
      <c r="S1030" s="1">
        <v>15</v>
      </c>
      <c r="T1030" s="1" t="s">
        <v>3913</v>
      </c>
      <c r="U1030" s="24"/>
    </row>
    <row r="1031" spans="1:22" s="22" customFormat="1" ht="83.25" customHeight="1" x14ac:dyDescent="0.25">
      <c r="A1031" s="1">
        <v>1024</v>
      </c>
      <c r="B1031" s="173" t="s">
        <v>2657</v>
      </c>
      <c r="C1031" s="153" t="s">
        <v>2998</v>
      </c>
      <c r="D1031" s="174" t="s">
        <v>2999</v>
      </c>
      <c r="E1031" s="175" t="s">
        <v>3930</v>
      </c>
      <c r="F1031" s="172" t="s">
        <v>3931</v>
      </c>
      <c r="G1031" s="156" t="s">
        <v>169</v>
      </c>
      <c r="H1031" s="25">
        <v>46000</v>
      </c>
      <c r="I1031" s="25">
        <v>15</v>
      </c>
      <c r="J1031" s="25">
        <v>46000</v>
      </c>
      <c r="K1031" s="25">
        <v>15</v>
      </c>
      <c r="L1031" s="25">
        <v>46000</v>
      </c>
      <c r="M1031" s="25">
        <v>15</v>
      </c>
      <c r="N1031" s="25"/>
      <c r="O1031" s="25">
        <v>15</v>
      </c>
      <c r="P1031" s="25">
        <v>46000</v>
      </c>
      <c r="Q1031" s="25">
        <v>15</v>
      </c>
      <c r="R1031" s="9">
        <f t="shared" si="24"/>
        <v>184000</v>
      </c>
      <c r="S1031" s="1">
        <v>75</v>
      </c>
      <c r="T1031" s="1" t="s">
        <v>3913</v>
      </c>
      <c r="U1031" s="24"/>
    </row>
    <row r="1032" spans="1:22" s="22" customFormat="1" ht="153" customHeight="1" x14ac:dyDescent="0.25">
      <c r="A1032" s="1">
        <v>1025</v>
      </c>
      <c r="B1032" s="171" t="s">
        <v>3932</v>
      </c>
      <c r="C1032" s="155" t="s">
        <v>3933</v>
      </c>
      <c r="D1032" s="172" t="s">
        <v>3934</v>
      </c>
      <c r="E1032" s="172" t="s">
        <v>3935</v>
      </c>
      <c r="F1032" s="172" t="s">
        <v>3936</v>
      </c>
      <c r="G1032" s="155" t="s">
        <v>169</v>
      </c>
      <c r="H1032" s="25">
        <v>150000</v>
      </c>
      <c r="I1032" s="25">
        <v>1</v>
      </c>
      <c r="J1032" s="25"/>
      <c r="K1032" s="25"/>
      <c r="L1032" s="25"/>
      <c r="M1032" s="25"/>
      <c r="N1032" s="25"/>
      <c r="O1032" s="25"/>
      <c r="P1032" s="25"/>
      <c r="Q1032" s="25"/>
      <c r="R1032" s="9">
        <f t="shared" si="24"/>
        <v>150000</v>
      </c>
      <c r="S1032" s="1">
        <v>1</v>
      </c>
      <c r="T1032" s="1" t="s">
        <v>3913</v>
      </c>
      <c r="U1032" s="24"/>
    </row>
    <row r="1033" spans="1:22" s="22" customFormat="1" ht="409.6" x14ac:dyDescent="0.25">
      <c r="A1033" s="1">
        <v>1026</v>
      </c>
      <c r="B1033" s="173" t="s">
        <v>2979</v>
      </c>
      <c r="C1033" s="153" t="s">
        <v>3937</v>
      </c>
      <c r="D1033" s="174" t="s">
        <v>2949</v>
      </c>
      <c r="E1033" s="175" t="s">
        <v>3938</v>
      </c>
      <c r="F1033" s="172" t="s">
        <v>3939</v>
      </c>
      <c r="G1033" s="156" t="s">
        <v>29</v>
      </c>
      <c r="H1033" s="25">
        <v>73238112.590000004</v>
      </c>
      <c r="I1033" s="25">
        <v>1</v>
      </c>
      <c r="J1033" s="25"/>
      <c r="K1033" s="25"/>
      <c r="L1033" s="25">
        <v>73238112.590000004</v>
      </c>
      <c r="M1033" s="25">
        <v>1</v>
      </c>
      <c r="N1033" s="25"/>
      <c r="O1033" s="25"/>
      <c r="P1033" s="25">
        <v>73238112.590000004</v>
      </c>
      <c r="Q1033" s="25">
        <v>1</v>
      </c>
      <c r="R1033" s="9">
        <f t="shared" si="24"/>
        <v>219714337.77000001</v>
      </c>
      <c r="S1033" s="1">
        <v>3</v>
      </c>
      <c r="T1033" s="1" t="s">
        <v>3913</v>
      </c>
      <c r="U1033" s="24"/>
    </row>
    <row r="1034" spans="1:22" s="22" customFormat="1" x14ac:dyDescent="0.25">
      <c r="A1034" s="1">
        <v>1027</v>
      </c>
      <c r="B1034" s="173" t="s">
        <v>2966</v>
      </c>
      <c r="C1034" s="153" t="s">
        <v>2967</v>
      </c>
      <c r="D1034" s="174" t="s">
        <v>2968</v>
      </c>
      <c r="E1034" s="175" t="s">
        <v>3940</v>
      </c>
      <c r="F1034" s="155"/>
      <c r="G1034" s="156" t="s">
        <v>169</v>
      </c>
      <c r="H1034" s="25">
        <v>58570564.359999999</v>
      </c>
      <c r="I1034" s="25"/>
      <c r="J1034" s="25"/>
      <c r="K1034" s="25"/>
      <c r="L1034" s="25"/>
      <c r="M1034" s="25"/>
      <c r="N1034" s="25"/>
      <c r="O1034" s="25"/>
      <c r="P1034" s="25"/>
      <c r="Q1034" s="25"/>
      <c r="R1034" s="9">
        <f t="shared" si="24"/>
        <v>58570564.359999999</v>
      </c>
      <c r="S1034" s="1">
        <v>0</v>
      </c>
      <c r="T1034" s="1" t="s">
        <v>3913</v>
      </c>
      <c r="U1034" s="24"/>
    </row>
    <row r="1035" spans="1:22" s="22" customFormat="1" ht="111.75" customHeight="1" x14ac:dyDescent="0.25">
      <c r="A1035" s="1">
        <v>1028</v>
      </c>
      <c r="B1035" s="173" t="s">
        <v>3941</v>
      </c>
      <c r="C1035" s="153" t="s">
        <v>3942</v>
      </c>
      <c r="D1035" s="174" t="s">
        <v>3943</v>
      </c>
      <c r="E1035" s="175" t="s">
        <v>3944</v>
      </c>
      <c r="F1035" s="172" t="s">
        <v>3945</v>
      </c>
      <c r="G1035" s="156" t="s">
        <v>169</v>
      </c>
      <c r="H1035" s="25">
        <v>839160</v>
      </c>
      <c r="I1035" s="25">
        <v>15</v>
      </c>
      <c r="J1035" s="25">
        <v>839160</v>
      </c>
      <c r="K1035" s="25">
        <v>15</v>
      </c>
      <c r="L1035" s="25">
        <v>839160</v>
      </c>
      <c r="M1035" s="25">
        <v>15</v>
      </c>
      <c r="N1035" s="25">
        <v>839160</v>
      </c>
      <c r="O1035" s="25">
        <v>15</v>
      </c>
      <c r="P1035" s="25">
        <v>839160</v>
      </c>
      <c r="Q1035" s="25">
        <v>15</v>
      </c>
      <c r="R1035" s="9">
        <f t="shared" si="24"/>
        <v>4195800</v>
      </c>
      <c r="S1035" s="1">
        <v>75</v>
      </c>
      <c r="T1035" s="1" t="s">
        <v>3913</v>
      </c>
      <c r="U1035" s="24"/>
    </row>
    <row r="1036" spans="1:22" s="22" customFormat="1" ht="243" x14ac:dyDescent="0.25">
      <c r="A1036" s="1">
        <v>1029</v>
      </c>
      <c r="B1036" s="173" t="s">
        <v>3153</v>
      </c>
      <c r="C1036" s="153" t="s">
        <v>3154</v>
      </c>
      <c r="D1036" s="174" t="s">
        <v>3155</v>
      </c>
      <c r="E1036" s="175" t="s">
        <v>3946</v>
      </c>
      <c r="F1036" s="172" t="s">
        <v>3947</v>
      </c>
      <c r="G1036" s="156" t="s">
        <v>169</v>
      </c>
      <c r="H1036" s="143"/>
      <c r="I1036" s="25"/>
      <c r="J1036" s="25">
        <v>4562432</v>
      </c>
      <c r="K1036" s="25">
        <v>5</v>
      </c>
      <c r="L1036" s="25"/>
      <c r="M1036" s="25"/>
      <c r="N1036" s="25"/>
      <c r="O1036" s="25"/>
      <c r="P1036" s="25"/>
      <c r="Q1036" s="25"/>
      <c r="R1036" s="9">
        <f t="shared" si="24"/>
        <v>4562432</v>
      </c>
      <c r="S1036" s="1">
        <v>5</v>
      </c>
      <c r="T1036" s="1" t="s">
        <v>3913</v>
      </c>
      <c r="U1036" s="24"/>
    </row>
    <row r="1037" spans="1:22" s="22" customFormat="1" ht="128.25" x14ac:dyDescent="0.25">
      <c r="A1037" s="1">
        <v>1030</v>
      </c>
      <c r="B1037" s="171" t="s">
        <v>46</v>
      </c>
      <c r="C1037" s="155" t="s">
        <v>3948</v>
      </c>
      <c r="D1037" s="172" t="s">
        <v>3949</v>
      </c>
      <c r="E1037" s="172" t="s">
        <v>3950</v>
      </c>
      <c r="F1037" s="177" t="s">
        <v>3951</v>
      </c>
      <c r="G1037" s="155" t="s">
        <v>169</v>
      </c>
      <c r="H1037" s="25">
        <v>12000</v>
      </c>
      <c r="I1037" s="25">
        <v>36</v>
      </c>
      <c r="J1037" s="25">
        <v>12000</v>
      </c>
      <c r="K1037" s="25">
        <v>36</v>
      </c>
      <c r="L1037" s="25">
        <v>12000</v>
      </c>
      <c r="M1037" s="25">
        <v>36</v>
      </c>
      <c r="N1037" s="25">
        <v>12000</v>
      </c>
      <c r="O1037" s="25">
        <v>36</v>
      </c>
      <c r="P1037" s="25">
        <v>12000</v>
      </c>
      <c r="Q1037" s="25">
        <v>36</v>
      </c>
      <c r="R1037" s="9">
        <f t="shared" si="24"/>
        <v>60000</v>
      </c>
      <c r="S1037" s="1">
        <v>180</v>
      </c>
      <c r="T1037" s="1" t="s">
        <v>3913</v>
      </c>
      <c r="U1037" s="24"/>
    </row>
    <row r="1038" spans="1:22" s="20" customFormat="1" ht="80.099999999999994" customHeight="1" x14ac:dyDescent="0.2">
      <c r="A1038" s="1">
        <v>1031</v>
      </c>
      <c r="B1038" s="82" t="s">
        <v>3952</v>
      </c>
      <c r="C1038" s="32" t="s">
        <v>3953</v>
      </c>
      <c r="D1038" s="32" t="s">
        <v>3954</v>
      </c>
      <c r="E1038" s="1" t="s">
        <v>16</v>
      </c>
      <c r="F1038" s="5"/>
      <c r="G1038" s="1" t="s">
        <v>20</v>
      </c>
      <c r="H1038" s="1">
        <v>70299034</v>
      </c>
      <c r="I1038" s="1">
        <v>2</v>
      </c>
      <c r="J1038" s="1">
        <v>70299034</v>
      </c>
      <c r="K1038" s="1">
        <v>2</v>
      </c>
      <c r="L1038" s="2"/>
      <c r="M1038" s="2"/>
      <c r="N1038" s="2"/>
      <c r="O1038" s="2"/>
      <c r="R1038" s="9">
        <f t="shared" si="24"/>
        <v>140598068</v>
      </c>
      <c r="S1038" s="1">
        <v>5</v>
      </c>
      <c r="T1038" s="31" t="s">
        <v>3955</v>
      </c>
      <c r="U1038" s="31" t="s">
        <v>22</v>
      </c>
      <c r="V1038" s="31" t="s">
        <v>3956</v>
      </c>
    </row>
    <row r="1039" spans="1:22" s="1" customFormat="1" ht="80.099999999999994" customHeight="1" x14ac:dyDescent="0.2">
      <c r="A1039" s="1">
        <v>1032</v>
      </c>
      <c r="B1039" s="82" t="s">
        <v>34</v>
      </c>
      <c r="C1039" s="31" t="s">
        <v>39</v>
      </c>
      <c r="D1039" s="31" t="s">
        <v>3957</v>
      </c>
      <c r="E1039" s="1" t="s">
        <v>16</v>
      </c>
      <c r="F1039" s="5" t="s">
        <v>3958</v>
      </c>
      <c r="G1039" s="1" t="s">
        <v>20</v>
      </c>
      <c r="H1039" s="1">
        <v>5926000</v>
      </c>
      <c r="I1039" s="1">
        <v>60</v>
      </c>
      <c r="J1039" s="1">
        <v>5926000</v>
      </c>
      <c r="K1039" s="1">
        <v>60</v>
      </c>
      <c r="L1039" s="2"/>
      <c r="M1039" s="2"/>
      <c r="N1039" s="2"/>
      <c r="O1039" s="2"/>
      <c r="R1039" s="9">
        <f t="shared" si="24"/>
        <v>11852000</v>
      </c>
      <c r="S1039" s="1">
        <v>180</v>
      </c>
      <c r="T1039" s="31" t="s">
        <v>3955</v>
      </c>
      <c r="U1039" s="31" t="s">
        <v>3959</v>
      </c>
      <c r="V1039" s="31" t="s">
        <v>3960</v>
      </c>
    </row>
    <row r="1040" spans="1:22" s="22" customFormat="1" ht="80.099999999999994" customHeight="1" x14ac:dyDescent="0.25">
      <c r="A1040" s="1">
        <v>1033</v>
      </c>
      <c r="B1040" s="82" t="s">
        <v>34</v>
      </c>
      <c r="C1040" s="31" t="s">
        <v>39</v>
      </c>
      <c r="D1040" s="31" t="s">
        <v>3961</v>
      </c>
      <c r="E1040" s="1" t="s">
        <v>16</v>
      </c>
      <c r="F1040" s="5" t="s">
        <v>3962</v>
      </c>
      <c r="G1040" s="1" t="s">
        <v>20</v>
      </c>
      <c r="H1040" s="1">
        <v>1036000</v>
      </c>
      <c r="I1040" s="1">
        <v>20</v>
      </c>
      <c r="J1040" s="1">
        <v>1036000</v>
      </c>
      <c r="K1040" s="1">
        <v>20</v>
      </c>
      <c r="L1040" s="2"/>
      <c r="M1040" s="2"/>
      <c r="N1040" s="2"/>
      <c r="O1040" s="2"/>
      <c r="R1040" s="9">
        <f t="shared" si="24"/>
        <v>2072000</v>
      </c>
      <c r="S1040" s="1">
        <v>60</v>
      </c>
      <c r="T1040" s="31" t="s">
        <v>3955</v>
      </c>
      <c r="U1040" s="31" t="s">
        <v>3959</v>
      </c>
      <c r="V1040" s="31" t="s">
        <v>3960</v>
      </c>
    </row>
    <row r="1041" spans="1:22" s="22" customFormat="1" ht="80.099999999999994" customHeight="1" x14ac:dyDescent="0.25">
      <c r="A1041" s="1">
        <v>1034</v>
      </c>
      <c r="B1041" s="82" t="s">
        <v>34</v>
      </c>
      <c r="C1041" s="31" t="s">
        <v>245</v>
      </c>
      <c r="D1041" s="31" t="s">
        <v>3963</v>
      </c>
      <c r="E1041" s="1" t="s">
        <v>16</v>
      </c>
      <c r="F1041" s="5" t="s">
        <v>3964</v>
      </c>
      <c r="G1041" s="1" t="s">
        <v>20</v>
      </c>
      <c r="H1041" s="1">
        <v>928708</v>
      </c>
      <c r="I1041" s="1">
        <v>6</v>
      </c>
      <c r="J1041" s="1">
        <v>928708</v>
      </c>
      <c r="K1041" s="1">
        <v>6</v>
      </c>
      <c r="L1041" s="2"/>
      <c r="M1041" s="2"/>
      <c r="N1041" s="2"/>
      <c r="O1041" s="2"/>
      <c r="R1041" s="9">
        <f t="shared" si="24"/>
        <v>1857416</v>
      </c>
      <c r="S1041" s="1">
        <v>18</v>
      </c>
      <c r="T1041" s="31" t="s">
        <v>3955</v>
      </c>
      <c r="U1041" s="31" t="s">
        <v>3959</v>
      </c>
      <c r="V1041" s="31" t="s">
        <v>3960</v>
      </c>
    </row>
    <row r="1042" spans="1:22" s="22" customFormat="1" ht="80.099999999999994" customHeight="1" x14ac:dyDescent="0.25">
      <c r="A1042" s="1">
        <v>1035</v>
      </c>
      <c r="B1042" s="82" t="s">
        <v>3965</v>
      </c>
      <c r="C1042" s="31" t="s">
        <v>3529</v>
      </c>
      <c r="D1042" s="31" t="s">
        <v>3966</v>
      </c>
      <c r="E1042" s="1" t="s">
        <v>16</v>
      </c>
      <c r="F1042" s="5" t="s">
        <v>3967</v>
      </c>
      <c r="G1042" s="1" t="s">
        <v>20</v>
      </c>
      <c r="H1042" s="1">
        <v>740000</v>
      </c>
      <c r="I1042" s="1">
        <v>4</v>
      </c>
      <c r="J1042" s="1">
        <v>740000</v>
      </c>
      <c r="K1042" s="1">
        <v>4</v>
      </c>
      <c r="L1042" s="2"/>
      <c r="M1042" s="2"/>
      <c r="N1042" s="2"/>
      <c r="O1042" s="2"/>
      <c r="R1042" s="9">
        <f t="shared" si="24"/>
        <v>1480000</v>
      </c>
      <c r="S1042" s="1">
        <v>12</v>
      </c>
      <c r="T1042" s="31" t="s">
        <v>3955</v>
      </c>
      <c r="U1042" s="31" t="s">
        <v>3968</v>
      </c>
      <c r="V1042" s="31" t="s">
        <v>25</v>
      </c>
    </row>
    <row r="1043" spans="1:22" s="22" customFormat="1" ht="80.099999999999994" customHeight="1" x14ac:dyDescent="0.25">
      <c r="A1043" s="1">
        <v>1036</v>
      </c>
      <c r="B1043" s="82" t="s">
        <v>34</v>
      </c>
      <c r="C1043" s="31" t="s">
        <v>39</v>
      </c>
      <c r="D1043" s="31" t="s">
        <v>3969</v>
      </c>
      <c r="E1043" s="1" t="s">
        <v>16</v>
      </c>
      <c r="F1043" s="5" t="s">
        <v>3970</v>
      </c>
      <c r="G1043" s="1" t="s">
        <v>20</v>
      </c>
      <c r="H1043" s="1">
        <v>630000</v>
      </c>
      <c r="I1043" s="1">
        <v>10</v>
      </c>
      <c r="J1043" s="1">
        <v>630000</v>
      </c>
      <c r="K1043" s="1">
        <v>10</v>
      </c>
      <c r="L1043" s="2"/>
      <c r="M1043" s="2"/>
      <c r="N1043" s="2"/>
      <c r="O1043" s="2"/>
      <c r="R1043" s="9">
        <f t="shared" si="24"/>
        <v>1260000</v>
      </c>
      <c r="S1043" s="1">
        <v>30</v>
      </c>
      <c r="T1043" s="31" t="s">
        <v>3955</v>
      </c>
      <c r="U1043" s="31" t="s">
        <v>3959</v>
      </c>
      <c r="V1043" s="31" t="s">
        <v>3960</v>
      </c>
    </row>
    <row r="1044" spans="1:22" s="22" customFormat="1" ht="80.099999999999994" customHeight="1" x14ac:dyDescent="0.25">
      <c r="A1044" s="1">
        <v>1037</v>
      </c>
      <c r="B1044" s="82" t="s">
        <v>34</v>
      </c>
      <c r="C1044" s="31" t="s">
        <v>39</v>
      </c>
      <c r="D1044" s="31" t="s">
        <v>3971</v>
      </c>
      <c r="E1044" s="1" t="s">
        <v>16</v>
      </c>
      <c r="F1044" s="5" t="s">
        <v>3972</v>
      </c>
      <c r="G1044" s="1" t="s">
        <v>20</v>
      </c>
      <c r="H1044" s="1">
        <v>499467</v>
      </c>
      <c r="I1044" s="1">
        <v>8</v>
      </c>
      <c r="J1044" s="1">
        <v>499467</v>
      </c>
      <c r="K1044" s="1">
        <v>8</v>
      </c>
      <c r="L1044" s="2"/>
      <c r="M1044" s="2"/>
      <c r="N1044" s="2"/>
      <c r="O1044" s="2"/>
      <c r="R1044" s="9">
        <f t="shared" si="24"/>
        <v>998934</v>
      </c>
      <c r="S1044" s="1">
        <v>24</v>
      </c>
      <c r="T1044" s="31" t="s">
        <v>3955</v>
      </c>
      <c r="U1044" s="31" t="s">
        <v>3959</v>
      </c>
      <c r="V1044" s="31" t="s">
        <v>3960</v>
      </c>
    </row>
    <row r="1045" spans="1:22" s="22" customFormat="1" ht="80.099999999999994" customHeight="1" x14ac:dyDescent="0.25">
      <c r="A1045" s="1">
        <v>1038</v>
      </c>
      <c r="B1045" s="82" t="s">
        <v>3973</v>
      </c>
      <c r="C1045" s="32" t="s">
        <v>3974</v>
      </c>
      <c r="D1045" s="32" t="s">
        <v>3975</v>
      </c>
      <c r="E1045" s="20" t="s">
        <v>3976</v>
      </c>
      <c r="F1045" s="5" t="s">
        <v>3977</v>
      </c>
      <c r="G1045" s="20" t="s">
        <v>72</v>
      </c>
      <c r="H1045" s="1">
        <v>640000</v>
      </c>
      <c r="I1045" s="1">
        <v>200</v>
      </c>
      <c r="J1045" s="1">
        <v>640000</v>
      </c>
      <c r="K1045" s="1">
        <v>200</v>
      </c>
      <c r="L1045" s="1">
        <v>640000</v>
      </c>
      <c r="M1045" s="1">
        <v>200</v>
      </c>
      <c r="N1045" s="1"/>
      <c r="O1045" s="1"/>
      <c r="R1045" s="9">
        <f t="shared" si="24"/>
        <v>1920000</v>
      </c>
      <c r="S1045" s="1">
        <v>800</v>
      </c>
      <c r="T1045" s="31" t="s">
        <v>3955</v>
      </c>
      <c r="U1045" s="31" t="s">
        <v>25</v>
      </c>
      <c r="V1045" s="31" t="s">
        <v>25</v>
      </c>
    </row>
    <row r="1046" spans="1:22" s="22" customFormat="1" ht="80.099999999999994" customHeight="1" x14ac:dyDescent="0.25">
      <c r="A1046" s="1">
        <v>1039</v>
      </c>
      <c r="B1046" s="82" t="s">
        <v>3978</v>
      </c>
      <c r="C1046" s="32" t="s">
        <v>3979</v>
      </c>
      <c r="D1046" s="32" t="s">
        <v>3980</v>
      </c>
      <c r="E1046" s="20" t="s">
        <v>3519</v>
      </c>
      <c r="F1046" s="5" t="s">
        <v>3981</v>
      </c>
      <c r="G1046" s="1" t="s">
        <v>27</v>
      </c>
      <c r="H1046" s="1">
        <v>540000</v>
      </c>
      <c r="I1046" s="1">
        <v>2</v>
      </c>
      <c r="J1046" s="1"/>
      <c r="K1046" s="1"/>
      <c r="L1046" s="1">
        <v>540000</v>
      </c>
      <c r="M1046" s="1">
        <v>2</v>
      </c>
      <c r="N1046" s="1"/>
      <c r="O1046" s="1"/>
      <c r="R1046" s="9">
        <f t="shared" si="24"/>
        <v>1080000</v>
      </c>
      <c r="S1046" s="1">
        <v>4</v>
      </c>
      <c r="T1046" s="31" t="s">
        <v>3955</v>
      </c>
      <c r="U1046" s="31" t="s">
        <v>25</v>
      </c>
      <c r="V1046" s="31" t="s">
        <v>25</v>
      </c>
    </row>
    <row r="1047" spans="1:22" s="22" customFormat="1" ht="80.099999999999994" customHeight="1" x14ac:dyDescent="0.25">
      <c r="A1047" s="1">
        <v>1040</v>
      </c>
      <c r="B1047" s="82" t="s">
        <v>3982</v>
      </c>
      <c r="C1047" s="32" t="s">
        <v>3983</v>
      </c>
      <c r="D1047" s="32" t="s">
        <v>3984</v>
      </c>
      <c r="E1047" s="20" t="s">
        <v>3985</v>
      </c>
      <c r="F1047" s="5" t="s">
        <v>3986</v>
      </c>
      <c r="G1047" s="1" t="s">
        <v>27</v>
      </c>
      <c r="H1047" s="1">
        <v>23400000</v>
      </c>
      <c r="I1047" s="1">
        <v>30</v>
      </c>
      <c r="J1047" s="1">
        <v>28080000</v>
      </c>
      <c r="K1047" s="1">
        <v>30</v>
      </c>
      <c r="L1047" s="1">
        <v>33696000</v>
      </c>
      <c r="M1047" s="1">
        <v>30</v>
      </c>
      <c r="N1047" s="1"/>
      <c r="O1047" s="1"/>
      <c r="R1047" s="9">
        <f t="shared" si="24"/>
        <v>85176000</v>
      </c>
      <c r="S1047" s="1">
        <v>120</v>
      </c>
      <c r="T1047" s="31" t="s">
        <v>3955</v>
      </c>
      <c r="U1047" s="31" t="s">
        <v>23</v>
      </c>
      <c r="V1047" s="31" t="s">
        <v>3987</v>
      </c>
    </row>
    <row r="1048" spans="1:22" s="22" customFormat="1" ht="80.099999999999994" customHeight="1" x14ac:dyDescent="0.25">
      <c r="A1048" s="1">
        <v>1041</v>
      </c>
      <c r="B1048" s="82" t="s">
        <v>395</v>
      </c>
      <c r="C1048" s="32" t="s">
        <v>3988</v>
      </c>
      <c r="D1048" s="32" t="s">
        <v>3989</v>
      </c>
      <c r="E1048" s="20" t="s">
        <v>3990</v>
      </c>
      <c r="F1048" s="5" t="s">
        <v>3991</v>
      </c>
      <c r="G1048" s="1" t="s">
        <v>27</v>
      </c>
      <c r="H1048" s="1">
        <v>3000000</v>
      </c>
      <c r="I1048" s="1">
        <v>20</v>
      </c>
      <c r="J1048" s="1">
        <v>2000000</v>
      </c>
      <c r="K1048" s="1">
        <v>20</v>
      </c>
      <c r="L1048" s="1">
        <v>3000000</v>
      </c>
      <c r="M1048" s="1">
        <v>20</v>
      </c>
      <c r="N1048" s="1"/>
      <c r="O1048" s="1"/>
      <c r="R1048" s="9">
        <f t="shared" si="24"/>
        <v>8000000</v>
      </c>
      <c r="S1048" s="1">
        <v>80</v>
      </c>
      <c r="T1048" s="31" t="s">
        <v>3955</v>
      </c>
      <c r="U1048" s="31" t="s">
        <v>3992</v>
      </c>
      <c r="V1048" s="31" t="s">
        <v>25</v>
      </c>
    </row>
    <row r="1049" spans="1:22" s="22" customFormat="1" ht="80.099999999999994" customHeight="1" x14ac:dyDescent="0.25">
      <c r="A1049" s="1">
        <v>1042</v>
      </c>
      <c r="B1049" s="82" t="s">
        <v>3993</v>
      </c>
      <c r="C1049" s="32" t="s">
        <v>3994</v>
      </c>
      <c r="D1049" s="32" t="s">
        <v>379</v>
      </c>
      <c r="E1049" s="20" t="s">
        <v>3519</v>
      </c>
      <c r="F1049" s="5" t="s">
        <v>3995</v>
      </c>
      <c r="G1049" s="20" t="s">
        <v>117</v>
      </c>
      <c r="H1049" s="1">
        <v>51336000</v>
      </c>
      <c r="I1049" s="1">
        <v>31</v>
      </c>
      <c r="J1049" s="1">
        <v>61603200</v>
      </c>
      <c r="K1049" s="1">
        <v>31</v>
      </c>
      <c r="L1049" s="1">
        <v>73923840</v>
      </c>
      <c r="M1049" s="1">
        <v>31</v>
      </c>
      <c r="N1049" s="1"/>
      <c r="O1049" s="1"/>
      <c r="R1049" s="9">
        <f t="shared" si="24"/>
        <v>186863040</v>
      </c>
      <c r="S1049" s="1">
        <v>124</v>
      </c>
      <c r="T1049" s="31" t="s">
        <v>3955</v>
      </c>
      <c r="U1049" s="31" t="s">
        <v>25</v>
      </c>
      <c r="V1049" s="31" t="s">
        <v>25</v>
      </c>
    </row>
    <row r="1050" spans="1:22" s="22" customFormat="1" ht="80.099999999999994" customHeight="1" x14ac:dyDescent="0.25">
      <c r="A1050" s="1">
        <v>1043</v>
      </c>
      <c r="B1050" s="82" t="s">
        <v>191</v>
      </c>
      <c r="C1050" s="32" t="s">
        <v>192</v>
      </c>
      <c r="D1050" s="32" t="s">
        <v>419</v>
      </c>
      <c r="E1050" s="20" t="s">
        <v>3519</v>
      </c>
      <c r="F1050" s="5" t="s">
        <v>3996</v>
      </c>
      <c r="G1050" s="1" t="s">
        <v>27</v>
      </c>
      <c r="H1050" s="1">
        <v>3885696</v>
      </c>
      <c r="I1050" s="1">
        <v>37</v>
      </c>
      <c r="J1050" s="1">
        <v>4188835.2</v>
      </c>
      <c r="K1050" s="1">
        <v>37</v>
      </c>
      <c r="L1050" s="1">
        <v>4552602.24</v>
      </c>
      <c r="M1050" s="1">
        <v>37</v>
      </c>
      <c r="N1050" s="1"/>
      <c r="O1050" s="1"/>
      <c r="R1050" s="9">
        <f t="shared" si="24"/>
        <v>12627133.440000001</v>
      </c>
      <c r="S1050" s="1">
        <v>148</v>
      </c>
      <c r="T1050" s="31" t="s">
        <v>3955</v>
      </c>
      <c r="U1050" s="31" t="s">
        <v>24</v>
      </c>
      <c r="V1050" s="31" t="s">
        <v>25</v>
      </c>
    </row>
    <row r="1051" spans="1:22" s="22" customFormat="1" ht="80.099999999999994" customHeight="1" x14ac:dyDescent="0.25">
      <c r="A1051" s="1">
        <v>1044</v>
      </c>
      <c r="B1051" s="82" t="s">
        <v>48</v>
      </c>
      <c r="C1051" s="32" t="s">
        <v>49</v>
      </c>
      <c r="D1051" s="32" t="s">
        <v>53</v>
      </c>
      <c r="E1051" s="20" t="s">
        <v>3519</v>
      </c>
      <c r="F1051" s="5" t="s">
        <v>3997</v>
      </c>
      <c r="G1051" s="1" t="s">
        <v>27</v>
      </c>
      <c r="H1051" s="1">
        <v>3427536</v>
      </c>
      <c r="I1051" s="1">
        <v>34</v>
      </c>
      <c r="J1051" s="1">
        <v>3828043.1999999997</v>
      </c>
      <c r="K1051" s="1">
        <v>34</v>
      </c>
      <c r="L1051" s="1">
        <v>3033651.8399999994</v>
      </c>
      <c r="M1051" s="1">
        <v>19</v>
      </c>
      <c r="N1051" s="1"/>
      <c r="O1051" s="1"/>
      <c r="R1051" s="9">
        <f t="shared" si="24"/>
        <v>10289231.039999999</v>
      </c>
      <c r="S1051" s="1">
        <v>120</v>
      </c>
      <c r="T1051" s="31" t="s">
        <v>3955</v>
      </c>
      <c r="U1051" s="31" t="s">
        <v>3998</v>
      </c>
      <c r="V1051" s="31" t="s">
        <v>3429</v>
      </c>
    </row>
    <row r="1052" spans="1:22" s="22" customFormat="1" ht="80.099999999999994" customHeight="1" x14ac:dyDescent="0.25">
      <c r="A1052" s="1">
        <v>1045</v>
      </c>
      <c r="B1052" s="82" t="s">
        <v>3999</v>
      </c>
      <c r="C1052" s="32" t="s">
        <v>4000</v>
      </c>
      <c r="D1052" s="32" t="s">
        <v>4001</v>
      </c>
      <c r="E1052" s="20" t="s">
        <v>3519</v>
      </c>
      <c r="F1052" s="5" t="s">
        <v>4002</v>
      </c>
      <c r="G1052" s="20" t="s">
        <v>4003</v>
      </c>
      <c r="H1052" s="1">
        <v>276900</v>
      </c>
      <c r="I1052" s="1">
        <v>6</v>
      </c>
      <c r="J1052" s="1">
        <v>287460</v>
      </c>
      <c r="K1052" s="1">
        <v>6</v>
      </c>
      <c r="L1052" s="1">
        <v>300132</v>
      </c>
      <c r="M1052" s="1">
        <v>6</v>
      </c>
      <c r="N1052" s="1"/>
      <c r="O1052" s="1"/>
      <c r="R1052" s="9">
        <f t="shared" si="24"/>
        <v>864492</v>
      </c>
      <c r="S1052" s="1">
        <v>24</v>
      </c>
      <c r="T1052" s="31" t="s">
        <v>3955</v>
      </c>
      <c r="U1052" s="31" t="s">
        <v>3998</v>
      </c>
      <c r="V1052" s="31" t="s">
        <v>4004</v>
      </c>
    </row>
    <row r="1053" spans="1:22" s="22" customFormat="1" ht="80.099999999999994" customHeight="1" x14ac:dyDescent="0.25">
      <c r="A1053" s="1">
        <v>1046</v>
      </c>
      <c r="B1053" s="82" t="s">
        <v>416</v>
      </c>
      <c r="C1053" s="32" t="s">
        <v>422</v>
      </c>
      <c r="D1053" s="32" t="s">
        <v>423</v>
      </c>
      <c r="E1053" s="20" t="s">
        <v>3519</v>
      </c>
      <c r="F1053" s="5" t="s">
        <v>4005</v>
      </c>
      <c r="G1053" s="20" t="s">
        <v>117</v>
      </c>
      <c r="H1053" s="1">
        <v>691852.47</v>
      </c>
      <c r="I1053" s="1">
        <v>1.2999999999999998</v>
      </c>
      <c r="J1053" s="1">
        <v>721732.47</v>
      </c>
      <c r="K1053" s="1">
        <v>1.2999999999999998</v>
      </c>
      <c r="L1053" s="1">
        <v>757588.47</v>
      </c>
      <c r="M1053" s="1">
        <v>1.2999999999999998</v>
      </c>
      <c r="N1053" s="1"/>
      <c r="O1053" s="1"/>
      <c r="R1053" s="9">
        <f t="shared" si="24"/>
        <v>2171173.41</v>
      </c>
      <c r="S1053" s="1">
        <v>3.8999999999999995</v>
      </c>
      <c r="T1053" s="31" t="s">
        <v>3955</v>
      </c>
      <c r="U1053" s="31" t="s">
        <v>24</v>
      </c>
      <c r="V1053" s="31" t="s">
        <v>4006</v>
      </c>
    </row>
    <row r="1054" spans="1:22" s="22" customFormat="1" ht="80.099999999999994" customHeight="1" x14ac:dyDescent="0.25">
      <c r="A1054" s="1">
        <v>1047</v>
      </c>
      <c r="B1054" s="82" t="s">
        <v>416</v>
      </c>
      <c r="C1054" s="32" t="s">
        <v>417</v>
      </c>
      <c r="D1054" s="32" t="s">
        <v>418</v>
      </c>
      <c r="E1054" s="20" t="s">
        <v>3519</v>
      </c>
      <c r="F1054" s="5" t="s">
        <v>4007</v>
      </c>
      <c r="G1054" s="20" t="s">
        <v>117</v>
      </c>
      <c r="H1054" s="1">
        <v>471697.8</v>
      </c>
      <c r="I1054" s="1">
        <v>1</v>
      </c>
      <c r="J1054" s="1">
        <v>471697.8</v>
      </c>
      <c r="K1054" s="1">
        <v>1</v>
      </c>
      <c r="L1054" s="1">
        <v>471697.8</v>
      </c>
      <c r="M1054" s="1">
        <v>1</v>
      </c>
      <c r="N1054" s="1"/>
      <c r="O1054" s="1"/>
      <c r="R1054" s="9">
        <f t="shared" si="24"/>
        <v>1415093.4</v>
      </c>
      <c r="S1054" s="1">
        <v>4.1500000000000004</v>
      </c>
      <c r="T1054" s="31" t="s">
        <v>3955</v>
      </c>
      <c r="U1054" s="31" t="s">
        <v>24</v>
      </c>
      <c r="V1054" s="31" t="s">
        <v>4006</v>
      </c>
    </row>
    <row r="1055" spans="1:22" s="22" customFormat="1" ht="80.099999999999994" customHeight="1" x14ac:dyDescent="0.25">
      <c r="A1055" s="1">
        <v>1048</v>
      </c>
      <c r="B1055" s="82" t="s">
        <v>425</v>
      </c>
      <c r="C1055" s="32" t="s">
        <v>4008</v>
      </c>
      <c r="D1055" s="32" t="s">
        <v>4009</v>
      </c>
      <c r="E1055" s="20" t="s">
        <v>3519</v>
      </c>
      <c r="F1055" s="5" t="s">
        <v>4010</v>
      </c>
      <c r="G1055" s="20" t="s">
        <v>117</v>
      </c>
      <c r="H1055" s="1">
        <v>546000</v>
      </c>
      <c r="I1055" s="1">
        <v>1</v>
      </c>
      <c r="J1055" s="1">
        <v>546000</v>
      </c>
      <c r="K1055" s="1">
        <v>1</v>
      </c>
      <c r="L1055" s="1">
        <v>546000</v>
      </c>
      <c r="M1055" s="1">
        <v>1</v>
      </c>
      <c r="N1055" s="1"/>
      <c r="O1055" s="1"/>
      <c r="R1055" s="9">
        <f t="shared" si="24"/>
        <v>1638000</v>
      </c>
      <c r="S1055" s="1">
        <v>3</v>
      </c>
      <c r="T1055" s="31" t="s">
        <v>3955</v>
      </c>
      <c r="U1055" s="31" t="s">
        <v>24</v>
      </c>
      <c r="V1055" s="31" t="s">
        <v>4006</v>
      </c>
    </row>
    <row r="1056" spans="1:22" s="22" customFormat="1" ht="80.099999999999994" customHeight="1" x14ac:dyDescent="0.25">
      <c r="A1056" s="1">
        <v>1049</v>
      </c>
      <c r="B1056" s="82" t="s">
        <v>414</v>
      </c>
      <c r="C1056" s="32" t="s">
        <v>4011</v>
      </c>
      <c r="D1056" s="32" t="s">
        <v>4012</v>
      </c>
      <c r="E1056" s="20" t="s">
        <v>4013</v>
      </c>
      <c r="F1056" s="5" t="s">
        <v>4014</v>
      </c>
      <c r="G1056" s="20" t="s">
        <v>117</v>
      </c>
      <c r="H1056" s="1">
        <v>388848.9</v>
      </c>
      <c r="I1056" s="1">
        <v>0.8</v>
      </c>
      <c r="J1056" s="1">
        <v>388848.9</v>
      </c>
      <c r="K1056" s="1">
        <v>0.8</v>
      </c>
      <c r="L1056" s="1">
        <v>388848.9</v>
      </c>
      <c r="M1056" s="1">
        <v>0.8</v>
      </c>
      <c r="N1056" s="1"/>
      <c r="O1056" s="1"/>
      <c r="R1056" s="9">
        <f t="shared" si="24"/>
        <v>1166546.7000000002</v>
      </c>
      <c r="S1056" s="1">
        <v>3.2</v>
      </c>
      <c r="T1056" s="31" t="s">
        <v>3955</v>
      </c>
      <c r="U1056" s="31" t="s">
        <v>24</v>
      </c>
      <c r="V1056" s="31" t="s">
        <v>4015</v>
      </c>
    </row>
    <row r="1057" spans="1:22" s="22" customFormat="1" ht="80.099999999999994" customHeight="1" x14ac:dyDescent="0.25">
      <c r="A1057" s="1">
        <v>1050</v>
      </c>
      <c r="B1057" s="82" t="s">
        <v>34</v>
      </c>
      <c r="C1057" s="32" t="s">
        <v>4016</v>
      </c>
      <c r="D1057" s="32" t="s">
        <v>4017</v>
      </c>
      <c r="E1057" s="20" t="s">
        <v>4018</v>
      </c>
      <c r="F1057" s="5" t="s">
        <v>4019</v>
      </c>
      <c r="G1057" s="1" t="s">
        <v>27</v>
      </c>
      <c r="H1057" s="1">
        <v>9792000</v>
      </c>
      <c r="I1057" s="1">
        <v>48</v>
      </c>
      <c r="J1057" s="1">
        <v>9792000</v>
      </c>
      <c r="K1057" s="1">
        <v>48</v>
      </c>
      <c r="L1057" s="1">
        <v>9792000</v>
      </c>
      <c r="M1057" s="1">
        <v>48</v>
      </c>
      <c r="N1057" s="1"/>
      <c r="O1057" s="1"/>
      <c r="R1057" s="9">
        <f t="shared" si="24"/>
        <v>29376000</v>
      </c>
      <c r="S1057" s="1">
        <v>204</v>
      </c>
      <c r="T1057" s="31" t="s">
        <v>3955</v>
      </c>
      <c r="U1057" s="31" t="s">
        <v>3959</v>
      </c>
      <c r="V1057" s="31" t="s">
        <v>3960</v>
      </c>
    </row>
    <row r="1058" spans="1:22" s="22" customFormat="1" ht="80.099999999999994" customHeight="1" x14ac:dyDescent="0.25">
      <c r="A1058" s="1">
        <v>1051</v>
      </c>
      <c r="B1058" s="82" t="s">
        <v>34</v>
      </c>
      <c r="C1058" s="32" t="s">
        <v>4016</v>
      </c>
      <c r="D1058" s="32" t="s">
        <v>4017</v>
      </c>
      <c r="E1058" s="20" t="s">
        <v>4020</v>
      </c>
      <c r="F1058" s="5" t="s">
        <v>4021</v>
      </c>
      <c r="G1058" s="1" t="s">
        <v>27</v>
      </c>
      <c r="H1058" s="1">
        <v>4855999.92</v>
      </c>
      <c r="I1058" s="1">
        <v>44</v>
      </c>
      <c r="J1058" s="1">
        <v>5326399.92</v>
      </c>
      <c r="K1058" s="1">
        <v>44</v>
      </c>
      <c r="L1058" s="1">
        <v>5890879.9199999999</v>
      </c>
      <c r="M1058" s="1">
        <v>44</v>
      </c>
      <c r="N1058" s="1"/>
      <c r="O1058" s="1"/>
      <c r="R1058" s="9">
        <f t="shared" si="24"/>
        <v>16073279.76</v>
      </c>
      <c r="S1058" s="1">
        <v>172</v>
      </c>
      <c r="T1058" s="31" t="s">
        <v>3955</v>
      </c>
      <c r="U1058" s="31" t="s">
        <v>3959</v>
      </c>
      <c r="V1058" s="31" t="s">
        <v>3960</v>
      </c>
    </row>
    <row r="1059" spans="1:22" s="22" customFormat="1" ht="80.099999999999994" customHeight="1" x14ac:dyDescent="0.25">
      <c r="A1059" s="1">
        <v>1052</v>
      </c>
      <c r="B1059" s="82" t="s">
        <v>4022</v>
      </c>
      <c r="C1059" s="32" t="s">
        <v>4023</v>
      </c>
      <c r="D1059" s="32" t="s">
        <v>4024</v>
      </c>
      <c r="E1059" s="20" t="s">
        <v>3519</v>
      </c>
      <c r="F1059" s="5" t="s">
        <v>4025</v>
      </c>
      <c r="G1059" s="1" t="s">
        <v>27</v>
      </c>
      <c r="H1059" s="1">
        <v>1500000</v>
      </c>
      <c r="I1059" s="1">
        <v>10</v>
      </c>
      <c r="J1059" s="1">
        <v>750000</v>
      </c>
      <c r="K1059" s="1">
        <v>5</v>
      </c>
      <c r="L1059" s="1">
        <v>1500000</v>
      </c>
      <c r="M1059" s="1">
        <v>10</v>
      </c>
      <c r="N1059" s="1"/>
      <c r="O1059" s="1"/>
      <c r="R1059" s="9">
        <f t="shared" si="24"/>
        <v>3750000</v>
      </c>
      <c r="S1059" s="1">
        <v>25</v>
      </c>
      <c r="T1059" s="31" t="s">
        <v>3955</v>
      </c>
      <c r="U1059" s="31" t="s">
        <v>4026</v>
      </c>
      <c r="V1059" s="31" t="s">
        <v>25</v>
      </c>
    </row>
    <row r="1060" spans="1:22" s="22" customFormat="1" ht="80.099999999999994" customHeight="1" x14ac:dyDescent="0.25">
      <c r="A1060" s="1">
        <v>1053</v>
      </c>
      <c r="B1060" s="82" t="s">
        <v>364</v>
      </c>
      <c r="C1060" s="32" t="s">
        <v>4027</v>
      </c>
      <c r="D1060" s="32" t="s">
        <v>4028</v>
      </c>
      <c r="E1060" s="20" t="s">
        <v>4029</v>
      </c>
      <c r="F1060" s="5" t="s">
        <v>4030</v>
      </c>
      <c r="G1060" s="20" t="s">
        <v>117</v>
      </c>
      <c r="H1060" s="1">
        <v>694515.36</v>
      </c>
      <c r="I1060" s="1">
        <v>2</v>
      </c>
      <c r="J1060" s="1">
        <v>770280.67200000002</v>
      </c>
      <c r="K1060" s="1">
        <v>2</v>
      </c>
      <c r="L1060" s="1">
        <v>861199.04639999988</v>
      </c>
      <c r="M1060" s="1">
        <v>2</v>
      </c>
      <c r="N1060" s="1"/>
      <c r="O1060" s="1"/>
      <c r="R1060" s="9">
        <f t="shared" si="24"/>
        <v>2325995.0784</v>
      </c>
      <c r="S1060" s="1">
        <v>8</v>
      </c>
      <c r="T1060" s="31" t="s">
        <v>3955</v>
      </c>
      <c r="U1060" s="31" t="s">
        <v>4031</v>
      </c>
      <c r="V1060" s="31" t="s">
        <v>4032</v>
      </c>
    </row>
    <row r="1061" spans="1:22" s="22" customFormat="1" ht="80.099999999999994" customHeight="1" x14ac:dyDescent="0.25">
      <c r="A1061" s="1">
        <v>1054</v>
      </c>
      <c r="B1061" s="82" t="s">
        <v>364</v>
      </c>
      <c r="C1061" s="32" t="s">
        <v>428</v>
      </c>
      <c r="D1061" s="32" t="s">
        <v>429</v>
      </c>
      <c r="E1061" s="20" t="s">
        <v>4033</v>
      </c>
      <c r="F1061" s="5" t="s">
        <v>4034</v>
      </c>
      <c r="G1061" s="20" t="s">
        <v>117</v>
      </c>
      <c r="H1061" s="1">
        <v>738571.43</v>
      </c>
      <c r="I1061" s="1">
        <v>1</v>
      </c>
      <c r="J1061" s="1">
        <v>738571.43</v>
      </c>
      <c r="K1061" s="1">
        <v>1</v>
      </c>
      <c r="L1061" s="1">
        <v>738571.43</v>
      </c>
      <c r="M1061" s="1">
        <v>1</v>
      </c>
      <c r="N1061" s="1"/>
      <c r="O1061" s="1"/>
      <c r="R1061" s="9">
        <f t="shared" si="24"/>
        <v>2215714.29</v>
      </c>
      <c r="S1061" s="1">
        <v>4</v>
      </c>
      <c r="T1061" s="31" t="s">
        <v>3955</v>
      </c>
      <c r="U1061" s="31" t="s">
        <v>24</v>
      </c>
      <c r="V1061" s="31" t="s">
        <v>4032</v>
      </c>
    </row>
    <row r="1062" spans="1:22" s="22" customFormat="1" ht="80.099999999999994" customHeight="1" x14ac:dyDescent="0.25">
      <c r="A1062" s="1">
        <v>1055</v>
      </c>
      <c r="B1062" s="82" t="s">
        <v>364</v>
      </c>
      <c r="C1062" s="32" t="s">
        <v>428</v>
      </c>
      <c r="D1062" s="32" t="s">
        <v>429</v>
      </c>
      <c r="E1062" s="20" t="s">
        <v>4035</v>
      </c>
      <c r="F1062" s="5" t="s">
        <v>4036</v>
      </c>
      <c r="G1062" s="20" t="s">
        <v>117</v>
      </c>
      <c r="H1062" s="1">
        <v>538620</v>
      </c>
      <c r="I1062" s="1">
        <v>180.7</v>
      </c>
      <c r="J1062" s="1">
        <v>542940</v>
      </c>
      <c r="K1062" s="1">
        <v>180.7</v>
      </c>
      <c r="L1062" s="1">
        <v>548124</v>
      </c>
      <c r="M1062" s="1">
        <v>180.7</v>
      </c>
      <c r="N1062" s="1"/>
      <c r="O1062" s="1"/>
      <c r="R1062" s="9">
        <f t="shared" si="24"/>
        <v>1629684</v>
      </c>
      <c r="S1062" s="1">
        <v>722.8</v>
      </c>
      <c r="T1062" s="31" t="s">
        <v>3955</v>
      </c>
      <c r="U1062" s="31" t="s">
        <v>24</v>
      </c>
      <c r="V1062" s="31" t="s">
        <v>4037</v>
      </c>
    </row>
    <row r="1063" spans="1:22" s="22" customFormat="1" ht="80.099999999999994" customHeight="1" x14ac:dyDescent="0.25">
      <c r="A1063" s="1">
        <v>1056</v>
      </c>
      <c r="B1063" s="82" t="s">
        <v>364</v>
      </c>
      <c r="C1063" s="32" t="s">
        <v>428</v>
      </c>
      <c r="D1063" s="32" t="s">
        <v>429</v>
      </c>
      <c r="E1063" s="20" t="s">
        <v>4038</v>
      </c>
      <c r="F1063" s="5" t="s">
        <v>4039</v>
      </c>
      <c r="G1063" s="20" t="s">
        <v>117</v>
      </c>
      <c r="H1063" s="1">
        <v>738600</v>
      </c>
      <c r="I1063" s="1">
        <v>1</v>
      </c>
      <c r="J1063" s="1">
        <v>738600</v>
      </c>
      <c r="K1063" s="1">
        <v>1</v>
      </c>
      <c r="L1063" s="1">
        <v>738600</v>
      </c>
      <c r="M1063" s="1">
        <v>1</v>
      </c>
      <c r="N1063" s="1"/>
      <c r="O1063" s="1"/>
      <c r="R1063" s="9">
        <f t="shared" si="24"/>
        <v>2215800</v>
      </c>
      <c r="S1063" s="1">
        <v>4</v>
      </c>
      <c r="T1063" s="31" t="s">
        <v>3955</v>
      </c>
      <c r="U1063" s="31" t="s">
        <v>24</v>
      </c>
      <c r="V1063" s="31" t="s">
        <v>4037</v>
      </c>
    </row>
    <row r="1064" spans="1:22" s="22" customFormat="1" ht="80.099999999999994" customHeight="1" x14ac:dyDescent="0.25">
      <c r="A1064" s="1">
        <v>1057</v>
      </c>
      <c r="B1064" s="82" t="s">
        <v>364</v>
      </c>
      <c r="C1064" s="32" t="s">
        <v>4040</v>
      </c>
      <c r="D1064" s="32" t="s">
        <v>4041</v>
      </c>
      <c r="E1064" s="20" t="s">
        <v>4042</v>
      </c>
      <c r="F1064" s="5" t="s">
        <v>4043</v>
      </c>
      <c r="G1064" s="20" t="s">
        <v>117</v>
      </c>
      <c r="H1064" s="1">
        <v>2196100</v>
      </c>
      <c r="I1064" s="1">
        <v>3</v>
      </c>
      <c r="J1064" s="1">
        <v>2196100</v>
      </c>
      <c r="K1064" s="1">
        <v>3</v>
      </c>
      <c r="L1064" s="1">
        <v>2196100</v>
      </c>
      <c r="M1064" s="1">
        <v>3</v>
      </c>
      <c r="N1064" s="1"/>
      <c r="O1064" s="1"/>
      <c r="R1064" s="9">
        <f t="shared" si="24"/>
        <v>6588300</v>
      </c>
      <c r="S1064" s="1">
        <v>12</v>
      </c>
      <c r="T1064" s="31" t="s">
        <v>3955</v>
      </c>
      <c r="U1064" s="31" t="s">
        <v>24</v>
      </c>
      <c r="V1064" s="31" t="s">
        <v>4037</v>
      </c>
    </row>
    <row r="1065" spans="1:22" s="22" customFormat="1" ht="80.099999999999994" customHeight="1" x14ac:dyDescent="0.25">
      <c r="A1065" s="1">
        <v>1058</v>
      </c>
      <c r="B1065" s="82" t="s">
        <v>59</v>
      </c>
      <c r="C1065" s="32" t="s">
        <v>4044</v>
      </c>
      <c r="D1065" s="32" t="s">
        <v>4045</v>
      </c>
      <c r="E1065" s="20" t="s">
        <v>3519</v>
      </c>
      <c r="F1065" s="5" t="s">
        <v>4046</v>
      </c>
      <c r="G1065" s="20" t="s">
        <v>430</v>
      </c>
      <c r="H1065" s="1">
        <v>352000</v>
      </c>
      <c r="I1065" s="1">
        <v>3</v>
      </c>
      <c r="J1065" s="1">
        <v>158400</v>
      </c>
      <c r="K1065" s="1">
        <v>1</v>
      </c>
      <c r="L1065" s="1">
        <v>300080</v>
      </c>
      <c r="M1065" s="1">
        <v>2</v>
      </c>
      <c r="N1065" s="1"/>
      <c r="O1065" s="1"/>
      <c r="R1065" s="9">
        <f t="shared" si="24"/>
        <v>810480</v>
      </c>
      <c r="S1065" s="1">
        <v>7</v>
      </c>
      <c r="T1065" s="31" t="s">
        <v>3955</v>
      </c>
      <c r="U1065" s="31" t="s">
        <v>4047</v>
      </c>
      <c r="V1065" s="31" t="s">
        <v>4048</v>
      </c>
    </row>
    <row r="1066" spans="1:22" s="22" customFormat="1" ht="80.099999999999994" customHeight="1" x14ac:dyDescent="0.25">
      <c r="A1066" s="1">
        <v>1059</v>
      </c>
      <c r="B1066" s="82" t="s">
        <v>4049</v>
      </c>
      <c r="C1066" s="32" t="s">
        <v>4050</v>
      </c>
      <c r="D1066" s="32" t="s">
        <v>4051</v>
      </c>
      <c r="E1066" s="20" t="s">
        <v>15</v>
      </c>
      <c r="F1066" s="5" t="s">
        <v>4052</v>
      </c>
      <c r="G1066" s="1" t="s">
        <v>236</v>
      </c>
      <c r="H1066" s="1">
        <v>15150000</v>
      </c>
      <c r="I1066" s="1">
        <v>150</v>
      </c>
      <c r="J1066" s="1">
        <v>16830000</v>
      </c>
      <c r="K1066" s="1">
        <v>150</v>
      </c>
      <c r="L1066" s="1">
        <v>18846000</v>
      </c>
      <c r="M1066" s="1">
        <v>150</v>
      </c>
      <c r="N1066" s="1"/>
      <c r="O1066" s="1"/>
      <c r="R1066" s="9">
        <f t="shared" si="24"/>
        <v>50826000</v>
      </c>
      <c r="S1066" s="1">
        <v>600</v>
      </c>
      <c r="T1066" s="31" t="s">
        <v>3955</v>
      </c>
      <c r="U1066" s="31" t="s">
        <v>3998</v>
      </c>
      <c r="V1066" s="31" t="s">
        <v>4053</v>
      </c>
    </row>
    <row r="1067" spans="1:22" s="22" customFormat="1" ht="80.099999999999994" customHeight="1" x14ac:dyDescent="0.25">
      <c r="A1067" s="1">
        <v>1060</v>
      </c>
      <c r="B1067" s="82" t="s">
        <v>431</v>
      </c>
      <c r="C1067" s="32" t="s">
        <v>4054</v>
      </c>
      <c r="D1067" s="32" t="s">
        <v>4055</v>
      </c>
      <c r="E1067" s="20" t="s">
        <v>3519</v>
      </c>
      <c r="F1067" s="5" t="s">
        <v>4056</v>
      </c>
      <c r="G1067" s="1" t="s">
        <v>27</v>
      </c>
      <c r="H1067" s="1">
        <v>597000</v>
      </c>
      <c r="I1067" s="1">
        <v>1</v>
      </c>
      <c r="J1067" s="1">
        <v>597000</v>
      </c>
      <c r="K1067" s="1">
        <v>1</v>
      </c>
      <c r="L1067" s="1">
        <v>597000</v>
      </c>
      <c r="M1067" s="1">
        <v>1</v>
      </c>
      <c r="N1067" s="1"/>
      <c r="O1067" s="1"/>
      <c r="R1067" s="9">
        <f t="shared" si="24"/>
        <v>1791000</v>
      </c>
      <c r="S1067" s="1">
        <v>4</v>
      </c>
      <c r="T1067" s="31" t="s">
        <v>3955</v>
      </c>
      <c r="U1067" s="31" t="s">
        <v>25</v>
      </c>
      <c r="V1067" s="31" t="s">
        <v>25</v>
      </c>
    </row>
    <row r="1068" spans="1:22" s="22" customFormat="1" ht="80.099999999999994" customHeight="1" x14ac:dyDescent="0.25">
      <c r="A1068" s="1">
        <v>1061</v>
      </c>
      <c r="B1068" s="82" t="s">
        <v>34</v>
      </c>
      <c r="C1068" s="32" t="s">
        <v>4057</v>
      </c>
      <c r="D1068" s="32" t="s">
        <v>4058</v>
      </c>
      <c r="E1068" s="20" t="s">
        <v>3519</v>
      </c>
      <c r="F1068" s="5" t="s">
        <v>4059</v>
      </c>
      <c r="G1068" s="1" t="s">
        <v>27</v>
      </c>
      <c r="H1068" s="1">
        <v>10252800</v>
      </c>
      <c r="I1068" s="1">
        <v>16</v>
      </c>
      <c r="J1068" s="1">
        <v>12303360</v>
      </c>
      <c r="K1068" s="1">
        <v>16</v>
      </c>
      <c r="L1068" s="1">
        <v>14764032</v>
      </c>
      <c r="M1068" s="1">
        <v>16</v>
      </c>
      <c r="N1068" s="1"/>
      <c r="O1068" s="1"/>
      <c r="R1068" s="9">
        <f t="shared" si="24"/>
        <v>37320192</v>
      </c>
      <c r="S1068" s="1">
        <v>64</v>
      </c>
      <c r="T1068" s="31" t="s">
        <v>3955</v>
      </c>
      <c r="U1068" s="31" t="s">
        <v>25</v>
      </c>
      <c r="V1068" s="31" t="s">
        <v>25</v>
      </c>
    </row>
    <row r="1069" spans="1:22" s="22" customFormat="1" ht="80.099999999999994" customHeight="1" x14ac:dyDescent="0.25">
      <c r="A1069" s="1">
        <v>1062</v>
      </c>
      <c r="B1069" s="82" t="s">
        <v>34</v>
      </c>
      <c r="C1069" s="32" t="s">
        <v>4060</v>
      </c>
      <c r="D1069" s="32" t="s">
        <v>4061</v>
      </c>
      <c r="E1069" s="20" t="s">
        <v>4062</v>
      </c>
      <c r="F1069" s="5" t="s">
        <v>4063</v>
      </c>
      <c r="G1069" s="1" t="s">
        <v>27</v>
      </c>
      <c r="H1069" s="1">
        <v>1862000.01</v>
      </c>
      <c r="I1069" s="1">
        <v>3</v>
      </c>
      <c r="J1069" s="1">
        <v>1241333.3400000001</v>
      </c>
      <c r="K1069" s="1">
        <v>2</v>
      </c>
      <c r="L1069" s="1">
        <v>1241333.3400000001</v>
      </c>
      <c r="M1069" s="1">
        <v>2</v>
      </c>
      <c r="N1069" s="1"/>
      <c r="O1069" s="1"/>
      <c r="R1069" s="9">
        <f t="shared" si="24"/>
        <v>4344666.6900000004</v>
      </c>
      <c r="S1069" s="1">
        <v>9</v>
      </c>
      <c r="T1069" s="31" t="s">
        <v>3955</v>
      </c>
      <c r="U1069" s="31" t="s">
        <v>4064</v>
      </c>
      <c r="V1069" s="31" t="s">
        <v>4065</v>
      </c>
    </row>
    <row r="1070" spans="1:22" s="22" customFormat="1" ht="80.099999999999994" customHeight="1" x14ac:dyDescent="0.25">
      <c r="A1070" s="1">
        <v>1063</v>
      </c>
      <c r="B1070" s="82" t="s">
        <v>34</v>
      </c>
      <c r="C1070" s="32" t="s">
        <v>4066</v>
      </c>
      <c r="D1070" s="32" t="s">
        <v>4067</v>
      </c>
      <c r="E1070" s="20" t="s">
        <v>4068</v>
      </c>
      <c r="F1070" s="5" t="s">
        <v>4069</v>
      </c>
      <c r="G1070" s="1" t="s">
        <v>27</v>
      </c>
      <c r="H1070" s="1">
        <v>7101466.6439999994</v>
      </c>
      <c r="I1070" s="1">
        <v>6</v>
      </c>
      <c r="J1070" s="1">
        <v>8104026.6407999992</v>
      </c>
      <c r="K1070" s="1">
        <v>6</v>
      </c>
      <c r="L1070" s="1">
        <v>9307098.6369599979</v>
      </c>
      <c r="M1070" s="1">
        <v>6</v>
      </c>
      <c r="N1070" s="1"/>
      <c r="O1070" s="1"/>
      <c r="R1070" s="9">
        <f t="shared" si="24"/>
        <v>24512591.921759997</v>
      </c>
      <c r="S1070" s="1">
        <v>23</v>
      </c>
      <c r="T1070" s="31" t="s">
        <v>3955</v>
      </c>
      <c r="U1070" s="31" t="s">
        <v>25</v>
      </c>
      <c r="V1070" s="31" t="s">
        <v>25</v>
      </c>
    </row>
    <row r="1071" spans="1:22" s="22" customFormat="1" ht="80.099999999999994" customHeight="1" x14ac:dyDescent="0.25">
      <c r="A1071" s="1">
        <v>1064</v>
      </c>
      <c r="B1071" s="82" t="s">
        <v>432</v>
      </c>
      <c r="C1071" s="32" t="s">
        <v>4070</v>
      </c>
      <c r="D1071" s="32" t="s">
        <v>4071</v>
      </c>
      <c r="E1071" s="20" t="s">
        <v>4072</v>
      </c>
      <c r="F1071" s="5" t="s">
        <v>4073</v>
      </c>
      <c r="G1071" s="1" t="s">
        <v>27</v>
      </c>
      <c r="H1071" s="1">
        <v>2160000</v>
      </c>
      <c r="I1071" s="1">
        <v>30</v>
      </c>
      <c r="J1071" s="1">
        <v>2592000</v>
      </c>
      <c r="K1071" s="1">
        <v>30</v>
      </c>
      <c r="L1071" s="1">
        <v>3110400</v>
      </c>
      <c r="M1071" s="1">
        <v>30</v>
      </c>
      <c r="N1071" s="1"/>
      <c r="O1071" s="1"/>
      <c r="R1071" s="9">
        <f t="shared" si="24"/>
        <v>7862400</v>
      </c>
      <c r="S1071" s="1">
        <v>120</v>
      </c>
      <c r="T1071" s="31" t="s">
        <v>3955</v>
      </c>
      <c r="U1071" s="31" t="s">
        <v>24</v>
      </c>
      <c r="V1071" s="31" t="s">
        <v>4074</v>
      </c>
    </row>
    <row r="1072" spans="1:22" s="22" customFormat="1" ht="80.099999999999994" customHeight="1" x14ac:dyDescent="0.25">
      <c r="A1072" s="1">
        <v>1065</v>
      </c>
      <c r="B1072" s="82" t="s">
        <v>432</v>
      </c>
      <c r="C1072" s="32" t="s">
        <v>4075</v>
      </c>
      <c r="D1072" s="32" t="s">
        <v>4076</v>
      </c>
      <c r="E1072" s="20" t="s">
        <v>4077</v>
      </c>
      <c r="F1072" s="5" t="s">
        <v>4078</v>
      </c>
      <c r="G1072" s="1" t="s">
        <v>27</v>
      </c>
      <c r="H1072" s="1">
        <v>6205504</v>
      </c>
      <c r="I1072" s="1">
        <v>13</v>
      </c>
      <c r="J1072" s="1">
        <v>5939740.7999999998</v>
      </c>
      <c r="K1072" s="1">
        <v>12</v>
      </c>
      <c r="L1072" s="1">
        <v>7490824.96</v>
      </c>
      <c r="M1072" s="1">
        <v>13</v>
      </c>
      <c r="N1072" s="1"/>
      <c r="O1072" s="1"/>
      <c r="R1072" s="9">
        <f t="shared" si="24"/>
        <v>19636069.760000002</v>
      </c>
      <c r="S1072" s="1">
        <v>53</v>
      </c>
      <c r="T1072" s="31" t="s">
        <v>3955</v>
      </c>
      <c r="U1072" s="31" t="s">
        <v>24</v>
      </c>
      <c r="V1072" s="31" t="s">
        <v>4074</v>
      </c>
    </row>
    <row r="1073" spans="1:22" s="22" customFormat="1" ht="80.099999999999994" customHeight="1" x14ac:dyDescent="0.25">
      <c r="A1073" s="1">
        <v>1066</v>
      </c>
      <c r="B1073" s="82" t="s">
        <v>432</v>
      </c>
      <c r="C1073" s="32" t="s">
        <v>4079</v>
      </c>
      <c r="D1073" s="32" t="s">
        <v>4080</v>
      </c>
      <c r="E1073" s="20" t="s">
        <v>4081</v>
      </c>
      <c r="F1073" s="5" t="s">
        <v>4082</v>
      </c>
      <c r="G1073" s="1" t="s">
        <v>27</v>
      </c>
      <c r="H1073" s="1">
        <v>5820000</v>
      </c>
      <c r="I1073" s="1">
        <v>8</v>
      </c>
      <c r="J1073" s="1">
        <v>6684000</v>
      </c>
      <c r="K1073" s="1">
        <v>8</v>
      </c>
      <c r="L1073" s="1">
        <v>7720800</v>
      </c>
      <c r="M1073" s="1">
        <v>8</v>
      </c>
      <c r="N1073" s="1"/>
      <c r="O1073" s="1"/>
      <c r="R1073" s="9">
        <f t="shared" si="24"/>
        <v>20224800</v>
      </c>
      <c r="S1073" s="1">
        <v>31</v>
      </c>
      <c r="T1073" s="31" t="s">
        <v>3955</v>
      </c>
      <c r="U1073" s="31" t="s">
        <v>24</v>
      </c>
      <c r="V1073" s="31" t="s">
        <v>4074</v>
      </c>
    </row>
    <row r="1074" spans="1:22" s="22" customFormat="1" ht="80.099999999999994" customHeight="1" x14ac:dyDescent="0.25">
      <c r="A1074" s="1">
        <v>1067</v>
      </c>
      <c r="B1074" s="82" t="s">
        <v>432</v>
      </c>
      <c r="C1074" s="32" t="s">
        <v>4083</v>
      </c>
      <c r="D1074" s="32" t="s">
        <v>4084</v>
      </c>
      <c r="E1074" s="20" t="s">
        <v>4085</v>
      </c>
      <c r="F1074" s="5" t="s">
        <v>4086</v>
      </c>
      <c r="G1074" s="1" t="s">
        <v>27</v>
      </c>
      <c r="H1074" s="1">
        <v>600000</v>
      </c>
      <c r="I1074" s="1">
        <v>1</v>
      </c>
      <c r="J1074" s="1">
        <v>600000</v>
      </c>
      <c r="K1074" s="1">
        <v>1</v>
      </c>
      <c r="L1074" s="1">
        <v>600000</v>
      </c>
      <c r="M1074" s="1">
        <v>1</v>
      </c>
      <c r="N1074" s="1"/>
      <c r="O1074" s="1"/>
      <c r="R1074" s="9">
        <f t="shared" si="24"/>
        <v>1800000</v>
      </c>
      <c r="S1074" s="1">
        <v>5</v>
      </c>
      <c r="T1074" s="31" t="s">
        <v>3955</v>
      </c>
      <c r="U1074" s="31" t="s">
        <v>24</v>
      </c>
      <c r="V1074" s="31" t="s">
        <v>4074</v>
      </c>
    </row>
    <row r="1075" spans="1:22" s="22" customFormat="1" ht="80.099999999999994" customHeight="1" x14ac:dyDescent="0.25">
      <c r="A1075" s="1">
        <v>1068</v>
      </c>
      <c r="B1075" s="82" t="s">
        <v>432</v>
      </c>
      <c r="C1075" s="32" t="s">
        <v>4083</v>
      </c>
      <c r="D1075" s="32" t="s">
        <v>4084</v>
      </c>
      <c r="E1075" s="20" t="s">
        <v>4087</v>
      </c>
      <c r="F1075" s="5" t="s">
        <v>4088</v>
      </c>
      <c r="G1075" s="1" t="s">
        <v>27</v>
      </c>
      <c r="H1075" s="1">
        <v>1200000</v>
      </c>
      <c r="I1075" s="1">
        <v>2</v>
      </c>
      <c r="J1075" s="1">
        <v>1200000</v>
      </c>
      <c r="K1075" s="1">
        <v>2</v>
      </c>
      <c r="L1075" s="1">
        <v>1200000</v>
      </c>
      <c r="M1075" s="1">
        <v>2</v>
      </c>
      <c r="N1075" s="1"/>
      <c r="O1075" s="1"/>
      <c r="R1075" s="9">
        <f t="shared" si="24"/>
        <v>3600000</v>
      </c>
      <c r="S1075" s="1">
        <v>8</v>
      </c>
      <c r="T1075" s="31" t="s">
        <v>3955</v>
      </c>
      <c r="U1075" s="31" t="s">
        <v>24</v>
      </c>
      <c r="V1075" s="31" t="s">
        <v>4074</v>
      </c>
    </row>
    <row r="1076" spans="1:22" s="22" customFormat="1" ht="80.099999999999994" customHeight="1" x14ac:dyDescent="0.25">
      <c r="A1076" s="1">
        <v>1069</v>
      </c>
      <c r="B1076" s="82" t="s">
        <v>432</v>
      </c>
      <c r="C1076" s="32" t="s">
        <v>4089</v>
      </c>
      <c r="D1076" s="32" t="s">
        <v>4090</v>
      </c>
      <c r="E1076" s="20" t="s">
        <v>4091</v>
      </c>
      <c r="F1076" s="5" t="s">
        <v>4092</v>
      </c>
      <c r="G1076" s="1" t="s">
        <v>27</v>
      </c>
      <c r="H1076" s="1">
        <v>825000</v>
      </c>
      <c r="I1076" s="1">
        <v>1</v>
      </c>
      <c r="J1076" s="1">
        <v>825000</v>
      </c>
      <c r="K1076" s="1">
        <v>1</v>
      </c>
      <c r="L1076" s="1">
        <v>1825000</v>
      </c>
      <c r="M1076" s="1">
        <v>2</v>
      </c>
      <c r="N1076" s="1"/>
      <c r="O1076" s="1"/>
      <c r="R1076" s="9">
        <f t="shared" si="24"/>
        <v>3475000</v>
      </c>
      <c r="S1076" s="1">
        <v>6</v>
      </c>
      <c r="T1076" s="31" t="s">
        <v>3955</v>
      </c>
      <c r="U1076" s="31" t="s">
        <v>24</v>
      </c>
      <c r="V1076" s="31" t="s">
        <v>4074</v>
      </c>
    </row>
    <row r="1077" spans="1:22" s="22" customFormat="1" ht="80.099999999999994" customHeight="1" x14ac:dyDescent="0.25">
      <c r="A1077" s="1">
        <v>1070</v>
      </c>
      <c r="B1077" s="82" t="s">
        <v>4093</v>
      </c>
      <c r="C1077" s="32" t="s">
        <v>4094</v>
      </c>
      <c r="D1077" s="32" t="s">
        <v>433</v>
      </c>
      <c r="E1077" s="20" t="s">
        <v>3519</v>
      </c>
      <c r="F1077" s="5" t="s">
        <v>4095</v>
      </c>
      <c r="G1077" s="1" t="s">
        <v>27</v>
      </c>
      <c r="H1077" s="1">
        <v>1101000</v>
      </c>
      <c r="I1077" s="1">
        <v>1</v>
      </c>
      <c r="J1077" s="1">
        <v>1101000</v>
      </c>
      <c r="K1077" s="1">
        <v>1</v>
      </c>
      <c r="L1077" s="1">
        <v>1101000</v>
      </c>
      <c r="M1077" s="1">
        <v>1</v>
      </c>
      <c r="N1077" s="1"/>
      <c r="O1077" s="1"/>
      <c r="R1077" s="9">
        <f t="shared" si="24"/>
        <v>3303000</v>
      </c>
      <c r="S1077" s="1">
        <v>4</v>
      </c>
      <c r="T1077" s="31" t="s">
        <v>3955</v>
      </c>
      <c r="U1077" s="31" t="s">
        <v>25</v>
      </c>
      <c r="V1077" s="31" t="s">
        <v>25</v>
      </c>
    </row>
    <row r="1078" spans="1:22" s="22" customFormat="1" ht="80.099999999999994" customHeight="1" x14ac:dyDescent="0.25">
      <c r="A1078" s="1">
        <v>1071</v>
      </c>
      <c r="B1078" s="82" t="s">
        <v>98</v>
      </c>
      <c r="C1078" s="32" t="s">
        <v>99</v>
      </c>
      <c r="D1078" s="32" t="s">
        <v>434</v>
      </c>
      <c r="E1078" s="20" t="s">
        <v>3519</v>
      </c>
      <c r="F1078" s="5" t="s">
        <v>4095</v>
      </c>
      <c r="G1078" s="1" t="s">
        <v>27</v>
      </c>
      <c r="H1078" s="1">
        <v>580500</v>
      </c>
      <c r="I1078" s="1">
        <v>150</v>
      </c>
      <c r="J1078" s="1">
        <v>580500</v>
      </c>
      <c r="K1078" s="1">
        <v>150</v>
      </c>
      <c r="L1078" s="1">
        <v>580500</v>
      </c>
      <c r="M1078" s="1">
        <v>150</v>
      </c>
      <c r="N1078" s="1"/>
      <c r="O1078" s="1"/>
      <c r="R1078" s="9">
        <f t="shared" si="24"/>
        <v>1741500</v>
      </c>
      <c r="S1078" s="1">
        <v>600</v>
      </c>
      <c r="T1078" s="31" t="s">
        <v>3955</v>
      </c>
      <c r="U1078" s="31" t="s">
        <v>3998</v>
      </c>
      <c r="V1078" s="31" t="s">
        <v>4096</v>
      </c>
    </row>
    <row r="1079" spans="1:22" s="22" customFormat="1" ht="80.099999999999994" customHeight="1" x14ac:dyDescent="0.25">
      <c r="A1079" s="1">
        <v>1072</v>
      </c>
      <c r="B1079" s="82" t="s">
        <v>4097</v>
      </c>
      <c r="C1079" s="32" t="s">
        <v>4098</v>
      </c>
      <c r="D1079" s="32" t="s">
        <v>435</v>
      </c>
      <c r="E1079" s="20" t="s">
        <v>3519</v>
      </c>
      <c r="F1079" s="5" t="s">
        <v>4099</v>
      </c>
      <c r="G1079" s="20" t="s">
        <v>4100</v>
      </c>
      <c r="H1079" s="1">
        <v>107000</v>
      </c>
      <c r="I1079" s="1">
        <v>450</v>
      </c>
      <c r="J1079" s="1">
        <v>118400</v>
      </c>
      <c r="K1079" s="1">
        <v>450</v>
      </c>
      <c r="L1079" s="1">
        <v>132080</v>
      </c>
      <c r="M1079" s="1">
        <v>450</v>
      </c>
      <c r="N1079" s="1"/>
      <c r="O1079" s="1"/>
      <c r="R1079" s="9">
        <f t="shared" si="24"/>
        <v>357480</v>
      </c>
      <c r="S1079" s="1">
        <v>1800</v>
      </c>
      <c r="T1079" s="31" t="s">
        <v>3955</v>
      </c>
      <c r="U1079" s="31" t="s">
        <v>3998</v>
      </c>
      <c r="V1079" s="31" t="s">
        <v>4096</v>
      </c>
    </row>
    <row r="1080" spans="1:22" s="22" customFormat="1" ht="80.099999999999994" customHeight="1" x14ac:dyDescent="0.25">
      <c r="A1080" s="1">
        <v>1073</v>
      </c>
      <c r="B1080" s="82" t="s">
        <v>119</v>
      </c>
      <c r="C1080" s="32" t="s">
        <v>4101</v>
      </c>
      <c r="D1080" s="32" t="s">
        <v>436</v>
      </c>
      <c r="E1080" s="20" t="s">
        <v>3519</v>
      </c>
      <c r="F1080" s="5"/>
      <c r="G1080" s="1" t="s">
        <v>27</v>
      </c>
      <c r="H1080" s="1">
        <v>2185000</v>
      </c>
      <c r="I1080" s="1">
        <v>2</v>
      </c>
      <c r="J1080" s="1">
        <v>2185000</v>
      </c>
      <c r="K1080" s="1">
        <v>2</v>
      </c>
      <c r="L1080" s="1">
        <v>2185000</v>
      </c>
      <c r="M1080" s="1">
        <v>2</v>
      </c>
      <c r="N1080" s="1"/>
      <c r="O1080" s="1"/>
      <c r="R1080" s="9">
        <f t="shared" si="24"/>
        <v>6555000</v>
      </c>
      <c r="S1080" s="1">
        <v>8</v>
      </c>
      <c r="T1080" s="31" t="s">
        <v>3955</v>
      </c>
      <c r="U1080" s="31" t="s">
        <v>24</v>
      </c>
      <c r="V1080" s="31" t="s">
        <v>4102</v>
      </c>
    </row>
    <row r="1081" spans="1:22" s="22" customFormat="1" ht="80.099999999999994" customHeight="1" x14ac:dyDescent="0.25">
      <c r="A1081" s="1">
        <v>1074</v>
      </c>
      <c r="B1081" s="82" t="s">
        <v>4103</v>
      </c>
      <c r="C1081" s="32" t="s">
        <v>4104</v>
      </c>
      <c r="D1081" s="32" t="s">
        <v>4105</v>
      </c>
      <c r="E1081" s="20" t="s">
        <v>3519</v>
      </c>
      <c r="F1081" s="5" t="s">
        <v>4106</v>
      </c>
      <c r="G1081" s="1" t="s">
        <v>27</v>
      </c>
      <c r="H1081" s="1">
        <v>5000000</v>
      </c>
      <c r="I1081" s="1">
        <v>10</v>
      </c>
      <c r="J1081" s="1">
        <v>5000000</v>
      </c>
      <c r="K1081" s="1">
        <v>10</v>
      </c>
      <c r="L1081" s="1">
        <v>5000000</v>
      </c>
      <c r="M1081" s="1">
        <v>10</v>
      </c>
      <c r="N1081" s="1"/>
      <c r="O1081" s="1"/>
      <c r="R1081" s="9">
        <f t="shared" si="24"/>
        <v>15000000</v>
      </c>
      <c r="S1081" s="1">
        <v>40</v>
      </c>
      <c r="T1081" s="31" t="s">
        <v>3955</v>
      </c>
      <c r="U1081" s="31" t="s">
        <v>24</v>
      </c>
      <c r="V1081" s="31" t="s">
        <v>4107</v>
      </c>
    </row>
    <row r="1082" spans="1:22" s="22" customFormat="1" ht="80.099999999999994" customHeight="1" x14ac:dyDescent="0.25">
      <c r="A1082" s="1">
        <v>1075</v>
      </c>
      <c r="B1082" s="82" t="s">
        <v>3688</v>
      </c>
      <c r="C1082" s="32" t="s">
        <v>3687</v>
      </c>
      <c r="D1082" s="32" t="s">
        <v>4108</v>
      </c>
      <c r="E1082" s="20" t="s">
        <v>3519</v>
      </c>
      <c r="F1082" s="5" t="s">
        <v>4109</v>
      </c>
      <c r="G1082" s="1" t="s">
        <v>27</v>
      </c>
      <c r="H1082" s="1">
        <v>4702500</v>
      </c>
      <c r="I1082" s="1">
        <v>19</v>
      </c>
      <c r="J1082" s="1">
        <v>8730909</v>
      </c>
      <c r="K1082" s="1">
        <v>35</v>
      </c>
      <c r="L1082" s="1">
        <v>8730909</v>
      </c>
      <c r="M1082" s="1">
        <v>35</v>
      </c>
      <c r="N1082" s="1"/>
      <c r="O1082" s="1"/>
      <c r="R1082" s="9">
        <f t="shared" si="24"/>
        <v>22164318</v>
      </c>
      <c r="S1082" s="1">
        <v>124</v>
      </c>
      <c r="T1082" s="31" t="s">
        <v>3955</v>
      </c>
      <c r="U1082" s="31" t="s">
        <v>24</v>
      </c>
      <c r="V1082" s="31" t="s">
        <v>4102</v>
      </c>
    </row>
    <row r="1083" spans="1:22" s="22" customFormat="1" ht="80.099999999999994" customHeight="1" x14ac:dyDescent="0.25">
      <c r="A1083" s="1">
        <v>1076</v>
      </c>
      <c r="B1083" s="82" t="s">
        <v>4110</v>
      </c>
      <c r="C1083" s="32" t="s">
        <v>4111</v>
      </c>
      <c r="D1083" s="32" t="s">
        <v>4112</v>
      </c>
      <c r="E1083" s="20" t="s">
        <v>3519</v>
      </c>
      <c r="F1083" s="5" t="s">
        <v>4113</v>
      </c>
      <c r="G1083" s="1" t="s">
        <v>27</v>
      </c>
      <c r="H1083" s="1">
        <v>4160200</v>
      </c>
      <c r="I1083" s="1">
        <v>4</v>
      </c>
      <c r="J1083" s="1">
        <v>4160200</v>
      </c>
      <c r="K1083" s="1">
        <v>4</v>
      </c>
      <c r="L1083" s="1">
        <v>4160200</v>
      </c>
      <c r="M1083" s="1">
        <v>4</v>
      </c>
      <c r="N1083" s="1"/>
      <c r="O1083" s="1"/>
      <c r="R1083" s="9">
        <f t="shared" si="24"/>
        <v>12480600</v>
      </c>
      <c r="S1083" s="1">
        <v>14</v>
      </c>
      <c r="T1083" s="31" t="s">
        <v>3955</v>
      </c>
      <c r="U1083" s="31" t="s">
        <v>24</v>
      </c>
      <c r="V1083" s="31" t="s">
        <v>4102</v>
      </c>
    </row>
    <row r="1084" spans="1:22" s="22" customFormat="1" ht="80.099999999999994" customHeight="1" x14ac:dyDescent="0.25">
      <c r="A1084" s="1">
        <v>1077</v>
      </c>
      <c r="B1084" s="82" t="s">
        <v>437</v>
      </c>
      <c r="C1084" s="32" t="s">
        <v>4114</v>
      </c>
      <c r="D1084" s="32" t="s">
        <v>438</v>
      </c>
      <c r="E1084" s="20" t="s">
        <v>3519</v>
      </c>
      <c r="F1084" s="5" t="s">
        <v>4115</v>
      </c>
      <c r="G1084" s="1" t="s">
        <v>27</v>
      </c>
      <c r="H1084" s="1">
        <v>3080000</v>
      </c>
      <c r="I1084" s="1">
        <v>8</v>
      </c>
      <c r="J1084" s="1">
        <v>3080000</v>
      </c>
      <c r="K1084" s="1">
        <v>8</v>
      </c>
      <c r="L1084" s="1">
        <v>3080000</v>
      </c>
      <c r="M1084" s="1">
        <v>8</v>
      </c>
      <c r="N1084" s="1"/>
      <c r="O1084" s="1"/>
      <c r="R1084" s="9">
        <f t="shared" si="24"/>
        <v>9240000</v>
      </c>
      <c r="S1084" s="1">
        <v>28</v>
      </c>
      <c r="T1084" s="31" t="s">
        <v>3955</v>
      </c>
      <c r="U1084" s="31" t="s">
        <v>24</v>
      </c>
      <c r="V1084" s="31" t="s">
        <v>4116</v>
      </c>
    </row>
    <row r="1085" spans="1:22" s="22" customFormat="1" ht="80.099999999999994" customHeight="1" x14ac:dyDescent="0.25">
      <c r="A1085" s="1">
        <v>1078</v>
      </c>
      <c r="B1085" s="82" t="s">
        <v>4117</v>
      </c>
      <c r="C1085" s="32" t="s">
        <v>4118</v>
      </c>
      <c r="D1085" s="32" t="s">
        <v>4119</v>
      </c>
      <c r="E1085" s="20" t="s">
        <v>3519</v>
      </c>
      <c r="F1085" s="5" t="s">
        <v>4120</v>
      </c>
      <c r="G1085" s="1" t="s">
        <v>27</v>
      </c>
      <c r="H1085" s="1">
        <v>490000</v>
      </c>
      <c r="I1085" s="1">
        <v>1</v>
      </c>
      <c r="J1085" s="1">
        <v>490000</v>
      </c>
      <c r="K1085" s="1">
        <v>1</v>
      </c>
      <c r="L1085" s="1">
        <v>490000</v>
      </c>
      <c r="M1085" s="1">
        <v>1</v>
      </c>
      <c r="N1085" s="1"/>
      <c r="O1085" s="1"/>
      <c r="R1085" s="9">
        <f t="shared" si="24"/>
        <v>1470000</v>
      </c>
      <c r="S1085" s="1">
        <v>3</v>
      </c>
      <c r="T1085" s="31" t="s">
        <v>3955</v>
      </c>
      <c r="U1085" s="31" t="s">
        <v>24</v>
      </c>
      <c r="V1085" s="31" t="s">
        <v>4121</v>
      </c>
    </row>
    <row r="1086" spans="1:22" s="22" customFormat="1" ht="80.099999999999994" customHeight="1" x14ac:dyDescent="0.25">
      <c r="A1086" s="1">
        <v>1079</v>
      </c>
      <c r="B1086" s="82" t="s">
        <v>242</v>
      </c>
      <c r="C1086" s="32" t="s">
        <v>224</v>
      </c>
      <c r="D1086" s="32" t="s">
        <v>439</v>
      </c>
      <c r="E1086" s="20" t="s">
        <v>3519</v>
      </c>
      <c r="F1086" s="5" t="s">
        <v>4122</v>
      </c>
      <c r="G1086" s="1" t="s">
        <v>27</v>
      </c>
      <c r="H1086" s="1">
        <v>2400000</v>
      </c>
      <c r="I1086" s="1">
        <v>16</v>
      </c>
      <c r="J1086" s="1">
        <v>2400000</v>
      </c>
      <c r="K1086" s="1">
        <v>16</v>
      </c>
      <c r="L1086" s="1">
        <v>2400000</v>
      </c>
      <c r="M1086" s="1">
        <v>16</v>
      </c>
      <c r="N1086" s="1"/>
      <c r="O1086" s="1"/>
      <c r="R1086" s="9">
        <f t="shared" si="24"/>
        <v>7200000</v>
      </c>
      <c r="S1086" s="1">
        <v>57</v>
      </c>
      <c r="T1086" s="31" t="s">
        <v>3955</v>
      </c>
      <c r="U1086" s="31" t="s">
        <v>4123</v>
      </c>
      <c r="V1086" s="31" t="s">
        <v>4124</v>
      </c>
    </row>
    <row r="1087" spans="1:22" s="22" customFormat="1" ht="80.099999999999994" customHeight="1" x14ac:dyDescent="0.25">
      <c r="A1087" s="1">
        <v>1080</v>
      </c>
      <c r="B1087" s="82" t="s">
        <v>274</v>
      </c>
      <c r="C1087" s="32" t="s">
        <v>4125</v>
      </c>
      <c r="D1087" s="32" t="s">
        <v>4126</v>
      </c>
      <c r="E1087" s="20" t="s">
        <v>4127</v>
      </c>
      <c r="F1087" s="5" t="s">
        <v>4128</v>
      </c>
      <c r="G1087" s="1" t="s">
        <v>27</v>
      </c>
      <c r="H1087" s="1">
        <v>5093200</v>
      </c>
      <c r="I1087" s="1">
        <v>56000</v>
      </c>
      <c r="J1087" s="1">
        <v>5449724</v>
      </c>
      <c r="K1087" s="1">
        <v>56000</v>
      </c>
      <c r="L1087" s="1">
        <v>16949324</v>
      </c>
      <c r="M1087" s="1">
        <v>210000</v>
      </c>
      <c r="N1087" s="1"/>
      <c r="O1087" s="1"/>
      <c r="R1087" s="9">
        <f t="shared" si="24"/>
        <v>27492248</v>
      </c>
      <c r="S1087" s="1">
        <v>378000</v>
      </c>
      <c r="T1087" s="31" t="s">
        <v>3955</v>
      </c>
      <c r="U1087" s="31" t="s">
        <v>25</v>
      </c>
      <c r="V1087" s="31" t="s">
        <v>25</v>
      </c>
    </row>
    <row r="1088" spans="1:22" s="22" customFormat="1" ht="80.099999999999994" customHeight="1" x14ac:dyDescent="0.25">
      <c r="A1088" s="1">
        <v>1081</v>
      </c>
      <c r="B1088" s="82" t="s">
        <v>4129</v>
      </c>
      <c r="C1088" s="32" t="s">
        <v>4130</v>
      </c>
      <c r="D1088" s="32" t="s">
        <v>4131</v>
      </c>
      <c r="E1088" s="20" t="s">
        <v>4132</v>
      </c>
      <c r="F1088" s="5" t="s">
        <v>4133</v>
      </c>
      <c r="G1088" s="1" t="s">
        <v>27</v>
      </c>
      <c r="H1088" s="1">
        <v>1605000</v>
      </c>
      <c r="I1088" s="1">
        <v>50</v>
      </c>
      <c r="J1088" s="1">
        <v>1717350</v>
      </c>
      <c r="K1088" s="1">
        <v>50</v>
      </c>
      <c r="L1088" s="1">
        <v>5850510</v>
      </c>
      <c r="M1088" s="1">
        <v>180</v>
      </c>
      <c r="N1088" s="1"/>
      <c r="O1088" s="1"/>
      <c r="R1088" s="9">
        <f t="shared" si="24"/>
        <v>9172860</v>
      </c>
      <c r="S1088" s="1">
        <v>330</v>
      </c>
      <c r="T1088" s="31" t="s">
        <v>3955</v>
      </c>
      <c r="U1088" s="31" t="s">
        <v>25</v>
      </c>
      <c r="V1088" s="31" t="s">
        <v>25</v>
      </c>
    </row>
    <row r="1089" spans="1:22" s="22" customFormat="1" ht="80.099999999999994" customHeight="1" x14ac:dyDescent="0.25">
      <c r="A1089" s="1">
        <v>1082</v>
      </c>
      <c r="B1089" s="82" t="s">
        <v>106</v>
      </c>
      <c r="C1089" s="32" t="s">
        <v>4134</v>
      </c>
      <c r="D1089" s="32" t="s">
        <v>4135</v>
      </c>
      <c r="E1089" s="20" t="s">
        <v>4136</v>
      </c>
      <c r="F1089" s="5" t="s">
        <v>4137</v>
      </c>
      <c r="G1089" s="20" t="s">
        <v>274</v>
      </c>
      <c r="H1089" s="1">
        <v>5015946</v>
      </c>
      <c r="I1089" s="1">
        <v>1</v>
      </c>
      <c r="J1089" s="1">
        <v>536706</v>
      </c>
      <c r="K1089" s="1">
        <v>1</v>
      </c>
      <c r="L1089" s="1">
        <v>6794553.4399999995</v>
      </c>
      <c r="M1089" s="1">
        <v>4</v>
      </c>
      <c r="N1089" s="1"/>
      <c r="O1089" s="1"/>
      <c r="R1089" s="9">
        <f t="shared" si="24"/>
        <v>12347205.439999999</v>
      </c>
      <c r="S1089" s="1">
        <v>7</v>
      </c>
      <c r="T1089" s="31" t="s">
        <v>3955</v>
      </c>
      <c r="U1089" s="31" t="s">
        <v>25</v>
      </c>
      <c r="V1089" s="31" t="s">
        <v>25</v>
      </c>
    </row>
    <row r="1090" spans="1:22" s="22" customFormat="1" ht="80.099999999999994" customHeight="1" x14ac:dyDescent="0.25">
      <c r="A1090" s="1">
        <v>1083</v>
      </c>
      <c r="B1090" s="82" t="s">
        <v>4138</v>
      </c>
      <c r="C1090" s="32" t="s">
        <v>4139</v>
      </c>
      <c r="D1090" s="32" t="s">
        <v>4140</v>
      </c>
      <c r="E1090" s="20" t="s">
        <v>4141</v>
      </c>
      <c r="F1090" s="5" t="s">
        <v>4142</v>
      </c>
      <c r="G1090" s="1" t="s">
        <v>27</v>
      </c>
      <c r="H1090" s="1">
        <v>414485</v>
      </c>
      <c r="I1090" s="1">
        <v>1</v>
      </c>
      <c r="J1090" s="1">
        <v>443500</v>
      </c>
      <c r="K1090" s="1">
        <v>1</v>
      </c>
      <c r="L1090" s="1">
        <v>1221569.48</v>
      </c>
      <c r="M1090" s="1">
        <v>3</v>
      </c>
      <c r="N1090" s="1"/>
      <c r="O1090" s="1"/>
      <c r="R1090" s="9">
        <f t="shared" si="24"/>
        <v>2079554.48</v>
      </c>
      <c r="S1090" s="1">
        <v>5</v>
      </c>
      <c r="T1090" s="31" t="s">
        <v>3955</v>
      </c>
      <c r="U1090" s="31" t="s">
        <v>25</v>
      </c>
      <c r="V1090" s="31" t="s">
        <v>25</v>
      </c>
    </row>
    <row r="1091" spans="1:22" s="22" customFormat="1" ht="80.099999999999994" customHeight="1" x14ac:dyDescent="0.25">
      <c r="A1091" s="1">
        <v>1084</v>
      </c>
      <c r="B1091" s="82" t="s">
        <v>120</v>
      </c>
      <c r="C1091" s="32" t="s">
        <v>4143</v>
      </c>
      <c r="D1091" s="32" t="s">
        <v>4144</v>
      </c>
      <c r="E1091" s="20" t="s">
        <v>4145</v>
      </c>
      <c r="F1091" s="5" t="s">
        <v>4146</v>
      </c>
      <c r="G1091" s="1" t="s">
        <v>27</v>
      </c>
      <c r="H1091" s="1">
        <v>577800</v>
      </c>
      <c r="I1091" s="1">
        <v>360</v>
      </c>
      <c r="J1091" s="1">
        <v>618246</v>
      </c>
      <c r="K1091" s="1">
        <v>360</v>
      </c>
      <c r="L1091" s="1">
        <v>2065326</v>
      </c>
      <c r="M1091" s="1">
        <v>1380</v>
      </c>
      <c r="N1091" s="1"/>
      <c r="O1091" s="1"/>
      <c r="R1091" s="9">
        <f t="shared" si="24"/>
        <v>3261372</v>
      </c>
      <c r="S1091" s="1">
        <v>2460</v>
      </c>
      <c r="T1091" s="31" t="s">
        <v>3955</v>
      </c>
      <c r="U1091" s="31" t="s">
        <v>25</v>
      </c>
      <c r="V1091" s="31" t="s">
        <v>25</v>
      </c>
    </row>
    <row r="1092" spans="1:22" s="22" customFormat="1" ht="80.099999999999994" customHeight="1" x14ac:dyDescent="0.25">
      <c r="A1092" s="1">
        <v>1085</v>
      </c>
      <c r="B1092" s="82" t="s">
        <v>46</v>
      </c>
      <c r="C1092" s="32" t="s">
        <v>204</v>
      </c>
      <c r="D1092" s="32" t="s">
        <v>205</v>
      </c>
      <c r="E1092" s="20" t="s">
        <v>4147</v>
      </c>
      <c r="F1092" s="5" t="s">
        <v>4148</v>
      </c>
      <c r="G1092" s="1" t="s">
        <v>27</v>
      </c>
      <c r="H1092" s="1">
        <v>818336</v>
      </c>
      <c r="I1092" s="1">
        <v>4</v>
      </c>
      <c r="J1092" s="1">
        <v>875620</v>
      </c>
      <c r="K1092" s="1">
        <v>4</v>
      </c>
      <c r="L1092" s="1">
        <v>2782756</v>
      </c>
      <c r="M1092" s="1">
        <v>16</v>
      </c>
      <c r="N1092" s="1"/>
      <c r="O1092" s="1"/>
      <c r="R1092" s="9">
        <f t="shared" si="24"/>
        <v>4476712</v>
      </c>
      <c r="S1092" s="1">
        <v>28</v>
      </c>
      <c r="T1092" s="31" t="s">
        <v>3955</v>
      </c>
      <c r="U1092" s="31" t="s">
        <v>25</v>
      </c>
      <c r="V1092" s="31" t="s">
        <v>25</v>
      </c>
    </row>
    <row r="1093" spans="1:22" s="22" customFormat="1" ht="80.099999999999994" customHeight="1" x14ac:dyDescent="0.25">
      <c r="A1093" s="1">
        <v>1086</v>
      </c>
      <c r="B1093" s="82" t="s">
        <v>3978</v>
      </c>
      <c r="C1093" s="32" t="s">
        <v>4149</v>
      </c>
      <c r="D1093" s="32" t="s">
        <v>4150</v>
      </c>
      <c r="E1093" s="20" t="s">
        <v>4151</v>
      </c>
      <c r="F1093" s="5" t="s">
        <v>4152</v>
      </c>
      <c r="G1093" s="1" t="s">
        <v>27</v>
      </c>
      <c r="H1093" s="1"/>
      <c r="I1093" s="1"/>
      <c r="J1093" s="1">
        <v>467786.88</v>
      </c>
      <c r="K1093" s="1">
        <v>1</v>
      </c>
      <c r="L1093" s="1">
        <v>1171370.8799999999</v>
      </c>
      <c r="M1093" s="1">
        <v>4</v>
      </c>
      <c r="N1093" s="1"/>
      <c r="O1093" s="1"/>
      <c r="R1093" s="9">
        <f t="shared" si="24"/>
        <v>1639157.7599999998</v>
      </c>
      <c r="S1093" s="1">
        <v>6</v>
      </c>
      <c r="T1093" s="31" t="s">
        <v>3955</v>
      </c>
      <c r="U1093" s="31" t="s">
        <v>25</v>
      </c>
      <c r="V1093" s="31" t="s">
        <v>25</v>
      </c>
    </row>
    <row r="1094" spans="1:22" s="22" customFormat="1" ht="80.099999999999994" customHeight="1" x14ac:dyDescent="0.25">
      <c r="A1094" s="1">
        <v>1087</v>
      </c>
      <c r="B1094" s="82" t="s">
        <v>441</v>
      </c>
      <c r="C1094" s="32" t="s">
        <v>4153</v>
      </c>
      <c r="D1094" s="32" t="s">
        <v>4154</v>
      </c>
      <c r="E1094" s="20" t="s">
        <v>4155</v>
      </c>
      <c r="F1094" s="5" t="s">
        <v>4156</v>
      </c>
      <c r="G1094" s="1" t="s">
        <v>27</v>
      </c>
      <c r="H1094" s="1"/>
      <c r="I1094" s="1"/>
      <c r="J1094" s="1">
        <v>138209.76</v>
      </c>
      <c r="K1094" s="1">
        <v>1</v>
      </c>
      <c r="L1094" s="1">
        <v>523333.06</v>
      </c>
      <c r="M1094" s="1">
        <v>4</v>
      </c>
      <c r="N1094" s="1"/>
      <c r="O1094" s="1"/>
      <c r="R1094" s="9">
        <f t="shared" ref="R1094:R1157" si="25">H1094+J1094+L1094+N1094+P1094</f>
        <v>661542.82000000007</v>
      </c>
      <c r="S1094" s="1">
        <v>6</v>
      </c>
      <c r="T1094" s="31" t="s">
        <v>3955</v>
      </c>
      <c r="U1094" s="31" t="s">
        <v>25</v>
      </c>
      <c r="V1094" s="31" t="s">
        <v>25</v>
      </c>
    </row>
    <row r="1095" spans="1:22" s="22" customFormat="1" ht="80.099999999999994" customHeight="1" x14ac:dyDescent="0.25">
      <c r="A1095" s="1">
        <v>1088</v>
      </c>
      <c r="B1095" s="82" t="s">
        <v>3511</v>
      </c>
      <c r="C1095" s="32" t="s">
        <v>4157</v>
      </c>
      <c r="D1095" s="32" t="s">
        <v>4158</v>
      </c>
      <c r="E1095" s="20" t="s">
        <v>4159</v>
      </c>
      <c r="F1095" s="5" t="s">
        <v>4160</v>
      </c>
      <c r="G1095" s="1" t="s">
        <v>17</v>
      </c>
      <c r="H1095" s="1">
        <v>428000</v>
      </c>
      <c r="I1095" s="1">
        <v>500</v>
      </c>
      <c r="J1095" s="1">
        <v>457960</v>
      </c>
      <c r="K1095" s="1">
        <v>500</v>
      </c>
      <c r="L1095" s="1">
        <v>1465960</v>
      </c>
      <c r="M1095" s="1">
        <v>2000</v>
      </c>
      <c r="N1095" s="1"/>
      <c r="O1095" s="1"/>
      <c r="R1095" s="9">
        <f t="shared" si="25"/>
        <v>2351920</v>
      </c>
      <c r="S1095" s="1">
        <v>3500</v>
      </c>
      <c r="T1095" s="31" t="s">
        <v>3955</v>
      </c>
      <c r="U1095" s="31" t="s">
        <v>25</v>
      </c>
      <c r="V1095" s="31" t="s">
        <v>25</v>
      </c>
    </row>
    <row r="1096" spans="1:22" s="22" customFormat="1" ht="80.099999999999994" customHeight="1" x14ac:dyDescent="0.25">
      <c r="A1096" s="1">
        <v>1089</v>
      </c>
      <c r="B1096" s="82" t="s">
        <v>4161</v>
      </c>
      <c r="C1096" s="32" t="s">
        <v>4162</v>
      </c>
      <c r="D1096" s="32" t="s">
        <v>442</v>
      </c>
      <c r="E1096" s="20" t="s">
        <v>4163</v>
      </c>
      <c r="F1096" s="5" t="s">
        <v>4164</v>
      </c>
      <c r="G1096" s="1" t="s">
        <v>27</v>
      </c>
      <c r="H1096" s="1">
        <v>157776</v>
      </c>
      <c r="I1096" s="1">
        <v>10000</v>
      </c>
      <c r="J1096" s="1"/>
      <c r="K1096" s="1"/>
      <c r="L1096" s="1">
        <v>296176</v>
      </c>
      <c r="M1096" s="1">
        <v>20000</v>
      </c>
      <c r="N1096" s="1"/>
      <c r="O1096" s="1"/>
      <c r="R1096" s="9">
        <f t="shared" si="25"/>
        <v>453952</v>
      </c>
      <c r="S1096" s="1">
        <v>30000</v>
      </c>
      <c r="T1096" s="31" t="s">
        <v>3955</v>
      </c>
      <c r="U1096" s="31" t="s">
        <v>25</v>
      </c>
      <c r="V1096" s="31" t="s">
        <v>25</v>
      </c>
    </row>
    <row r="1097" spans="1:22" s="22" customFormat="1" ht="80.099999999999994" customHeight="1" x14ac:dyDescent="0.25">
      <c r="A1097" s="1">
        <v>1090</v>
      </c>
      <c r="B1097" s="82" t="s">
        <v>4165</v>
      </c>
      <c r="C1097" s="32" t="s">
        <v>4166</v>
      </c>
      <c r="D1097" s="32" t="s">
        <v>4167</v>
      </c>
      <c r="E1097" s="20" t="s">
        <v>4168</v>
      </c>
      <c r="F1097" s="5" t="s">
        <v>4169</v>
      </c>
      <c r="G1097" s="1" t="s">
        <v>27</v>
      </c>
      <c r="H1097" s="1">
        <v>233893.44</v>
      </c>
      <c r="I1097" s="1">
        <v>2</v>
      </c>
      <c r="J1097" s="1">
        <v>250265.98080000002</v>
      </c>
      <c r="K1097" s="1">
        <v>2</v>
      </c>
      <c r="L1097" s="1">
        <v>818751.42079999996</v>
      </c>
      <c r="M1097" s="1">
        <v>8</v>
      </c>
      <c r="N1097" s="1"/>
      <c r="O1097" s="1"/>
      <c r="R1097" s="9">
        <f t="shared" si="25"/>
        <v>1302910.8415999999</v>
      </c>
      <c r="S1097" s="1">
        <v>14</v>
      </c>
      <c r="T1097" s="31" t="s">
        <v>3955</v>
      </c>
      <c r="U1097" s="31" t="s">
        <v>25</v>
      </c>
      <c r="V1097" s="31" t="s">
        <v>25</v>
      </c>
    </row>
    <row r="1098" spans="1:22" s="22" customFormat="1" ht="80.099999999999994" customHeight="1" x14ac:dyDescent="0.25">
      <c r="A1098" s="1">
        <v>1091</v>
      </c>
      <c r="B1098" s="82" t="s">
        <v>98</v>
      </c>
      <c r="C1098" s="32" t="s">
        <v>99</v>
      </c>
      <c r="D1098" s="32" t="s">
        <v>434</v>
      </c>
      <c r="E1098" s="20" t="s">
        <v>4170</v>
      </c>
      <c r="F1098" s="5" t="s">
        <v>4171</v>
      </c>
      <c r="G1098" s="1" t="s">
        <v>27</v>
      </c>
      <c r="H1098" s="1">
        <v>171735</v>
      </c>
      <c r="I1098" s="1">
        <v>30</v>
      </c>
      <c r="J1098" s="1">
        <v>183756</v>
      </c>
      <c r="K1098" s="1">
        <v>30</v>
      </c>
      <c r="L1098" s="1">
        <v>814491</v>
      </c>
      <c r="M1098" s="1">
        <v>150</v>
      </c>
      <c r="N1098" s="1"/>
      <c r="O1098" s="1"/>
      <c r="R1098" s="9">
        <f t="shared" si="25"/>
        <v>1169982</v>
      </c>
      <c r="S1098" s="1">
        <v>240</v>
      </c>
      <c r="T1098" s="31" t="s">
        <v>3955</v>
      </c>
      <c r="U1098" s="31" t="s">
        <v>24</v>
      </c>
      <c r="V1098" s="31" t="s">
        <v>25</v>
      </c>
    </row>
    <row r="1099" spans="1:22" s="22" customFormat="1" ht="80.099999999999994" customHeight="1" x14ac:dyDescent="0.25">
      <c r="A1099" s="1">
        <v>1092</v>
      </c>
      <c r="B1099" s="82" t="s">
        <v>4172</v>
      </c>
      <c r="C1099" s="32" t="s">
        <v>4173</v>
      </c>
      <c r="D1099" s="32" t="s">
        <v>4174</v>
      </c>
      <c r="E1099" s="20" t="s">
        <v>4175</v>
      </c>
      <c r="F1099" s="5" t="s">
        <v>4176</v>
      </c>
      <c r="G1099" s="1" t="s">
        <v>27</v>
      </c>
      <c r="H1099" s="1">
        <v>151905</v>
      </c>
      <c r="I1099" s="1">
        <v>4</v>
      </c>
      <c r="J1099" s="1">
        <v>162539</v>
      </c>
      <c r="K1099" s="1">
        <v>4</v>
      </c>
      <c r="L1099" s="1">
        <v>713092</v>
      </c>
      <c r="M1099" s="1">
        <v>20</v>
      </c>
      <c r="N1099" s="1"/>
      <c r="O1099" s="1"/>
      <c r="R1099" s="9">
        <f t="shared" si="25"/>
        <v>1027536</v>
      </c>
      <c r="S1099" s="1">
        <v>32</v>
      </c>
      <c r="T1099" s="31" t="s">
        <v>3955</v>
      </c>
      <c r="U1099" s="31" t="s">
        <v>25</v>
      </c>
      <c r="V1099" s="31" t="s">
        <v>25</v>
      </c>
    </row>
    <row r="1100" spans="1:22" s="22" customFormat="1" ht="80.099999999999994" customHeight="1" x14ac:dyDescent="0.25">
      <c r="A1100" s="1">
        <v>1093</v>
      </c>
      <c r="B1100" s="82" t="s">
        <v>90</v>
      </c>
      <c r="C1100" s="32" t="s">
        <v>4177</v>
      </c>
      <c r="D1100" s="32" t="s">
        <v>4178</v>
      </c>
      <c r="E1100" s="20"/>
      <c r="F1100" s="5" t="s">
        <v>4179</v>
      </c>
      <c r="G1100" s="1" t="s">
        <v>27</v>
      </c>
      <c r="H1100" s="1">
        <v>3800000</v>
      </c>
      <c r="I1100" s="1">
        <v>20</v>
      </c>
      <c r="J1100" s="1">
        <v>3800000</v>
      </c>
      <c r="K1100" s="1">
        <v>20</v>
      </c>
      <c r="L1100" s="1">
        <v>20900000</v>
      </c>
      <c r="M1100" s="1">
        <v>110</v>
      </c>
      <c r="N1100" s="1"/>
      <c r="O1100" s="1"/>
      <c r="R1100" s="9">
        <f t="shared" si="25"/>
        <v>28500000</v>
      </c>
      <c r="S1100" s="1">
        <v>170</v>
      </c>
      <c r="T1100" s="31" t="s">
        <v>3955</v>
      </c>
      <c r="U1100" s="31" t="s">
        <v>24</v>
      </c>
      <c r="V1100" s="31" t="s">
        <v>4180</v>
      </c>
    </row>
    <row r="1101" spans="1:22" s="22" customFormat="1" ht="80.099999999999994" customHeight="1" x14ac:dyDescent="0.25">
      <c r="A1101" s="1">
        <v>1094</v>
      </c>
      <c r="B1101" s="82" t="s">
        <v>4181</v>
      </c>
      <c r="C1101" s="32" t="s">
        <v>4182</v>
      </c>
      <c r="D1101" s="32" t="s">
        <v>435</v>
      </c>
      <c r="E1101" s="20" t="s">
        <v>3886</v>
      </c>
      <c r="F1101" s="5" t="s">
        <v>4183</v>
      </c>
      <c r="G1101" s="1" t="s">
        <v>27</v>
      </c>
      <c r="H1101" s="1">
        <v>22500</v>
      </c>
      <c r="I1101" s="1">
        <v>150</v>
      </c>
      <c r="J1101" s="1">
        <v>22500</v>
      </c>
      <c r="K1101" s="1">
        <v>150</v>
      </c>
      <c r="L1101" s="1">
        <v>22500</v>
      </c>
      <c r="M1101" s="1">
        <v>150</v>
      </c>
      <c r="N1101" s="1"/>
      <c r="O1101" s="1"/>
      <c r="R1101" s="9">
        <f t="shared" si="25"/>
        <v>67500</v>
      </c>
      <c r="S1101" s="1">
        <v>600</v>
      </c>
      <c r="T1101" s="31" t="s">
        <v>3955</v>
      </c>
      <c r="U1101" s="31" t="s">
        <v>24</v>
      </c>
      <c r="V1101" s="31" t="s">
        <v>4184</v>
      </c>
    </row>
    <row r="1102" spans="1:22" s="22" customFormat="1" ht="80.099999999999994" customHeight="1" x14ac:dyDescent="0.25">
      <c r="A1102" s="1">
        <v>1095</v>
      </c>
      <c r="B1102" s="82" t="s">
        <v>4185</v>
      </c>
      <c r="C1102" s="32" t="s">
        <v>4186</v>
      </c>
      <c r="D1102" s="32" t="s">
        <v>4187</v>
      </c>
      <c r="E1102" s="20" t="s">
        <v>3886</v>
      </c>
      <c r="F1102" s="5" t="s">
        <v>4188</v>
      </c>
      <c r="G1102" s="1" t="s">
        <v>27</v>
      </c>
      <c r="H1102" s="1">
        <v>25000</v>
      </c>
      <c r="I1102" s="1">
        <v>1000</v>
      </c>
      <c r="J1102" s="1">
        <v>25000</v>
      </c>
      <c r="K1102" s="1">
        <v>1000</v>
      </c>
      <c r="L1102" s="1">
        <v>25000</v>
      </c>
      <c r="M1102" s="1">
        <v>1000</v>
      </c>
      <c r="N1102" s="1"/>
      <c r="O1102" s="1"/>
      <c r="R1102" s="9">
        <f t="shared" si="25"/>
        <v>75000</v>
      </c>
      <c r="S1102" s="1">
        <v>4000</v>
      </c>
      <c r="T1102" s="31" t="s">
        <v>3955</v>
      </c>
      <c r="U1102" s="31" t="s">
        <v>24</v>
      </c>
      <c r="V1102" s="31" t="s">
        <v>4184</v>
      </c>
    </row>
    <row r="1103" spans="1:22" s="22" customFormat="1" ht="80.099999999999994" customHeight="1" x14ac:dyDescent="0.25">
      <c r="A1103" s="1">
        <v>1096</v>
      </c>
      <c r="B1103" s="82" t="s">
        <v>4189</v>
      </c>
      <c r="C1103" s="32" t="s">
        <v>4190</v>
      </c>
      <c r="D1103" s="32" t="s">
        <v>4191</v>
      </c>
      <c r="E1103" s="20" t="s">
        <v>3886</v>
      </c>
      <c r="F1103" s="5" t="s">
        <v>4192</v>
      </c>
      <c r="G1103" s="1" t="s">
        <v>27</v>
      </c>
      <c r="H1103" s="1">
        <v>47500</v>
      </c>
      <c r="I1103" s="1">
        <v>50</v>
      </c>
      <c r="J1103" s="1">
        <v>47500</v>
      </c>
      <c r="K1103" s="1">
        <v>50</v>
      </c>
      <c r="L1103" s="1">
        <v>47500</v>
      </c>
      <c r="M1103" s="1">
        <v>50</v>
      </c>
      <c r="N1103" s="1"/>
      <c r="O1103" s="1"/>
      <c r="R1103" s="9">
        <f t="shared" si="25"/>
        <v>142500</v>
      </c>
      <c r="S1103" s="1">
        <v>200</v>
      </c>
      <c r="T1103" s="31" t="s">
        <v>3955</v>
      </c>
      <c r="U1103" s="31" t="s">
        <v>24</v>
      </c>
      <c r="V1103" s="31" t="s">
        <v>4184</v>
      </c>
    </row>
    <row r="1104" spans="1:22" s="22" customFormat="1" ht="80.099999999999994" customHeight="1" x14ac:dyDescent="0.25">
      <c r="A1104" s="1">
        <v>1097</v>
      </c>
      <c r="B1104" s="82" t="s">
        <v>98</v>
      </c>
      <c r="C1104" s="32" t="s">
        <v>99</v>
      </c>
      <c r="D1104" s="32" t="s">
        <v>434</v>
      </c>
      <c r="E1104" s="20" t="s">
        <v>4170</v>
      </c>
      <c r="F1104" s="5" t="s">
        <v>4171</v>
      </c>
      <c r="G1104" s="1" t="s">
        <v>27</v>
      </c>
      <c r="H1104" s="1">
        <v>171735</v>
      </c>
      <c r="I1104" s="1">
        <v>30</v>
      </c>
      <c r="J1104" s="1">
        <v>183756</v>
      </c>
      <c r="K1104" s="1">
        <v>30</v>
      </c>
      <c r="L1104" s="1"/>
      <c r="M1104" s="1"/>
      <c r="N1104" s="1"/>
      <c r="O1104" s="1"/>
      <c r="R1104" s="9">
        <f t="shared" si="25"/>
        <v>355491</v>
      </c>
      <c r="S1104" s="1">
        <v>90</v>
      </c>
      <c r="T1104" s="31" t="s">
        <v>3955</v>
      </c>
      <c r="U1104" s="31" t="s">
        <v>3998</v>
      </c>
      <c r="V1104" s="31" t="s">
        <v>25</v>
      </c>
    </row>
    <row r="1105" spans="1:22" s="22" customFormat="1" ht="80.099999999999994" customHeight="1" x14ac:dyDescent="0.25">
      <c r="A1105" s="1">
        <v>1098</v>
      </c>
      <c r="B1105" s="82" t="s">
        <v>4097</v>
      </c>
      <c r="C1105" s="32" t="s">
        <v>4098</v>
      </c>
      <c r="D1105" s="32" t="s">
        <v>435</v>
      </c>
      <c r="E1105" s="20" t="s">
        <v>15</v>
      </c>
      <c r="F1105" s="5" t="s">
        <v>4193</v>
      </c>
      <c r="G1105" s="20" t="s">
        <v>4100</v>
      </c>
      <c r="H1105" s="1">
        <v>107000</v>
      </c>
      <c r="I1105" s="1">
        <v>450</v>
      </c>
      <c r="J1105" s="1">
        <v>118400</v>
      </c>
      <c r="K1105" s="1">
        <v>450</v>
      </c>
      <c r="L1105" s="1">
        <v>132080</v>
      </c>
      <c r="M1105" s="1">
        <v>450</v>
      </c>
      <c r="N1105" s="1"/>
      <c r="O1105" s="1"/>
      <c r="R1105" s="9">
        <f t="shared" si="25"/>
        <v>357480</v>
      </c>
      <c r="S1105" s="1">
        <v>1800</v>
      </c>
      <c r="T1105" s="31" t="s">
        <v>3955</v>
      </c>
      <c r="U1105" s="31" t="s">
        <v>3998</v>
      </c>
      <c r="V1105" s="31" t="s">
        <v>4194</v>
      </c>
    </row>
    <row r="1106" spans="1:22" s="22" customFormat="1" ht="80.099999999999994" customHeight="1" x14ac:dyDescent="0.25">
      <c r="A1106" s="1">
        <v>1099</v>
      </c>
      <c r="B1106" s="82" t="s">
        <v>98</v>
      </c>
      <c r="C1106" s="32" t="s">
        <v>99</v>
      </c>
      <c r="D1106" s="32" t="s">
        <v>434</v>
      </c>
      <c r="E1106" s="20" t="s">
        <v>4170</v>
      </c>
      <c r="F1106" s="5" t="s">
        <v>4171</v>
      </c>
      <c r="G1106" s="1" t="s">
        <v>27</v>
      </c>
      <c r="H1106" s="1">
        <v>580500</v>
      </c>
      <c r="I1106" s="1">
        <v>150</v>
      </c>
      <c r="J1106" s="1">
        <v>580500</v>
      </c>
      <c r="K1106" s="1">
        <v>150</v>
      </c>
      <c r="L1106" s="1">
        <v>580500</v>
      </c>
      <c r="M1106" s="1">
        <v>150</v>
      </c>
      <c r="N1106" s="1"/>
      <c r="O1106" s="1"/>
      <c r="R1106" s="9">
        <f t="shared" si="25"/>
        <v>1741500</v>
      </c>
      <c r="S1106" s="1">
        <v>600</v>
      </c>
      <c r="T1106" s="31" t="s">
        <v>3955</v>
      </c>
      <c r="U1106" s="31" t="s">
        <v>25</v>
      </c>
      <c r="V1106" s="31" t="s">
        <v>25</v>
      </c>
    </row>
    <row r="1107" spans="1:22" s="22" customFormat="1" ht="80.099999999999994" customHeight="1" x14ac:dyDescent="0.25">
      <c r="A1107" s="1">
        <v>1100</v>
      </c>
      <c r="B1107" s="82" t="s">
        <v>443</v>
      </c>
      <c r="C1107" s="32" t="s">
        <v>4195</v>
      </c>
      <c r="D1107" s="32" t="s">
        <v>4196</v>
      </c>
      <c r="E1107" s="20" t="s">
        <v>4197</v>
      </c>
      <c r="F1107" s="5" t="s">
        <v>4198</v>
      </c>
      <c r="G1107" s="20" t="s">
        <v>15</v>
      </c>
      <c r="H1107" s="1">
        <v>800000</v>
      </c>
      <c r="I1107" s="1">
        <v>5</v>
      </c>
      <c r="J1107" s="1">
        <v>800000</v>
      </c>
      <c r="K1107" s="1">
        <v>5</v>
      </c>
      <c r="L1107" s="1">
        <v>800000</v>
      </c>
      <c r="M1107" s="1">
        <v>5</v>
      </c>
      <c r="N1107" s="1"/>
      <c r="O1107" s="1"/>
      <c r="R1107" s="9">
        <f t="shared" si="25"/>
        <v>2400000</v>
      </c>
      <c r="S1107" s="1">
        <v>20</v>
      </c>
      <c r="T1107" s="31" t="s">
        <v>3955</v>
      </c>
      <c r="U1107" s="31" t="s">
        <v>4123</v>
      </c>
      <c r="V1107" s="31" t="s">
        <v>4124</v>
      </c>
    </row>
    <row r="1108" spans="1:22" s="22" customFormat="1" ht="80.099999999999994" customHeight="1" x14ac:dyDescent="0.25">
      <c r="A1108" s="1">
        <v>1101</v>
      </c>
      <c r="B1108" s="82" t="s">
        <v>281</v>
      </c>
      <c r="C1108" s="32" t="s">
        <v>4199</v>
      </c>
      <c r="D1108" s="32" t="s">
        <v>4200</v>
      </c>
      <c r="E1108" s="20" t="s">
        <v>4201</v>
      </c>
      <c r="F1108" s="5" t="s">
        <v>4202</v>
      </c>
      <c r="G1108" s="20" t="s">
        <v>15</v>
      </c>
      <c r="H1108" s="1">
        <v>900000</v>
      </c>
      <c r="I1108" s="1">
        <v>3</v>
      </c>
      <c r="J1108" s="1">
        <v>1080000</v>
      </c>
      <c r="K1108" s="1">
        <v>3</v>
      </c>
      <c r="L1108" s="1">
        <v>1296000</v>
      </c>
      <c r="M1108" s="1">
        <v>3</v>
      </c>
      <c r="N1108" s="1"/>
      <c r="O1108" s="1"/>
      <c r="R1108" s="9">
        <f t="shared" si="25"/>
        <v>3276000</v>
      </c>
      <c r="S1108" s="1">
        <v>12</v>
      </c>
      <c r="T1108" s="31" t="s">
        <v>3955</v>
      </c>
      <c r="U1108" s="31" t="s">
        <v>25</v>
      </c>
      <c r="V1108" s="31" t="s">
        <v>25</v>
      </c>
    </row>
    <row r="1109" spans="1:22" s="22" customFormat="1" ht="80.099999999999994" customHeight="1" x14ac:dyDescent="0.25">
      <c r="A1109" s="1">
        <v>1102</v>
      </c>
      <c r="B1109" s="82" t="s">
        <v>3978</v>
      </c>
      <c r="C1109" s="32" t="s">
        <v>3979</v>
      </c>
      <c r="D1109" s="32" t="s">
        <v>3980</v>
      </c>
      <c r="E1109" s="20" t="s">
        <v>3519</v>
      </c>
      <c r="F1109" s="5"/>
      <c r="G1109" s="20" t="s">
        <v>15</v>
      </c>
      <c r="H1109" s="1">
        <v>540000</v>
      </c>
      <c r="I1109" s="1">
        <v>2</v>
      </c>
      <c r="J1109" s="1"/>
      <c r="K1109" s="1"/>
      <c r="L1109" s="1">
        <v>540000</v>
      </c>
      <c r="M1109" s="1">
        <v>2</v>
      </c>
      <c r="N1109" s="1"/>
      <c r="O1109" s="1"/>
      <c r="R1109" s="9">
        <f t="shared" si="25"/>
        <v>1080000</v>
      </c>
      <c r="S1109" s="1">
        <v>4</v>
      </c>
      <c r="T1109" s="31" t="s">
        <v>3955</v>
      </c>
      <c r="U1109" s="31" t="s">
        <v>25</v>
      </c>
      <c r="V1109" s="31" t="s">
        <v>25</v>
      </c>
    </row>
    <row r="1110" spans="1:22" s="22" customFormat="1" ht="80.099999999999994" customHeight="1" x14ac:dyDescent="0.25">
      <c r="A1110" s="1">
        <v>1103</v>
      </c>
      <c r="B1110" s="82" t="s">
        <v>444</v>
      </c>
      <c r="C1110" s="32" t="s">
        <v>4203</v>
      </c>
      <c r="D1110" s="32" t="s">
        <v>4204</v>
      </c>
      <c r="E1110" s="20" t="s">
        <v>3519</v>
      </c>
      <c r="F1110" s="5" t="s">
        <v>4205</v>
      </c>
      <c r="G1110" s="20" t="s">
        <v>15</v>
      </c>
      <c r="H1110" s="1">
        <v>10400000</v>
      </c>
      <c r="I1110" s="1">
        <v>20</v>
      </c>
      <c r="J1110" s="1">
        <v>10400000</v>
      </c>
      <c r="K1110" s="1">
        <v>20</v>
      </c>
      <c r="L1110" s="1">
        <v>10400000</v>
      </c>
      <c r="M1110" s="1">
        <v>20</v>
      </c>
      <c r="N1110" s="1"/>
      <c r="O1110" s="1"/>
      <c r="R1110" s="9">
        <f t="shared" si="25"/>
        <v>31200000</v>
      </c>
      <c r="S1110" s="1">
        <v>70</v>
      </c>
      <c r="T1110" s="31" t="s">
        <v>3955</v>
      </c>
      <c r="U1110" s="31" t="s">
        <v>3998</v>
      </c>
      <c r="V1110" s="31" t="s">
        <v>4206</v>
      </c>
    </row>
    <row r="1111" spans="1:22" s="22" customFormat="1" ht="80.099999999999994" customHeight="1" x14ac:dyDescent="0.25">
      <c r="A1111" s="1">
        <v>1104</v>
      </c>
      <c r="B1111" s="82" t="s">
        <v>4207</v>
      </c>
      <c r="C1111" s="32" t="s">
        <v>4208</v>
      </c>
      <c r="D1111" s="32" t="s">
        <v>4209</v>
      </c>
      <c r="E1111" s="20" t="s">
        <v>3519</v>
      </c>
      <c r="F1111" s="5" t="s">
        <v>4210</v>
      </c>
      <c r="G1111" s="20" t="s">
        <v>15</v>
      </c>
      <c r="H1111" s="1">
        <v>204350</v>
      </c>
      <c r="I1111" s="1">
        <v>2</v>
      </c>
      <c r="J1111" s="1">
        <v>204350</v>
      </c>
      <c r="K1111" s="1">
        <v>2</v>
      </c>
      <c r="L1111" s="1">
        <v>204350</v>
      </c>
      <c r="M1111" s="1">
        <v>2</v>
      </c>
      <c r="N1111" s="1"/>
      <c r="O1111" s="1"/>
      <c r="R1111" s="9">
        <f t="shared" si="25"/>
        <v>613050</v>
      </c>
      <c r="S1111" s="1">
        <v>8</v>
      </c>
      <c r="T1111" s="31" t="s">
        <v>3955</v>
      </c>
      <c r="U1111" s="31" t="s">
        <v>25</v>
      </c>
      <c r="V1111" s="31" t="s">
        <v>25</v>
      </c>
    </row>
    <row r="1112" spans="1:22" s="22" customFormat="1" ht="80.099999999999994" customHeight="1" x14ac:dyDescent="0.25">
      <c r="A1112" s="1">
        <v>1105</v>
      </c>
      <c r="B1112" s="82" t="s">
        <v>395</v>
      </c>
      <c r="C1112" s="32" t="s">
        <v>3988</v>
      </c>
      <c r="D1112" s="32" t="s">
        <v>3989</v>
      </c>
      <c r="E1112" s="20" t="s">
        <v>3990</v>
      </c>
      <c r="F1112" s="5"/>
      <c r="G1112" s="20" t="s">
        <v>15</v>
      </c>
      <c r="H1112" s="1">
        <v>3000000</v>
      </c>
      <c r="I1112" s="1">
        <v>20</v>
      </c>
      <c r="J1112" s="1">
        <v>2000000</v>
      </c>
      <c r="K1112" s="1">
        <v>20</v>
      </c>
      <c r="L1112" s="1">
        <v>3000000</v>
      </c>
      <c r="M1112" s="1">
        <v>20</v>
      </c>
      <c r="N1112" s="1"/>
      <c r="O1112" s="1"/>
      <c r="R1112" s="9">
        <f t="shared" si="25"/>
        <v>8000000</v>
      </c>
      <c r="S1112" s="1">
        <v>80</v>
      </c>
      <c r="T1112" s="31" t="s">
        <v>3955</v>
      </c>
      <c r="U1112" s="31" t="s">
        <v>25</v>
      </c>
      <c r="V1112" s="31" t="s">
        <v>25</v>
      </c>
    </row>
    <row r="1113" spans="1:22" s="22" customFormat="1" ht="80.099999999999994" customHeight="1" x14ac:dyDescent="0.25">
      <c r="A1113" s="1">
        <v>1106</v>
      </c>
      <c r="B1113" s="82" t="s">
        <v>3993</v>
      </c>
      <c r="C1113" s="32" t="s">
        <v>3994</v>
      </c>
      <c r="D1113" s="32" t="s">
        <v>379</v>
      </c>
      <c r="E1113" s="20" t="s">
        <v>3519</v>
      </c>
      <c r="F1113" s="5" t="s">
        <v>4211</v>
      </c>
      <c r="G1113" s="20" t="s">
        <v>15</v>
      </c>
      <c r="H1113" s="1">
        <v>51336000</v>
      </c>
      <c r="I1113" s="1">
        <v>31</v>
      </c>
      <c r="J1113" s="1">
        <v>61603200</v>
      </c>
      <c r="K1113" s="1">
        <v>31</v>
      </c>
      <c r="L1113" s="1">
        <v>73923840</v>
      </c>
      <c r="M1113" s="1">
        <v>31</v>
      </c>
      <c r="N1113" s="1"/>
      <c r="O1113" s="1"/>
      <c r="R1113" s="9">
        <f t="shared" si="25"/>
        <v>186863040</v>
      </c>
      <c r="S1113" s="1">
        <v>124</v>
      </c>
      <c r="T1113" s="31" t="s">
        <v>3955</v>
      </c>
      <c r="U1113" s="31" t="s">
        <v>25</v>
      </c>
      <c r="V1113" s="31" t="s">
        <v>25</v>
      </c>
    </row>
    <row r="1114" spans="1:22" s="22" customFormat="1" ht="80.099999999999994" customHeight="1" x14ac:dyDescent="0.25">
      <c r="A1114" s="1">
        <v>1107</v>
      </c>
      <c r="B1114" s="82" t="s">
        <v>3993</v>
      </c>
      <c r="C1114" s="32" t="s">
        <v>4212</v>
      </c>
      <c r="D1114" s="32" t="s">
        <v>365</v>
      </c>
      <c r="E1114" s="20" t="s">
        <v>3519</v>
      </c>
      <c r="F1114" s="5" t="s">
        <v>4213</v>
      </c>
      <c r="G1114" s="20" t="s">
        <v>15</v>
      </c>
      <c r="H1114" s="1">
        <v>1600000</v>
      </c>
      <c r="I1114" s="1">
        <v>10</v>
      </c>
      <c r="J1114" s="1">
        <v>1600000</v>
      </c>
      <c r="K1114" s="1">
        <v>10</v>
      </c>
      <c r="L1114" s="1">
        <v>1600000</v>
      </c>
      <c r="M1114" s="1">
        <v>10</v>
      </c>
      <c r="N1114" s="1"/>
      <c r="O1114" s="1"/>
      <c r="R1114" s="9">
        <f t="shared" si="25"/>
        <v>4800000</v>
      </c>
      <c r="S1114" s="1">
        <v>40</v>
      </c>
      <c r="T1114" s="31" t="s">
        <v>3955</v>
      </c>
      <c r="U1114" s="31" t="s">
        <v>25</v>
      </c>
      <c r="V1114" s="31" t="s">
        <v>25</v>
      </c>
    </row>
    <row r="1115" spans="1:22" s="22" customFormat="1" ht="80.099999999999994" customHeight="1" x14ac:dyDescent="0.25">
      <c r="A1115" s="1">
        <v>1108</v>
      </c>
      <c r="B1115" s="82" t="s">
        <v>48</v>
      </c>
      <c r="C1115" s="32" t="s">
        <v>49</v>
      </c>
      <c r="D1115" s="32" t="s">
        <v>53</v>
      </c>
      <c r="E1115" s="20" t="s">
        <v>3519</v>
      </c>
      <c r="F1115" s="5" t="s">
        <v>4214</v>
      </c>
      <c r="G1115" s="20" t="s">
        <v>15</v>
      </c>
      <c r="H1115" s="1">
        <v>3427536</v>
      </c>
      <c r="I1115" s="1">
        <v>34</v>
      </c>
      <c r="J1115" s="1">
        <v>3828043.1999999997</v>
      </c>
      <c r="K1115" s="1">
        <v>34</v>
      </c>
      <c r="L1115" s="1">
        <v>3033651.8399999994</v>
      </c>
      <c r="M1115" s="1">
        <v>19</v>
      </c>
      <c r="N1115" s="1"/>
      <c r="O1115" s="1"/>
      <c r="R1115" s="9">
        <f t="shared" si="25"/>
        <v>10289231.039999999</v>
      </c>
      <c r="S1115" s="1">
        <v>120</v>
      </c>
      <c r="T1115" s="31" t="s">
        <v>3955</v>
      </c>
      <c r="U1115" s="31" t="s">
        <v>4215</v>
      </c>
      <c r="V1115" s="31" t="s">
        <v>4216</v>
      </c>
    </row>
    <row r="1116" spans="1:22" s="22" customFormat="1" ht="80.099999999999994" customHeight="1" x14ac:dyDescent="0.25">
      <c r="A1116" s="1">
        <v>1109</v>
      </c>
      <c r="B1116" s="82" t="s">
        <v>4217</v>
      </c>
      <c r="C1116" s="32" t="s">
        <v>4218</v>
      </c>
      <c r="D1116" s="32" t="s">
        <v>4219</v>
      </c>
      <c r="E1116" s="20" t="s">
        <v>3519</v>
      </c>
      <c r="F1116" s="5" t="s">
        <v>4220</v>
      </c>
      <c r="G1116" s="20" t="s">
        <v>15</v>
      </c>
      <c r="H1116" s="1">
        <v>236000</v>
      </c>
      <c r="I1116" s="1">
        <v>2</v>
      </c>
      <c r="J1116" s="1">
        <v>236000</v>
      </c>
      <c r="K1116" s="1">
        <v>2</v>
      </c>
      <c r="L1116" s="1">
        <v>236000</v>
      </c>
      <c r="M1116" s="1">
        <v>2</v>
      </c>
      <c r="N1116" s="1"/>
      <c r="O1116" s="1"/>
      <c r="R1116" s="9">
        <f t="shared" si="25"/>
        <v>708000</v>
      </c>
      <c r="S1116" s="1">
        <v>8</v>
      </c>
      <c r="T1116" s="31" t="s">
        <v>3955</v>
      </c>
      <c r="U1116" s="31" t="s">
        <v>24</v>
      </c>
      <c r="V1116" s="31" t="s">
        <v>25</v>
      </c>
    </row>
    <row r="1117" spans="1:22" s="22" customFormat="1" ht="80.099999999999994" customHeight="1" x14ac:dyDescent="0.25">
      <c r="A1117" s="1">
        <v>1110</v>
      </c>
      <c r="B1117" s="82" t="s">
        <v>447</v>
      </c>
      <c r="C1117" s="32" t="s">
        <v>4221</v>
      </c>
      <c r="D1117" s="32" t="s">
        <v>4222</v>
      </c>
      <c r="E1117" s="20" t="s">
        <v>3519</v>
      </c>
      <c r="F1117" s="5" t="s">
        <v>4223</v>
      </c>
      <c r="G1117" s="20" t="s">
        <v>15</v>
      </c>
      <c r="H1117" s="1">
        <v>270000</v>
      </c>
      <c r="I1117" s="1">
        <v>1</v>
      </c>
      <c r="J1117" s="1">
        <v>324000</v>
      </c>
      <c r="K1117" s="1">
        <v>1</v>
      </c>
      <c r="L1117" s="1">
        <v>388800</v>
      </c>
      <c r="M1117" s="1">
        <v>1</v>
      </c>
      <c r="N1117" s="1"/>
      <c r="O1117" s="1"/>
      <c r="R1117" s="9">
        <f t="shared" si="25"/>
        <v>982800</v>
      </c>
      <c r="S1117" s="1">
        <v>4</v>
      </c>
      <c r="T1117" s="31" t="s">
        <v>3955</v>
      </c>
      <c r="U1117" s="31" t="s">
        <v>4224</v>
      </c>
      <c r="V1117" s="31" t="s">
        <v>4225</v>
      </c>
    </row>
    <row r="1118" spans="1:22" s="22" customFormat="1" ht="80.099999999999994" customHeight="1" x14ac:dyDescent="0.25">
      <c r="A1118" s="1">
        <v>1111</v>
      </c>
      <c r="B1118" s="82" t="s">
        <v>4226</v>
      </c>
      <c r="C1118" s="32" t="s">
        <v>4227</v>
      </c>
      <c r="D1118" s="32" t="s">
        <v>4228</v>
      </c>
      <c r="E1118" s="20" t="s">
        <v>3519</v>
      </c>
      <c r="F1118" s="5" t="s">
        <v>4229</v>
      </c>
      <c r="G1118" s="20" t="s">
        <v>15</v>
      </c>
      <c r="H1118" s="1">
        <v>505446</v>
      </c>
      <c r="I1118" s="1">
        <v>1.1499999999999999</v>
      </c>
      <c r="J1118" s="1">
        <v>505446</v>
      </c>
      <c r="K1118" s="1">
        <v>1.1499999999999999</v>
      </c>
      <c r="L1118" s="1">
        <v>505446</v>
      </c>
      <c r="M1118" s="1">
        <v>1.1499999999999999</v>
      </c>
      <c r="N1118" s="1"/>
      <c r="O1118" s="1"/>
      <c r="R1118" s="9">
        <f t="shared" si="25"/>
        <v>1516338</v>
      </c>
      <c r="S1118" s="1">
        <v>4.0999999999999996</v>
      </c>
      <c r="T1118" s="31" t="s">
        <v>3955</v>
      </c>
      <c r="U1118" s="31" t="s">
        <v>24</v>
      </c>
      <c r="V1118" s="31" t="s">
        <v>4230</v>
      </c>
    </row>
    <row r="1119" spans="1:22" s="22" customFormat="1" ht="80.099999999999994" customHeight="1" x14ac:dyDescent="0.25">
      <c r="A1119" s="1">
        <v>1112</v>
      </c>
      <c r="B1119" s="82" t="s">
        <v>3999</v>
      </c>
      <c r="C1119" s="32" t="s">
        <v>4000</v>
      </c>
      <c r="D1119" s="32" t="s">
        <v>4001</v>
      </c>
      <c r="E1119" s="20" t="s">
        <v>3519</v>
      </c>
      <c r="F1119" s="5" t="s">
        <v>4231</v>
      </c>
      <c r="G1119" s="20" t="s">
        <v>15</v>
      </c>
      <c r="H1119" s="1">
        <v>574100</v>
      </c>
      <c r="I1119" s="1">
        <v>6</v>
      </c>
      <c r="J1119" s="1">
        <v>585620</v>
      </c>
      <c r="K1119" s="1">
        <v>6</v>
      </c>
      <c r="L1119" s="1">
        <v>599444</v>
      </c>
      <c r="M1119" s="1">
        <v>6</v>
      </c>
      <c r="N1119" s="1"/>
      <c r="O1119" s="1"/>
      <c r="R1119" s="9">
        <f t="shared" si="25"/>
        <v>1759164</v>
      </c>
      <c r="S1119" s="1">
        <v>24</v>
      </c>
      <c r="T1119" s="31" t="s">
        <v>3955</v>
      </c>
      <c r="U1119" s="31" t="s">
        <v>24</v>
      </c>
      <c r="V1119" s="31" t="s">
        <v>25</v>
      </c>
    </row>
    <row r="1120" spans="1:22" s="22" customFormat="1" ht="80.099999999999994" customHeight="1" x14ac:dyDescent="0.25">
      <c r="A1120" s="1">
        <v>1113</v>
      </c>
      <c r="B1120" s="82" t="s">
        <v>414</v>
      </c>
      <c r="C1120" s="32" t="s">
        <v>4232</v>
      </c>
      <c r="D1120" s="32" t="s">
        <v>4233</v>
      </c>
      <c r="E1120" s="20" t="s">
        <v>4234</v>
      </c>
      <c r="F1120" s="5" t="s">
        <v>4235</v>
      </c>
      <c r="G1120" s="20" t="s">
        <v>15</v>
      </c>
      <c r="H1120" s="1">
        <v>388848.9</v>
      </c>
      <c r="I1120" s="1">
        <v>0.7</v>
      </c>
      <c r="J1120" s="1">
        <v>388848.9</v>
      </c>
      <c r="K1120" s="1">
        <v>0.7</v>
      </c>
      <c r="L1120" s="1">
        <v>388848.9</v>
      </c>
      <c r="M1120" s="1">
        <v>0.7</v>
      </c>
      <c r="N1120" s="1"/>
      <c r="O1120" s="1"/>
      <c r="R1120" s="9">
        <f t="shared" si="25"/>
        <v>1166546.7000000002</v>
      </c>
      <c r="S1120" s="1">
        <v>2.8</v>
      </c>
      <c r="T1120" s="31" t="s">
        <v>3955</v>
      </c>
      <c r="U1120" s="31" t="s">
        <v>24</v>
      </c>
      <c r="V1120" s="31" t="s">
        <v>4015</v>
      </c>
    </row>
    <row r="1121" spans="1:22" s="22" customFormat="1" ht="80.099999999999994" customHeight="1" x14ac:dyDescent="0.25">
      <c r="A1121" s="1">
        <v>1114</v>
      </c>
      <c r="B1121" s="82" t="s">
        <v>414</v>
      </c>
      <c r="C1121" s="32" t="s">
        <v>4232</v>
      </c>
      <c r="D1121" s="32" t="s">
        <v>4233</v>
      </c>
      <c r="E1121" s="20" t="s">
        <v>4236</v>
      </c>
      <c r="F1121" s="5" t="s">
        <v>4237</v>
      </c>
      <c r="G1121" s="20" t="s">
        <v>15</v>
      </c>
      <c r="H1121" s="1">
        <v>388848.9</v>
      </c>
      <c r="I1121" s="1">
        <v>0.6</v>
      </c>
      <c r="J1121" s="1">
        <v>388848.9</v>
      </c>
      <c r="K1121" s="1">
        <v>0.7</v>
      </c>
      <c r="L1121" s="1">
        <v>388848.9</v>
      </c>
      <c r="M1121" s="1">
        <v>0.7</v>
      </c>
      <c r="N1121" s="1"/>
      <c r="O1121" s="1"/>
      <c r="R1121" s="9">
        <f t="shared" si="25"/>
        <v>1166546.7000000002</v>
      </c>
      <c r="S1121" s="1">
        <v>2.5999999999999996</v>
      </c>
      <c r="T1121" s="31" t="s">
        <v>3955</v>
      </c>
      <c r="U1121" s="31" t="s">
        <v>24</v>
      </c>
      <c r="V1121" s="31" t="s">
        <v>4015</v>
      </c>
    </row>
    <row r="1122" spans="1:22" s="22" customFormat="1" ht="80.099999999999994" customHeight="1" x14ac:dyDescent="0.25">
      <c r="A1122" s="1">
        <v>1115</v>
      </c>
      <c r="B1122" s="82" t="s">
        <v>414</v>
      </c>
      <c r="C1122" s="32" t="s">
        <v>426</v>
      </c>
      <c r="D1122" s="32" t="s">
        <v>427</v>
      </c>
      <c r="E1122" s="20" t="s">
        <v>4238</v>
      </c>
      <c r="F1122" s="5" t="s">
        <v>4239</v>
      </c>
      <c r="G1122" s="20" t="s">
        <v>15</v>
      </c>
      <c r="H1122" s="1">
        <v>434700</v>
      </c>
      <c r="I1122" s="1">
        <v>0.85</v>
      </c>
      <c r="J1122" s="1">
        <v>434700</v>
      </c>
      <c r="K1122" s="1">
        <v>0.85</v>
      </c>
      <c r="L1122" s="1">
        <v>434700</v>
      </c>
      <c r="M1122" s="1">
        <v>0.85</v>
      </c>
      <c r="N1122" s="1"/>
      <c r="O1122" s="1"/>
      <c r="R1122" s="9">
        <f t="shared" si="25"/>
        <v>1304100</v>
      </c>
      <c r="S1122" s="1">
        <v>3.4</v>
      </c>
      <c r="T1122" s="31" t="s">
        <v>3955</v>
      </c>
      <c r="U1122" s="31" t="s">
        <v>24</v>
      </c>
      <c r="V1122" s="31" t="s">
        <v>4015</v>
      </c>
    </row>
    <row r="1123" spans="1:22" s="22" customFormat="1" ht="80.099999999999994" customHeight="1" x14ac:dyDescent="0.25">
      <c r="A1123" s="1">
        <v>1116</v>
      </c>
      <c r="B1123" s="82" t="s">
        <v>34</v>
      </c>
      <c r="C1123" s="32" t="s">
        <v>4016</v>
      </c>
      <c r="D1123" s="32" t="s">
        <v>4017</v>
      </c>
      <c r="E1123" s="20" t="s">
        <v>4240</v>
      </c>
      <c r="F1123" s="5" t="s">
        <v>4241</v>
      </c>
      <c r="G1123" s="20" t="s">
        <v>15</v>
      </c>
      <c r="H1123" s="1">
        <v>4035199.92</v>
      </c>
      <c r="I1123" s="1">
        <v>24</v>
      </c>
      <c r="J1123" s="1">
        <v>2690133.28</v>
      </c>
      <c r="K1123" s="1">
        <v>16</v>
      </c>
      <c r="L1123" s="1">
        <v>2690133.28</v>
      </c>
      <c r="M1123" s="1">
        <v>16</v>
      </c>
      <c r="N1123" s="1"/>
      <c r="O1123" s="1"/>
      <c r="R1123" s="9">
        <f t="shared" si="25"/>
        <v>9415466.4799999986</v>
      </c>
      <c r="S1123" s="1">
        <v>72</v>
      </c>
      <c r="T1123" s="31" t="s">
        <v>3955</v>
      </c>
      <c r="U1123" s="31" t="s">
        <v>4242</v>
      </c>
      <c r="V1123" s="31" t="s">
        <v>4243</v>
      </c>
    </row>
    <row r="1124" spans="1:22" s="22" customFormat="1" ht="80.099999999999994" customHeight="1" x14ac:dyDescent="0.25">
      <c r="A1124" s="1">
        <v>1117</v>
      </c>
      <c r="B1124" s="82" t="s">
        <v>34</v>
      </c>
      <c r="C1124" s="32" t="s">
        <v>4016</v>
      </c>
      <c r="D1124" s="32" t="s">
        <v>4017</v>
      </c>
      <c r="E1124" s="20" t="s">
        <v>4020</v>
      </c>
      <c r="F1124" s="5" t="s">
        <v>4244</v>
      </c>
      <c r="G1124" s="20" t="s">
        <v>15</v>
      </c>
      <c r="H1124" s="1">
        <v>4855999.92</v>
      </c>
      <c r="I1124" s="1">
        <v>44</v>
      </c>
      <c r="J1124" s="1">
        <v>5326399.92</v>
      </c>
      <c r="K1124" s="1">
        <v>44</v>
      </c>
      <c r="L1124" s="1">
        <v>5890879.9199999999</v>
      </c>
      <c r="M1124" s="1">
        <v>44</v>
      </c>
      <c r="N1124" s="1"/>
      <c r="O1124" s="1"/>
      <c r="R1124" s="9">
        <f t="shared" si="25"/>
        <v>16073279.76</v>
      </c>
      <c r="S1124" s="1">
        <v>172</v>
      </c>
      <c r="T1124" s="31" t="s">
        <v>3955</v>
      </c>
      <c r="U1124" s="31" t="s">
        <v>4242</v>
      </c>
      <c r="V1124" s="31" t="s">
        <v>4243</v>
      </c>
    </row>
    <row r="1125" spans="1:22" s="22" customFormat="1" ht="80.099999999999994" customHeight="1" x14ac:dyDescent="0.25">
      <c r="A1125" s="1">
        <v>1118</v>
      </c>
      <c r="B1125" s="82" t="s">
        <v>34</v>
      </c>
      <c r="C1125" s="32" t="s">
        <v>245</v>
      </c>
      <c r="D1125" s="32" t="s">
        <v>246</v>
      </c>
      <c r="E1125" s="20" t="s">
        <v>15</v>
      </c>
      <c r="F1125" s="5" t="s">
        <v>4245</v>
      </c>
      <c r="G1125" s="20" t="s">
        <v>15</v>
      </c>
      <c r="H1125" s="1">
        <v>1075200</v>
      </c>
      <c r="I1125" s="1">
        <v>4</v>
      </c>
      <c r="J1125" s="1">
        <v>1290240</v>
      </c>
      <c r="K1125" s="1">
        <v>4</v>
      </c>
      <c r="L1125" s="1">
        <v>1548288</v>
      </c>
      <c r="M1125" s="1">
        <v>4</v>
      </c>
      <c r="N1125" s="1"/>
      <c r="O1125" s="1"/>
      <c r="R1125" s="9">
        <f t="shared" si="25"/>
        <v>3913728</v>
      </c>
      <c r="S1125" s="1">
        <v>16</v>
      </c>
      <c r="T1125" s="31" t="s">
        <v>3955</v>
      </c>
      <c r="U1125" s="31" t="s">
        <v>4242</v>
      </c>
      <c r="V1125" s="31" t="s">
        <v>4243</v>
      </c>
    </row>
    <row r="1126" spans="1:22" s="22" customFormat="1" ht="80.099999999999994" customHeight="1" x14ac:dyDescent="0.25">
      <c r="A1126" s="1">
        <v>1119</v>
      </c>
      <c r="B1126" s="82" t="s">
        <v>4022</v>
      </c>
      <c r="C1126" s="32" t="s">
        <v>4023</v>
      </c>
      <c r="D1126" s="32" t="s">
        <v>4024</v>
      </c>
      <c r="E1126" s="20"/>
      <c r="F1126" s="5" t="s">
        <v>4246</v>
      </c>
      <c r="G1126" s="20" t="s">
        <v>15</v>
      </c>
      <c r="H1126" s="1">
        <v>1500000</v>
      </c>
      <c r="I1126" s="1">
        <v>10</v>
      </c>
      <c r="J1126" s="1">
        <v>750000</v>
      </c>
      <c r="K1126" s="1">
        <v>5</v>
      </c>
      <c r="L1126" s="1">
        <v>1500000</v>
      </c>
      <c r="M1126" s="1">
        <v>10</v>
      </c>
      <c r="N1126" s="1"/>
      <c r="O1126" s="1"/>
      <c r="R1126" s="9">
        <f t="shared" si="25"/>
        <v>3750000</v>
      </c>
      <c r="S1126" s="1">
        <v>25</v>
      </c>
      <c r="T1126" s="31" t="s">
        <v>3955</v>
      </c>
      <c r="U1126" s="31" t="s">
        <v>4247</v>
      </c>
      <c r="V1126" s="31" t="s">
        <v>4248</v>
      </c>
    </row>
    <row r="1127" spans="1:22" s="22" customFormat="1" ht="80.099999999999994" customHeight="1" x14ac:dyDescent="0.25">
      <c r="A1127" s="1">
        <v>1120</v>
      </c>
      <c r="B1127" s="82" t="s">
        <v>364</v>
      </c>
      <c r="C1127" s="32" t="s">
        <v>4027</v>
      </c>
      <c r="D1127" s="32" t="s">
        <v>4028</v>
      </c>
      <c r="E1127" s="20" t="s">
        <v>4029</v>
      </c>
      <c r="F1127" s="5" t="s">
        <v>4249</v>
      </c>
      <c r="G1127" s="20" t="s">
        <v>15</v>
      </c>
      <c r="H1127" s="1">
        <v>694515.36</v>
      </c>
      <c r="I1127" s="1">
        <v>2</v>
      </c>
      <c r="J1127" s="1">
        <v>770280.67200000002</v>
      </c>
      <c r="K1127" s="1">
        <v>2</v>
      </c>
      <c r="L1127" s="1">
        <v>861199.04639999988</v>
      </c>
      <c r="M1127" s="1">
        <v>2</v>
      </c>
      <c r="N1127" s="1"/>
      <c r="O1127" s="1"/>
      <c r="R1127" s="9">
        <f t="shared" si="25"/>
        <v>2325995.0784</v>
      </c>
      <c r="S1127" s="1">
        <v>8</v>
      </c>
      <c r="T1127" s="31" t="s">
        <v>3955</v>
      </c>
      <c r="U1127" s="31" t="s">
        <v>24</v>
      </c>
      <c r="V1127" s="31" t="s">
        <v>4037</v>
      </c>
    </row>
    <row r="1128" spans="1:22" s="22" customFormat="1" ht="80.099999999999994" customHeight="1" x14ac:dyDescent="0.25">
      <c r="A1128" s="1">
        <v>1121</v>
      </c>
      <c r="B1128" s="82" t="s">
        <v>364</v>
      </c>
      <c r="C1128" s="32" t="s">
        <v>428</v>
      </c>
      <c r="D1128" s="32" t="s">
        <v>429</v>
      </c>
      <c r="E1128" s="20" t="s">
        <v>4033</v>
      </c>
      <c r="F1128" s="5" t="s">
        <v>4250</v>
      </c>
      <c r="G1128" s="20" t="s">
        <v>15</v>
      </c>
      <c r="H1128" s="1">
        <v>738571.43</v>
      </c>
      <c r="I1128" s="1">
        <v>1</v>
      </c>
      <c r="J1128" s="1">
        <v>738571.43</v>
      </c>
      <c r="K1128" s="1">
        <v>1</v>
      </c>
      <c r="L1128" s="1">
        <v>738571.43</v>
      </c>
      <c r="M1128" s="1">
        <v>1</v>
      </c>
      <c r="N1128" s="1"/>
      <c r="O1128" s="1"/>
      <c r="R1128" s="9">
        <f t="shared" si="25"/>
        <v>2215714.29</v>
      </c>
      <c r="S1128" s="1">
        <v>4</v>
      </c>
      <c r="T1128" s="31" t="s">
        <v>3955</v>
      </c>
      <c r="U1128" s="31" t="s">
        <v>24</v>
      </c>
      <c r="V1128" s="31" t="s">
        <v>4037</v>
      </c>
    </row>
    <row r="1129" spans="1:22" s="22" customFormat="1" ht="80.099999999999994" customHeight="1" x14ac:dyDescent="0.25">
      <c r="A1129" s="1">
        <v>1122</v>
      </c>
      <c r="B1129" s="82" t="s">
        <v>364</v>
      </c>
      <c r="C1129" s="32" t="s">
        <v>428</v>
      </c>
      <c r="D1129" s="32" t="s">
        <v>429</v>
      </c>
      <c r="E1129" s="20" t="s">
        <v>4035</v>
      </c>
      <c r="F1129" s="5" t="s">
        <v>4251</v>
      </c>
      <c r="G1129" s="20" t="s">
        <v>15</v>
      </c>
      <c r="H1129" s="1">
        <v>538620</v>
      </c>
      <c r="I1129" s="1">
        <v>180.7</v>
      </c>
      <c r="J1129" s="1">
        <v>542940</v>
      </c>
      <c r="K1129" s="1">
        <v>180.7</v>
      </c>
      <c r="L1129" s="1">
        <v>548124</v>
      </c>
      <c r="M1129" s="1">
        <v>180.7</v>
      </c>
      <c r="N1129" s="1"/>
      <c r="O1129" s="1"/>
      <c r="R1129" s="9">
        <f t="shared" si="25"/>
        <v>1629684</v>
      </c>
      <c r="S1129" s="1">
        <v>722.8</v>
      </c>
      <c r="T1129" s="31" t="s">
        <v>3955</v>
      </c>
      <c r="U1129" s="31" t="s">
        <v>24</v>
      </c>
      <c r="V1129" s="31" t="s">
        <v>4037</v>
      </c>
    </row>
    <row r="1130" spans="1:22" s="22" customFormat="1" ht="80.099999999999994" customHeight="1" x14ac:dyDescent="0.25">
      <c r="A1130" s="1">
        <v>1123</v>
      </c>
      <c r="B1130" s="82" t="s">
        <v>364</v>
      </c>
      <c r="C1130" s="32" t="s">
        <v>428</v>
      </c>
      <c r="D1130" s="32" t="s">
        <v>429</v>
      </c>
      <c r="E1130" s="20" t="s">
        <v>4038</v>
      </c>
      <c r="F1130" s="5" t="s">
        <v>4252</v>
      </c>
      <c r="G1130" s="20" t="s">
        <v>15</v>
      </c>
      <c r="H1130" s="1">
        <v>738600</v>
      </c>
      <c r="I1130" s="1">
        <v>1</v>
      </c>
      <c r="J1130" s="1">
        <v>738600</v>
      </c>
      <c r="K1130" s="1">
        <v>1</v>
      </c>
      <c r="L1130" s="1">
        <v>738600</v>
      </c>
      <c r="M1130" s="1">
        <v>1</v>
      </c>
      <c r="N1130" s="1"/>
      <c r="O1130" s="1"/>
      <c r="R1130" s="9">
        <f t="shared" si="25"/>
        <v>2215800</v>
      </c>
      <c r="S1130" s="1">
        <v>4</v>
      </c>
      <c r="T1130" s="31" t="s">
        <v>3955</v>
      </c>
      <c r="U1130" s="31" t="s">
        <v>24</v>
      </c>
      <c r="V1130" s="31" t="s">
        <v>4037</v>
      </c>
    </row>
    <row r="1131" spans="1:22" s="22" customFormat="1" ht="80.099999999999994" customHeight="1" x14ac:dyDescent="0.25">
      <c r="A1131" s="1">
        <v>1124</v>
      </c>
      <c r="B1131" s="82" t="s">
        <v>364</v>
      </c>
      <c r="C1131" s="32" t="s">
        <v>4040</v>
      </c>
      <c r="D1131" s="32" t="s">
        <v>4041</v>
      </c>
      <c r="E1131" s="20" t="s">
        <v>4042</v>
      </c>
      <c r="F1131" s="5" t="s">
        <v>4253</v>
      </c>
      <c r="G1131" s="20" t="s">
        <v>15</v>
      </c>
      <c r="H1131" s="1">
        <v>2196100</v>
      </c>
      <c r="I1131" s="1">
        <v>3</v>
      </c>
      <c r="J1131" s="1">
        <v>2196100</v>
      </c>
      <c r="K1131" s="1">
        <v>3</v>
      </c>
      <c r="L1131" s="1">
        <v>2196100</v>
      </c>
      <c r="M1131" s="1">
        <v>3</v>
      </c>
      <c r="N1131" s="1"/>
      <c r="O1131" s="1"/>
      <c r="R1131" s="9">
        <f t="shared" si="25"/>
        <v>6588300</v>
      </c>
      <c r="S1131" s="1">
        <v>12</v>
      </c>
      <c r="T1131" s="31" t="s">
        <v>3955</v>
      </c>
      <c r="U1131" s="31" t="s">
        <v>24</v>
      </c>
      <c r="V1131" s="31" t="s">
        <v>4037</v>
      </c>
    </row>
    <row r="1132" spans="1:22" s="22" customFormat="1" ht="80.099999999999994" customHeight="1" x14ac:dyDescent="0.25">
      <c r="A1132" s="1">
        <v>1125</v>
      </c>
      <c r="B1132" s="82" t="s">
        <v>59</v>
      </c>
      <c r="C1132" s="32" t="s">
        <v>4044</v>
      </c>
      <c r="D1132" s="32" t="s">
        <v>4045</v>
      </c>
      <c r="E1132" s="20" t="s">
        <v>15</v>
      </c>
      <c r="F1132" s="5" t="s">
        <v>4254</v>
      </c>
      <c r="G1132" s="20" t="s">
        <v>15</v>
      </c>
      <c r="H1132" s="1">
        <v>352000</v>
      </c>
      <c r="I1132" s="1">
        <v>3</v>
      </c>
      <c r="J1132" s="1">
        <v>158400</v>
      </c>
      <c r="K1132" s="1">
        <v>1</v>
      </c>
      <c r="L1132" s="1">
        <v>300080</v>
      </c>
      <c r="M1132" s="1">
        <v>2</v>
      </c>
      <c r="N1132" s="1"/>
      <c r="O1132" s="1"/>
      <c r="R1132" s="9">
        <f t="shared" si="25"/>
        <v>810480</v>
      </c>
      <c r="S1132" s="1">
        <v>7</v>
      </c>
      <c r="T1132" s="31" t="s">
        <v>3955</v>
      </c>
      <c r="U1132" s="31" t="s">
        <v>25</v>
      </c>
      <c r="V1132" s="31" t="s">
        <v>25</v>
      </c>
    </row>
    <row r="1133" spans="1:22" s="22" customFormat="1" ht="80.099999999999994" customHeight="1" x14ac:dyDescent="0.25">
      <c r="A1133" s="1">
        <v>1126</v>
      </c>
      <c r="B1133" s="82" t="s">
        <v>34</v>
      </c>
      <c r="C1133" s="32" t="s">
        <v>4066</v>
      </c>
      <c r="D1133" s="32" t="s">
        <v>4067</v>
      </c>
      <c r="E1133" s="20" t="s">
        <v>4068</v>
      </c>
      <c r="F1133" s="5" t="s">
        <v>4255</v>
      </c>
      <c r="G1133" s="20" t="s">
        <v>15</v>
      </c>
      <c r="H1133" s="1">
        <v>7101466.6439999994</v>
      </c>
      <c r="I1133" s="1">
        <v>6</v>
      </c>
      <c r="J1133" s="1">
        <v>8104026.6407999992</v>
      </c>
      <c r="K1133" s="1">
        <v>6</v>
      </c>
      <c r="L1133" s="1">
        <v>9307098.6369599979</v>
      </c>
      <c r="M1133" s="1">
        <v>6</v>
      </c>
      <c r="N1133" s="1"/>
      <c r="O1133" s="1"/>
      <c r="R1133" s="9">
        <f t="shared" si="25"/>
        <v>24512591.921759997</v>
      </c>
      <c r="S1133" s="1">
        <v>23</v>
      </c>
      <c r="T1133" s="31" t="s">
        <v>3955</v>
      </c>
      <c r="U1133" s="31" t="s">
        <v>25</v>
      </c>
      <c r="V1133" s="31" t="s">
        <v>25</v>
      </c>
    </row>
    <row r="1134" spans="1:22" s="22" customFormat="1" ht="80.099999999999994" customHeight="1" x14ac:dyDescent="0.25">
      <c r="A1134" s="1">
        <v>1127</v>
      </c>
      <c r="B1134" s="82" t="s">
        <v>432</v>
      </c>
      <c r="C1134" s="32" t="s">
        <v>4070</v>
      </c>
      <c r="D1134" s="32" t="s">
        <v>4071</v>
      </c>
      <c r="E1134" s="20" t="s">
        <v>4072</v>
      </c>
      <c r="F1134" s="5" t="s">
        <v>4256</v>
      </c>
      <c r="G1134" s="20" t="s">
        <v>15</v>
      </c>
      <c r="H1134" s="1">
        <v>2160000</v>
      </c>
      <c r="I1134" s="1">
        <v>30</v>
      </c>
      <c r="J1134" s="1">
        <v>2592000</v>
      </c>
      <c r="K1134" s="1">
        <v>30</v>
      </c>
      <c r="L1134" s="1">
        <v>3110400</v>
      </c>
      <c r="M1134" s="1">
        <v>30</v>
      </c>
      <c r="N1134" s="1"/>
      <c r="O1134" s="1"/>
      <c r="R1134" s="9">
        <f t="shared" si="25"/>
        <v>7862400</v>
      </c>
      <c r="S1134" s="1">
        <v>120</v>
      </c>
      <c r="T1134" s="31" t="s">
        <v>3955</v>
      </c>
      <c r="U1134" s="31" t="s">
        <v>24</v>
      </c>
      <c r="V1134" s="31" t="s">
        <v>4074</v>
      </c>
    </row>
    <row r="1135" spans="1:22" s="22" customFormat="1" ht="80.099999999999994" customHeight="1" x14ac:dyDescent="0.25">
      <c r="A1135" s="1">
        <v>1128</v>
      </c>
      <c r="B1135" s="82" t="s">
        <v>432</v>
      </c>
      <c r="C1135" s="32" t="s">
        <v>4075</v>
      </c>
      <c r="D1135" s="32" t="s">
        <v>4076</v>
      </c>
      <c r="E1135" s="20" t="s">
        <v>4077</v>
      </c>
      <c r="F1135" s="5" t="s">
        <v>4257</v>
      </c>
      <c r="G1135" s="20" t="s">
        <v>15</v>
      </c>
      <c r="H1135" s="1">
        <v>6205504</v>
      </c>
      <c r="I1135" s="1">
        <v>13</v>
      </c>
      <c r="J1135" s="1">
        <v>5939740.7999999998</v>
      </c>
      <c r="K1135" s="1">
        <v>12</v>
      </c>
      <c r="L1135" s="1">
        <v>7490824.96</v>
      </c>
      <c r="M1135" s="1">
        <v>13</v>
      </c>
      <c r="N1135" s="1"/>
      <c r="O1135" s="1"/>
      <c r="R1135" s="9">
        <f t="shared" si="25"/>
        <v>19636069.760000002</v>
      </c>
      <c r="S1135" s="1">
        <v>53</v>
      </c>
      <c r="T1135" s="31" t="s">
        <v>3955</v>
      </c>
      <c r="U1135" s="31" t="s">
        <v>24</v>
      </c>
      <c r="V1135" s="31" t="s">
        <v>4074</v>
      </c>
    </row>
    <row r="1136" spans="1:22" s="22" customFormat="1" ht="80.099999999999994" customHeight="1" x14ac:dyDescent="0.25">
      <c r="A1136" s="1">
        <v>1129</v>
      </c>
      <c r="B1136" s="82" t="s">
        <v>432</v>
      </c>
      <c r="C1136" s="32" t="s">
        <v>4079</v>
      </c>
      <c r="D1136" s="32" t="s">
        <v>4080</v>
      </c>
      <c r="E1136" s="20" t="s">
        <v>4081</v>
      </c>
      <c r="F1136" s="5" t="s">
        <v>4258</v>
      </c>
      <c r="G1136" s="20" t="s">
        <v>15</v>
      </c>
      <c r="H1136" s="1">
        <v>5820000</v>
      </c>
      <c r="I1136" s="1">
        <v>8</v>
      </c>
      <c r="J1136" s="1">
        <v>6684000</v>
      </c>
      <c r="K1136" s="1">
        <v>8</v>
      </c>
      <c r="L1136" s="1">
        <v>7720800</v>
      </c>
      <c r="M1136" s="1">
        <v>8</v>
      </c>
      <c r="N1136" s="1"/>
      <c r="O1136" s="1"/>
      <c r="R1136" s="9">
        <f t="shared" si="25"/>
        <v>20224800</v>
      </c>
      <c r="S1136" s="1">
        <v>31</v>
      </c>
      <c r="T1136" s="31" t="s">
        <v>3955</v>
      </c>
      <c r="U1136" s="31" t="s">
        <v>24</v>
      </c>
      <c r="V1136" s="31" t="s">
        <v>4074</v>
      </c>
    </row>
    <row r="1137" spans="1:22" s="22" customFormat="1" ht="80.099999999999994" customHeight="1" x14ac:dyDescent="0.25">
      <c r="A1137" s="1">
        <v>1130</v>
      </c>
      <c r="B1137" s="82" t="s">
        <v>432</v>
      </c>
      <c r="C1137" s="32" t="s">
        <v>4083</v>
      </c>
      <c r="D1137" s="32" t="s">
        <v>4084</v>
      </c>
      <c r="E1137" s="20" t="s">
        <v>4085</v>
      </c>
      <c r="F1137" s="5" t="s">
        <v>4259</v>
      </c>
      <c r="G1137" s="20" t="s">
        <v>15</v>
      </c>
      <c r="H1137" s="1">
        <v>600000</v>
      </c>
      <c r="I1137" s="1">
        <v>1</v>
      </c>
      <c r="J1137" s="1">
        <v>600000</v>
      </c>
      <c r="K1137" s="1">
        <v>1</v>
      </c>
      <c r="L1137" s="1">
        <v>600000</v>
      </c>
      <c r="M1137" s="1">
        <v>1</v>
      </c>
      <c r="N1137" s="1"/>
      <c r="O1137" s="1"/>
      <c r="R1137" s="9">
        <f t="shared" si="25"/>
        <v>1800000</v>
      </c>
      <c r="S1137" s="1">
        <v>5</v>
      </c>
      <c r="T1137" s="31" t="s">
        <v>3955</v>
      </c>
      <c r="U1137" s="31" t="s">
        <v>24</v>
      </c>
      <c r="V1137" s="31" t="s">
        <v>4074</v>
      </c>
    </row>
    <row r="1138" spans="1:22" s="22" customFormat="1" ht="80.099999999999994" customHeight="1" x14ac:dyDescent="0.25">
      <c r="A1138" s="1">
        <v>1131</v>
      </c>
      <c r="B1138" s="82" t="s">
        <v>98</v>
      </c>
      <c r="C1138" s="32" t="s">
        <v>99</v>
      </c>
      <c r="D1138" s="32" t="s">
        <v>434</v>
      </c>
      <c r="E1138" s="20" t="s">
        <v>4170</v>
      </c>
      <c r="F1138" s="5" t="s">
        <v>4171</v>
      </c>
      <c r="G1138" s="1" t="s">
        <v>27</v>
      </c>
      <c r="H1138" s="1">
        <v>580500</v>
      </c>
      <c r="I1138" s="1">
        <v>150</v>
      </c>
      <c r="J1138" s="1">
        <v>580500</v>
      </c>
      <c r="K1138" s="1">
        <v>150</v>
      </c>
      <c r="L1138" s="1">
        <v>580500</v>
      </c>
      <c r="M1138" s="1">
        <v>150</v>
      </c>
      <c r="N1138" s="1"/>
      <c r="O1138" s="1"/>
      <c r="R1138" s="9">
        <f t="shared" si="25"/>
        <v>1741500</v>
      </c>
      <c r="S1138" s="1">
        <v>600</v>
      </c>
      <c r="T1138" s="31" t="s">
        <v>3955</v>
      </c>
      <c r="U1138" s="31" t="s">
        <v>4260</v>
      </c>
      <c r="V1138" s="31" t="s">
        <v>4074</v>
      </c>
    </row>
    <row r="1139" spans="1:22" s="22" customFormat="1" ht="80.099999999999994" customHeight="1" x14ac:dyDescent="0.25">
      <c r="A1139" s="1">
        <v>1132</v>
      </c>
      <c r="B1139" s="82" t="s">
        <v>4097</v>
      </c>
      <c r="C1139" s="32" t="s">
        <v>4098</v>
      </c>
      <c r="D1139" s="32" t="s">
        <v>435</v>
      </c>
      <c r="E1139" s="20"/>
      <c r="F1139" s="5" t="s">
        <v>4193</v>
      </c>
      <c r="G1139" s="1" t="s">
        <v>27</v>
      </c>
      <c r="H1139" s="1">
        <v>107000</v>
      </c>
      <c r="I1139" s="1">
        <v>450</v>
      </c>
      <c r="J1139" s="1">
        <v>118400</v>
      </c>
      <c r="K1139" s="1">
        <v>450</v>
      </c>
      <c r="L1139" s="1">
        <v>132080</v>
      </c>
      <c r="M1139" s="1">
        <v>450</v>
      </c>
      <c r="N1139" s="1"/>
      <c r="O1139" s="1"/>
      <c r="R1139" s="9">
        <f t="shared" si="25"/>
        <v>357480</v>
      </c>
      <c r="S1139" s="1">
        <v>1800</v>
      </c>
      <c r="T1139" s="31" t="s">
        <v>3955</v>
      </c>
      <c r="U1139" s="31" t="s">
        <v>4260</v>
      </c>
      <c r="V1139" s="31" t="s">
        <v>4194</v>
      </c>
    </row>
    <row r="1140" spans="1:22" s="22" customFormat="1" ht="80.099999999999994" customHeight="1" x14ac:dyDescent="0.25">
      <c r="A1140" s="1">
        <v>1133</v>
      </c>
      <c r="B1140" s="82" t="s">
        <v>106</v>
      </c>
      <c r="C1140" s="32" t="s">
        <v>4134</v>
      </c>
      <c r="D1140" s="32" t="s">
        <v>4135</v>
      </c>
      <c r="E1140" s="20" t="s">
        <v>4136</v>
      </c>
      <c r="F1140" s="5" t="s">
        <v>4261</v>
      </c>
      <c r="G1140" s="1" t="s">
        <v>27</v>
      </c>
      <c r="H1140" s="1">
        <v>5015946</v>
      </c>
      <c r="I1140" s="1">
        <v>1</v>
      </c>
      <c r="J1140" s="1">
        <v>536706</v>
      </c>
      <c r="K1140" s="1">
        <v>1</v>
      </c>
      <c r="L1140" s="2"/>
      <c r="M1140" s="2"/>
      <c r="N1140" s="2"/>
      <c r="O1140" s="2"/>
      <c r="R1140" s="9">
        <f t="shared" si="25"/>
        <v>5552652</v>
      </c>
      <c r="S1140" s="1">
        <v>3</v>
      </c>
      <c r="T1140" s="31" t="s">
        <v>3955</v>
      </c>
      <c r="U1140" s="31" t="s">
        <v>25</v>
      </c>
      <c r="V1140" s="31" t="s">
        <v>25</v>
      </c>
    </row>
    <row r="1141" spans="1:22" s="22" customFormat="1" ht="80.099999999999994" customHeight="1" x14ac:dyDescent="0.25">
      <c r="A1141" s="1">
        <v>1134</v>
      </c>
      <c r="B1141" s="82" t="s">
        <v>4138</v>
      </c>
      <c r="C1141" s="32" t="s">
        <v>4139</v>
      </c>
      <c r="D1141" s="32" t="s">
        <v>4140</v>
      </c>
      <c r="E1141" s="20" t="s">
        <v>4141</v>
      </c>
      <c r="F1141" s="5" t="s">
        <v>4262</v>
      </c>
      <c r="G1141" s="1" t="s">
        <v>27</v>
      </c>
      <c r="H1141" s="1">
        <v>414485</v>
      </c>
      <c r="I1141" s="1">
        <v>1</v>
      </c>
      <c r="J1141" s="1">
        <v>443500</v>
      </c>
      <c r="K1141" s="1">
        <v>1</v>
      </c>
      <c r="L1141" s="2"/>
      <c r="M1141" s="2"/>
      <c r="N1141" s="2"/>
      <c r="O1141" s="2"/>
      <c r="R1141" s="9">
        <f t="shared" si="25"/>
        <v>857985</v>
      </c>
      <c r="S1141" s="1">
        <v>2</v>
      </c>
      <c r="T1141" s="31" t="s">
        <v>3955</v>
      </c>
      <c r="U1141" s="31" t="s">
        <v>25</v>
      </c>
      <c r="V1141" s="31" t="s">
        <v>25</v>
      </c>
    </row>
    <row r="1142" spans="1:22" s="22" customFormat="1" ht="80.099999999999994" customHeight="1" x14ac:dyDescent="0.25">
      <c r="A1142" s="1">
        <v>1135</v>
      </c>
      <c r="B1142" s="82" t="s">
        <v>120</v>
      </c>
      <c r="C1142" s="32" t="s">
        <v>4143</v>
      </c>
      <c r="D1142" s="32" t="s">
        <v>4144</v>
      </c>
      <c r="E1142" s="20" t="s">
        <v>4145</v>
      </c>
      <c r="F1142" s="5" t="s">
        <v>4263</v>
      </c>
      <c r="G1142" s="1" t="s">
        <v>27</v>
      </c>
      <c r="H1142" s="1">
        <v>577800</v>
      </c>
      <c r="I1142" s="1">
        <v>360</v>
      </c>
      <c r="J1142" s="1">
        <v>618246</v>
      </c>
      <c r="K1142" s="1">
        <v>360</v>
      </c>
      <c r="L1142" s="2"/>
      <c r="M1142" s="2"/>
      <c r="N1142" s="2"/>
      <c r="O1142" s="2"/>
      <c r="R1142" s="9">
        <f t="shared" si="25"/>
        <v>1196046</v>
      </c>
      <c r="S1142" s="1">
        <v>1080</v>
      </c>
      <c r="T1142" s="31" t="s">
        <v>3955</v>
      </c>
      <c r="U1142" s="31" t="s">
        <v>25</v>
      </c>
      <c r="V1142" s="31" t="s">
        <v>25</v>
      </c>
    </row>
    <row r="1143" spans="1:22" s="22" customFormat="1" ht="80.099999999999994" customHeight="1" x14ac:dyDescent="0.25">
      <c r="A1143" s="1">
        <v>1136</v>
      </c>
      <c r="B1143" s="82" t="s">
        <v>46</v>
      </c>
      <c r="C1143" s="32" t="s">
        <v>204</v>
      </c>
      <c r="D1143" s="32" t="s">
        <v>205</v>
      </c>
      <c r="E1143" s="20" t="s">
        <v>4147</v>
      </c>
      <c r="F1143" s="5" t="s">
        <v>4264</v>
      </c>
      <c r="G1143" s="1" t="s">
        <v>27</v>
      </c>
      <c r="H1143" s="1">
        <v>818336</v>
      </c>
      <c r="I1143" s="1">
        <v>4</v>
      </c>
      <c r="J1143" s="1">
        <v>875620</v>
      </c>
      <c r="K1143" s="1">
        <v>4</v>
      </c>
      <c r="L1143" s="2"/>
      <c r="M1143" s="2"/>
      <c r="N1143" s="2"/>
      <c r="O1143" s="2"/>
      <c r="R1143" s="9">
        <f t="shared" si="25"/>
        <v>1693956</v>
      </c>
      <c r="S1143" s="1">
        <v>12</v>
      </c>
      <c r="T1143" s="31" t="s">
        <v>3955</v>
      </c>
      <c r="U1143" s="31" t="s">
        <v>25</v>
      </c>
      <c r="V1143" s="31" t="s">
        <v>25</v>
      </c>
    </row>
    <row r="1144" spans="1:22" s="22" customFormat="1" ht="80.099999999999994" customHeight="1" x14ac:dyDescent="0.25">
      <c r="A1144" s="1">
        <v>1137</v>
      </c>
      <c r="B1144" s="82" t="s">
        <v>4265</v>
      </c>
      <c r="C1144" s="32" t="s">
        <v>4266</v>
      </c>
      <c r="D1144" s="32" t="s">
        <v>4150</v>
      </c>
      <c r="E1144" s="20" t="s">
        <v>4267</v>
      </c>
      <c r="F1144" s="5" t="s">
        <v>4268</v>
      </c>
      <c r="G1144" s="1" t="s">
        <v>27</v>
      </c>
      <c r="H1144" s="2"/>
      <c r="I1144" s="2"/>
      <c r="J1144" s="1">
        <v>401942</v>
      </c>
      <c r="K1144" s="1">
        <v>1</v>
      </c>
      <c r="L1144" s="2"/>
      <c r="M1144" s="2"/>
      <c r="N1144" s="2"/>
      <c r="O1144" s="2"/>
      <c r="R1144" s="9">
        <f t="shared" si="25"/>
        <v>401942</v>
      </c>
      <c r="S1144" s="1">
        <v>2</v>
      </c>
      <c r="T1144" s="31" t="s">
        <v>3955</v>
      </c>
      <c r="U1144" s="31" t="s">
        <v>25</v>
      </c>
      <c r="V1144" s="31" t="s">
        <v>25</v>
      </c>
    </row>
    <row r="1145" spans="1:22" s="22" customFormat="1" ht="80.099999999999994" customHeight="1" x14ac:dyDescent="0.25">
      <c r="A1145" s="1">
        <v>1138</v>
      </c>
      <c r="B1145" s="82" t="s">
        <v>3978</v>
      </c>
      <c r="C1145" s="32" t="s">
        <v>4149</v>
      </c>
      <c r="D1145" s="32" t="s">
        <v>4150</v>
      </c>
      <c r="E1145" s="20" t="s">
        <v>4269</v>
      </c>
      <c r="F1145" s="5" t="s">
        <v>4270</v>
      </c>
      <c r="G1145" s="1" t="s">
        <v>27</v>
      </c>
      <c r="H1145" s="1">
        <v>1188958.32</v>
      </c>
      <c r="I1145" s="1">
        <v>2</v>
      </c>
      <c r="J1145" s="1">
        <v>1272185.4024000003</v>
      </c>
      <c r="K1145" s="1">
        <v>2</v>
      </c>
      <c r="L1145" s="2"/>
      <c r="M1145" s="2"/>
      <c r="N1145" s="2"/>
      <c r="O1145" s="2"/>
      <c r="R1145" s="9">
        <f t="shared" si="25"/>
        <v>2461143.7224000003</v>
      </c>
      <c r="S1145" s="1">
        <v>6</v>
      </c>
      <c r="T1145" s="31" t="s">
        <v>3955</v>
      </c>
      <c r="U1145" s="31" t="s">
        <v>25</v>
      </c>
      <c r="V1145" s="31" t="s">
        <v>25</v>
      </c>
    </row>
    <row r="1146" spans="1:22" s="22" customFormat="1" ht="80.099999999999994" customHeight="1" x14ac:dyDescent="0.25">
      <c r="A1146" s="1">
        <v>1139</v>
      </c>
      <c r="B1146" s="82" t="s">
        <v>3854</v>
      </c>
      <c r="C1146" s="32" t="s">
        <v>4271</v>
      </c>
      <c r="D1146" s="32" t="s">
        <v>4272</v>
      </c>
      <c r="E1146" s="20" t="s">
        <v>4273</v>
      </c>
      <c r="F1146" s="5" t="s">
        <v>4274</v>
      </c>
      <c r="G1146" s="20" t="s">
        <v>15</v>
      </c>
      <c r="H1146" s="1">
        <v>240750</v>
      </c>
      <c r="I1146" s="1">
        <v>50</v>
      </c>
      <c r="J1146" s="1">
        <v>257603</v>
      </c>
      <c r="K1146" s="1">
        <v>50</v>
      </c>
      <c r="L1146" s="1"/>
      <c r="M1146" s="1"/>
      <c r="N1146" s="1"/>
      <c r="O1146" s="1"/>
      <c r="R1146" s="9">
        <f t="shared" si="25"/>
        <v>498353</v>
      </c>
      <c r="S1146" s="1">
        <v>150</v>
      </c>
      <c r="T1146" s="31" t="s">
        <v>3955</v>
      </c>
      <c r="U1146" s="31" t="s">
        <v>25</v>
      </c>
      <c r="V1146" s="31" t="s">
        <v>25</v>
      </c>
    </row>
    <row r="1147" spans="1:22" s="22" customFormat="1" ht="80.099999999999994" customHeight="1" x14ac:dyDescent="0.25">
      <c r="A1147" s="1">
        <v>1140</v>
      </c>
      <c r="B1147" s="82" t="s">
        <v>3978</v>
      </c>
      <c r="C1147" s="32" t="s">
        <v>4149</v>
      </c>
      <c r="D1147" s="32" t="s">
        <v>4150</v>
      </c>
      <c r="E1147" s="20" t="s">
        <v>4151</v>
      </c>
      <c r="F1147" s="5" t="s">
        <v>4275</v>
      </c>
      <c r="G1147" s="1" t="s">
        <v>27</v>
      </c>
      <c r="H1147" s="2"/>
      <c r="I1147" s="2"/>
      <c r="J1147" s="1">
        <v>467786.88</v>
      </c>
      <c r="K1147" s="1">
        <v>1</v>
      </c>
      <c r="L1147" s="2"/>
      <c r="M1147" s="2"/>
      <c r="N1147" s="2"/>
      <c r="O1147" s="2"/>
      <c r="R1147" s="9">
        <f t="shared" si="25"/>
        <v>467786.88</v>
      </c>
      <c r="S1147" s="1">
        <v>2</v>
      </c>
      <c r="T1147" s="31" t="s">
        <v>3955</v>
      </c>
      <c r="U1147" s="31" t="s">
        <v>25</v>
      </c>
      <c r="V1147" s="31" t="s">
        <v>25</v>
      </c>
    </row>
    <row r="1148" spans="1:22" s="22" customFormat="1" ht="80.099999999999994" customHeight="1" x14ac:dyDescent="0.25">
      <c r="A1148" s="1">
        <v>1141</v>
      </c>
      <c r="B1148" s="82" t="s">
        <v>4276</v>
      </c>
      <c r="C1148" s="32" t="s">
        <v>4277</v>
      </c>
      <c r="D1148" s="32" t="s">
        <v>4278</v>
      </c>
      <c r="E1148" s="20" t="s">
        <v>4279</v>
      </c>
      <c r="F1148" s="5" t="s">
        <v>4280</v>
      </c>
      <c r="G1148" s="1" t="s">
        <v>27</v>
      </c>
      <c r="H1148" s="2"/>
      <c r="I1148" s="2"/>
      <c r="J1148" s="1">
        <v>77040</v>
      </c>
      <c r="K1148" s="1">
        <v>4</v>
      </c>
      <c r="L1148" s="2"/>
      <c r="M1148" s="2"/>
      <c r="N1148" s="2"/>
      <c r="O1148" s="2"/>
      <c r="R1148" s="9">
        <f t="shared" si="25"/>
        <v>77040</v>
      </c>
      <c r="S1148" s="1">
        <v>8</v>
      </c>
      <c r="T1148" s="31" t="s">
        <v>3955</v>
      </c>
      <c r="U1148" s="31" t="s">
        <v>25</v>
      </c>
      <c r="V1148" s="31" t="s">
        <v>25</v>
      </c>
    </row>
    <row r="1149" spans="1:22" s="22" customFormat="1" ht="80.099999999999994" customHeight="1" x14ac:dyDescent="0.25">
      <c r="A1149" s="1">
        <v>1142</v>
      </c>
      <c r="B1149" s="82" t="s">
        <v>441</v>
      </c>
      <c r="C1149" s="32" t="s">
        <v>4153</v>
      </c>
      <c r="D1149" s="32" t="s">
        <v>4154</v>
      </c>
      <c r="E1149" s="20" t="s">
        <v>4155</v>
      </c>
      <c r="F1149" s="5" t="s">
        <v>4281</v>
      </c>
      <c r="G1149" s="1" t="s">
        <v>27</v>
      </c>
      <c r="H1149" s="2"/>
      <c r="I1149" s="2"/>
      <c r="J1149" s="1">
        <v>138209.76</v>
      </c>
      <c r="K1149" s="1">
        <v>1</v>
      </c>
      <c r="L1149" s="2"/>
      <c r="M1149" s="2"/>
      <c r="N1149" s="2"/>
      <c r="O1149" s="2"/>
      <c r="R1149" s="9">
        <f t="shared" si="25"/>
        <v>138209.76</v>
      </c>
      <c r="S1149" s="1">
        <v>2</v>
      </c>
      <c r="T1149" s="31" t="s">
        <v>3955</v>
      </c>
      <c r="U1149" s="31" t="s">
        <v>25</v>
      </c>
      <c r="V1149" s="31" t="s">
        <v>25</v>
      </c>
    </row>
    <row r="1150" spans="1:22" s="22" customFormat="1" ht="80.099999999999994" customHeight="1" x14ac:dyDescent="0.25">
      <c r="A1150" s="1">
        <v>1143</v>
      </c>
      <c r="B1150" s="82" t="s">
        <v>3511</v>
      </c>
      <c r="C1150" s="32" t="s">
        <v>4157</v>
      </c>
      <c r="D1150" s="32" t="s">
        <v>4158</v>
      </c>
      <c r="E1150" s="20" t="s">
        <v>4159</v>
      </c>
      <c r="F1150" s="5" t="s">
        <v>4282</v>
      </c>
      <c r="G1150" s="1" t="s">
        <v>27</v>
      </c>
      <c r="H1150" s="1">
        <v>428000</v>
      </c>
      <c r="I1150" s="1">
        <v>500</v>
      </c>
      <c r="J1150" s="1">
        <v>457960</v>
      </c>
      <c r="K1150" s="1">
        <v>500</v>
      </c>
      <c r="L1150" s="1"/>
      <c r="M1150" s="1"/>
      <c r="N1150" s="1"/>
      <c r="O1150" s="1"/>
      <c r="R1150" s="9">
        <f t="shared" si="25"/>
        <v>885960</v>
      </c>
      <c r="S1150" s="1">
        <v>1500</v>
      </c>
      <c r="T1150" s="31" t="s">
        <v>3955</v>
      </c>
      <c r="U1150" s="31" t="s">
        <v>25</v>
      </c>
      <c r="V1150" s="31" t="s">
        <v>25</v>
      </c>
    </row>
    <row r="1151" spans="1:22" s="22" customFormat="1" ht="80.099999999999994" customHeight="1" x14ac:dyDescent="0.25">
      <c r="A1151" s="1">
        <v>1144</v>
      </c>
      <c r="B1151" s="82" t="s">
        <v>4161</v>
      </c>
      <c r="C1151" s="32" t="s">
        <v>4162</v>
      </c>
      <c r="D1151" s="32" t="s">
        <v>442</v>
      </c>
      <c r="E1151" s="20" t="s">
        <v>4163</v>
      </c>
      <c r="F1151" s="5" t="s">
        <v>4283</v>
      </c>
      <c r="G1151" s="1" t="s">
        <v>27</v>
      </c>
      <c r="H1151" s="1">
        <v>157776</v>
      </c>
      <c r="I1151" s="1">
        <v>10000</v>
      </c>
      <c r="J1151" s="2"/>
      <c r="K1151" s="2"/>
      <c r="L1151" s="2"/>
      <c r="M1151" s="2"/>
      <c r="N1151" s="2"/>
      <c r="O1151" s="2"/>
      <c r="R1151" s="9">
        <f t="shared" si="25"/>
        <v>157776</v>
      </c>
      <c r="S1151" s="1">
        <v>10000</v>
      </c>
      <c r="T1151" s="31" t="s">
        <v>3955</v>
      </c>
      <c r="U1151" s="31" t="s">
        <v>25</v>
      </c>
      <c r="V1151" s="31" t="s">
        <v>25</v>
      </c>
    </row>
    <row r="1152" spans="1:22" s="22" customFormat="1" ht="80.099999999999994" customHeight="1" x14ac:dyDescent="0.25">
      <c r="A1152" s="1">
        <v>1145</v>
      </c>
      <c r="B1152" s="82" t="s">
        <v>4165</v>
      </c>
      <c r="C1152" s="32" t="s">
        <v>4166</v>
      </c>
      <c r="D1152" s="32" t="s">
        <v>4167</v>
      </c>
      <c r="E1152" s="20" t="s">
        <v>4284</v>
      </c>
      <c r="F1152" s="5" t="s">
        <v>4285</v>
      </c>
      <c r="G1152" s="1" t="s">
        <v>27</v>
      </c>
      <c r="H1152" s="1">
        <v>160358.76</v>
      </c>
      <c r="I1152" s="1">
        <v>1</v>
      </c>
      <c r="J1152" s="1">
        <v>171583.87320000003</v>
      </c>
      <c r="K1152" s="1">
        <v>1</v>
      </c>
      <c r="L1152" s="2"/>
      <c r="M1152" s="2"/>
      <c r="N1152" s="2"/>
      <c r="O1152" s="2"/>
      <c r="R1152" s="9">
        <f t="shared" si="25"/>
        <v>331942.63320000004</v>
      </c>
      <c r="S1152" s="1">
        <v>3</v>
      </c>
      <c r="T1152" s="31" t="s">
        <v>3955</v>
      </c>
      <c r="U1152" s="31" t="s">
        <v>25</v>
      </c>
      <c r="V1152" s="31" t="s">
        <v>25</v>
      </c>
    </row>
    <row r="1153" spans="1:22" s="22" customFormat="1" ht="80.099999999999994" customHeight="1" x14ac:dyDescent="0.25">
      <c r="A1153" s="1">
        <v>1146</v>
      </c>
      <c r="B1153" s="82" t="s">
        <v>4165</v>
      </c>
      <c r="C1153" s="32" t="s">
        <v>4166</v>
      </c>
      <c r="D1153" s="32" t="s">
        <v>4167</v>
      </c>
      <c r="E1153" s="20" t="s">
        <v>4168</v>
      </c>
      <c r="F1153" s="5" t="s">
        <v>4286</v>
      </c>
      <c r="G1153" s="1" t="s">
        <v>27</v>
      </c>
      <c r="H1153" s="1">
        <v>233893.44</v>
      </c>
      <c r="I1153" s="1">
        <v>2</v>
      </c>
      <c r="J1153" s="1">
        <v>250265.98080000002</v>
      </c>
      <c r="K1153" s="1">
        <v>2</v>
      </c>
      <c r="L1153" s="2"/>
      <c r="M1153" s="2"/>
      <c r="N1153" s="2"/>
      <c r="O1153" s="2"/>
      <c r="R1153" s="9">
        <f t="shared" si="25"/>
        <v>484159.42080000002</v>
      </c>
      <c r="S1153" s="1">
        <v>6</v>
      </c>
      <c r="T1153" s="31" t="s">
        <v>3955</v>
      </c>
      <c r="U1153" s="31" t="s">
        <v>25</v>
      </c>
      <c r="V1153" s="31" t="s">
        <v>25</v>
      </c>
    </row>
    <row r="1154" spans="1:22" s="22" customFormat="1" ht="80.099999999999994" customHeight="1" x14ac:dyDescent="0.25">
      <c r="A1154" s="1">
        <v>1147</v>
      </c>
      <c r="B1154" s="82" t="s">
        <v>448</v>
      </c>
      <c r="C1154" s="32" t="s">
        <v>4287</v>
      </c>
      <c r="D1154" s="32" t="s">
        <v>4288</v>
      </c>
      <c r="E1154" s="20" t="s">
        <v>4289</v>
      </c>
      <c r="F1154" s="5" t="s">
        <v>4290</v>
      </c>
      <c r="G1154" s="20" t="s">
        <v>15</v>
      </c>
      <c r="H1154" s="1">
        <v>6586050</v>
      </c>
      <c r="I1154" s="1">
        <v>15</v>
      </c>
      <c r="J1154" s="1">
        <v>6586050</v>
      </c>
      <c r="K1154" s="1">
        <v>15</v>
      </c>
      <c r="L1154" s="1"/>
      <c r="M1154" s="1"/>
      <c r="N1154" s="1"/>
      <c r="O1154" s="1"/>
      <c r="R1154" s="9">
        <f t="shared" si="25"/>
        <v>13172100</v>
      </c>
      <c r="S1154" s="1">
        <v>45</v>
      </c>
      <c r="T1154" s="31" t="s">
        <v>3955</v>
      </c>
      <c r="U1154" s="31" t="s">
        <v>24</v>
      </c>
      <c r="V1154" s="31" t="s">
        <v>4291</v>
      </c>
    </row>
    <row r="1155" spans="1:22" s="22" customFormat="1" ht="80.099999999999994" customHeight="1" x14ac:dyDescent="0.25">
      <c r="A1155" s="1">
        <v>1148</v>
      </c>
      <c r="B1155" s="82" t="s">
        <v>90</v>
      </c>
      <c r="C1155" s="32" t="s">
        <v>4177</v>
      </c>
      <c r="D1155" s="32" t="s">
        <v>4178</v>
      </c>
      <c r="E1155" s="20"/>
      <c r="F1155" s="5" t="s">
        <v>4292</v>
      </c>
      <c r="G1155" s="20" t="s">
        <v>15</v>
      </c>
      <c r="H1155" s="1">
        <v>3800000</v>
      </c>
      <c r="I1155" s="1">
        <v>20</v>
      </c>
      <c r="J1155" s="1">
        <v>3800000</v>
      </c>
      <c r="K1155" s="1">
        <v>20</v>
      </c>
      <c r="L1155" s="1"/>
      <c r="M1155" s="1"/>
      <c r="N1155" s="1"/>
      <c r="O1155" s="1"/>
      <c r="R1155" s="9">
        <f t="shared" si="25"/>
        <v>7600000</v>
      </c>
      <c r="S1155" s="1">
        <v>60</v>
      </c>
      <c r="T1155" s="31" t="s">
        <v>3955</v>
      </c>
      <c r="U1155" s="31" t="s">
        <v>24</v>
      </c>
      <c r="V1155" s="31" t="s">
        <v>4180</v>
      </c>
    </row>
    <row r="1156" spans="1:22" s="22" customFormat="1" ht="80.099999999999994" customHeight="1" x14ac:dyDescent="0.25">
      <c r="A1156" s="1">
        <v>1149</v>
      </c>
      <c r="B1156" s="82" t="s">
        <v>93</v>
      </c>
      <c r="C1156" s="32" t="s">
        <v>4293</v>
      </c>
      <c r="D1156" s="32" t="s">
        <v>4294</v>
      </c>
      <c r="E1156" s="20" t="s">
        <v>4295</v>
      </c>
      <c r="F1156" s="5" t="s">
        <v>4296</v>
      </c>
      <c r="G1156" s="20" t="s">
        <v>15</v>
      </c>
      <c r="H1156" s="1">
        <v>3192000</v>
      </c>
      <c r="I1156" s="1">
        <v>1400</v>
      </c>
      <c r="J1156" s="1">
        <v>3192000</v>
      </c>
      <c r="K1156" s="1">
        <v>1400</v>
      </c>
      <c r="L1156" s="1"/>
      <c r="M1156" s="1"/>
      <c r="N1156" s="1"/>
      <c r="O1156" s="1"/>
      <c r="R1156" s="9">
        <f t="shared" si="25"/>
        <v>6384000</v>
      </c>
      <c r="S1156" s="1">
        <v>4200</v>
      </c>
      <c r="T1156" s="31" t="s">
        <v>3955</v>
      </c>
      <c r="U1156" s="31" t="s">
        <v>23</v>
      </c>
      <c r="V1156" s="31" t="s">
        <v>4297</v>
      </c>
    </row>
    <row r="1157" spans="1:22" s="22" customFormat="1" ht="80.099999999999994" customHeight="1" x14ac:dyDescent="0.25">
      <c r="A1157" s="1">
        <v>1150</v>
      </c>
      <c r="B1157" s="82" t="s">
        <v>4298</v>
      </c>
      <c r="C1157" s="32" t="s">
        <v>58</v>
      </c>
      <c r="D1157" s="32" t="s">
        <v>4299</v>
      </c>
      <c r="E1157" s="20" t="s">
        <v>3519</v>
      </c>
      <c r="F1157" s="5" t="s">
        <v>4300</v>
      </c>
      <c r="G1157" s="1" t="s">
        <v>27</v>
      </c>
      <c r="H1157" s="1">
        <v>1000000</v>
      </c>
      <c r="I1157" s="1">
        <v>20</v>
      </c>
      <c r="J1157" s="1">
        <v>1000000</v>
      </c>
      <c r="K1157" s="1">
        <v>20</v>
      </c>
      <c r="L1157" s="1">
        <v>1000000</v>
      </c>
      <c r="M1157" s="1">
        <v>20</v>
      </c>
      <c r="N1157" s="1"/>
      <c r="O1157" s="1"/>
      <c r="R1157" s="9">
        <f t="shared" si="25"/>
        <v>3000000</v>
      </c>
      <c r="S1157" s="1">
        <v>80</v>
      </c>
      <c r="T1157" s="31" t="s">
        <v>3955</v>
      </c>
      <c r="U1157" s="31" t="s">
        <v>4026</v>
      </c>
      <c r="V1157" s="31" t="s">
        <v>25</v>
      </c>
    </row>
    <row r="1158" spans="1:22" s="22" customFormat="1" ht="80.099999999999994" customHeight="1" x14ac:dyDescent="0.25">
      <c r="A1158" s="1">
        <v>1151</v>
      </c>
      <c r="B1158" s="82" t="s">
        <v>4301</v>
      </c>
      <c r="C1158" s="32" t="s">
        <v>49</v>
      </c>
      <c r="D1158" s="32" t="s">
        <v>4302</v>
      </c>
      <c r="E1158" s="20" t="s">
        <v>3519</v>
      </c>
      <c r="F1158" s="5"/>
      <c r="G1158" s="1" t="s">
        <v>27</v>
      </c>
      <c r="H1158" s="1">
        <v>927084</v>
      </c>
      <c r="I1158" s="1">
        <v>10</v>
      </c>
      <c r="J1158" s="1">
        <v>927084</v>
      </c>
      <c r="K1158" s="1">
        <v>10</v>
      </c>
      <c r="L1158" s="1">
        <v>927084</v>
      </c>
      <c r="M1158" s="1">
        <v>10</v>
      </c>
      <c r="N1158" s="1"/>
      <c r="O1158" s="1"/>
      <c r="R1158" s="9">
        <f t="shared" ref="R1158:R1221" si="26">H1158+J1158+L1158+N1158+P1158</f>
        <v>2781252</v>
      </c>
      <c r="S1158" s="1">
        <v>39</v>
      </c>
      <c r="T1158" s="31" t="s">
        <v>3955</v>
      </c>
      <c r="U1158" s="31" t="s">
        <v>4303</v>
      </c>
      <c r="V1158" s="31" t="s">
        <v>4216</v>
      </c>
    </row>
    <row r="1159" spans="1:22" s="22" customFormat="1" ht="80.099999999999994" customHeight="1" x14ac:dyDescent="0.25">
      <c r="A1159" s="1">
        <v>1152</v>
      </c>
      <c r="B1159" s="82" t="s">
        <v>4304</v>
      </c>
      <c r="C1159" s="32" t="s">
        <v>4305</v>
      </c>
      <c r="D1159" s="32" t="s">
        <v>4306</v>
      </c>
      <c r="E1159" s="20" t="s">
        <v>3519</v>
      </c>
      <c r="F1159" s="5" t="s">
        <v>4307</v>
      </c>
      <c r="G1159" s="20" t="s">
        <v>15</v>
      </c>
      <c r="H1159" s="1">
        <v>35537000</v>
      </c>
      <c r="I1159" s="1">
        <v>24000</v>
      </c>
      <c r="J1159" s="1">
        <v>35537000</v>
      </c>
      <c r="K1159" s="1">
        <v>24000</v>
      </c>
      <c r="L1159" s="1">
        <v>35537000</v>
      </c>
      <c r="M1159" s="1">
        <v>24000</v>
      </c>
      <c r="N1159" s="1"/>
      <c r="O1159" s="1"/>
      <c r="R1159" s="9">
        <f t="shared" si="26"/>
        <v>106611000</v>
      </c>
      <c r="S1159" s="1">
        <v>88500</v>
      </c>
      <c r="T1159" s="31" t="s">
        <v>3955</v>
      </c>
      <c r="U1159" s="31" t="s">
        <v>24</v>
      </c>
      <c r="V1159" s="31" t="s">
        <v>4308</v>
      </c>
    </row>
    <row r="1160" spans="1:22" s="22" customFormat="1" ht="80.099999999999994" customHeight="1" x14ac:dyDescent="0.25">
      <c r="A1160" s="1">
        <v>1153</v>
      </c>
      <c r="B1160" s="82" t="s">
        <v>119</v>
      </c>
      <c r="C1160" s="32" t="s">
        <v>4101</v>
      </c>
      <c r="D1160" s="32" t="s">
        <v>436</v>
      </c>
      <c r="E1160" s="20" t="s">
        <v>3519</v>
      </c>
      <c r="F1160" s="5"/>
      <c r="G1160" s="20" t="s">
        <v>15</v>
      </c>
      <c r="H1160" s="1">
        <v>2185000</v>
      </c>
      <c r="I1160" s="1">
        <v>2</v>
      </c>
      <c r="J1160" s="1">
        <v>2185000</v>
      </c>
      <c r="K1160" s="1">
        <v>2</v>
      </c>
      <c r="L1160" s="1">
        <v>2185000</v>
      </c>
      <c r="M1160" s="1">
        <v>2</v>
      </c>
      <c r="N1160" s="1"/>
      <c r="O1160" s="1"/>
      <c r="R1160" s="9">
        <f t="shared" si="26"/>
        <v>6555000</v>
      </c>
      <c r="S1160" s="1">
        <v>8</v>
      </c>
      <c r="T1160" s="31" t="s">
        <v>3955</v>
      </c>
      <c r="U1160" s="31" t="s">
        <v>24</v>
      </c>
      <c r="V1160" s="31" t="s">
        <v>4102</v>
      </c>
    </row>
    <row r="1161" spans="1:22" s="22" customFormat="1" ht="80.099999999999994" customHeight="1" x14ac:dyDescent="0.25">
      <c r="A1161" s="1">
        <v>1154</v>
      </c>
      <c r="B1161" s="82" t="s">
        <v>437</v>
      </c>
      <c r="C1161" s="32" t="s">
        <v>4114</v>
      </c>
      <c r="D1161" s="32" t="s">
        <v>438</v>
      </c>
      <c r="E1161" s="20" t="s">
        <v>3519</v>
      </c>
      <c r="F1161" s="5" t="s">
        <v>4309</v>
      </c>
      <c r="G1161" s="20" t="s">
        <v>15</v>
      </c>
      <c r="H1161" s="1">
        <v>3080000</v>
      </c>
      <c r="I1161" s="1">
        <v>8</v>
      </c>
      <c r="J1161" s="1">
        <v>3080000</v>
      </c>
      <c r="K1161" s="1">
        <v>8</v>
      </c>
      <c r="L1161" s="1">
        <v>3080000</v>
      </c>
      <c r="M1161" s="1">
        <v>8</v>
      </c>
      <c r="N1161" s="1"/>
      <c r="O1161" s="1"/>
      <c r="R1161" s="9">
        <f t="shared" si="26"/>
        <v>9240000</v>
      </c>
      <c r="S1161" s="1">
        <v>28</v>
      </c>
      <c r="T1161" s="31" t="s">
        <v>3955</v>
      </c>
      <c r="U1161" s="31" t="s">
        <v>24</v>
      </c>
      <c r="V1161" s="31" t="s">
        <v>4310</v>
      </c>
    </row>
    <row r="1162" spans="1:22" s="22" customFormat="1" ht="80.099999999999994" customHeight="1" x14ac:dyDescent="0.25">
      <c r="A1162" s="1">
        <v>1155</v>
      </c>
      <c r="B1162" s="82" t="s">
        <v>449</v>
      </c>
      <c r="C1162" s="32" t="s">
        <v>4311</v>
      </c>
      <c r="D1162" s="32" t="s">
        <v>450</v>
      </c>
      <c r="E1162" s="20" t="s">
        <v>3519</v>
      </c>
      <c r="F1162" s="5" t="s">
        <v>4312</v>
      </c>
      <c r="G1162" s="20" t="s">
        <v>15</v>
      </c>
      <c r="H1162" s="1">
        <v>720000</v>
      </c>
      <c r="I1162" s="1">
        <v>20</v>
      </c>
      <c r="J1162" s="1">
        <v>720000</v>
      </c>
      <c r="K1162" s="1">
        <v>20</v>
      </c>
      <c r="L1162" s="1">
        <v>720000</v>
      </c>
      <c r="M1162" s="1">
        <v>20</v>
      </c>
      <c r="N1162" s="1"/>
      <c r="O1162" s="1"/>
      <c r="R1162" s="9">
        <f t="shared" si="26"/>
        <v>2160000</v>
      </c>
      <c r="S1162" s="1">
        <v>80</v>
      </c>
      <c r="T1162" s="31" t="s">
        <v>3955</v>
      </c>
      <c r="U1162" s="31" t="s">
        <v>24</v>
      </c>
      <c r="V1162" s="31" t="s">
        <v>4313</v>
      </c>
    </row>
    <row r="1163" spans="1:22" s="22" customFormat="1" ht="80.099999999999994" customHeight="1" x14ac:dyDescent="0.25">
      <c r="A1163" s="1">
        <v>1156</v>
      </c>
      <c r="B1163" s="82" t="s">
        <v>4117</v>
      </c>
      <c r="C1163" s="32" t="s">
        <v>4118</v>
      </c>
      <c r="D1163" s="32" t="s">
        <v>4119</v>
      </c>
      <c r="E1163" s="20" t="s">
        <v>3519</v>
      </c>
      <c r="F1163" s="5"/>
      <c r="G1163" s="20" t="s">
        <v>15</v>
      </c>
      <c r="H1163" s="1">
        <v>490000</v>
      </c>
      <c r="I1163" s="1">
        <v>1</v>
      </c>
      <c r="J1163" s="1">
        <v>490000</v>
      </c>
      <c r="K1163" s="1">
        <v>1</v>
      </c>
      <c r="L1163" s="1">
        <v>490000</v>
      </c>
      <c r="M1163" s="1">
        <v>1</v>
      </c>
      <c r="N1163" s="1"/>
      <c r="O1163" s="1"/>
      <c r="R1163" s="9">
        <f t="shared" si="26"/>
        <v>1470000</v>
      </c>
      <c r="S1163" s="1">
        <v>3</v>
      </c>
      <c r="T1163" s="31" t="s">
        <v>3955</v>
      </c>
      <c r="U1163" s="31" t="s">
        <v>24</v>
      </c>
      <c r="V1163" s="31" t="s">
        <v>4121</v>
      </c>
    </row>
    <row r="1164" spans="1:22" s="22" customFormat="1" ht="80.099999999999994" customHeight="1" x14ac:dyDescent="0.25">
      <c r="A1164" s="1">
        <v>1157</v>
      </c>
      <c r="B1164" s="82" t="s">
        <v>242</v>
      </c>
      <c r="C1164" s="32" t="s">
        <v>224</v>
      </c>
      <c r="D1164" s="32" t="s">
        <v>439</v>
      </c>
      <c r="E1164" s="20" t="s">
        <v>3519</v>
      </c>
      <c r="F1164" s="5" t="s">
        <v>4312</v>
      </c>
      <c r="G1164" s="20" t="s">
        <v>15</v>
      </c>
      <c r="H1164" s="1">
        <v>2400000</v>
      </c>
      <c r="I1164" s="1">
        <v>16</v>
      </c>
      <c r="J1164" s="1">
        <v>2400000</v>
      </c>
      <c r="K1164" s="1">
        <v>16</v>
      </c>
      <c r="L1164" s="1">
        <v>2400000</v>
      </c>
      <c r="M1164" s="1">
        <v>16</v>
      </c>
      <c r="N1164" s="1"/>
      <c r="O1164" s="1"/>
      <c r="R1164" s="9">
        <f t="shared" si="26"/>
        <v>7200000</v>
      </c>
      <c r="S1164" s="1">
        <v>57</v>
      </c>
      <c r="T1164" s="31" t="s">
        <v>3955</v>
      </c>
      <c r="U1164" s="31" t="s">
        <v>4303</v>
      </c>
      <c r="V1164" s="31" t="s">
        <v>4216</v>
      </c>
    </row>
    <row r="1165" spans="1:22" s="22" customFormat="1" ht="44.25" customHeight="1" x14ac:dyDescent="0.25">
      <c r="A1165" s="1">
        <v>1158</v>
      </c>
      <c r="B1165" s="82" t="s">
        <v>455</v>
      </c>
      <c r="C1165" s="32" t="s">
        <v>4314</v>
      </c>
      <c r="D1165" s="32" t="s">
        <v>4315</v>
      </c>
      <c r="E1165" s="20" t="s">
        <v>4316</v>
      </c>
      <c r="F1165" s="29" t="s">
        <v>4317</v>
      </c>
      <c r="G1165" s="20" t="s">
        <v>29</v>
      </c>
      <c r="H1165" s="1">
        <v>60000000</v>
      </c>
      <c r="I1165" s="20">
        <v>1</v>
      </c>
      <c r="J1165" s="1">
        <v>300000000</v>
      </c>
      <c r="K1165" s="20">
        <v>5</v>
      </c>
      <c r="L1165" s="1">
        <v>300000000</v>
      </c>
      <c r="M1165" s="20">
        <v>5</v>
      </c>
      <c r="N1165" s="1">
        <v>300000000</v>
      </c>
      <c r="O1165" s="20">
        <v>5</v>
      </c>
      <c r="R1165" s="9">
        <f t="shared" si="26"/>
        <v>960000000</v>
      </c>
      <c r="S1165" s="1">
        <v>16</v>
      </c>
      <c r="T1165" s="32" t="s">
        <v>3955</v>
      </c>
      <c r="U1165" s="31" t="s">
        <v>25</v>
      </c>
      <c r="V1165" s="31" t="s">
        <v>25</v>
      </c>
    </row>
    <row r="1166" spans="1:22" s="22" customFormat="1" ht="44.25" customHeight="1" x14ac:dyDescent="0.25">
      <c r="A1166" s="1">
        <v>1159</v>
      </c>
      <c r="B1166" s="82" t="s">
        <v>4318</v>
      </c>
      <c r="C1166" s="32" t="s">
        <v>4319</v>
      </c>
      <c r="D1166" s="32" t="s">
        <v>4318</v>
      </c>
      <c r="E1166" s="20" t="s">
        <v>4320</v>
      </c>
      <c r="F1166" s="29" t="s">
        <v>4321</v>
      </c>
      <c r="G1166" s="20" t="s">
        <v>29</v>
      </c>
      <c r="H1166" s="1">
        <v>157650000</v>
      </c>
      <c r="I1166" s="20">
        <v>50</v>
      </c>
      <c r="J1166" s="1">
        <v>220710000</v>
      </c>
      <c r="K1166" s="20">
        <v>70</v>
      </c>
      <c r="L1166" s="1">
        <v>107202000</v>
      </c>
      <c r="M1166" s="20">
        <v>34</v>
      </c>
      <c r="N1166" s="1"/>
      <c r="O1166" s="20"/>
      <c r="R1166" s="9">
        <f t="shared" si="26"/>
        <v>485562000</v>
      </c>
      <c r="S1166" s="1">
        <v>180</v>
      </c>
      <c r="T1166" s="32" t="s">
        <v>3955</v>
      </c>
      <c r="U1166" s="31" t="s">
        <v>25</v>
      </c>
      <c r="V1166" s="31" t="s">
        <v>25</v>
      </c>
    </row>
    <row r="1167" spans="1:22" s="22" customFormat="1" ht="31.5" x14ac:dyDescent="0.4">
      <c r="A1167" s="1">
        <v>1160</v>
      </c>
      <c r="B1167" s="178" t="s">
        <v>4322</v>
      </c>
      <c r="C1167" s="179" t="s">
        <v>4323</v>
      </c>
      <c r="D1167" s="179" t="s">
        <v>4324</v>
      </c>
      <c r="E1167" s="20" t="s">
        <v>4325</v>
      </c>
      <c r="F1167" s="20"/>
      <c r="G1167" s="20" t="s">
        <v>17</v>
      </c>
      <c r="H1167" s="20">
        <v>344762479.04000002</v>
      </c>
      <c r="I1167" s="25"/>
      <c r="J1167" s="25"/>
      <c r="K1167" s="25"/>
      <c r="L1167" s="25"/>
      <c r="M1167" s="25"/>
      <c r="N1167" s="25"/>
      <c r="O1167" s="25"/>
      <c r="P1167" s="25"/>
      <c r="Q1167" s="25"/>
      <c r="R1167" s="9">
        <f t="shared" si="26"/>
        <v>344762479.04000002</v>
      </c>
      <c r="S1167" s="25"/>
      <c r="T1167" s="180" t="s">
        <v>4326</v>
      </c>
      <c r="U1167" s="181" t="s">
        <v>4327</v>
      </c>
      <c r="V1167" s="182" t="s">
        <v>4328</v>
      </c>
    </row>
    <row r="1168" spans="1:22" s="22" customFormat="1" ht="31.5" x14ac:dyDescent="0.4">
      <c r="A1168" s="1">
        <v>1161</v>
      </c>
      <c r="B1168" s="178" t="s">
        <v>4322</v>
      </c>
      <c r="C1168" s="179" t="s">
        <v>4323</v>
      </c>
      <c r="D1168" s="179" t="s">
        <v>4324</v>
      </c>
      <c r="E1168" s="20" t="s">
        <v>4329</v>
      </c>
      <c r="F1168" s="20"/>
      <c r="G1168" s="20" t="s">
        <v>17</v>
      </c>
      <c r="H1168" s="20">
        <v>319200000</v>
      </c>
      <c r="I1168" s="25"/>
      <c r="J1168" s="25"/>
      <c r="K1168" s="25"/>
      <c r="L1168" s="25"/>
      <c r="M1168" s="25"/>
      <c r="N1168" s="25"/>
      <c r="O1168" s="25"/>
      <c r="P1168" s="25"/>
      <c r="Q1168" s="25"/>
      <c r="R1168" s="9">
        <f t="shared" si="26"/>
        <v>319200000</v>
      </c>
      <c r="S1168" s="25"/>
      <c r="T1168" s="180" t="s">
        <v>4326</v>
      </c>
      <c r="U1168" s="181" t="s">
        <v>4327</v>
      </c>
      <c r="V1168" s="182" t="s">
        <v>4328</v>
      </c>
    </row>
    <row r="1169" spans="1:22" s="22" customFormat="1" ht="31.5" x14ac:dyDescent="0.4">
      <c r="A1169" s="1">
        <v>1162</v>
      </c>
      <c r="B1169" s="178" t="s">
        <v>4322</v>
      </c>
      <c r="C1169" s="179" t="s">
        <v>4323</v>
      </c>
      <c r="D1169" s="179" t="s">
        <v>4324</v>
      </c>
      <c r="E1169" s="20" t="s">
        <v>4330</v>
      </c>
      <c r="F1169" s="20"/>
      <c r="G1169" s="20" t="s">
        <v>17</v>
      </c>
      <c r="H1169" s="20">
        <v>319200000</v>
      </c>
      <c r="I1169" s="25"/>
      <c r="J1169" s="25"/>
      <c r="K1169" s="25"/>
      <c r="L1169" s="25"/>
      <c r="M1169" s="25"/>
      <c r="N1169" s="25"/>
      <c r="O1169" s="25"/>
      <c r="P1169" s="25"/>
      <c r="Q1169" s="25"/>
      <c r="R1169" s="9">
        <f t="shared" si="26"/>
        <v>319200000</v>
      </c>
      <c r="S1169" s="25"/>
      <c r="T1169" s="180" t="s">
        <v>4326</v>
      </c>
      <c r="U1169" s="181" t="s">
        <v>4327</v>
      </c>
      <c r="V1169" s="182" t="s">
        <v>4328</v>
      </c>
    </row>
    <row r="1170" spans="1:22" s="22" customFormat="1" ht="31.5" x14ac:dyDescent="0.4">
      <c r="A1170" s="1">
        <v>1163</v>
      </c>
      <c r="B1170" s="178" t="s">
        <v>4322</v>
      </c>
      <c r="C1170" s="179" t="s">
        <v>4323</v>
      </c>
      <c r="D1170" s="179" t="s">
        <v>4324</v>
      </c>
      <c r="E1170" s="20" t="s">
        <v>4331</v>
      </c>
      <c r="F1170" s="20"/>
      <c r="G1170" s="20" t="s">
        <v>17</v>
      </c>
      <c r="H1170" s="20">
        <v>319200000</v>
      </c>
      <c r="I1170" s="25"/>
      <c r="J1170" s="25"/>
      <c r="K1170" s="25"/>
      <c r="L1170" s="25"/>
      <c r="M1170" s="25"/>
      <c r="N1170" s="25"/>
      <c r="O1170" s="25"/>
      <c r="P1170" s="25"/>
      <c r="Q1170" s="25"/>
      <c r="R1170" s="9">
        <f t="shared" si="26"/>
        <v>319200000</v>
      </c>
      <c r="S1170" s="25"/>
      <c r="T1170" s="180" t="s">
        <v>4326</v>
      </c>
      <c r="U1170" s="181" t="s">
        <v>4327</v>
      </c>
      <c r="V1170" s="182" t="s">
        <v>4328</v>
      </c>
    </row>
    <row r="1171" spans="1:22" s="22" customFormat="1" ht="31.5" x14ac:dyDescent="0.4">
      <c r="A1171" s="1">
        <v>1164</v>
      </c>
      <c r="B1171" s="178" t="s">
        <v>4322</v>
      </c>
      <c r="C1171" s="179" t="s">
        <v>4323</v>
      </c>
      <c r="D1171" s="179" t="s">
        <v>4324</v>
      </c>
      <c r="E1171" s="20" t="s">
        <v>4332</v>
      </c>
      <c r="F1171" s="20"/>
      <c r="G1171" s="20" t="s">
        <v>17</v>
      </c>
      <c r="H1171" s="20">
        <v>319200000</v>
      </c>
      <c r="I1171" s="25"/>
      <c r="J1171" s="25"/>
      <c r="K1171" s="25"/>
      <c r="L1171" s="25"/>
      <c r="M1171" s="25"/>
      <c r="N1171" s="25"/>
      <c r="O1171" s="25"/>
      <c r="P1171" s="25"/>
      <c r="Q1171" s="25"/>
      <c r="R1171" s="9">
        <f t="shared" si="26"/>
        <v>319200000</v>
      </c>
      <c r="S1171" s="25"/>
      <c r="T1171" s="180" t="s">
        <v>4326</v>
      </c>
      <c r="U1171" s="181" t="s">
        <v>4327</v>
      </c>
      <c r="V1171" s="182" t="s">
        <v>4328</v>
      </c>
    </row>
    <row r="1172" spans="1:22" s="22" customFormat="1" ht="31.5" x14ac:dyDescent="0.4">
      <c r="A1172" s="1">
        <v>1165</v>
      </c>
      <c r="B1172" s="178" t="s">
        <v>4322</v>
      </c>
      <c r="C1172" s="179" t="s">
        <v>4323</v>
      </c>
      <c r="D1172" s="179" t="s">
        <v>4324</v>
      </c>
      <c r="E1172" s="20" t="s">
        <v>4333</v>
      </c>
      <c r="F1172" s="20"/>
      <c r="G1172" s="20" t="s">
        <v>17</v>
      </c>
      <c r="H1172" s="20">
        <v>319200000</v>
      </c>
      <c r="I1172" s="25"/>
      <c r="J1172" s="25"/>
      <c r="K1172" s="25"/>
      <c r="L1172" s="25"/>
      <c r="M1172" s="25"/>
      <c r="N1172" s="25"/>
      <c r="O1172" s="25"/>
      <c r="P1172" s="25"/>
      <c r="Q1172" s="25"/>
      <c r="R1172" s="9">
        <f t="shared" si="26"/>
        <v>319200000</v>
      </c>
      <c r="S1172" s="25"/>
      <c r="T1172" s="180" t="s">
        <v>4326</v>
      </c>
      <c r="U1172" s="181" t="s">
        <v>4327</v>
      </c>
      <c r="V1172" s="182" t="s">
        <v>4328</v>
      </c>
    </row>
    <row r="1173" spans="1:22" s="22" customFormat="1" ht="31.5" x14ac:dyDescent="0.4">
      <c r="A1173" s="1">
        <v>1166</v>
      </c>
      <c r="B1173" s="178" t="s">
        <v>3057</v>
      </c>
      <c r="C1173" s="179" t="s">
        <v>4334</v>
      </c>
      <c r="D1173" s="179" t="s">
        <v>4335</v>
      </c>
      <c r="E1173" s="20" t="s">
        <v>4336</v>
      </c>
      <c r="F1173" s="20"/>
      <c r="G1173" s="20" t="s">
        <v>17</v>
      </c>
      <c r="H1173" s="20">
        <v>94752000</v>
      </c>
      <c r="I1173" s="25"/>
      <c r="J1173" s="25"/>
      <c r="K1173" s="25"/>
      <c r="L1173" s="25"/>
      <c r="M1173" s="25"/>
      <c r="N1173" s="25"/>
      <c r="O1173" s="25"/>
      <c r="P1173" s="25"/>
      <c r="Q1173" s="25"/>
      <c r="R1173" s="9">
        <f t="shared" si="26"/>
        <v>94752000</v>
      </c>
      <c r="S1173" s="25"/>
      <c r="T1173" s="180" t="s">
        <v>4326</v>
      </c>
      <c r="U1173" s="181" t="s">
        <v>3998</v>
      </c>
      <c r="V1173" s="182" t="s">
        <v>4337</v>
      </c>
    </row>
    <row r="1174" spans="1:22" s="22" customFormat="1" ht="31.5" x14ac:dyDescent="0.4">
      <c r="A1174" s="1">
        <v>1167</v>
      </c>
      <c r="B1174" s="178" t="s">
        <v>3057</v>
      </c>
      <c r="C1174" s="179" t="s">
        <v>4334</v>
      </c>
      <c r="D1174" s="179" t="s">
        <v>4335</v>
      </c>
      <c r="E1174" s="20" t="s">
        <v>4338</v>
      </c>
      <c r="F1174" s="20"/>
      <c r="G1174" s="20" t="s">
        <v>17</v>
      </c>
      <c r="H1174" s="20">
        <v>94158400</v>
      </c>
      <c r="I1174" s="25"/>
      <c r="J1174" s="25"/>
      <c r="K1174" s="25"/>
      <c r="L1174" s="25"/>
      <c r="M1174" s="25"/>
      <c r="N1174" s="25"/>
      <c r="O1174" s="25"/>
      <c r="P1174" s="25"/>
      <c r="Q1174" s="25"/>
      <c r="R1174" s="9">
        <f t="shared" si="26"/>
        <v>94158400</v>
      </c>
      <c r="S1174" s="25"/>
      <c r="T1174" s="180" t="s">
        <v>4326</v>
      </c>
      <c r="U1174" s="181" t="s">
        <v>3998</v>
      </c>
      <c r="V1174" s="182" t="s">
        <v>4337</v>
      </c>
    </row>
    <row r="1175" spans="1:22" s="22" customFormat="1" ht="31.5" x14ac:dyDescent="0.4">
      <c r="A1175" s="1">
        <v>1168</v>
      </c>
      <c r="B1175" s="178" t="s">
        <v>2973</v>
      </c>
      <c r="C1175" s="179" t="s">
        <v>2974</v>
      </c>
      <c r="D1175" s="179" t="s">
        <v>2975</v>
      </c>
      <c r="E1175" s="20" t="s">
        <v>4339</v>
      </c>
      <c r="F1175" s="20"/>
      <c r="G1175" s="20" t="s">
        <v>117</v>
      </c>
      <c r="H1175" s="20">
        <v>80668000</v>
      </c>
      <c r="I1175" s="25"/>
      <c r="J1175" s="25"/>
      <c r="K1175" s="25"/>
      <c r="L1175" s="25"/>
      <c r="M1175" s="25"/>
      <c r="N1175" s="25"/>
      <c r="O1175" s="25"/>
      <c r="P1175" s="25"/>
      <c r="Q1175" s="25"/>
      <c r="R1175" s="9">
        <f t="shared" si="26"/>
        <v>80668000</v>
      </c>
      <c r="S1175" s="25"/>
      <c r="T1175" s="180" t="s">
        <v>4326</v>
      </c>
      <c r="U1175" s="181"/>
      <c r="V1175" s="182"/>
    </row>
    <row r="1176" spans="1:22" s="22" customFormat="1" ht="47.25" x14ac:dyDescent="0.4">
      <c r="A1176" s="1">
        <v>1169</v>
      </c>
      <c r="B1176" s="178" t="s">
        <v>2973</v>
      </c>
      <c r="C1176" s="179" t="s">
        <v>2974</v>
      </c>
      <c r="D1176" s="179" t="s">
        <v>2975</v>
      </c>
      <c r="E1176" s="20" t="s">
        <v>4340</v>
      </c>
      <c r="F1176" s="20"/>
      <c r="G1176" s="20" t="s">
        <v>17</v>
      </c>
      <c r="H1176" s="20">
        <v>80668000</v>
      </c>
      <c r="I1176" s="25"/>
      <c r="J1176" s="25"/>
      <c r="K1176" s="25"/>
      <c r="L1176" s="25"/>
      <c r="M1176" s="25"/>
      <c r="N1176" s="25"/>
      <c r="O1176" s="25"/>
      <c r="P1176" s="25"/>
      <c r="Q1176" s="25"/>
      <c r="R1176" s="9">
        <f t="shared" si="26"/>
        <v>80668000</v>
      </c>
      <c r="S1176" s="25"/>
      <c r="T1176" s="180" t="s">
        <v>4326</v>
      </c>
      <c r="U1176" s="181"/>
      <c r="V1176" s="182"/>
    </row>
    <row r="1177" spans="1:22" s="22" customFormat="1" ht="31.5" x14ac:dyDescent="0.4">
      <c r="A1177" s="1">
        <v>1170</v>
      </c>
      <c r="B1177" s="178" t="s">
        <v>2973</v>
      </c>
      <c r="C1177" s="179" t="s">
        <v>2974</v>
      </c>
      <c r="D1177" s="179" t="s">
        <v>2975</v>
      </c>
      <c r="E1177" s="20" t="s">
        <v>4341</v>
      </c>
      <c r="F1177" s="20"/>
      <c r="G1177" s="20" t="s">
        <v>117</v>
      </c>
      <c r="H1177" s="20">
        <v>80668000</v>
      </c>
      <c r="I1177" s="25"/>
      <c r="J1177" s="25"/>
      <c r="K1177" s="25"/>
      <c r="L1177" s="25"/>
      <c r="M1177" s="25"/>
      <c r="N1177" s="25"/>
      <c r="O1177" s="25"/>
      <c r="P1177" s="25"/>
      <c r="Q1177" s="25"/>
      <c r="R1177" s="9">
        <f t="shared" si="26"/>
        <v>80668000</v>
      </c>
      <c r="S1177" s="25"/>
      <c r="T1177" s="180" t="s">
        <v>4326</v>
      </c>
      <c r="U1177" s="181"/>
      <c r="V1177" s="182"/>
    </row>
    <row r="1178" spans="1:22" s="22" customFormat="1" ht="78.75" x14ac:dyDescent="0.4">
      <c r="A1178" s="1">
        <v>1171</v>
      </c>
      <c r="B1178" s="178" t="s">
        <v>4342</v>
      </c>
      <c r="C1178" s="179" t="s">
        <v>4343</v>
      </c>
      <c r="D1178" s="179" t="s">
        <v>4344</v>
      </c>
      <c r="E1178" s="20" t="s">
        <v>4345</v>
      </c>
      <c r="F1178" s="20"/>
      <c r="G1178" s="20" t="s">
        <v>169</v>
      </c>
      <c r="H1178" s="20">
        <v>78400000</v>
      </c>
      <c r="I1178" s="25"/>
      <c r="J1178" s="25"/>
      <c r="K1178" s="25"/>
      <c r="L1178" s="25"/>
      <c r="M1178" s="25"/>
      <c r="N1178" s="25"/>
      <c r="O1178" s="25"/>
      <c r="P1178" s="25"/>
      <c r="Q1178" s="25"/>
      <c r="R1178" s="9">
        <f t="shared" si="26"/>
        <v>78400000</v>
      </c>
      <c r="S1178" s="25"/>
      <c r="T1178" s="180" t="s">
        <v>4326</v>
      </c>
      <c r="U1178" s="181"/>
      <c r="V1178" s="182"/>
    </row>
    <row r="1179" spans="1:22" s="22" customFormat="1" ht="78.75" x14ac:dyDescent="0.4">
      <c r="A1179" s="1">
        <v>1172</v>
      </c>
      <c r="B1179" s="178" t="s">
        <v>4342</v>
      </c>
      <c r="C1179" s="179" t="s">
        <v>4343</v>
      </c>
      <c r="D1179" s="179" t="s">
        <v>4344</v>
      </c>
      <c r="E1179" s="20" t="s">
        <v>4346</v>
      </c>
      <c r="F1179" s="20"/>
      <c r="G1179" s="20" t="s">
        <v>169</v>
      </c>
      <c r="H1179" s="20">
        <v>77817600</v>
      </c>
      <c r="I1179" s="25"/>
      <c r="J1179" s="25"/>
      <c r="K1179" s="25"/>
      <c r="L1179" s="25"/>
      <c r="M1179" s="25"/>
      <c r="N1179" s="25"/>
      <c r="O1179" s="25"/>
      <c r="P1179" s="25"/>
      <c r="Q1179" s="25"/>
      <c r="R1179" s="9">
        <f t="shared" si="26"/>
        <v>77817600</v>
      </c>
      <c r="S1179" s="25"/>
      <c r="T1179" s="180" t="s">
        <v>4326</v>
      </c>
      <c r="U1179" s="181"/>
      <c r="V1179" s="182"/>
    </row>
    <row r="1180" spans="1:22" s="22" customFormat="1" ht="63" x14ac:dyDescent="0.4">
      <c r="A1180" s="1">
        <v>1173</v>
      </c>
      <c r="B1180" s="178" t="s">
        <v>4342</v>
      </c>
      <c r="C1180" s="179" t="s">
        <v>4343</v>
      </c>
      <c r="D1180" s="179" t="s">
        <v>4344</v>
      </c>
      <c r="E1180" s="20" t="s">
        <v>4347</v>
      </c>
      <c r="F1180" s="20"/>
      <c r="G1180" s="20" t="s">
        <v>169</v>
      </c>
      <c r="H1180" s="20">
        <v>77817600</v>
      </c>
      <c r="I1180" s="25"/>
      <c r="J1180" s="25"/>
      <c r="K1180" s="25"/>
      <c r="L1180" s="25"/>
      <c r="M1180" s="25"/>
      <c r="N1180" s="25"/>
      <c r="O1180" s="25"/>
      <c r="P1180" s="25"/>
      <c r="Q1180" s="25"/>
      <c r="R1180" s="9">
        <f t="shared" si="26"/>
        <v>77817600</v>
      </c>
      <c r="S1180" s="25"/>
      <c r="T1180" s="180" t="s">
        <v>4326</v>
      </c>
      <c r="U1180" s="181"/>
      <c r="V1180" s="182"/>
    </row>
    <row r="1181" spans="1:22" s="22" customFormat="1" ht="63" x14ac:dyDescent="0.4">
      <c r="A1181" s="1">
        <v>1174</v>
      </c>
      <c r="B1181" s="178" t="s">
        <v>4342</v>
      </c>
      <c r="C1181" s="179" t="s">
        <v>4343</v>
      </c>
      <c r="D1181" s="179" t="s">
        <v>4344</v>
      </c>
      <c r="E1181" s="20" t="s">
        <v>4348</v>
      </c>
      <c r="F1181" s="20"/>
      <c r="G1181" s="20" t="s">
        <v>169</v>
      </c>
      <c r="H1181" s="20">
        <v>77817600</v>
      </c>
      <c r="I1181" s="25"/>
      <c r="J1181" s="25"/>
      <c r="K1181" s="25"/>
      <c r="L1181" s="25"/>
      <c r="M1181" s="25"/>
      <c r="N1181" s="25"/>
      <c r="O1181" s="25"/>
      <c r="P1181" s="25"/>
      <c r="Q1181" s="25"/>
      <c r="R1181" s="9">
        <f t="shared" si="26"/>
        <v>77817600</v>
      </c>
      <c r="S1181" s="25"/>
      <c r="T1181" s="180" t="s">
        <v>4326</v>
      </c>
      <c r="U1181" s="181"/>
      <c r="V1181" s="182"/>
    </row>
    <row r="1182" spans="1:22" s="22" customFormat="1" ht="78.75" x14ac:dyDescent="0.4">
      <c r="A1182" s="1">
        <v>1175</v>
      </c>
      <c r="B1182" s="178" t="s">
        <v>432</v>
      </c>
      <c r="C1182" s="179" t="s">
        <v>2977</v>
      </c>
      <c r="D1182" s="179" t="s">
        <v>2978</v>
      </c>
      <c r="E1182" s="20" t="s">
        <v>4349</v>
      </c>
      <c r="F1182" s="20"/>
      <c r="G1182" s="20" t="s">
        <v>169</v>
      </c>
      <c r="H1182" s="20">
        <v>43231126.719999999</v>
      </c>
      <c r="I1182" s="25"/>
      <c r="J1182" s="25"/>
      <c r="K1182" s="25"/>
      <c r="L1182" s="25"/>
      <c r="M1182" s="25"/>
      <c r="N1182" s="25"/>
      <c r="O1182" s="25"/>
      <c r="P1182" s="25"/>
      <c r="Q1182" s="25"/>
      <c r="R1182" s="9">
        <f t="shared" si="26"/>
        <v>43231126.719999999</v>
      </c>
      <c r="S1182" s="25"/>
      <c r="T1182" s="180" t="s">
        <v>4326</v>
      </c>
      <c r="U1182" s="181" t="s">
        <v>305</v>
      </c>
      <c r="V1182" s="182" t="s">
        <v>4074</v>
      </c>
    </row>
    <row r="1183" spans="1:22" s="22" customFormat="1" ht="47.25" x14ac:dyDescent="0.4">
      <c r="A1183" s="1">
        <v>1176</v>
      </c>
      <c r="B1183" s="178" t="s">
        <v>2928</v>
      </c>
      <c r="C1183" s="179" t="s">
        <v>2992</v>
      </c>
      <c r="D1183" s="179" t="s">
        <v>2993</v>
      </c>
      <c r="E1183" s="20" t="s">
        <v>4350</v>
      </c>
      <c r="F1183" s="20"/>
      <c r="G1183" s="20" t="s">
        <v>17</v>
      </c>
      <c r="H1183" s="20">
        <v>41826556.799999997</v>
      </c>
      <c r="I1183" s="25"/>
      <c r="J1183" s="25"/>
      <c r="K1183" s="25"/>
      <c r="L1183" s="25"/>
      <c r="M1183" s="25"/>
      <c r="N1183" s="25"/>
      <c r="O1183" s="25"/>
      <c r="P1183" s="25"/>
      <c r="Q1183" s="25"/>
      <c r="R1183" s="9">
        <f t="shared" si="26"/>
        <v>41826556.799999997</v>
      </c>
      <c r="S1183" s="25"/>
      <c r="T1183" s="180" t="s">
        <v>4326</v>
      </c>
      <c r="U1183" s="181" t="s">
        <v>4351</v>
      </c>
      <c r="V1183" s="182" t="s">
        <v>4352</v>
      </c>
    </row>
    <row r="1184" spans="1:22" s="22" customFormat="1" ht="47.25" x14ac:dyDescent="0.4">
      <c r="A1184" s="1">
        <v>1177</v>
      </c>
      <c r="B1184" s="178" t="s">
        <v>4353</v>
      </c>
      <c r="C1184" s="179" t="s">
        <v>4354</v>
      </c>
      <c r="D1184" s="179" t="s">
        <v>670</v>
      </c>
      <c r="E1184" s="20" t="s">
        <v>4355</v>
      </c>
      <c r="F1184" s="20"/>
      <c r="G1184" s="20" t="s">
        <v>169</v>
      </c>
      <c r="H1184" s="20">
        <v>16705543.68</v>
      </c>
      <c r="I1184" s="25"/>
      <c r="J1184" s="25"/>
      <c r="K1184" s="25"/>
      <c r="L1184" s="25"/>
      <c r="M1184" s="25"/>
      <c r="N1184" s="25"/>
      <c r="O1184" s="25"/>
      <c r="P1184" s="25"/>
      <c r="Q1184" s="25"/>
      <c r="R1184" s="9">
        <f t="shared" si="26"/>
        <v>16705543.68</v>
      </c>
      <c r="S1184" s="25"/>
      <c r="T1184" s="180" t="s">
        <v>4326</v>
      </c>
      <c r="U1184" s="181"/>
      <c r="V1184" s="182"/>
    </row>
    <row r="1185" spans="1:22" s="22" customFormat="1" ht="31.5" x14ac:dyDescent="0.4">
      <c r="A1185" s="1">
        <v>1178</v>
      </c>
      <c r="B1185" s="178" t="s">
        <v>4356</v>
      </c>
      <c r="C1185" s="179" t="s">
        <v>4357</v>
      </c>
      <c r="D1185" s="179" t="s">
        <v>4358</v>
      </c>
      <c r="E1185" s="20" t="s">
        <v>4359</v>
      </c>
      <c r="F1185" s="20"/>
      <c r="G1185" s="20" t="s">
        <v>169</v>
      </c>
      <c r="H1185" s="20">
        <v>14336000</v>
      </c>
      <c r="I1185" s="25"/>
      <c r="J1185" s="25"/>
      <c r="K1185" s="25"/>
      <c r="L1185" s="25"/>
      <c r="M1185" s="25"/>
      <c r="N1185" s="25"/>
      <c r="O1185" s="25"/>
      <c r="P1185" s="25"/>
      <c r="Q1185" s="25"/>
      <c r="R1185" s="9">
        <f t="shared" si="26"/>
        <v>14336000</v>
      </c>
      <c r="S1185" s="25"/>
      <c r="T1185" s="180" t="s">
        <v>4326</v>
      </c>
      <c r="U1185" s="181"/>
      <c r="V1185" s="182"/>
    </row>
    <row r="1186" spans="1:22" s="22" customFormat="1" ht="63" x14ac:dyDescent="0.4">
      <c r="A1186" s="1">
        <v>1179</v>
      </c>
      <c r="B1186" s="178" t="s">
        <v>4356</v>
      </c>
      <c r="C1186" s="179" t="s">
        <v>4357</v>
      </c>
      <c r="D1186" s="179" t="s">
        <v>4358</v>
      </c>
      <c r="E1186" s="20" t="s">
        <v>4360</v>
      </c>
      <c r="F1186" s="20"/>
      <c r="G1186" s="20" t="s">
        <v>169</v>
      </c>
      <c r="H1186" s="20">
        <v>14336000</v>
      </c>
      <c r="I1186" s="25"/>
      <c r="J1186" s="25"/>
      <c r="K1186" s="25"/>
      <c r="L1186" s="25"/>
      <c r="M1186" s="25"/>
      <c r="N1186" s="25"/>
      <c r="O1186" s="25"/>
      <c r="P1186" s="25"/>
      <c r="Q1186" s="25"/>
      <c r="R1186" s="9">
        <f t="shared" si="26"/>
        <v>14336000</v>
      </c>
      <c r="S1186" s="25"/>
      <c r="T1186" s="180" t="s">
        <v>4326</v>
      </c>
      <c r="U1186" s="181"/>
      <c r="V1186" s="182"/>
    </row>
    <row r="1187" spans="1:22" s="22" customFormat="1" ht="63" x14ac:dyDescent="0.4">
      <c r="A1187" s="1">
        <v>1180</v>
      </c>
      <c r="B1187" s="178" t="s">
        <v>4356</v>
      </c>
      <c r="C1187" s="179" t="s">
        <v>4357</v>
      </c>
      <c r="D1187" s="179" t="s">
        <v>4358</v>
      </c>
      <c r="E1187" s="20" t="s">
        <v>4361</v>
      </c>
      <c r="F1187" s="20"/>
      <c r="G1187" s="20" t="s">
        <v>169</v>
      </c>
      <c r="H1187" s="20">
        <v>14336000</v>
      </c>
      <c r="I1187" s="25"/>
      <c r="J1187" s="25"/>
      <c r="K1187" s="25"/>
      <c r="L1187" s="25"/>
      <c r="M1187" s="25"/>
      <c r="N1187" s="25"/>
      <c r="O1187" s="25"/>
      <c r="P1187" s="25"/>
      <c r="Q1187" s="25"/>
      <c r="R1187" s="9">
        <f t="shared" si="26"/>
        <v>14336000</v>
      </c>
      <c r="S1187" s="25"/>
      <c r="T1187" s="180" t="s">
        <v>4326</v>
      </c>
      <c r="U1187" s="181"/>
      <c r="V1187" s="182"/>
    </row>
    <row r="1188" spans="1:22" s="22" customFormat="1" ht="63" x14ac:dyDescent="0.4">
      <c r="A1188" s="1">
        <v>1181</v>
      </c>
      <c r="B1188" s="178" t="s">
        <v>4356</v>
      </c>
      <c r="C1188" s="179" t="s">
        <v>4357</v>
      </c>
      <c r="D1188" s="179" t="s">
        <v>4358</v>
      </c>
      <c r="E1188" s="20" t="s">
        <v>4362</v>
      </c>
      <c r="F1188" s="20"/>
      <c r="G1188" s="20" t="s">
        <v>169</v>
      </c>
      <c r="H1188" s="20">
        <v>14336000</v>
      </c>
      <c r="I1188" s="25"/>
      <c r="J1188" s="25"/>
      <c r="K1188" s="25"/>
      <c r="L1188" s="25"/>
      <c r="M1188" s="25"/>
      <c r="N1188" s="25"/>
      <c r="O1188" s="25"/>
      <c r="P1188" s="25"/>
      <c r="Q1188" s="25"/>
      <c r="R1188" s="9">
        <f t="shared" si="26"/>
        <v>14336000</v>
      </c>
      <c r="S1188" s="25"/>
      <c r="T1188" s="180" t="s">
        <v>4326</v>
      </c>
      <c r="U1188" s="181"/>
      <c r="V1188" s="182"/>
    </row>
    <row r="1189" spans="1:22" s="22" customFormat="1" ht="78.75" x14ac:dyDescent="0.4">
      <c r="A1189" s="1">
        <v>1182</v>
      </c>
      <c r="B1189" s="178" t="s">
        <v>4356</v>
      </c>
      <c r="C1189" s="179" t="s">
        <v>4357</v>
      </c>
      <c r="D1189" s="179" t="s">
        <v>4358</v>
      </c>
      <c r="E1189" s="20" t="s">
        <v>4363</v>
      </c>
      <c r="F1189" s="20"/>
      <c r="G1189" s="20" t="s">
        <v>169</v>
      </c>
      <c r="H1189" s="20">
        <v>14336000</v>
      </c>
      <c r="I1189" s="25"/>
      <c r="J1189" s="25"/>
      <c r="K1189" s="25"/>
      <c r="L1189" s="25"/>
      <c r="M1189" s="25"/>
      <c r="N1189" s="25"/>
      <c r="O1189" s="25"/>
      <c r="P1189" s="25"/>
      <c r="Q1189" s="25"/>
      <c r="R1189" s="9">
        <f t="shared" si="26"/>
        <v>14336000</v>
      </c>
      <c r="S1189" s="25"/>
      <c r="T1189" s="180" t="s">
        <v>4326</v>
      </c>
      <c r="U1189" s="181"/>
      <c r="V1189" s="182"/>
    </row>
    <row r="1190" spans="1:22" s="22" customFormat="1" ht="31.5" x14ac:dyDescent="0.4">
      <c r="A1190" s="1">
        <v>1183</v>
      </c>
      <c r="B1190" s="178" t="s">
        <v>106</v>
      </c>
      <c r="C1190" s="179" t="s">
        <v>3116</v>
      </c>
      <c r="D1190" s="179" t="s">
        <v>3117</v>
      </c>
      <c r="E1190" s="20" t="s">
        <v>4364</v>
      </c>
      <c r="F1190" s="20"/>
      <c r="G1190" s="20" t="s">
        <v>17</v>
      </c>
      <c r="H1190" s="20">
        <v>14000000</v>
      </c>
      <c r="I1190" s="25"/>
      <c r="J1190" s="25"/>
      <c r="K1190" s="25"/>
      <c r="L1190" s="25"/>
      <c r="M1190" s="25"/>
      <c r="N1190" s="25"/>
      <c r="O1190" s="25"/>
      <c r="P1190" s="25"/>
      <c r="Q1190" s="25"/>
      <c r="R1190" s="9">
        <f t="shared" si="26"/>
        <v>14000000</v>
      </c>
      <c r="S1190" s="25"/>
      <c r="T1190" s="180" t="s">
        <v>4326</v>
      </c>
      <c r="U1190" s="181" t="s">
        <v>3998</v>
      </c>
      <c r="V1190" s="182" t="s">
        <v>4365</v>
      </c>
    </row>
    <row r="1191" spans="1:22" s="22" customFormat="1" ht="31.5" x14ac:dyDescent="0.4">
      <c r="A1191" s="1">
        <v>1184</v>
      </c>
      <c r="B1191" s="178" t="s">
        <v>106</v>
      </c>
      <c r="C1191" s="179" t="s">
        <v>3116</v>
      </c>
      <c r="D1191" s="179" t="s">
        <v>3117</v>
      </c>
      <c r="E1191" s="20" t="s">
        <v>4366</v>
      </c>
      <c r="F1191" s="20"/>
      <c r="G1191" s="20" t="s">
        <v>17</v>
      </c>
      <c r="H1191" s="20">
        <v>13973805.439999999</v>
      </c>
      <c r="I1191" s="25"/>
      <c r="J1191" s="25"/>
      <c r="K1191" s="25"/>
      <c r="L1191" s="25"/>
      <c r="M1191" s="25"/>
      <c r="N1191" s="25"/>
      <c r="O1191" s="25"/>
      <c r="P1191" s="25"/>
      <c r="Q1191" s="25"/>
      <c r="R1191" s="9">
        <f t="shared" si="26"/>
        <v>13973805.439999999</v>
      </c>
      <c r="S1191" s="25"/>
      <c r="T1191" s="180" t="s">
        <v>4326</v>
      </c>
      <c r="U1191" s="181" t="s">
        <v>3998</v>
      </c>
      <c r="V1191" s="182" t="s">
        <v>4365</v>
      </c>
    </row>
    <row r="1192" spans="1:22" s="22" customFormat="1" ht="31.5" x14ac:dyDescent="0.4">
      <c r="A1192" s="1">
        <v>1185</v>
      </c>
      <c r="B1192" s="178" t="s">
        <v>106</v>
      </c>
      <c r="C1192" s="179" t="s">
        <v>3116</v>
      </c>
      <c r="D1192" s="179" t="s">
        <v>3117</v>
      </c>
      <c r="E1192" s="20" t="s">
        <v>4367</v>
      </c>
      <c r="F1192" s="20"/>
      <c r="G1192" s="20" t="s">
        <v>282</v>
      </c>
      <c r="H1192" s="20">
        <v>13973805.439999999</v>
      </c>
      <c r="I1192" s="25"/>
      <c r="J1192" s="25"/>
      <c r="K1192" s="25"/>
      <c r="L1192" s="25"/>
      <c r="M1192" s="25"/>
      <c r="N1192" s="25"/>
      <c r="O1192" s="25"/>
      <c r="P1192" s="25"/>
      <c r="Q1192" s="25"/>
      <c r="R1192" s="9">
        <f t="shared" si="26"/>
        <v>13973805.439999999</v>
      </c>
      <c r="S1192" s="25"/>
      <c r="T1192" s="180" t="s">
        <v>4326</v>
      </c>
      <c r="U1192" s="181" t="s">
        <v>3998</v>
      </c>
      <c r="V1192" s="182" t="s">
        <v>4365</v>
      </c>
    </row>
    <row r="1193" spans="1:22" s="22" customFormat="1" ht="78.75" x14ac:dyDescent="0.4">
      <c r="A1193" s="1">
        <v>1186</v>
      </c>
      <c r="B1193" s="178" t="s">
        <v>425</v>
      </c>
      <c r="C1193" s="179" t="s">
        <v>3088</v>
      </c>
      <c r="D1193" s="179" t="s">
        <v>3089</v>
      </c>
      <c r="E1193" s="20" t="s">
        <v>4368</v>
      </c>
      <c r="F1193" s="20"/>
      <c r="G1193" s="20" t="s">
        <v>117</v>
      </c>
      <c r="H1193" s="20">
        <v>9450000</v>
      </c>
      <c r="I1193" s="25"/>
      <c r="J1193" s="25"/>
      <c r="K1193" s="25"/>
      <c r="L1193" s="25"/>
      <c r="M1193" s="25"/>
      <c r="N1193" s="25"/>
      <c r="O1193" s="25"/>
      <c r="P1193" s="25"/>
      <c r="Q1193" s="25"/>
      <c r="R1193" s="9">
        <f t="shared" si="26"/>
        <v>9450000</v>
      </c>
      <c r="S1193" s="25"/>
      <c r="T1193" s="180" t="s">
        <v>4326</v>
      </c>
      <c r="U1193" s="31" t="s">
        <v>24</v>
      </c>
      <c r="V1193" s="31" t="s">
        <v>4006</v>
      </c>
    </row>
    <row r="1194" spans="1:22" s="22" customFormat="1" ht="52.5" x14ac:dyDescent="0.4">
      <c r="A1194" s="1">
        <v>1187</v>
      </c>
      <c r="B1194" s="178" t="s">
        <v>425</v>
      </c>
      <c r="C1194" s="179" t="s">
        <v>3088</v>
      </c>
      <c r="D1194" s="179" t="s">
        <v>3089</v>
      </c>
      <c r="E1194" s="20" t="s">
        <v>4369</v>
      </c>
      <c r="F1194" s="20"/>
      <c r="G1194" s="20" t="s">
        <v>117</v>
      </c>
      <c r="H1194" s="20">
        <v>9408000</v>
      </c>
      <c r="I1194" s="25"/>
      <c r="J1194" s="25"/>
      <c r="K1194" s="25"/>
      <c r="L1194" s="25"/>
      <c r="M1194" s="25"/>
      <c r="N1194" s="25"/>
      <c r="O1194" s="25"/>
      <c r="P1194" s="25"/>
      <c r="Q1194" s="25"/>
      <c r="R1194" s="9">
        <f t="shared" si="26"/>
        <v>9408000</v>
      </c>
      <c r="S1194" s="25"/>
      <c r="T1194" s="180" t="s">
        <v>4326</v>
      </c>
      <c r="U1194" s="31" t="s">
        <v>24</v>
      </c>
      <c r="V1194" s="31" t="s">
        <v>4006</v>
      </c>
    </row>
    <row r="1195" spans="1:22" s="22" customFormat="1" ht="31.5" x14ac:dyDescent="0.4">
      <c r="A1195" s="1">
        <v>1188</v>
      </c>
      <c r="B1195" s="178" t="s">
        <v>157</v>
      </c>
      <c r="C1195" s="179" t="s">
        <v>4370</v>
      </c>
      <c r="D1195" s="179" t="s">
        <v>4371</v>
      </c>
      <c r="E1195" s="20" t="s">
        <v>4372</v>
      </c>
      <c r="F1195" s="20"/>
      <c r="G1195" s="20" t="s">
        <v>169</v>
      </c>
      <c r="H1195" s="20">
        <v>7521015.4900000002</v>
      </c>
      <c r="I1195" s="25"/>
      <c r="J1195" s="25"/>
      <c r="K1195" s="25"/>
      <c r="L1195" s="25"/>
      <c r="M1195" s="25"/>
      <c r="N1195" s="25"/>
      <c r="O1195" s="25"/>
      <c r="P1195" s="25"/>
      <c r="Q1195" s="25"/>
      <c r="R1195" s="9">
        <f t="shared" si="26"/>
        <v>7521015.4900000002</v>
      </c>
      <c r="S1195" s="25"/>
      <c r="T1195" s="180" t="s">
        <v>4326</v>
      </c>
      <c r="U1195" s="181"/>
      <c r="V1195" s="182"/>
    </row>
    <row r="1196" spans="1:22" s="22" customFormat="1" ht="63" x14ac:dyDescent="0.4">
      <c r="A1196" s="1">
        <v>1189</v>
      </c>
      <c r="B1196" s="178" t="s">
        <v>4373</v>
      </c>
      <c r="C1196" s="179" t="s">
        <v>4374</v>
      </c>
      <c r="D1196" s="179" t="s">
        <v>4375</v>
      </c>
      <c r="E1196" s="20" t="s">
        <v>4376</v>
      </c>
      <c r="F1196" s="20"/>
      <c r="G1196" s="20" t="s">
        <v>169</v>
      </c>
      <c r="H1196" s="20">
        <v>6484800</v>
      </c>
      <c r="I1196" s="25"/>
      <c r="J1196" s="25"/>
      <c r="K1196" s="25"/>
      <c r="L1196" s="25"/>
      <c r="M1196" s="25"/>
      <c r="N1196" s="25"/>
      <c r="O1196" s="25"/>
      <c r="P1196" s="25"/>
      <c r="Q1196" s="25"/>
      <c r="R1196" s="9">
        <f t="shared" si="26"/>
        <v>6484800</v>
      </c>
      <c r="S1196" s="25"/>
      <c r="T1196" s="180" t="s">
        <v>4326</v>
      </c>
      <c r="U1196" s="181"/>
      <c r="V1196" s="182"/>
    </row>
    <row r="1197" spans="1:22" s="22" customFormat="1" ht="63" x14ac:dyDescent="0.4">
      <c r="A1197" s="1">
        <v>1190</v>
      </c>
      <c r="B1197" s="178" t="s">
        <v>4373</v>
      </c>
      <c r="C1197" s="179" t="s">
        <v>4374</v>
      </c>
      <c r="D1197" s="179" t="s">
        <v>4375</v>
      </c>
      <c r="E1197" s="20" t="s">
        <v>4376</v>
      </c>
      <c r="F1197" s="20"/>
      <c r="G1197" s="20" t="s">
        <v>169</v>
      </c>
      <c r="H1197" s="20">
        <v>6406400</v>
      </c>
      <c r="I1197" s="25"/>
      <c r="J1197" s="25"/>
      <c r="K1197" s="25"/>
      <c r="L1197" s="25"/>
      <c r="M1197" s="25"/>
      <c r="N1197" s="25"/>
      <c r="O1197" s="25"/>
      <c r="P1197" s="25"/>
      <c r="Q1197" s="25"/>
      <c r="R1197" s="9">
        <f t="shared" si="26"/>
        <v>6406400</v>
      </c>
      <c r="S1197" s="25"/>
      <c r="T1197" s="180" t="s">
        <v>4326</v>
      </c>
      <c r="U1197" s="181"/>
      <c r="V1197" s="182"/>
    </row>
    <row r="1198" spans="1:22" s="22" customFormat="1" ht="47.25" x14ac:dyDescent="0.4">
      <c r="A1198" s="1">
        <v>1191</v>
      </c>
      <c r="B1198" s="178" t="s">
        <v>4373</v>
      </c>
      <c r="C1198" s="179" t="s">
        <v>4374</v>
      </c>
      <c r="D1198" s="179" t="s">
        <v>4375</v>
      </c>
      <c r="E1198" s="20" t="s">
        <v>4377</v>
      </c>
      <c r="F1198" s="20"/>
      <c r="G1198" s="20" t="s">
        <v>169</v>
      </c>
      <c r="H1198" s="20">
        <v>6406400</v>
      </c>
      <c r="I1198" s="25"/>
      <c r="J1198" s="25"/>
      <c r="K1198" s="25"/>
      <c r="L1198" s="25"/>
      <c r="M1198" s="25"/>
      <c r="N1198" s="25"/>
      <c r="O1198" s="25"/>
      <c r="P1198" s="25"/>
      <c r="Q1198" s="25"/>
      <c r="R1198" s="9">
        <f t="shared" si="26"/>
        <v>6406400</v>
      </c>
      <c r="S1198" s="25"/>
      <c r="T1198" s="180" t="s">
        <v>4326</v>
      </c>
      <c r="U1198" s="181"/>
      <c r="V1198" s="182"/>
    </row>
    <row r="1199" spans="1:22" s="22" customFormat="1" ht="47.25" x14ac:dyDescent="0.4">
      <c r="A1199" s="1">
        <v>1192</v>
      </c>
      <c r="B1199" s="178" t="s">
        <v>3103</v>
      </c>
      <c r="C1199" s="179" t="s">
        <v>4378</v>
      </c>
      <c r="D1199" s="179" t="s">
        <v>4379</v>
      </c>
      <c r="E1199" s="20" t="s">
        <v>4380</v>
      </c>
      <c r="F1199" s="20"/>
      <c r="G1199" s="20" t="s">
        <v>117</v>
      </c>
      <c r="H1199" s="20">
        <v>4265069.76</v>
      </c>
      <c r="I1199" s="25"/>
      <c r="J1199" s="25"/>
      <c r="K1199" s="25"/>
      <c r="L1199" s="25"/>
      <c r="M1199" s="25"/>
      <c r="N1199" s="25"/>
      <c r="O1199" s="25"/>
      <c r="P1199" s="25"/>
      <c r="Q1199" s="25"/>
      <c r="R1199" s="9">
        <f t="shared" si="26"/>
        <v>4265069.76</v>
      </c>
      <c r="S1199" s="25"/>
      <c r="T1199" s="180" t="s">
        <v>4326</v>
      </c>
      <c r="U1199" s="181" t="s">
        <v>24</v>
      </c>
      <c r="V1199" s="182" t="s">
        <v>2456</v>
      </c>
    </row>
    <row r="1200" spans="1:22" s="22" customFormat="1" ht="31.5" x14ac:dyDescent="0.4">
      <c r="A1200" s="1">
        <v>1193</v>
      </c>
      <c r="B1200" s="178" t="s">
        <v>4381</v>
      </c>
      <c r="C1200" s="179" t="s">
        <v>4382</v>
      </c>
      <c r="D1200" s="179" t="s">
        <v>438</v>
      </c>
      <c r="E1200" s="20" t="s">
        <v>4383</v>
      </c>
      <c r="F1200" s="20"/>
      <c r="G1200" s="20" t="s">
        <v>169</v>
      </c>
      <c r="H1200" s="20">
        <v>4148671.18</v>
      </c>
      <c r="I1200" s="25"/>
      <c r="J1200" s="25"/>
      <c r="K1200" s="25"/>
      <c r="L1200" s="25"/>
      <c r="M1200" s="25"/>
      <c r="N1200" s="25"/>
      <c r="O1200" s="25"/>
      <c r="P1200" s="25"/>
      <c r="Q1200" s="25"/>
      <c r="R1200" s="9">
        <f t="shared" si="26"/>
        <v>4148671.18</v>
      </c>
      <c r="S1200" s="25"/>
      <c r="T1200" s="180" t="s">
        <v>4326</v>
      </c>
      <c r="U1200" s="181" t="s">
        <v>3959</v>
      </c>
      <c r="V1200" s="182" t="s">
        <v>4384</v>
      </c>
    </row>
    <row r="1201" spans="1:22" s="22" customFormat="1" ht="31.5" x14ac:dyDescent="0.4">
      <c r="A1201" s="1">
        <v>1194</v>
      </c>
      <c r="B1201" s="178" t="s">
        <v>4381</v>
      </c>
      <c r="C1201" s="179" t="s">
        <v>4382</v>
      </c>
      <c r="D1201" s="179" t="s">
        <v>438</v>
      </c>
      <c r="E1201" s="20" t="s">
        <v>4385</v>
      </c>
      <c r="F1201" s="20"/>
      <c r="G1201" s="20" t="s">
        <v>169</v>
      </c>
      <c r="H1201" s="20">
        <v>4148671.18</v>
      </c>
      <c r="I1201" s="25"/>
      <c r="J1201" s="25"/>
      <c r="K1201" s="25"/>
      <c r="L1201" s="25"/>
      <c r="M1201" s="25"/>
      <c r="N1201" s="25"/>
      <c r="O1201" s="25"/>
      <c r="P1201" s="25"/>
      <c r="Q1201" s="25"/>
      <c r="R1201" s="9">
        <f t="shared" si="26"/>
        <v>4148671.18</v>
      </c>
      <c r="S1201" s="25"/>
      <c r="T1201" s="180" t="s">
        <v>4326</v>
      </c>
      <c r="U1201" s="181" t="s">
        <v>3959</v>
      </c>
      <c r="V1201" s="182" t="s">
        <v>4384</v>
      </c>
    </row>
    <row r="1202" spans="1:22" s="22" customFormat="1" ht="31.5" x14ac:dyDescent="0.4">
      <c r="A1202" s="1">
        <v>1195</v>
      </c>
      <c r="B1202" s="178" t="s">
        <v>2946</v>
      </c>
      <c r="C1202" s="179" t="s">
        <v>3126</v>
      </c>
      <c r="D1202" s="179" t="s">
        <v>3127</v>
      </c>
      <c r="E1202" s="20" t="s">
        <v>4386</v>
      </c>
      <c r="F1202" s="20"/>
      <c r="G1202" s="20" t="s">
        <v>29</v>
      </c>
      <c r="H1202" s="20">
        <v>3958080</v>
      </c>
      <c r="I1202" s="25"/>
      <c r="J1202" s="25"/>
      <c r="K1202" s="25"/>
      <c r="L1202" s="25"/>
      <c r="M1202" s="25"/>
      <c r="N1202" s="25"/>
      <c r="O1202" s="25"/>
      <c r="P1202" s="25"/>
      <c r="Q1202" s="25"/>
      <c r="R1202" s="9">
        <f t="shared" si="26"/>
        <v>3958080</v>
      </c>
      <c r="S1202" s="25"/>
      <c r="T1202" s="180" t="s">
        <v>4326</v>
      </c>
      <c r="U1202" s="181" t="s">
        <v>3992</v>
      </c>
      <c r="V1202" s="182"/>
    </row>
    <row r="1203" spans="1:22" s="22" customFormat="1" ht="31.5" x14ac:dyDescent="0.4">
      <c r="A1203" s="1">
        <v>1196</v>
      </c>
      <c r="B1203" s="178" t="s">
        <v>90</v>
      </c>
      <c r="C1203" s="179" t="s">
        <v>3146</v>
      </c>
      <c r="D1203" s="179" t="s">
        <v>3147</v>
      </c>
      <c r="E1203" s="20" t="s">
        <v>4387</v>
      </c>
      <c r="F1203" s="20"/>
      <c r="G1203" s="20" t="s">
        <v>169</v>
      </c>
      <c r="H1203" s="20">
        <v>3618098.85</v>
      </c>
      <c r="I1203" s="25"/>
      <c r="J1203" s="25"/>
      <c r="K1203" s="25"/>
      <c r="L1203" s="25"/>
      <c r="M1203" s="25"/>
      <c r="N1203" s="25"/>
      <c r="O1203" s="25"/>
      <c r="P1203" s="25"/>
      <c r="Q1203" s="25"/>
      <c r="R1203" s="9">
        <f t="shared" si="26"/>
        <v>3618098.85</v>
      </c>
      <c r="S1203" s="25"/>
      <c r="T1203" s="180" t="s">
        <v>4326</v>
      </c>
      <c r="U1203" s="31" t="s">
        <v>24</v>
      </c>
      <c r="V1203" s="31" t="s">
        <v>4180</v>
      </c>
    </row>
    <row r="1204" spans="1:22" s="22" customFormat="1" ht="78.75" x14ac:dyDescent="0.4">
      <c r="A1204" s="1">
        <v>1197</v>
      </c>
      <c r="B1204" s="178" t="s">
        <v>286</v>
      </c>
      <c r="C1204" s="179" t="s">
        <v>4388</v>
      </c>
      <c r="D1204" s="179" t="s">
        <v>4389</v>
      </c>
      <c r="E1204" s="20" t="s">
        <v>4390</v>
      </c>
      <c r="F1204" s="20"/>
      <c r="G1204" s="20" t="s">
        <v>169</v>
      </c>
      <c r="H1204" s="20">
        <v>3360000</v>
      </c>
      <c r="I1204" s="25"/>
      <c r="J1204" s="25"/>
      <c r="K1204" s="25"/>
      <c r="L1204" s="25"/>
      <c r="M1204" s="25"/>
      <c r="N1204" s="25"/>
      <c r="O1204" s="25"/>
      <c r="P1204" s="25"/>
      <c r="Q1204" s="25"/>
      <c r="R1204" s="9">
        <f t="shared" si="26"/>
        <v>3360000</v>
      </c>
      <c r="S1204" s="25"/>
      <c r="T1204" s="180" t="s">
        <v>4326</v>
      </c>
      <c r="U1204" s="181"/>
      <c r="V1204" s="182"/>
    </row>
    <row r="1205" spans="1:22" s="185" customFormat="1" ht="52.5" x14ac:dyDescent="0.4">
      <c r="A1205" s="1">
        <v>1198</v>
      </c>
      <c r="B1205" s="178" t="s">
        <v>4391</v>
      </c>
      <c r="C1205" s="179" t="s">
        <v>4392</v>
      </c>
      <c r="D1205" s="179" t="s">
        <v>3075</v>
      </c>
      <c r="E1205" s="20" t="s">
        <v>4393</v>
      </c>
      <c r="F1205" s="20"/>
      <c r="G1205" s="20" t="s">
        <v>169</v>
      </c>
      <c r="H1205" s="20">
        <v>3144960</v>
      </c>
      <c r="I1205" s="183"/>
      <c r="J1205" s="183"/>
      <c r="K1205" s="183"/>
      <c r="L1205" s="183"/>
      <c r="M1205" s="183"/>
      <c r="N1205" s="183"/>
      <c r="O1205" s="183"/>
      <c r="P1205" s="183"/>
      <c r="Q1205" s="183"/>
      <c r="R1205" s="9">
        <f t="shared" si="26"/>
        <v>3144960</v>
      </c>
      <c r="S1205" s="183"/>
      <c r="T1205" s="184" t="s">
        <v>4394</v>
      </c>
      <c r="U1205" s="181"/>
      <c r="V1205" s="182"/>
    </row>
    <row r="1206" spans="1:22" s="22" customFormat="1" ht="31.5" x14ac:dyDescent="0.4">
      <c r="A1206" s="1">
        <v>1199</v>
      </c>
      <c r="B1206" s="178" t="s">
        <v>93</v>
      </c>
      <c r="C1206" s="179" t="s">
        <v>3020</v>
      </c>
      <c r="D1206" s="179" t="s">
        <v>3021</v>
      </c>
      <c r="E1206" s="20" t="s">
        <v>4395</v>
      </c>
      <c r="F1206" s="20"/>
      <c r="G1206" s="20" t="s">
        <v>17</v>
      </c>
      <c r="H1206" s="20">
        <v>2730062.87</v>
      </c>
      <c r="I1206" s="25"/>
      <c r="J1206" s="25"/>
      <c r="K1206" s="25"/>
      <c r="L1206" s="25"/>
      <c r="M1206" s="25"/>
      <c r="N1206" s="25"/>
      <c r="O1206" s="25"/>
      <c r="P1206" s="25"/>
      <c r="Q1206" s="25"/>
      <c r="R1206" s="9">
        <f t="shared" si="26"/>
        <v>2730062.87</v>
      </c>
      <c r="S1206" s="25"/>
      <c r="T1206" s="180" t="s">
        <v>4326</v>
      </c>
      <c r="U1206" s="181"/>
      <c r="V1206" s="182"/>
    </row>
    <row r="1207" spans="1:22" s="22" customFormat="1" ht="31.5" x14ac:dyDescent="0.4">
      <c r="A1207" s="1">
        <v>1200</v>
      </c>
      <c r="B1207" s="178" t="s">
        <v>3010</v>
      </c>
      <c r="C1207" s="179" t="s">
        <v>3011</v>
      </c>
      <c r="D1207" s="179" t="s">
        <v>3012</v>
      </c>
      <c r="E1207" s="20" t="s">
        <v>4396</v>
      </c>
      <c r="F1207" s="20"/>
      <c r="G1207" s="20" t="s">
        <v>169</v>
      </c>
      <c r="H1207" s="20">
        <v>2520000</v>
      </c>
      <c r="I1207" s="25"/>
      <c r="J1207" s="25"/>
      <c r="K1207" s="25"/>
      <c r="L1207" s="25"/>
      <c r="M1207" s="25"/>
      <c r="N1207" s="25"/>
      <c r="O1207" s="25"/>
      <c r="P1207" s="25"/>
      <c r="Q1207" s="25"/>
      <c r="R1207" s="9">
        <f t="shared" si="26"/>
        <v>2520000</v>
      </c>
      <c r="S1207" s="25"/>
      <c r="T1207" s="180" t="s">
        <v>4326</v>
      </c>
      <c r="U1207" s="181"/>
      <c r="V1207" s="182"/>
    </row>
    <row r="1208" spans="1:22" s="22" customFormat="1" ht="31.5" x14ac:dyDescent="0.4">
      <c r="A1208" s="1">
        <v>1201</v>
      </c>
      <c r="B1208" s="178" t="s">
        <v>45</v>
      </c>
      <c r="C1208" s="179" t="s">
        <v>3135</v>
      </c>
      <c r="D1208" s="179" t="s">
        <v>3136</v>
      </c>
      <c r="E1208" s="20" t="s">
        <v>4397</v>
      </c>
      <c r="F1208" s="20"/>
      <c r="G1208" s="20" t="s">
        <v>117</v>
      </c>
      <c r="H1208" s="20">
        <v>2446080</v>
      </c>
      <c r="I1208" s="25"/>
      <c r="J1208" s="25"/>
      <c r="K1208" s="25"/>
      <c r="L1208" s="25"/>
      <c r="M1208" s="25"/>
      <c r="N1208" s="25"/>
      <c r="O1208" s="25"/>
      <c r="P1208" s="25"/>
      <c r="Q1208" s="25"/>
      <c r="R1208" s="9">
        <f t="shared" si="26"/>
        <v>2446080</v>
      </c>
      <c r="S1208" s="25"/>
      <c r="T1208" s="180" t="s">
        <v>4326</v>
      </c>
      <c r="U1208" s="181" t="s">
        <v>24</v>
      </c>
      <c r="V1208" s="182" t="s">
        <v>4398</v>
      </c>
    </row>
    <row r="1209" spans="1:22" s="22" customFormat="1" ht="52.5" x14ac:dyDescent="0.4">
      <c r="A1209" s="1">
        <v>1202</v>
      </c>
      <c r="B1209" s="178" t="s">
        <v>425</v>
      </c>
      <c r="C1209" s="179" t="s">
        <v>4399</v>
      </c>
      <c r="D1209" s="179" t="s">
        <v>4400</v>
      </c>
      <c r="E1209" s="20" t="s">
        <v>4401</v>
      </c>
      <c r="F1209" s="20"/>
      <c r="G1209" s="20" t="s">
        <v>117</v>
      </c>
      <c r="H1209" s="20">
        <v>2359000</v>
      </c>
      <c r="I1209" s="25"/>
      <c r="J1209" s="25"/>
      <c r="K1209" s="25"/>
      <c r="L1209" s="25"/>
      <c r="M1209" s="25"/>
      <c r="N1209" s="25"/>
      <c r="O1209" s="25"/>
      <c r="P1209" s="25"/>
      <c r="Q1209" s="25"/>
      <c r="R1209" s="9">
        <f t="shared" si="26"/>
        <v>2359000</v>
      </c>
      <c r="S1209" s="25"/>
      <c r="T1209" s="180" t="s">
        <v>4326</v>
      </c>
      <c r="U1209" s="31" t="s">
        <v>24</v>
      </c>
      <c r="V1209" s="31" t="s">
        <v>4006</v>
      </c>
    </row>
    <row r="1210" spans="1:22" s="22" customFormat="1" ht="52.5" x14ac:dyDescent="0.4">
      <c r="A1210" s="1">
        <v>1203</v>
      </c>
      <c r="B1210" s="178" t="s">
        <v>425</v>
      </c>
      <c r="C1210" s="179" t="s">
        <v>4399</v>
      </c>
      <c r="D1210" s="179" t="s">
        <v>4400</v>
      </c>
      <c r="E1210" s="20" t="s">
        <v>4401</v>
      </c>
      <c r="F1210" s="20"/>
      <c r="G1210" s="20" t="s">
        <v>117</v>
      </c>
      <c r="H1210" s="20">
        <v>2352000</v>
      </c>
      <c r="I1210" s="25"/>
      <c r="J1210" s="25"/>
      <c r="K1210" s="25"/>
      <c r="L1210" s="25"/>
      <c r="M1210" s="25"/>
      <c r="N1210" s="25"/>
      <c r="O1210" s="25"/>
      <c r="P1210" s="25"/>
      <c r="Q1210" s="25"/>
      <c r="R1210" s="9">
        <f t="shared" si="26"/>
        <v>2352000</v>
      </c>
      <c r="S1210" s="25"/>
      <c r="T1210" s="180" t="s">
        <v>4326</v>
      </c>
      <c r="U1210" s="31" t="s">
        <v>24</v>
      </c>
      <c r="V1210" s="31" t="s">
        <v>4006</v>
      </c>
    </row>
    <row r="1211" spans="1:22" s="22" customFormat="1" ht="31.5" x14ac:dyDescent="0.4">
      <c r="A1211" s="1">
        <v>1204</v>
      </c>
      <c r="B1211" s="178" t="s">
        <v>4402</v>
      </c>
      <c r="C1211" s="179" t="s">
        <v>4403</v>
      </c>
      <c r="D1211" s="179" t="s">
        <v>4404</v>
      </c>
      <c r="E1211" s="20" t="s">
        <v>4405</v>
      </c>
      <c r="F1211" s="20"/>
      <c r="G1211" s="20" t="s">
        <v>169</v>
      </c>
      <c r="H1211" s="20">
        <v>2302020</v>
      </c>
      <c r="I1211" s="25"/>
      <c r="J1211" s="25"/>
      <c r="K1211" s="25"/>
      <c r="L1211" s="25"/>
      <c r="M1211" s="25"/>
      <c r="N1211" s="25"/>
      <c r="O1211" s="25"/>
      <c r="P1211" s="25"/>
      <c r="Q1211" s="25"/>
      <c r="R1211" s="9">
        <f t="shared" si="26"/>
        <v>2302020</v>
      </c>
      <c r="S1211" s="25"/>
      <c r="T1211" s="180" t="s">
        <v>4326</v>
      </c>
      <c r="U1211" s="181" t="s">
        <v>4406</v>
      </c>
      <c r="V1211" s="182"/>
    </row>
    <row r="1212" spans="1:22" s="22" customFormat="1" ht="47.25" x14ac:dyDescent="0.4">
      <c r="A1212" s="1">
        <v>1205</v>
      </c>
      <c r="B1212" s="178" t="s">
        <v>388</v>
      </c>
      <c r="C1212" s="179" t="s">
        <v>4407</v>
      </c>
      <c r="D1212" s="179" t="s">
        <v>4408</v>
      </c>
      <c r="E1212" s="20" t="s">
        <v>4409</v>
      </c>
      <c r="F1212" s="20"/>
      <c r="G1212" s="20" t="s">
        <v>169</v>
      </c>
      <c r="H1212" s="20">
        <v>2083200</v>
      </c>
      <c r="I1212" s="25"/>
      <c r="J1212" s="25"/>
      <c r="K1212" s="25"/>
      <c r="L1212" s="25"/>
      <c r="M1212" s="25"/>
      <c r="N1212" s="25"/>
      <c r="O1212" s="25"/>
      <c r="P1212" s="25"/>
      <c r="Q1212" s="25"/>
      <c r="R1212" s="9">
        <f t="shared" si="26"/>
        <v>2083200</v>
      </c>
      <c r="S1212" s="25"/>
      <c r="T1212" s="180" t="s">
        <v>4326</v>
      </c>
      <c r="U1212" s="181"/>
      <c r="V1212" s="182"/>
    </row>
    <row r="1213" spans="1:22" s="22" customFormat="1" ht="63" x14ac:dyDescent="0.4">
      <c r="A1213" s="1">
        <v>1206</v>
      </c>
      <c r="B1213" s="178" t="s">
        <v>65</v>
      </c>
      <c r="C1213" s="179" t="s">
        <v>4410</v>
      </c>
      <c r="D1213" s="179" t="s">
        <v>4411</v>
      </c>
      <c r="E1213" s="20" t="s">
        <v>4412</v>
      </c>
      <c r="F1213" s="20"/>
      <c r="G1213" s="20" t="s">
        <v>169</v>
      </c>
      <c r="H1213" s="20">
        <v>1627918.66</v>
      </c>
      <c r="I1213" s="25"/>
      <c r="J1213" s="25"/>
      <c r="K1213" s="25"/>
      <c r="L1213" s="25"/>
      <c r="M1213" s="25"/>
      <c r="N1213" s="25"/>
      <c r="O1213" s="25"/>
      <c r="P1213" s="25"/>
      <c r="Q1213" s="25"/>
      <c r="R1213" s="9">
        <f t="shared" si="26"/>
        <v>1627918.66</v>
      </c>
      <c r="S1213" s="25"/>
      <c r="T1213" s="180" t="s">
        <v>4326</v>
      </c>
      <c r="U1213" s="181" t="s">
        <v>4413</v>
      </c>
      <c r="V1213" s="182"/>
    </row>
    <row r="1214" spans="1:22" s="22" customFormat="1" ht="31.5" x14ac:dyDescent="0.4">
      <c r="A1214" s="1">
        <v>1207</v>
      </c>
      <c r="B1214" s="186" t="s">
        <v>90</v>
      </c>
      <c r="C1214" s="187" t="s">
        <v>4414</v>
      </c>
      <c r="D1214" s="187" t="s">
        <v>4415</v>
      </c>
      <c r="E1214" s="20" t="s">
        <v>4416</v>
      </c>
      <c r="F1214" s="20"/>
      <c r="G1214" s="20" t="s">
        <v>169</v>
      </c>
      <c r="H1214" s="20">
        <v>1222094.99</v>
      </c>
      <c r="I1214" s="25"/>
      <c r="J1214" s="25"/>
      <c r="K1214" s="25"/>
      <c r="L1214" s="25"/>
      <c r="M1214" s="25"/>
      <c r="N1214" s="25"/>
      <c r="O1214" s="25"/>
      <c r="P1214" s="25"/>
      <c r="Q1214" s="25"/>
      <c r="R1214" s="9">
        <f t="shared" si="26"/>
        <v>1222094.99</v>
      </c>
      <c r="S1214" s="25"/>
      <c r="T1214" s="180" t="s">
        <v>4326</v>
      </c>
      <c r="U1214" s="181" t="s">
        <v>24</v>
      </c>
      <c r="V1214" s="182"/>
    </row>
    <row r="1215" spans="1:22" s="22" customFormat="1" ht="31.5" x14ac:dyDescent="0.4">
      <c r="A1215" s="1">
        <v>1208</v>
      </c>
      <c r="B1215" s="178" t="s">
        <v>1371</v>
      </c>
      <c r="C1215" s="179" t="s">
        <v>4417</v>
      </c>
      <c r="D1215" s="179" t="s">
        <v>4418</v>
      </c>
      <c r="E1215" s="20" t="s">
        <v>4419</v>
      </c>
      <c r="F1215" s="20"/>
      <c r="G1215" s="20" t="s">
        <v>169</v>
      </c>
      <c r="H1215" s="20">
        <v>1091436.19</v>
      </c>
      <c r="I1215" s="25"/>
      <c r="J1215" s="25"/>
      <c r="K1215" s="25"/>
      <c r="L1215" s="25"/>
      <c r="M1215" s="25"/>
      <c r="N1215" s="25"/>
      <c r="O1215" s="25"/>
      <c r="P1215" s="25"/>
      <c r="Q1215" s="25"/>
      <c r="R1215" s="9">
        <f t="shared" si="26"/>
        <v>1091436.19</v>
      </c>
      <c r="S1215" s="25"/>
      <c r="T1215" s="180" t="s">
        <v>4326</v>
      </c>
      <c r="U1215" s="181" t="s">
        <v>3992</v>
      </c>
      <c r="V1215" s="181" t="s">
        <v>4420</v>
      </c>
    </row>
    <row r="1216" spans="1:22" s="22" customFormat="1" ht="63" x14ac:dyDescent="0.4">
      <c r="A1216" s="1">
        <v>1209</v>
      </c>
      <c r="B1216" s="178" t="s">
        <v>4421</v>
      </c>
      <c r="C1216" s="179" t="s">
        <v>4422</v>
      </c>
      <c r="D1216" s="179" t="s">
        <v>4423</v>
      </c>
      <c r="E1216" s="20" t="s">
        <v>4424</v>
      </c>
      <c r="F1216" s="20"/>
      <c r="G1216" s="20" t="s">
        <v>169</v>
      </c>
      <c r="H1216" s="20">
        <v>1084104</v>
      </c>
      <c r="I1216" s="25"/>
      <c r="J1216" s="25"/>
      <c r="K1216" s="25"/>
      <c r="L1216" s="25"/>
      <c r="M1216" s="25"/>
      <c r="N1216" s="25"/>
      <c r="O1216" s="25"/>
      <c r="P1216" s="25"/>
      <c r="Q1216" s="25"/>
      <c r="R1216" s="9">
        <f t="shared" si="26"/>
        <v>1084104</v>
      </c>
      <c r="S1216" s="25"/>
      <c r="T1216" s="180" t="s">
        <v>4326</v>
      </c>
      <c r="U1216" s="181"/>
      <c r="V1216" s="182"/>
    </row>
    <row r="1217" spans="1:24" s="22" customFormat="1" ht="31.5" x14ac:dyDescent="0.4">
      <c r="A1217" s="1">
        <v>1210</v>
      </c>
      <c r="B1217" s="178" t="s">
        <v>4425</v>
      </c>
      <c r="C1217" s="179" t="s">
        <v>4426</v>
      </c>
      <c r="D1217" s="179" t="s">
        <v>299</v>
      </c>
      <c r="E1217" s="20" t="s">
        <v>4427</v>
      </c>
      <c r="F1217" s="20"/>
      <c r="G1217" s="20" t="s">
        <v>169</v>
      </c>
      <c r="H1217" s="20">
        <v>1075872</v>
      </c>
      <c r="I1217" s="25"/>
      <c r="J1217" s="25"/>
      <c r="K1217" s="25"/>
      <c r="L1217" s="25"/>
      <c r="M1217" s="25"/>
      <c r="N1217" s="25"/>
      <c r="O1217" s="25"/>
      <c r="P1217" s="25"/>
      <c r="Q1217" s="25"/>
      <c r="R1217" s="9">
        <f t="shared" si="26"/>
        <v>1075872</v>
      </c>
      <c r="S1217" s="25"/>
      <c r="T1217" s="180" t="s">
        <v>4326</v>
      </c>
      <c r="U1217" s="181"/>
      <c r="V1217" s="182"/>
    </row>
    <row r="1218" spans="1:24" s="22" customFormat="1" ht="31.5" x14ac:dyDescent="0.4">
      <c r="A1218" s="1">
        <v>1211</v>
      </c>
      <c r="B1218" s="178" t="s">
        <v>4425</v>
      </c>
      <c r="C1218" s="179" t="s">
        <v>4426</v>
      </c>
      <c r="D1218" s="179" t="s">
        <v>299</v>
      </c>
      <c r="E1218" s="20" t="s">
        <v>4428</v>
      </c>
      <c r="F1218" s="20"/>
      <c r="G1218" s="20" t="s">
        <v>169</v>
      </c>
      <c r="H1218" s="20">
        <v>1075200</v>
      </c>
      <c r="I1218" s="25"/>
      <c r="J1218" s="25"/>
      <c r="K1218" s="25"/>
      <c r="L1218" s="25"/>
      <c r="M1218" s="25"/>
      <c r="N1218" s="25"/>
      <c r="O1218" s="25"/>
      <c r="P1218" s="25"/>
      <c r="Q1218" s="25"/>
      <c r="R1218" s="9">
        <f t="shared" si="26"/>
        <v>1075200</v>
      </c>
      <c r="S1218" s="25"/>
      <c r="T1218" s="180" t="s">
        <v>4326</v>
      </c>
      <c r="U1218" s="181"/>
      <c r="V1218" s="182"/>
    </row>
    <row r="1219" spans="1:24" s="22" customFormat="1" ht="31.5" x14ac:dyDescent="0.4">
      <c r="A1219" s="1">
        <v>1212</v>
      </c>
      <c r="B1219" s="178" t="s">
        <v>4429</v>
      </c>
      <c r="C1219" s="179" t="s">
        <v>4430</v>
      </c>
      <c r="D1219" s="179" t="s">
        <v>365</v>
      </c>
      <c r="E1219" s="20" t="s">
        <v>4431</v>
      </c>
      <c r="F1219" s="20"/>
      <c r="G1219" s="20" t="s">
        <v>17</v>
      </c>
      <c r="H1219" s="20">
        <v>1008000</v>
      </c>
      <c r="I1219" s="25"/>
      <c r="J1219" s="25"/>
      <c r="K1219" s="25"/>
      <c r="L1219" s="25"/>
      <c r="M1219" s="25"/>
      <c r="N1219" s="25"/>
      <c r="O1219" s="25"/>
      <c r="P1219" s="25"/>
      <c r="Q1219" s="25"/>
      <c r="R1219" s="9">
        <f t="shared" si="26"/>
        <v>1008000</v>
      </c>
      <c r="S1219" s="25"/>
      <c r="T1219" s="180" t="s">
        <v>4326</v>
      </c>
      <c r="U1219" s="181"/>
      <c r="V1219" s="182"/>
    </row>
    <row r="1220" spans="1:24" s="22" customFormat="1" ht="31.5" x14ac:dyDescent="0.4">
      <c r="A1220" s="1">
        <v>1213</v>
      </c>
      <c r="B1220" s="178" t="s">
        <v>4429</v>
      </c>
      <c r="C1220" s="179" t="s">
        <v>4430</v>
      </c>
      <c r="D1220" s="179" t="s">
        <v>365</v>
      </c>
      <c r="E1220" s="20" t="s">
        <v>4432</v>
      </c>
      <c r="F1220" s="20"/>
      <c r="G1220" s="20" t="s">
        <v>17</v>
      </c>
      <c r="H1220" s="20">
        <v>1007440</v>
      </c>
      <c r="I1220" s="25"/>
      <c r="J1220" s="25"/>
      <c r="K1220" s="25"/>
      <c r="L1220" s="25"/>
      <c r="M1220" s="25"/>
      <c r="N1220" s="25"/>
      <c r="O1220" s="25"/>
      <c r="P1220" s="25"/>
      <c r="Q1220" s="25"/>
      <c r="R1220" s="9">
        <f t="shared" si="26"/>
        <v>1007440</v>
      </c>
      <c r="S1220" s="25"/>
      <c r="T1220" s="180" t="s">
        <v>4326</v>
      </c>
      <c r="U1220" s="181"/>
      <c r="V1220" s="182"/>
    </row>
    <row r="1221" spans="1:24" s="22" customFormat="1" ht="31.5" x14ac:dyDescent="0.4">
      <c r="A1221" s="1">
        <v>1214</v>
      </c>
      <c r="B1221" s="178" t="s">
        <v>4433</v>
      </c>
      <c r="C1221" s="179" t="s">
        <v>4434</v>
      </c>
      <c r="D1221" s="179" t="s">
        <v>4435</v>
      </c>
      <c r="E1221" s="20" t="s">
        <v>4436</v>
      </c>
      <c r="F1221" s="20"/>
      <c r="G1221" s="20" t="s">
        <v>169</v>
      </c>
      <c r="H1221" s="20">
        <v>1007440</v>
      </c>
      <c r="I1221" s="25"/>
      <c r="J1221" s="25"/>
      <c r="K1221" s="25"/>
      <c r="L1221" s="25"/>
      <c r="M1221" s="25"/>
      <c r="N1221" s="25"/>
      <c r="O1221" s="25"/>
      <c r="P1221" s="25"/>
      <c r="Q1221" s="25"/>
      <c r="R1221" s="9">
        <f t="shared" si="26"/>
        <v>1007440</v>
      </c>
      <c r="S1221" s="25"/>
      <c r="T1221" s="180" t="s">
        <v>4326</v>
      </c>
      <c r="U1221" s="181" t="s">
        <v>4437</v>
      </c>
      <c r="V1221" s="182" t="s">
        <v>4438</v>
      </c>
    </row>
    <row r="1222" spans="1:24" s="188" customFormat="1" ht="31.5" x14ac:dyDescent="0.25">
      <c r="A1222" s="1">
        <v>1215</v>
      </c>
      <c r="B1222" s="81" t="s">
        <v>4439</v>
      </c>
      <c r="C1222" s="20" t="s">
        <v>4440</v>
      </c>
      <c r="D1222" s="20" t="s">
        <v>60</v>
      </c>
      <c r="E1222" s="20" t="s">
        <v>4441</v>
      </c>
      <c r="F1222" s="5" t="s">
        <v>4442</v>
      </c>
      <c r="G1222" s="20" t="s">
        <v>15</v>
      </c>
      <c r="H1222" s="1">
        <v>4899102</v>
      </c>
      <c r="I1222" s="1">
        <v>60</v>
      </c>
      <c r="J1222" s="1"/>
      <c r="K1222" s="1"/>
      <c r="L1222" s="1"/>
      <c r="M1222" s="1"/>
      <c r="N1222" s="1"/>
      <c r="O1222" s="1"/>
      <c r="P1222" s="22"/>
      <c r="Q1222" s="22"/>
      <c r="R1222" s="9">
        <f t="shared" ref="R1222:R1285" si="27">H1222+J1222+L1222+N1222+P1222</f>
        <v>4899102</v>
      </c>
      <c r="S1222" s="1">
        <f>I1222</f>
        <v>60</v>
      </c>
      <c r="T1222" s="20" t="s">
        <v>4443</v>
      </c>
      <c r="U1222" s="1" t="s">
        <v>25</v>
      </c>
      <c r="V1222" s="1" t="s">
        <v>25</v>
      </c>
      <c r="W1222" s="188" t="s">
        <v>4444</v>
      </c>
      <c r="X1222" s="188" t="s">
        <v>4445</v>
      </c>
    </row>
    <row r="1223" spans="1:24" s="188" customFormat="1" ht="31.5" x14ac:dyDescent="0.25">
      <c r="A1223" s="1">
        <v>1216</v>
      </c>
      <c r="B1223" s="81" t="s">
        <v>4446</v>
      </c>
      <c r="C1223" s="20" t="s">
        <v>4447</v>
      </c>
      <c r="D1223" s="20" t="s">
        <v>4448</v>
      </c>
      <c r="E1223" s="20" t="s">
        <v>4449</v>
      </c>
      <c r="F1223" s="5" t="s">
        <v>4450</v>
      </c>
      <c r="G1223" s="20" t="s">
        <v>15</v>
      </c>
      <c r="H1223" s="1">
        <v>36998842.5</v>
      </c>
      <c r="I1223" s="1">
        <v>675</v>
      </c>
      <c r="J1223" s="1"/>
      <c r="K1223" s="1"/>
      <c r="L1223" s="1"/>
      <c r="M1223" s="1"/>
      <c r="N1223" s="1"/>
      <c r="O1223" s="1"/>
      <c r="P1223" s="22"/>
      <c r="Q1223" s="22"/>
      <c r="R1223" s="9">
        <f t="shared" si="27"/>
        <v>36998842.5</v>
      </c>
      <c r="S1223" s="1">
        <f>I1223</f>
        <v>675</v>
      </c>
      <c r="T1223" s="20" t="s">
        <v>4443</v>
      </c>
      <c r="U1223" s="1" t="s">
        <v>24</v>
      </c>
      <c r="V1223" s="1" t="s">
        <v>4451</v>
      </c>
      <c r="W1223" s="188" t="s">
        <v>4452</v>
      </c>
      <c r="X1223" s="188" t="s">
        <v>4453</v>
      </c>
    </row>
    <row r="1224" spans="1:24" s="188" customFormat="1" ht="31.5" x14ac:dyDescent="0.25">
      <c r="A1224" s="1">
        <v>1217</v>
      </c>
      <c r="B1224" s="81" t="s">
        <v>4454</v>
      </c>
      <c r="C1224" s="20" t="s">
        <v>4455</v>
      </c>
      <c r="D1224" s="20" t="s">
        <v>4456</v>
      </c>
      <c r="E1224" s="20" t="s">
        <v>3519</v>
      </c>
      <c r="F1224" s="5" t="s">
        <v>4457</v>
      </c>
      <c r="G1224" s="20" t="s">
        <v>15</v>
      </c>
      <c r="H1224" s="1">
        <v>740000000</v>
      </c>
      <c r="I1224" s="1">
        <v>296000</v>
      </c>
      <c r="J1224" s="1"/>
      <c r="K1224" s="1"/>
      <c r="L1224" s="1"/>
      <c r="M1224" s="1"/>
      <c r="N1224" s="1"/>
      <c r="O1224" s="1"/>
      <c r="P1224" s="22"/>
      <c r="Q1224" s="22"/>
      <c r="R1224" s="9">
        <f t="shared" si="27"/>
        <v>740000000</v>
      </c>
      <c r="S1224" s="1">
        <f t="shared" ref="S1224:S1287" si="28">I1224</f>
        <v>296000</v>
      </c>
      <c r="T1224" s="20" t="s">
        <v>4443</v>
      </c>
      <c r="U1224" s="1" t="s">
        <v>24</v>
      </c>
      <c r="V1224" s="1" t="s">
        <v>4458</v>
      </c>
      <c r="W1224" s="188" t="e">
        <v>#N/A</v>
      </c>
      <c r="X1224" s="188" t="e">
        <v>#N/A</v>
      </c>
    </row>
    <row r="1225" spans="1:24" s="188" customFormat="1" ht="31.5" x14ac:dyDescent="0.25">
      <c r="A1225" s="1">
        <v>1218</v>
      </c>
      <c r="B1225" s="81" t="s">
        <v>4459</v>
      </c>
      <c r="C1225" s="20" t="s">
        <v>4460</v>
      </c>
      <c r="D1225" s="20" t="s">
        <v>4461</v>
      </c>
      <c r="E1225" s="20" t="s">
        <v>3519</v>
      </c>
      <c r="F1225" s="5" t="s">
        <v>4462</v>
      </c>
      <c r="G1225" s="20" t="s">
        <v>15</v>
      </c>
      <c r="H1225" s="1">
        <v>209440000.28999999</v>
      </c>
      <c r="I1225" s="1">
        <v>131</v>
      </c>
      <c r="J1225" s="1">
        <v>209440000.28999999</v>
      </c>
      <c r="K1225" s="1">
        <v>131</v>
      </c>
      <c r="L1225" s="1"/>
      <c r="M1225" s="1"/>
      <c r="N1225" s="1"/>
      <c r="O1225" s="1"/>
      <c r="P1225" s="22"/>
      <c r="Q1225" s="22"/>
      <c r="R1225" s="9">
        <f t="shared" si="27"/>
        <v>418880000.57999998</v>
      </c>
      <c r="S1225" s="1">
        <f>I1225+K1225</f>
        <v>262</v>
      </c>
      <c r="T1225" s="20" t="s">
        <v>4443</v>
      </c>
      <c r="U1225" s="1" t="s">
        <v>28</v>
      </c>
      <c r="V1225" s="1" t="s">
        <v>4463</v>
      </c>
      <c r="W1225" s="188" t="e">
        <v>#N/A</v>
      </c>
      <c r="X1225" s="188" t="e">
        <v>#N/A</v>
      </c>
    </row>
    <row r="1226" spans="1:24" s="188" customFormat="1" ht="31.5" x14ac:dyDescent="0.25">
      <c r="A1226" s="1">
        <v>1219</v>
      </c>
      <c r="B1226" s="81" t="s">
        <v>4464</v>
      </c>
      <c r="C1226" s="20" t="s">
        <v>4465</v>
      </c>
      <c r="D1226" s="20" t="s">
        <v>379</v>
      </c>
      <c r="E1226" s="20" t="s">
        <v>3519</v>
      </c>
      <c r="F1226" s="5" t="s">
        <v>4466</v>
      </c>
      <c r="G1226" s="20" t="s">
        <v>15</v>
      </c>
      <c r="H1226" s="1">
        <v>259314500</v>
      </c>
      <c r="I1226" s="1">
        <v>48.47</v>
      </c>
      <c r="J1226" s="1"/>
      <c r="K1226" s="1"/>
      <c r="L1226" s="1"/>
      <c r="M1226" s="1"/>
      <c r="N1226" s="1"/>
      <c r="O1226" s="1"/>
      <c r="P1226" s="22"/>
      <c r="Q1226" s="22"/>
      <c r="R1226" s="9">
        <f t="shared" si="27"/>
        <v>259314500</v>
      </c>
      <c r="S1226" s="1">
        <f t="shared" ref="S1226:S1227" si="29">I1226</f>
        <v>48.47</v>
      </c>
      <c r="T1226" s="20" t="s">
        <v>4443</v>
      </c>
      <c r="U1226" s="1" t="s">
        <v>23</v>
      </c>
      <c r="V1226" s="1" t="s">
        <v>25</v>
      </c>
      <c r="W1226" s="188" t="s">
        <v>4467</v>
      </c>
      <c r="X1226" s="188" t="s">
        <v>4468</v>
      </c>
    </row>
    <row r="1227" spans="1:24" s="188" customFormat="1" ht="31.5" x14ac:dyDescent="0.25">
      <c r="A1227" s="1">
        <v>1220</v>
      </c>
      <c r="B1227" s="81" t="s">
        <v>380</v>
      </c>
      <c r="C1227" s="20" t="s">
        <v>4469</v>
      </c>
      <c r="D1227" s="20" t="s">
        <v>381</v>
      </c>
      <c r="E1227" s="20" t="s">
        <v>3519</v>
      </c>
      <c r="F1227" s="5" t="s">
        <v>4470</v>
      </c>
      <c r="G1227" s="20" t="s">
        <v>15</v>
      </c>
      <c r="H1227" s="1">
        <v>855000000</v>
      </c>
      <c r="I1227" s="1">
        <v>201000</v>
      </c>
      <c r="J1227" s="1"/>
      <c r="K1227" s="1"/>
      <c r="L1227" s="1"/>
      <c r="M1227" s="1"/>
      <c r="N1227" s="1"/>
      <c r="O1227" s="1"/>
      <c r="P1227" s="22"/>
      <c r="Q1227" s="22"/>
      <c r="R1227" s="9">
        <f t="shared" si="27"/>
        <v>855000000</v>
      </c>
      <c r="S1227" s="1">
        <f t="shared" si="29"/>
        <v>201000</v>
      </c>
      <c r="T1227" s="20" t="s">
        <v>4443</v>
      </c>
      <c r="U1227" s="1" t="s">
        <v>24</v>
      </c>
      <c r="V1227" s="1" t="s">
        <v>4471</v>
      </c>
      <c r="W1227" s="188" t="s">
        <v>4472</v>
      </c>
      <c r="X1227" s="188" t="s">
        <v>4473</v>
      </c>
    </row>
    <row r="1228" spans="1:24" s="188" customFormat="1" ht="31.5" x14ac:dyDescent="0.25">
      <c r="A1228" s="1">
        <v>1221</v>
      </c>
      <c r="B1228" s="81" t="s">
        <v>4474</v>
      </c>
      <c r="C1228" s="20" t="s">
        <v>4475</v>
      </c>
      <c r="D1228" s="20" t="s">
        <v>4476</v>
      </c>
      <c r="E1228" s="20" t="s">
        <v>3519</v>
      </c>
      <c r="F1228" s="5" t="s">
        <v>4477</v>
      </c>
      <c r="G1228" s="20" t="s">
        <v>15</v>
      </c>
      <c r="H1228" s="1">
        <v>50880115.520000003</v>
      </c>
      <c r="I1228" s="1">
        <v>26</v>
      </c>
      <c r="J1228" s="1"/>
      <c r="K1228" s="1"/>
      <c r="L1228" s="1"/>
      <c r="M1228" s="1"/>
      <c r="N1228" s="1"/>
      <c r="O1228" s="1"/>
      <c r="P1228" s="22"/>
      <c r="Q1228" s="22"/>
      <c r="R1228" s="9">
        <f t="shared" si="27"/>
        <v>50880115.520000003</v>
      </c>
      <c r="S1228" s="1">
        <f t="shared" si="28"/>
        <v>26</v>
      </c>
      <c r="T1228" s="20" t="s">
        <v>4443</v>
      </c>
      <c r="U1228" s="1" t="s">
        <v>4406</v>
      </c>
      <c r="V1228" s="1" t="s">
        <v>25</v>
      </c>
      <c r="W1228" s="188" t="s">
        <v>4478</v>
      </c>
      <c r="X1228" s="188" t="s">
        <v>4479</v>
      </c>
    </row>
    <row r="1229" spans="1:24" s="188" customFormat="1" ht="63" x14ac:dyDescent="0.25">
      <c r="A1229" s="1">
        <v>1222</v>
      </c>
      <c r="B1229" s="81" t="s">
        <v>4480</v>
      </c>
      <c r="C1229" s="20" t="s">
        <v>4481</v>
      </c>
      <c r="D1229" s="20" t="s">
        <v>4480</v>
      </c>
      <c r="E1229" s="20" t="s">
        <v>3519</v>
      </c>
      <c r="F1229" s="5" t="s">
        <v>4482</v>
      </c>
      <c r="G1229" s="20" t="s">
        <v>15</v>
      </c>
      <c r="H1229" s="1">
        <v>10681440</v>
      </c>
      <c r="I1229" s="1">
        <v>16000</v>
      </c>
      <c r="J1229" s="1"/>
      <c r="K1229" s="1"/>
      <c r="L1229" s="1"/>
      <c r="M1229" s="1"/>
      <c r="N1229" s="1"/>
      <c r="O1229" s="1"/>
      <c r="P1229" s="22"/>
      <c r="Q1229" s="22"/>
      <c r="R1229" s="9">
        <f t="shared" si="27"/>
        <v>10681440</v>
      </c>
      <c r="S1229" s="1">
        <f t="shared" si="28"/>
        <v>16000</v>
      </c>
      <c r="T1229" s="20" t="s">
        <v>4443</v>
      </c>
      <c r="U1229" s="1" t="s">
        <v>24</v>
      </c>
      <c r="V1229" s="1" t="s">
        <v>25</v>
      </c>
      <c r="W1229" s="188" t="s">
        <v>4483</v>
      </c>
      <c r="X1229" s="188" t="s">
        <v>4484</v>
      </c>
    </row>
    <row r="1230" spans="1:24" s="188" customFormat="1" ht="47.25" x14ac:dyDescent="0.25">
      <c r="A1230" s="1">
        <v>1223</v>
      </c>
      <c r="B1230" s="81" t="s">
        <v>4485</v>
      </c>
      <c r="C1230" s="20" t="s">
        <v>4486</v>
      </c>
      <c r="D1230" s="20" t="s">
        <v>4485</v>
      </c>
      <c r="E1230" s="20" t="s">
        <v>3519</v>
      </c>
      <c r="F1230" s="5" t="s">
        <v>4487</v>
      </c>
      <c r="G1230" s="20" t="s">
        <v>15</v>
      </c>
      <c r="H1230" s="1">
        <v>4667180</v>
      </c>
      <c r="I1230" s="1">
        <v>14000</v>
      </c>
      <c r="J1230" s="1"/>
      <c r="K1230" s="1"/>
      <c r="L1230" s="1"/>
      <c r="M1230" s="1"/>
      <c r="N1230" s="1"/>
      <c r="O1230" s="1"/>
      <c r="P1230" s="22"/>
      <c r="Q1230" s="22"/>
      <c r="R1230" s="9">
        <f t="shared" si="27"/>
        <v>4667180</v>
      </c>
      <c r="S1230" s="1">
        <f t="shared" si="28"/>
        <v>14000</v>
      </c>
      <c r="T1230" s="20" t="s">
        <v>4443</v>
      </c>
      <c r="U1230" s="1" t="s">
        <v>21</v>
      </c>
      <c r="V1230" s="1" t="s">
        <v>3847</v>
      </c>
      <c r="W1230" s="188" t="s">
        <v>4488</v>
      </c>
      <c r="X1230" s="188" t="s">
        <v>4489</v>
      </c>
    </row>
    <row r="1231" spans="1:24" s="188" customFormat="1" ht="157.5" x14ac:dyDescent="0.25">
      <c r="A1231" s="1">
        <v>1224</v>
      </c>
      <c r="B1231" s="81" t="s">
        <v>3842</v>
      </c>
      <c r="C1231" s="20" t="s">
        <v>4490</v>
      </c>
      <c r="D1231" s="20" t="s">
        <v>4491</v>
      </c>
      <c r="E1231" s="20" t="s">
        <v>3519</v>
      </c>
      <c r="F1231" s="5" t="s">
        <v>4492</v>
      </c>
      <c r="G1231" s="20" t="s">
        <v>15</v>
      </c>
      <c r="H1231" s="1">
        <v>98507949.400000006</v>
      </c>
      <c r="I1231" s="1">
        <v>35</v>
      </c>
      <c r="J1231" s="1"/>
      <c r="K1231" s="1"/>
      <c r="L1231" s="1"/>
      <c r="M1231" s="1"/>
      <c r="N1231" s="1"/>
      <c r="O1231" s="1"/>
      <c r="P1231" s="22"/>
      <c r="Q1231" s="22"/>
      <c r="R1231" s="9">
        <f t="shared" si="27"/>
        <v>98507949.400000006</v>
      </c>
      <c r="S1231" s="1">
        <f t="shared" si="28"/>
        <v>35</v>
      </c>
      <c r="T1231" s="20" t="s">
        <v>4443</v>
      </c>
      <c r="U1231" s="1" t="s">
        <v>21</v>
      </c>
      <c r="V1231" s="1" t="s">
        <v>3847</v>
      </c>
      <c r="W1231" s="188" t="s">
        <v>4493</v>
      </c>
      <c r="X1231" s="188" t="s">
        <v>4494</v>
      </c>
    </row>
    <row r="1232" spans="1:24" s="188" customFormat="1" ht="63" x14ac:dyDescent="0.25">
      <c r="A1232" s="1">
        <v>1225</v>
      </c>
      <c r="B1232" s="81" t="s">
        <v>4495</v>
      </c>
      <c r="C1232" s="20" t="s">
        <v>4496</v>
      </c>
      <c r="D1232" s="20" t="s">
        <v>4497</v>
      </c>
      <c r="E1232" s="20" t="s">
        <v>3519</v>
      </c>
      <c r="F1232" s="5" t="s">
        <v>4498</v>
      </c>
      <c r="G1232" s="20" t="s">
        <v>15</v>
      </c>
      <c r="H1232" s="1">
        <v>10146240</v>
      </c>
      <c r="I1232" s="1">
        <v>12</v>
      </c>
      <c r="J1232" s="1"/>
      <c r="K1232" s="1"/>
      <c r="L1232" s="1"/>
      <c r="M1232" s="1"/>
      <c r="N1232" s="1"/>
      <c r="O1232" s="1"/>
      <c r="P1232" s="22"/>
      <c r="Q1232" s="22"/>
      <c r="R1232" s="9">
        <f t="shared" si="27"/>
        <v>10146240</v>
      </c>
      <c r="S1232" s="1">
        <f t="shared" si="28"/>
        <v>12</v>
      </c>
      <c r="T1232" s="20" t="s">
        <v>4443</v>
      </c>
      <c r="U1232" s="1" t="s">
        <v>21</v>
      </c>
      <c r="V1232" s="1" t="s">
        <v>3847</v>
      </c>
      <c r="W1232" s="188" t="s">
        <v>4499</v>
      </c>
      <c r="X1232" s="188" t="s">
        <v>4500</v>
      </c>
    </row>
    <row r="1233" spans="1:24" s="188" customFormat="1" ht="31.5" x14ac:dyDescent="0.25">
      <c r="A1233" s="1">
        <v>1226</v>
      </c>
      <c r="B1233" s="81" t="s">
        <v>4501</v>
      </c>
      <c r="C1233" s="20" t="s">
        <v>4502</v>
      </c>
      <c r="D1233" s="20" t="s">
        <v>4503</v>
      </c>
      <c r="E1233" s="20" t="s">
        <v>3519</v>
      </c>
      <c r="F1233" s="5" t="s">
        <v>4504</v>
      </c>
      <c r="G1233" s="20" t="s">
        <v>15</v>
      </c>
      <c r="H1233" s="1">
        <v>78983758.799999997</v>
      </c>
      <c r="I1233" s="1">
        <v>23220</v>
      </c>
      <c r="J1233" s="1"/>
      <c r="K1233" s="1"/>
      <c r="L1233" s="1"/>
      <c r="M1233" s="1"/>
      <c r="N1233" s="1"/>
      <c r="O1233" s="1"/>
      <c r="P1233" s="22"/>
      <c r="Q1233" s="22"/>
      <c r="R1233" s="9">
        <f t="shared" si="27"/>
        <v>78983758.799999997</v>
      </c>
      <c r="S1233" s="1">
        <f t="shared" si="28"/>
        <v>23220</v>
      </c>
      <c r="T1233" s="20" t="s">
        <v>4443</v>
      </c>
      <c r="U1233" s="1" t="s">
        <v>24</v>
      </c>
      <c r="V1233" s="1" t="s">
        <v>4505</v>
      </c>
      <c r="W1233" s="188" t="s">
        <v>4506</v>
      </c>
      <c r="X1233" s="188" t="s">
        <v>4507</v>
      </c>
    </row>
    <row r="1234" spans="1:24" s="188" customFormat="1" ht="31.5" x14ac:dyDescent="0.25">
      <c r="A1234" s="1">
        <v>1227</v>
      </c>
      <c r="B1234" s="81" t="s">
        <v>4508</v>
      </c>
      <c r="C1234" s="20" t="s">
        <v>4502</v>
      </c>
      <c r="D1234" s="20" t="s">
        <v>4509</v>
      </c>
      <c r="E1234" s="20" t="s">
        <v>3519</v>
      </c>
      <c r="F1234" s="5" t="s">
        <v>4510</v>
      </c>
      <c r="G1234" s="20" t="s">
        <v>15</v>
      </c>
      <c r="H1234" s="1">
        <v>78983758.799999997</v>
      </c>
      <c r="I1234" s="1">
        <v>23220</v>
      </c>
      <c r="J1234" s="1"/>
      <c r="K1234" s="1"/>
      <c r="L1234" s="1"/>
      <c r="M1234" s="1"/>
      <c r="N1234" s="1"/>
      <c r="O1234" s="1"/>
      <c r="P1234" s="22"/>
      <c r="Q1234" s="22"/>
      <c r="R1234" s="9">
        <f t="shared" si="27"/>
        <v>78983758.799999997</v>
      </c>
      <c r="S1234" s="1">
        <f t="shared" si="28"/>
        <v>23220</v>
      </c>
      <c r="T1234" s="20" t="s">
        <v>4443</v>
      </c>
      <c r="U1234" s="1" t="s">
        <v>24</v>
      </c>
      <c r="V1234" s="1" t="s">
        <v>4505</v>
      </c>
      <c r="W1234" s="188" t="s">
        <v>4506</v>
      </c>
      <c r="X1234" s="188" t="s">
        <v>4507</v>
      </c>
    </row>
    <row r="1235" spans="1:24" s="188" customFormat="1" ht="31.5" x14ac:dyDescent="0.25">
      <c r="A1235" s="1">
        <v>1228</v>
      </c>
      <c r="B1235" s="81" t="s">
        <v>4511</v>
      </c>
      <c r="C1235" s="20" t="s">
        <v>4512</v>
      </c>
      <c r="D1235" s="20" t="s">
        <v>4513</v>
      </c>
      <c r="E1235" s="20" t="s">
        <v>3519</v>
      </c>
      <c r="F1235" s="5" t="s">
        <v>4514</v>
      </c>
      <c r="G1235" s="20" t="s">
        <v>15</v>
      </c>
      <c r="H1235" s="1">
        <v>1147822.0800000001</v>
      </c>
      <c r="I1235" s="1">
        <v>4</v>
      </c>
      <c r="J1235" s="1"/>
      <c r="K1235" s="1"/>
      <c r="L1235" s="1"/>
      <c r="M1235" s="1"/>
      <c r="N1235" s="1"/>
      <c r="O1235" s="1"/>
      <c r="P1235" s="22"/>
      <c r="Q1235" s="22"/>
      <c r="R1235" s="9">
        <f t="shared" si="27"/>
        <v>1147822.0800000001</v>
      </c>
      <c r="S1235" s="1">
        <f t="shared" si="28"/>
        <v>4</v>
      </c>
      <c r="T1235" s="20" t="s">
        <v>4443</v>
      </c>
      <c r="U1235" s="1" t="s">
        <v>24</v>
      </c>
      <c r="V1235" s="1" t="s">
        <v>4505</v>
      </c>
      <c r="W1235" s="188" t="s">
        <v>4515</v>
      </c>
      <c r="X1235" s="188" t="s">
        <v>4516</v>
      </c>
    </row>
    <row r="1236" spans="1:24" s="188" customFormat="1" ht="31.5" x14ac:dyDescent="0.25">
      <c r="A1236" s="1">
        <v>1229</v>
      </c>
      <c r="B1236" s="81" t="s">
        <v>4517</v>
      </c>
      <c r="C1236" s="20" t="s">
        <v>4512</v>
      </c>
      <c r="D1236" s="20" t="s">
        <v>4518</v>
      </c>
      <c r="E1236" s="20" t="s">
        <v>3519</v>
      </c>
      <c r="F1236" s="5" t="s">
        <v>4519</v>
      </c>
      <c r="G1236" s="20" t="s">
        <v>15</v>
      </c>
      <c r="H1236" s="1">
        <v>1147822.0800000001</v>
      </c>
      <c r="I1236" s="1">
        <v>4</v>
      </c>
      <c r="J1236" s="1"/>
      <c r="K1236" s="1"/>
      <c r="L1236" s="1"/>
      <c r="M1236" s="1"/>
      <c r="N1236" s="1"/>
      <c r="O1236" s="1"/>
      <c r="P1236" s="22"/>
      <c r="Q1236" s="22"/>
      <c r="R1236" s="9">
        <f t="shared" si="27"/>
        <v>1147822.0800000001</v>
      </c>
      <c r="S1236" s="1">
        <f t="shared" si="28"/>
        <v>4</v>
      </c>
      <c r="T1236" s="20" t="s">
        <v>4443</v>
      </c>
      <c r="U1236" s="1" t="s">
        <v>24</v>
      </c>
      <c r="V1236" s="1" t="s">
        <v>4505</v>
      </c>
      <c r="W1236" s="188" t="s">
        <v>4515</v>
      </c>
      <c r="X1236" s="188" t="s">
        <v>4516</v>
      </c>
    </row>
    <row r="1237" spans="1:24" s="188" customFormat="1" ht="47.25" x14ac:dyDescent="0.25">
      <c r="A1237" s="1">
        <v>1230</v>
      </c>
      <c r="B1237" s="81" t="s">
        <v>4520</v>
      </c>
      <c r="C1237" s="20" t="s">
        <v>4521</v>
      </c>
      <c r="D1237" s="20" t="s">
        <v>4522</v>
      </c>
      <c r="E1237" s="20" t="s">
        <v>3519</v>
      </c>
      <c r="F1237" s="5" t="s">
        <v>4523</v>
      </c>
      <c r="G1237" s="1" t="s">
        <v>27</v>
      </c>
      <c r="H1237" s="1">
        <v>19786.650000000001</v>
      </c>
      <c r="I1237" s="1">
        <v>5</v>
      </c>
      <c r="J1237" s="1"/>
      <c r="K1237" s="1"/>
      <c r="L1237" s="1"/>
      <c r="M1237" s="1"/>
      <c r="N1237" s="1"/>
      <c r="O1237" s="1"/>
      <c r="P1237" s="22"/>
      <c r="Q1237" s="22"/>
      <c r="R1237" s="9">
        <f t="shared" si="27"/>
        <v>19786.650000000001</v>
      </c>
      <c r="S1237" s="1">
        <f t="shared" si="28"/>
        <v>5</v>
      </c>
      <c r="T1237" s="20" t="s">
        <v>4443</v>
      </c>
      <c r="U1237" s="1" t="s">
        <v>4524</v>
      </c>
      <c r="V1237" s="1" t="s">
        <v>4525</v>
      </c>
      <c r="W1237" s="188" t="s">
        <v>4526</v>
      </c>
      <c r="X1237" s="188" t="s">
        <v>4527</v>
      </c>
    </row>
    <row r="1238" spans="1:24" s="188" customFormat="1" ht="47.25" x14ac:dyDescent="0.25">
      <c r="A1238" s="1">
        <v>1231</v>
      </c>
      <c r="B1238" s="81" t="s">
        <v>4528</v>
      </c>
      <c r="C1238" s="20" t="s">
        <v>4529</v>
      </c>
      <c r="D1238" s="20" t="s">
        <v>4530</v>
      </c>
      <c r="E1238" s="20" t="s">
        <v>3519</v>
      </c>
      <c r="F1238" s="5" t="s">
        <v>4531</v>
      </c>
      <c r="G1238" s="1" t="s">
        <v>27</v>
      </c>
      <c r="H1238" s="1">
        <v>1398405.1200000001</v>
      </c>
      <c r="I1238" s="1">
        <v>46.45</v>
      </c>
      <c r="J1238" s="1"/>
      <c r="K1238" s="1"/>
      <c r="L1238" s="1"/>
      <c r="M1238" s="1"/>
      <c r="N1238" s="1"/>
      <c r="O1238" s="1"/>
      <c r="P1238" s="22"/>
      <c r="Q1238" s="22"/>
      <c r="R1238" s="9">
        <f t="shared" si="27"/>
        <v>1398405.1200000001</v>
      </c>
      <c r="S1238" s="1">
        <f t="shared" si="28"/>
        <v>46.45</v>
      </c>
      <c r="T1238" s="20" t="s">
        <v>4443</v>
      </c>
      <c r="U1238" s="1" t="s">
        <v>24</v>
      </c>
      <c r="V1238" s="1" t="s">
        <v>4532</v>
      </c>
      <c r="W1238" s="188" t="s">
        <v>4533</v>
      </c>
      <c r="X1238" s="188" t="s">
        <v>4534</v>
      </c>
    </row>
    <row r="1239" spans="1:24" s="188" customFormat="1" ht="31.5" x14ac:dyDescent="0.25">
      <c r="A1239" s="1">
        <v>1232</v>
      </c>
      <c r="B1239" s="81" t="s">
        <v>4535</v>
      </c>
      <c r="C1239" s="20" t="s">
        <v>4536</v>
      </c>
      <c r="D1239" s="20" t="s">
        <v>4537</v>
      </c>
      <c r="E1239" s="20" t="s">
        <v>3519</v>
      </c>
      <c r="F1239" s="5" t="s">
        <v>4538</v>
      </c>
      <c r="G1239" s="1" t="s">
        <v>27</v>
      </c>
      <c r="H1239" s="1">
        <v>5797020</v>
      </c>
      <c r="I1239" s="1">
        <v>6000</v>
      </c>
      <c r="J1239" s="1"/>
      <c r="K1239" s="1"/>
      <c r="L1239" s="1"/>
      <c r="M1239" s="1"/>
      <c r="N1239" s="1"/>
      <c r="O1239" s="1"/>
      <c r="P1239" s="22"/>
      <c r="Q1239" s="22"/>
      <c r="R1239" s="9">
        <f t="shared" si="27"/>
        <v>5797020</v>
      </c>
      <c r="S1239" s="1">
        <f t="shared" si="28"/>
        <v>6000</v>
      </c>
      <c r="T1239" s="20" t="s">
        <v>4443</v>
      </c>
      <c r="U1239" s="1" t="s">
        <v>382</v>
      </c>
      <c r="V1239" s="1" t="s">
        <v>25</v>
      </c>
      <c r="W1239" s="188" t="s">
        <v>4539</v>
      </c>
      <c r="X1239" s="188" t="s">
        <v>4540</v>
      </c>
    </row>
    <row r="1240" spans="1:24" s="188" customFormat="1" ht="31.5" x14ac:dyDescent="0.25">
      <c r="A1240" s="1">
        <v>1233</v>
      </c>
      <c r="B1240" s="81" t="s">
        <v>4541</v>
      </c>
      <c r="C1240" s="20" t="s">
        <v>4542</v>
      </c>
      <c r="D1240" s="20" t="s">
        <v>4543</v>
      </c>
      <c r="E1240" s="20" t="s">
        <v>3519</v>
      </c>
      <c r="F1240" s="5" t="s">
        <v>4544</v>
      </c>
      <c r="G1240" s="20" t="s">
        <v>15</v>
      </c>
      <c r="H1240" s="1">
        <v>18197766.5</v>
      </c>
      <c r="I1240" s="1">
        <v>6350</v>
      </c>
      <c r="J1240" s="1"/>
      <c r="K1240" s="1"/>
      <c r="L1240" s="1"/>
      <c r="M1240" s="1"/>
      <c r="N1240" s="1"/>
      <c r="O1240" s="1"/>
      <c r="P1240" s="22"/>
      <c r="Q1240" s="22"/>
      <c r="R1240" s="9">
        <f t="shared" si="27"/>
        <v>18197766.5</v>
      </c>
      <c r="S1240" s="1">
        <f t="shared" si="28"/>
        <v>6350</v>
      </c>
      <c r="T1240" s="20" t="s">
        <v>4443</v>
      </c>
      <c r="U1240" s="1" t="s">
        <v>24</v>
      </c>
      <c r="V1240" s="1" t="s">
        <v>4505</v>
      </c>
      <c r="W1240" s="188" t="s">
        <v>4545</v>
      </c>
      <c r="X1240" s="188" t="s">
        <v>4546</v>
      </c>
    </row>
    <row r="1241" spans="1:24" s="188" customFormat="1" ht="31.5" x14ac:dyDescent="0.25">
      <c r="A1241" s="1">
        <v>1234</v>
      </c>
      <c r="B1241" s="81" t="s">
        <v>4547</v>
      </c>
      <c r="C1241" s="20" t="s">
        <v>4542</v>
      </c>
      <c r="D1241" s="20" t="s">
        <v>4548</v>
      </c>
      <c r="E1241" s="20" t="s">
        <v>3519</v>
      </c>
      <c r="F1241" s="5" t="s">
        <v>4549</v>
      </c>
      <c r="G1241" s="20" t="s">
        <v>15</v>
      </c>
      <c r="H1241" s="1">
        <v>18197766.5</v>
      </c>
      <c r="I1241" s="1">
        <v>6350</v>
      </c>
      <c r="J1241" s="1"/>
      <c r="K1241" s="1"/>
      <c r="L1241" s="1"/>
      <c r="M1241" s="1"/>
      <c r="N1241" s="1"/>
      <c r="O1241" s="1"/>
      <c r="P1241" s="22"/>
      <c r="Q1241" s="22"/>
      <c r="R1241" s="9">
        <f t="shared" si="27"/>
        <v>18197766.5</v>
      </c>
      <c r="S1241" s="1">
        <f t="shared" si="28"/>
        <v>6350</v>
      </c>
      <c r="T1241" s="20" t="s">
        <v>4443</v>
      </c>
      <c r="U1241" s="1" t="s">
        <v>24</v>
      </c>
      <c r="V1241" s="1" t="s">
        <v>4505</v>
      </c>
      <c r="W1241" s="188" t="s">
        <v>4545</v>
      </c>
      <c r="X1241" s="188" t="s">
        <v>4546</v>
      </c>
    </row>
    <row r="1242" spans="1:24" s="188" customFormat="1" ht="78.75" x14ac:dyDescent="0.25">
      <c r="A1242" s="1">
        <v>1235</v>
      </c>
      <c r="B1242" s="81" t="s">
        <v>4550</v>
      </c>
      <c r="C1242" s="20" t="s">
        <v>4542</v>
      </c>
      <c r="D1242" s="20" t="s">
        <v>4551</v>
      </c>
      <c r="E1242" s="20" t="s">
        <v>3519</v>
      </c>
      <c r="F1242" s="5" t="s">
        <v>4552</v>
      </c>
      <c r="G1242" s="20" t="s">
        <v>15</v>
      </c>
      <c r="H1242" s="1">
        <v>18197766.5</v>
      </c>
      <c r="I1242" s="1">
        <v>6350</v>
      </c>
      <c r="J1242" s="1"/>
      <c r="K1242" s="1"/>
      <c r="L1242" s="1"/>
      <c r="M1242" s="1"/>
      <c r="N1242" s="1"/>
      <c r="O1242" s="1"/>
      <c r="P1242" s="22"/>
      <c r="Q1242" s="22"/>
      <c r="R1242" s="9">
        <f t="shared" si="27"/>
        <v>18197766.5</v>
      </c>
      <c r="S1242" s="1">
        <f t="shared" si="28"/>
        <v>6350</v>
      </c>
      <c r="T1242" s="20" t="s">
        <v>4443</v>
      </c>
      <c r="U1242" s="1" t="s">
        <v>24</v>
      </c>
      <c r="V1242" s="1" t="s">
        <v>4505</v>
      </c>
      <c r="W1242" s="188" t="s">
        <v>4545</v>
      </c>
      <c r="X1242" s="188" t="s">
        <v>4546</v>
      </c>
    </row>
    <row r="1243" spans="1:24" s="188" customFormat="1" ht="63" x14ac:dyDescent="0.25">
      <c r="A1243" s="1">
        <v>1236</v>
      </c>
      <c r="B1243" s="81" t="s">
        <v>4553</v>
      </c>
      <c r="C1243" s="20" t="s">
        <v>4554</v>
      </c>
      <c r="D1243" s="20" t="s">
        <v>4555</v>
      </c>
      <c r="E1243" s="20" t="s">
        <v>3519</v>
      </c>
      <c r="F1243" s="5" t="s">
        <v>4556</v>
      </c>
      <c r="G1243" s="20" t="s">
        <v>15</v>
      </c>
      <c r="H1243" s="1">
        <v>1353941.25</v>
      </c>
      <c r="I1243" s="1">
        <v>25</v>
      </c>
      <c r="J1243" s="1"/>
      <c r="K1243" s="1"/>
      <c r="L1243" s="1"/>
      <c r="M1243" s="1"/>
      <c r="N1243" s="1"/>
      <c r="O1243" s="1"/>
      <c r="P1243" s="22"/>
      <c r="Q1243" s="22"/>
      <c r="R1243" s="9">
        <f t="shared" si="27"/>
        <v>1353941.25</v>
      </c>
      <c r="S1243" s="1">
        <f t="shared" si="28"/>
        <v>25</v>
      </c>
      <c r="T1243" s="20" t="s">
        <v>4443</v>
      </c>
      <c r="U1243" s="1" t="s">
        <v>24</v>
      </c>
      <c r="V1243" s="1" t="s">
        <v>25</v>
      </c>
      <c r="W1243" s="188" t="s">
        <v>4557</v>
      </c>
      <c r="X1243" s="188" t="s">
        <v>4558</v>
      </c>
    </row>
    <row r="1244" spans="1:24" s="188" customFormat="1" ht="31.5" x14ac:dyDescent="0.25">
      <c r="A1244" s="1">
        <v>1237</v>
      </c>
      <c r="B1244" s="81" t="s">
        <v>4559</v>
      </c>
      <c r="C1244" s="20" t="s">
        <v>4560</v>
      </c>
      <c r="D1244" s="20" t="s">
        <v>4561</v>
      </c>
      <c r="E1244" s="20" t="s">
        <v>3519</v>
      </c>
      <c r="F1244" s="5" t="s">
        <v>4562</v>
      </c>
      <c r="G1244" s="20" t="s">
        <v>15</v>
      </c>
      <c r="H1244" s="1">
        <v>19999936.32</v>
      </c>
      <c r="I1244" s="1">
        <v>292.26</v>
      </c>
      <c r="J1244" s="1"/>
      <c r="K1244" s="1"/>
      <c r="L1244" s="1"/>
      <c r="M1244" s="1"/>
      <c r="N1244" s="1"/>
      <c r="O1244" s="1"/>
      <c r="P1244" s="22"/>
      <c r="Q1244" s="22"/>
      <c r="R1244" s="9">
        <f t="shared" si="27"/>
        <v>19999936.32</v>
      </c>
      <c r="S1244" s="1">
        <f t="shared" si="28"/>
        <v>292.26</v>
      </c>
      <c r="T1244" s="20" t="s">
        <v>4443</v>
      </c>
      <c r="U1244" s="1" t="s">
        <v>24</v>
      </c>
      <c r="V1244" s="1" t="s">
        <v>25</v>
      </c>
      <c r="W1244" s="188" t="s">
        <v>4563</v>
      </c>
      <c r="X1244" s="188" t="s">
        <v>4564</v>
      </c>
    </row>
    <row r="1245" spans="1:24" s="188" customFormat="1" ht="31.5" x14ac:dyDescent="0.25">
      <c r="A1245" s="1">
        <v>1238</v>
      </c>
      <c r="B1245" s="81" t="s">
        <v>4565</v>
      </c>
      <c r="C1245" s="20" t="s">
        <v>4566</v>
      </c>
      <c r="D1245" s="20" t="s">
        <v>4567</v>
      </c>
      <c r="E1245" s="20" t="s">
        <v>3519</v>
      </c>
      <c r="F1245" s="5" t="s">
        <v>4568</v>
      </c>
      <c r="G1245" s="20" t="s">
        <v>15</v>
      </c>
      <c r="H1245" s="1">
        <v>53475000</v>
      </c>
      <c r="I1245" s="1">
        <v>17250</v>
      </c>
      <c r="J1245" s="1"/>
      <c r="K1245" s="1"/>
      <c r="L1245" s="1"/>
      <c r="M1245" s="1"/>
      <c r="N1245" s="1"/>
      <c r="O1245" s="1"/>
      <c r="P1245" s="22"/>
      <c r="Q1245" s="22"/>
      <c r="R1245" s="9">
        <f t="shared" si="27"/>
        <v>53475000</v>
      </c>
      <c r="S1245" s="1">
        <f t="shared" si="28"/>
        <v>17250</v>
      </c>
      <c r="T1245" s="20" t="s">
        <v>4443</v>
      </c>
      <c r="U1245" s="1" t="s">
        <v>24</v>
      </c>
      <c r="V1245" s="1" t="s">
        <v>25</v>
      </c>
      <c r="W1245" s="188" t="s">
        <v>4569</v>
      </c>
      <c r="X1245" s="188" t="s">
        <v>4570</v>
      </c>
    </row>
    <row r="1246" spans="1:24" s="188" customFormat="1" ht="31.5" x14ac:dyDescent="0.25">
      <c r="A1246" s="1">
        <v>1239</v>
      </c>
      <c r="B1246" s="81" t="s">
        <v>4571</v>
      </c>
      <c r="C1246" s="20" t="s">
        <v>4572</v>
      </c>
      <c r="D1246" s="20" t="s">
        <v>4571</v>
      </c>
      <c r="E1246" s="20" t="s">
        <v>3519</v>
      </c>
      <c r="F1246" s="5" t="s">
        <v>4573</v>
      </c>
      <c r="G1246" s="20" t="s">
        <v>15</v>
      </c>
      <c r="H1246" s="1">
        <v>21000000</v>
      </c>
      <c r="I1246" s="1">
        <v>10</v>
      </c>
      <c r="J1246" s="1"/>
      <c r="K1246" s="1"/>
      <c r="L1246" s="1"/>
      <c r="M1246" s="1"/>
      <c r="N1246" s="1"/>
      <c r="O1246" s="1"/>
      <c r="P1246" s="22"/>
      <c r="Q1246" s="22"/>
      <c r="R1246" s="9">
        <f t="shared" si="27"/>
        <v>21000000</v>
      </c>
      <c r="S1246" s="1">
        <f t="shared" si="28"/>
        <v>10</v>
      </c>
      <c r="T1246" s="20" t="s">
        <v>4443</v>
      </c>
      <c r="U1246" s="1" t="s">
        <v>25</v>
      </c>
      <c r="V1246" s="1" t="s">
        <v>25</v>
      </c>
      <c r="W1246" s="188" t="s">
        <v>4574</v>
      </c>
      <c r="X1246" s="188" t="s">
        <v>4575</v>
      </c>
    </row>
    <row r="1247" spans="1:24" s="188" customFormat="1" ht="31.5" x14ac:dyDescent="0.25">
      <c r="A1247" s="1">
        <v>1240</v>
      </c>
      <c r="B1247" s="81" t="s">
        <v>4571</v>
      </c>
      <c r="C1247" s="20" t="s">
        <v>4572</v>
      </c>
      <c r="D1247" s="20" t="s">
        <v>4571</v>
      </c>
      <c r="E1247" s="20" t="s">
        <v>3519</v>
      </c>
      <c r="F1247" s="5" t="s">
        <v>4576</v>
      </c>
      <c r="G1247" s="20" t="s">
        <v>15</v>
      </c>
      <c r="H1247" s="1">
        <v>21000000</v>
      </c>
      <c r="I1247" s="1">
        <v>10</v>
      </c>
      <c r="J1247" s="1"/>
      <c r="K1247" s="1"/>
      <c r="L1247" s="1"/>
      <c r="M1247" s="1"/>
      <c r="N1247" s="1"/>
      <c r="O1247" s="1"/>
      <c r="P1247" s="22"/>
      <c r="Q1247" s="22"/>
      <c r="R1247" s="9">
        <f t="shared" si="27"/>
        <v>21000000</v>
      </c>
      <c r="S1247" s="1">
        <f t="shared" si="28"/>
        <v>10</v>
      </c>
      <c r="T1247" s="20" t="s">
        <v>4443</v>
      </c>
      <c r="U1247" s="1" t="s">
        <v>25</v>
      </c>
      <c r="V1247" s="1" t="s">
        <v>25</v>
      </c>
      <c r="W1247" s="188" t="s">
        <v>4574</v>
      </c>
      <c r="X1247" s="188" t="s">
        <v>4575</v>
      </c>
    </row>
    <row r="1248" spans="1:24" s="188" customFormat="1" ht="31.5" x14ac:dyDescent="0.25">
      <c r="A1248" s="1">
        <v>1241</v>
      </c>
      <c r="B1248" s="81" t="s">
        <v>4571</v>
      </c>
      <c r="C1248" s="20" t="s">
        <v>4572</v>
      </c>
      <c r="D1248" s="20" t="s">
        <v>4571</v>
      </c>
      <c r="E1248" s="20" t="s">
        <v>3519</v>
      </c>
      <c r="F1248" s="5" t="s">
        <v>4577</v>
      </c>
      <c r="G1248" s="20" t="s">
        <v>15</v>
      </c>
      <c r="H1248" s="1">
        <v>21000000</v>
      </c>
      <c r="I1248" s="1">
        <v>10</v>
      </c>
      <c r="J1248" s="1"/>
      <c r="K1248" s="1"/>
      <c r="L1248" s="1"/>
      <c r="M1248" s="1"/>
      <c r="N1248" s="1"/>
      <c r="O1248" s="1"/>
      <c r="P1248" s="22"/>
      <c r="Q1248" s="22"/>
      <c r="R1248" s="9">
        <f t="shared" si="27"/>
        <v>21000000</v>
      </c>
      <c r="S1248" s="1">
        <f t="shared" si="28"/>
        <v>10</v>
      </c>
      <c r="T1248" s="20" t="s">
        <v>4443</v>
      </c>
      <c r="U1248" s="1" t="s">
        <v>25</v>
      </c>
      <c r="V1248" s="1" t="s">
        <v>25</v>
      </c>
      <c r="W1248" s="188" t="s">
        <v>4574</v>
      </c>
      <c r="X1248" s="188" t="s">
        <v>4575</v>
      </c>
    </row>
    <row r="1249" spans="1:24" s="188" customFormat="1" ht="31.5" x14ac:dyDescent="0.25">
      <c r="A1249" s="1">
        <v>1242</v>
      </c>
      <c r="B1249" s="81" t="s">
        <v>4578</v>
      </c>
      <c r="C1249" s="20" t="s">
        <v>4579</v>
      </c>
      <c r="D1249" s="20" t="s">
        <v>4580</v>
      </c>
      <c r="E1249" s="20" t="s">
        <v>3519</v>
      </c>
      <c r="F1249" s="5" t="s">
        <v>4581</v>
      </c>
      <c r="G1249" s="20" t="s">
        <v>15</v>
      </c>
      <c r="H1249" s="1">
        <v>11836710</v>
      </c>
      <c r="I1249" s="1">
        <v>500</v>
      </c>
      <c r="J1249" s="1"/>
      <c r="K1249" s="1"/>
      <c r="L1249" s="1"/>
      <c r="M1249" s="1"/>
      <c r="N1249" s="1"/>
      <c r="O1249" s="1"/>
      <c r="P1249" s="22"/>
      <c r="Q1249" s="22"/>
      <c r="R1249" s="9">
        <f t="shared" si="27"/>
        <v>11836710</v>
      </c>
      <c r="S1249" s="1">
        <f t="shared" si="28"/>
        <v>500</v>
      </c>
      <c r="T1249" s="20" t="s">
        <v>4443</v>
      </c>
      <c r="U1249" s="1" t="s">
        <v>24</v>
      </c>
      <c r="V1249" s="1" t="s">
        <v>25</v>
      </c>
      <c r="W1249" s="188" t="s">
        <v>4582</v>
      </c>
      <c r="X1249" s="188" t="s">
        <v>4583</v>
      </c>
    </row>
    <row r="1250" spans="1:24" s="188" customFormat="1" ht="31.5" x14ac:dyDescent="0.25">
      <c r="A1250" s="1">
        <v>1243</v>
      </c>
      <c r="B1250" s="81" t="s">
        <v>4584</v>
      </c>
      <c r="C1250" s="20" t="s">
        <v>4585</v>
      </c>
      <c r="D1250" s="20" t="s">
        <v>4586</v>
      </c>
      <c r="E1250" s="20" t="s">
        <v>3519</v>
      </c>
      <c r="F1250" s="5" t="s">
        <v>4587</v>
      </c>
      <c r="G1250" s="20" t="s">
        <v>15</v>
      </c>
      <c r="H1250" s="1">
        <v>19999949.760000002</v>
      </c>
      <c r="I1250" s="1">
        <v>2204.58</v>
      </c>
      <c r="J1250" s="1"/>
      <c r="K1250" s="1"/>
      <c r="L1250" s="1"/>
      <c r="M1250" s="1"/>
      <c r="N1250" s="1"/>
      <c r="O1250" s="1"/>
      <c r="P1250" s="22"/>
      <c r="Q1250" s="22"/>
      <c r="R1250" s="9">
        <f t="shared" si="27"/>
        <v>19999949.760000002</v>
      </c>
      <c r="S1250" s="1">
        <f t="shared" si="28"/>
        <v>2204.58</v>
      </c>
      <c r="T1250" s="20" t="s">
        <v>4443</v>
      </c>
      <c r="U1250" s="1" t="s">
        <v>24</v>
      </c>
      <c r="V1250" s="1" t="s">
        <v>25</v>
      </c>
      <c r="W1250" s="188" t="s">
        <v>4588</v>
      </c>
      <c r="X1250" s="188" t="s">
        <v>4589</v>
      </c>
    </row>
    <row r="1251" spans="1:24" s="188" customFormat="1" ht="31.5" x14ac:dyDescent="0.25">
      <c r="A1251" s="1">
        <v>1244</v>
      </c>
      <c r="B1251" s="81" t="s">
        <v>4590</v>
      </c>
      <c r="C1251" s="20" t="s">
        <v>4591</v>
      </c>
      <c r="D1251" s="20" t="s">
        <v>4592</v>
      </c>
      <c r="E1251" s="20" t="s">
        <v>3519</v>
      </c>
      <c r="F1251" s="5" t="s">
        <v>4593</v>
      </c>
      <c r="G1251" s="20" t="s">
        <v>15</v>
      </c>
      <c r="H1251" s="1">
        <v>13271236.25</v>
      </c>
      <c r="I1251" s="1">
        <v>8396.7000000000007</v>
      </c>
      <c r="J1251" s="1"/>
      <c r="K1251" s="1"/>
      <c r="L1251" s="1"/>
      <c r="M1251" s="1"/>
      <c r="N1251" s="1"/>
      <c r="O1251" s="1"/>
      <c r="P1251" s="22"/>
      <c r="Q1251" s="22"/>
      <c r="R1251" s="9">
        <f t="shared" si="27"/>
        <v>13271236.25</v>
      </c>
      <c r="S1251" s="1">
        <f t="shared" si="28"/>
        <v>8396.7000000000007</v>
      </c>
      <c r="T1251" s="20" t="s">
        <v>4443</v>
      </c>
      <c r="U1251" s="1" t="s">
        <v>25</v>
      </c>
      <c r="V1251" s="1" t="s">
        <v>25</v>
      </c>
      <c r="W1251" s="188" t="s">
        <v>4594</v>
      </c>
      <c r="X1251" s="188" t="s">
        <v>4595</v>
      </c>
    </row>
    <row r="1252" spans="1:24" s="188" customFormat="1" ht="31.5" x14ac:dyDescent="0.25">
      <c r="A1252" s="1">
        <v>1245</v>
      </c>
      <c r="B1252" s="81" t="s">
        <v>4596</v>
      </c>
      <c r="C1252" s="20" t="s">
        <v>4597</v>
      </c>
      <c r="D1252" s="20" t="s">
        <v>4598</v>
      </c>
      <c r="E1252" s="20" t="s">
        <v>3519</v>
      </c>
      <c r="F1252" s="5" t="s">
        <v>4599</v>
      </c>
      <c r="G1252" s="20" t="s">
        <v>15</v>
      </c>
      <c r="H1252" s="1">
        <v>15453167.6</v>
      </c>
      <c r="I1252" s="1">
        <v>119.3</v>
      </c>
      <c r="J1252" s="1"/>
      <c r="K1252" s="1"/>
      <c r="L1252" s="1"/>
      <c r="M1252" s="1"/>
      <c r="N1252" s="1"/>
      <c r="O1252" s="1"/>
      <c r="P1252" s="22"/>
      <c r="Q1252" s="22"/>
      <c r="R1252" s="9">
        <f t="shared" si="27"/>
        <v>15453167.6</v>
      </c>
      <c r="S1252" s="1">
        <f t="shared" si="28"/>
        <v>119.3</v>
      </c>
      <c r="T1252" s="20" t="s">
        <v>4443</v>
      </c>
      <c r="U1252" s="1" t="s">
        <v>25</v>
      </c>
      <c r="V1252" s="1" t="s">
        <v>25</v>
      </c>
      <c r="W1252" s="188" t="s">
        <v>4600</v>
      </c>
      <c r="X1252" s="188" t="s">
        <v>4601</v>
      </c>
    </row>
    <row r="1253" spans="1:24" s="188" customFormat="1" ht="31.5" x14ac:dyDescent="0.25">
      <c r="A1253" s="1">
        <v>1246</v>
      </c>
      <c r="B1253" s="81" t="s">
        <v>3854</v>
      </c>
      <c r="C1253" s="20" t="s">
        <v>4602</v>
      </c>
      <c r="D1253" s="20" t="s">
        <v>4603</v>
      </c>
      <c r="E1253" s="20" t="s">
        <v>3519</v>
      </c>
      <c r="F1253" s="5" t="s">
        <v>4604</v>
      </c>
      <c r="G1253" s="20" t="s">
        <v>15</v>
      </c>
      <c r="H1253" s="1">
        <v>2247792700.1999998</v>
      </c>
      <c r="I1253" s="1">
        <v>10463.61</v>
      </c>
      <c r="J1253" s="1"/>
      <c r="K1253" s="1"/>
      <c r="L1253" s="1"/>
      <c r="M1253" s="1"/>
      <c r="N1253" s="1"/>
      <c r="O1253" s="1"/>
      <c r="P1253" s="22"/>
      <c r="Q1253" s="22"/>
      <c r="R1253" s="9">
        <f t="shared" si="27"/>
        <v>2247792700.1999998</v>
      </c>
      <c r="S1253" s="1">
        <f t="shared" si="28"/>
        <v>10463.61</v>
      </c>
      <c r="T1253" s="20" t="s">
        <v>4443</v>
      </c>
      <c r="U1253" s="1" t="s">
        <v>25</v>
      </c>
      <c r="V1253" s="1" t="s">
        <v>25</v>
      </c>
      <c r="W1253" s="188" t="s">
        <v>4605</v>
      </c>
      <c r="X1253" s="188" t="s">
        <v>4606</v>
      </c>
    </row>
    <row r="1254" spans="1:24" s="188" customFormat="1" ht="31.5" x14ac:dyDescent="0.25">
      <c r="A1254" s="1">
        <v>1247</v>
      </c>
      <c r="B1254" s="81" t="s">
        <v>4607</v>
      </c>
      <c r="C1254" s="20" t="s">
        <v>4608</v>
      </c>
      <c r="D1254" s="20" t="s">
        <v>383</v>
      </c>
      <c r="E1254" s="20" t="s">
        <v>3519</v>
      </c>
      <c r="F1254" s="5" t="s">
        <v>4609</v>
      </c>
      <c r="G1254" s="20" t="s">
        <v>15</v>
      </c>
      <c r="H1254" s="1">
        <v>20550270</v>
      </c>
      <c r="I1254" s="1">
        <v>8970</v>
      </c>
      <c r="J1254" s="1"/>
      <c r="K1254" s="1"/>
      <c r="L1254" s="1"/>
      <c r="M1254" s="1"/>
      <c r="N1254" s="1"/>
      <c r="O1254" s="1"/>
      <c r="P1254" s="22"/>
      <c r="Q1254" s="22"/>
      <c r="R1254" s="9">
        <f t="shared" si="27"/>
        <v>20550270</v>
      </c>
      <c r="S1254" s="1">
        <f t="shared" si="28"/>
        <v>8970</v>
      </c>
      <c r="T1254" s="20" t="s">
        <v>4443</v>
      </c>
      <c r="U1254" s="1" t="s">
        <v>25</v>
      </c>
      <c r="V1254" s="1" t="s">
        <v>25</v>
      </c>
      <c r="W1254" s="188" t="s">
        <v>4610</v>
      </c>
      <c r="X1254" s="188" t="s">
        <v>4611</v>
      </c>
    </row>
    <row r="1255" spans="1:24" s="188" customFormat="1" ht="31.5" x14ac:dyDescent="0.25">
      <c r="A1255" s="1">
        <v>1248</v>
      </c>
      <c r="B1255" s="81" t="s">
        <v>4612</v>
      </c>
      <c r="C1255" s="20" t="s">
        <v>4613</v>
      </c>
      <c r="D1255" s="20" t="s">
        <v>4614</v>
      </c>
      <c r="E1255" s="20" t="s">
        <v>3519</v>
      </c>
      <c r="F1255" s="5" t="s">
        <v>4615</v>
      </c>
      <c r="G1255" s="20" t="s">
        <v>15</v>
      </c>
      <c r="H1255" s="1">
        <v>273180</v>
      </c>
      <c r="I1255" s="1">
        <v>1000</v>
      </c>
      <c r="J1255" s="1"/>
      <c r="K1255" s="1"/>
      <c r="L1255" s="1"/>
      <c r="M1255" s="1"/>
      <c r="N1255" s="1"/>
      <c r="O1255" s="1"/>
      <c r="P1255" s="22"/>
      <c r="Q1255" s="22"/>
      <c r="R1255" s="9">
        <f t="shared" si="27"/>
        <v>273180</v>
      </c>
      <c r="S1255" s="1">
        <f t="shared" si="28"/>
        <v>1000</v>
      </c>
      <c r="T1255" s="20" t="s">
        <v>4443</v>
      </c>
      <c r="U1255" s="1" t="s">
        <v>25</v>
      </c>
      <c r="V1255" s="1" t="s">
        <v>25</v>
      </c>
      <c r="W1255" s="188" t="s">
        <v>4616</v>
      </c>
      <c r="X1255" s="188" t="s">
        <v>4617</v>
      </c>
    </row>
    <row r="1256" spans="1:24" s="188" customFormat="1" ht="31.5" x14ac:dyDescent="0.25">
      <c r="A1256" s="1">
        <v>1249</v>
      </c>
      <c r="B1256" s="81" t="s">
        <v>4618</v>
      </c>
      <c r="C1256" s="20" t="s">
        <v>4619</v>
      </c>
      <c r="D1256" s="20" t="s">
        <v>3864</v>
      </c>
      <c r="E1256" s="20" t="s">
        <v>3519</v>
      </c>
      <c r="F1256" s="5" t="s">
        <v>4620</v>
      </c>
      <c r="G1256" s="20" t="s">
        <v>15</v>
      </c>
      <c r="H1256" s="1">
        <v>3457377.44</v>
      </c>
      <c r="I1256" s="1">
        <v>22</v>
      </c>
      <c r="J1256" s="1"/>
      <c r="K1256" s="1"/>
      <c r="L1256" s="1"/>
      <c r="M1256" s="1"/>
      <c r="N1256" s="1"/>
      <c r="O1256" s="1"/>
      <c r="P1256" s="22"/>
      <c r="Q1256" s="22"/>
      <c r="R1256" s="9">
        <f t="shared" si="27"/>
        <v>3457377.44</v>
      </c>
      <c r="S1256" s="1">
        <f t="shared" si="28"/>
        <v>22</v>
      </c>
      <c r="T1256" s="20" t="s">
        <v>4443</v>
      </c>
      <c r="U1256" s="1" t="s">
        <v>21</v>
      </c>
      <c r="V1256" s="1" t="s">
        <v>3847</v>
      </c>
      <c r="W1256" s="188" t="s">
        <v>4621</v>
      </c>
      <c r="X1256" s="188" t="s">
        <v>4622</v>
      </c>
    </row>
    <row r="1257" spans="1:24" s="188" customFormat="1" ht="31.5" x14ac:dyDescent="0.25">
      <c r="A1257" s="1">
        <v>1250</v>
      </c>
      <c r="B1257" s="81" t="s">
        <v>4623</v>
      </c>
      <c r="C1257" s="20" t="s">
        <v>4624</v>
      </c>
      <c r="D1257" s="20" t="s">
        <v>4625</v>
      </c>
      <c r="E1257" s="20" t="s">
        <v>3519</v>
      </c>
      <c r="F1257" s="5" t="s">
        <v>4626</v>
      </c>
      <c r="G1257" s="20" t="s">
        <v>15</v>
      </c>
      <c r="H1257" s="1">
        <v>8081460</v>
      </c>
      <c r="I1257" s="1">
        <v>17</v>
      </c>
      <c r="J1257" s="1"/>
      <c r="K1257" s="1"/>
      <c r="L1257" s="1"/>
      <c r="M1257" s="1"/>
      <c r="N1257" s="1"/>
      <c r="O1257" s="1"/>
      <c r="P1257" s="22"/>
      <c r="Q1257" s="22"/>
      <c r="R1257" s="9">
        <f t="shared" si="27"/>
        <v>8081460</v>
      </c>
      <c r="S1257" s="1">
        <f t="shared" si="28"/>
        <v>17</v>
      </c>
      <c r="T1257" s="20" t="s">
        <v>4443</v>
      </c>
      <c r="U1257" s="1" t="s">
        <v>21</v>
      </c>
      <c r="V1257" s="1" t="s">
        <v>3847</v>
      </c>
      <c r="W1257" s="188" t="s">
        <v>4627</v>
      </c>
      <c r="X1257" s="188" t="s">
        <v>4628</v>
      </c>
    </row>
    <row r="1258" spans="1:24" s="188" customFormat="1" ht="47.25" x14ac:dyDescent="0.25">
      <c r="A1258" s="1">
        <v>1251</v>
      </c>
      <c r="B1258" s="81" t="s">
        <v>4629</v>
      </c>
      <c r="C1258" s="20" t="s">
        <v>4630</v>
      </c>
      <c r="D1258" s="20" t="s">
        <v>4631</v>
      </c>
      <c r="E1258" s="20" t="s">
        <v>4632</v>
      </c>
      <c r="F1258" s="5" t="s">
        <v>4633</v>
      </c>
      <c r="G1258" s="20" t="s">
        <v>15</v>
      </c>
      <c r="H1258" s="1">
        <v>2061491250</v>
      </c>
      <c r="I1258" s="1">
        <v>15000</v>
      </c>
      <c r="J1258" s="1"/>
      <c r="K1258" s="1"/>
      <c r="L1258" s="1"/>
      <c r="M1258" s="1"/>
      <c r="N1258" s="1"/>
      <c r="O1258" s="1"/>
      <c r="P1258" s="22"/>
      <c r="Q1258" s="22"/>
      <c r="R1258" s="9">
        <f t="shared" si="27"/>
        <v>2061491250</v>
      </c>
      <c r="S1258" s="1">
        <f t="shared" si="28"/>
        <v>15000</v>
      </c>
      <c r="T1258" s="20" t="s">
        <v>4443</v>
      </c>
      <c r="U1258" s="1" t="s">
        <v>4634</v>
      </c>
      <c r="V1258" s="1" t="s">
        <v>4635</v>
      </c>
      <c r="W1258" s="188" t="e">
        <v>#N/A</v>
      </c>
      <c r="X1258" s="188" t="e">
        <v>#N/A</v>
      </c>
    </row>
    <row r="1259" spans="1:24" s="188" customFormat="1" ht="47.25" x14ac:dyDescent="0.25">
      <c r="A1259" s="1">
        <v>1252</v>
      </c>
      <c r="B1259" s="81" t="s">
        <v>4629</v>
      </c>
      <c r="C1259" s="20" t="s">
        <v>4630</v>
      </c>
      <c r="D1259" s="20" t="s">
        <v>4631</v>
      </c>
      <c r="E1259" s="20" t="s">
        <v>4636</v>
      </c>
      <c r="F1259" s="5" t="s">
        <v>4637</v>
      </c>
      <c r="G1259" s="1" t="s">
        <v>27</v>
      </c>
      <c r="H1259" s="1">
        <v>2061491250</v>
      </c>
      <c r="I1259" s="1">
        <v>15000</v>
      </c>
      <c r="J1259" s="1"/>
      <c r="K1259" s="1"/>
      <c r="L1259" s="1"/>
      <c r="M1259" s="1"/>
      <c r="N1259" s="1"/>
      <c r="O1259" s="1"/>
      <c r="P1259" s="22"/>
      <c r="Q1259" s="22"/>
      <c r="R1259" s="9">
        <f t="shared" si="27"/>
        <v>2061491250</v>
      </c>
      <c r="S1259" s="1">
        <f t="shared" si="28"/>
        <v>15000</v>
      </c>
      <c r="T1259" s="20" t="s">
        <v>4443</v>
      </c>
      <c r="U1259" s="1" t="s">
        <v>4634</v>
      </c>
      <c r="V1259" s="1" t="s">
        <v>4635</v>
      </c>
      <c r="W1259" s="188" t="e">
        <v>#N/A</v>
      </c>
      <c r="X1259" s="188" t="e">
        <v>#N/A</v>
      </c>
    </row>
    <row r="1260" spans="1:24" s="188" customFormat="1" ht="31.5" x14ac:dyDescent="0.25">
      <c r="A1260" s="1">
        <v>1253</v>
      </c>
      <c r="B1260" s="81" t="s">
        <v>308</v>
      </c>
      <c r="C1260" s="20" t="s">
        <v>4638</v>
      </c>
      <c r="D1260" s="20" t="s">
        <v>4639</v>
      </c>
      <c r="E1260" s="20" t="s">
        <v>4639</v>
      </c>
      <c r="F1260" s="29" t="s">
        <v>4640</v>
      </c>
      <c r="G1260" s="20" t="s">
        <v>169</v>
      </c>
      <c r="H1260" s="1">
        <v>399490000</v>
      </c>
      <c r="I1260" s="96">
        <v>4</v>
      </c>
      <c r="J1260" s="1"/>
      <c r="K1260" s="1"/>
      <c r="L1260" s="1"/>
      <c r="M1260" s="1"/>
      <c r="N1260" s="1"/>
      <c r="O1260" s="1"/>
      <c r="P1260" s="22"/>
      <c r="Q1260" s="22"/>
      <c r="R1260" s="9">
        <f t="shared" si="27"/>
        <v>399490000</v>
      </c>
      <c r="S1260" s="1">
        <f>I1260</f>
        <v>4</v>
      </c>
      <c r="T1260" s="20" t="s">
        <v>4443</v>
      </c>
      <c r="U1260" s="1" t="s">
        <v>25</v>
      </c>
      <c r="V1260" s="1" t="s">
        <v>25</v>
      </c>
      <c r="W1260" s="188" t="s">
        <v>4641</v>
      </c>
      <c r="X1260" s="188" t="s">
        <v>4642</v>
      </c>
    </row>
    <row r="1261" spans="1:24" s="188" customFormat="1" ht="47.25" x14ac:dyDescent="0.25">
      <c r="A1261" s="1">
        <v>1254</v>
      </c>
      <c r="B1261" s="81" t="s">
        <v>384</v>
      </c>
      <c r="C1261" s="20" t="s">
        <v>4643</v>
      </c>
      <c r="D1261" s="20" t="s">
        <v>4644</v>
      </c>
      <c r="E1261" s="20" t="s">
        <v>4644</v>
      </c>
      <c r="F1261" s="29" t="s">
        <v>4645</v>
      </c>
      <c r="G1261" s="20" t="s">
        <v>17</v>
      </c>
      <c r="H1261" s="1">
        <v>37423611.200000003</v>
      </c>
      <c r="I1261" s="1">
        <v>33118.239999999998</v>
      </c>
      <c r="J1261" s="1"/>
      <c r="K1261" s="1"/>
      <c r="L1261" s="1"/>
      <c r="M1261" s="1"/>
      <c r="N1261" s="1"/>
      <c r="O1261" s="1"/>
      <c r="P1261" s="22"/>
      <c r="Q1261" s="22"/>
      <c r="R1261" s="9">
        <f t="shared" si="27"/>
        <v>37423611.200000003</v>
      </c>
      <c r="S1261" s="1">
        <f t="shared" si="28"/>
        <v>33118.239999999998</v>
      </c>
      <c r="T1261" s="20" t="s">
        <v>4443</v>
      </c>
      <c r="U1261" s="1" t="s">
        <v>25</v>
      </c>
      <c r="V1261" s="1" t="s">
        <v>25</v>
      </c>
      <c r="W1261" s="188" t="s">
        <v>4646</v>
      </c>
      <c r="X1261" s="188" t="s">
        <v>4647</v>
      </c>
    </row>
    <row r="1262" spans="1:24" s="188" customFormat="1" ht="31.5" x14ac:dyDescent="0.25">
      <c r="A1262" s="1">
        <v>1255</v>
      </c>
      <c r="B1262" s="81" t="s">
        <v>4648</v>
      </c>
      <c r="C1262" s="20" t="s">
        <v>4649</v>
      </c>
      <c r="D1262" s="20" t="s">
        <v>4650</v>
      </c>
      <c r="E1262" s="20" t="s">
        <v>4650</v>
      </c>
      <c r="F1262" s="29" t="s">
        <v>4651</v>
      </c>
      <c r="G1262" s="20" t="s">
        <v>274</v>
      </c>
      <c r="H1262" s="1">
        <v>1568333.62</v>
      </c>
      <c r="I1262" s="1">
        <v>14</v>
      </c>
      <c r="J1262" s="1"/>
      <c r="K1262" s="1"/>
      <c r="L1262" s="1"/>
      <c r="M1262" s="1"/>
      <c r="N1262" s="1"/>
      <c r="O1262" s="1"/>
      <c r="P1262" s="22"/>
      <c r="Q1262" s="22"/>
      <c r="R1262" s="9">
        <f t="shared" si="27"/>
        <v>1568333.62</v>
      </c>
      <c r="S1262" s="1">
        <f t="shared" si="28"/>
        <v>14</v>
      </c>
      <c r="T1262" s="20" t="s">
        <v>4443</v>
      </c>
      <c r="U1262" s="1" t="s">
        <v>25</v>
      </c>
      <c r="V1262" s="1" t="s">
        <v>25</v>
      </c>
      <c r="W1262" s="188" t="s">
        <v>4652</v>
      </c>
      <c r="X1262" s="188" t="s">
        <v>4653</v>
      </c>
    </row>
    <row r="1263" spans="1:24" s="188" customFormat="1" ht="31.5" x14ac:dyDescent="0.25">
      <c r="A1263" s="1">
        <v>1256</v>
      </c>
      <c r="B1263" s="81" t="s">
        <v>385</v>
      </c>
      <c r="C1263" s="20" t="s">
        <v>386</v>
      </c>
      <c r="D1263" s="20" t="s">
        <v>4654</v>
      </c>
      <c r="E1263" s="20" t="s">
        <v>4654</v>
      </c>
      <c r="F1263" s="29" t="s">
        <v>4655</v>
      </c>
      <c r="G1263" s="20" t="s">
        <v>17</v>
      </c>
      <c r="H1263" s="1">
        <v>11096000</v>
      </c>
      <c r="I1263" s="1">
        <v>200</v>
      </c>
      <c r="J1263" s="1"/>
      <c r="K1263" s="1"/>
      <c r="L1263" s="1"/>
      <c r="M1263" s="1"/>
      <c r="N1263" s="1"/>
      <c r="O1263" s="1"/>
      <c r="P1263" s="22"/>
      <c r="Q1263" s="22"/>
      <c r="R1263" s="9">
        <f t="shared" si="27"/>
        <v>11096000</v>
      </c>
      <c r="S1263" s="1">
        <f t="shared" si="28"/>
        <v>200</v>
      </c>
      <c r="T1263" s="20" t="s">
        <v>4443</v>
      </c>
      <c r="U1263" s="1" t="s">
        <v>25</v>
      </c>
      <c r="V1263" s="1" t="s">
        <v>25</v>
      </c>
      <c r="W1263" s="188" t="s">
        <v>4656</v>
      </c>
      <c r="X1263" s="188" t="s">
        <v>4657</v>
      </c>
    </row>
    <row r="1264" spans="1:24" s="188" customFormat="1" ht="63" x14ac:dyDescent="0.25">
      <c r="A1264" s="1">
        <v>1257</v>
      </c>
      <c r="B1264" s="81" t="s">
        <v>4658</v>
      </c>
      <c r="C1264" s="20" t="s">
        <v>4659</v>
      </c>
      <c r="D1264" s="20" t="s">
        <v>4660</v>
      </c>
      <c r="E1264" s="20" t="s">
        <v>4660</v>
      </c>
      <c r="F1264" s="29" t="s">
        <v>4661</v>
      </c>
      <c r="G1264" s="20" t="s">
        <v>169</v>
      </c>
      <c r="H1264" s="1">
        <v>2347950</v>
      </c>
      <c r="I1264" s="1">
        <v>15000</v>
      </c>
      <c r="J1264" s="1"/>
      <c r="K1264" s="1"/>
      <c r="L1264" s="1"/>
      <c r="M1264" s="1"/>
      <c r="N1264" s="1"/>
      <c r="O1264" s="1"/>
      <c r="P1264" s="22"/>
      <c r="Q1264" s="22"/>
      <c r="R1264" s="9">
        <f t="shared" si="27"/>
        <v>2347950</v>
      </c>
      <c r="S1264" s="1">
        <f t="shared" si="28"/>
        <v>15000</v>
      </c>
      <c r="T1264" s="20" t="s">
        <v>4443</v>
      </c>
      <c r="U1264" s="1" t="s">
        <v>25</v>
      </c>
      <c r="V1264" s="1" t="s">
        <v>25</v>
      </c>
      <c r="W1264" s="188" t="s">
        <v>4662</v>
      </c>
      <c r="X1264" s="188" t="s">
        <v>4663</v>
      </c>
    </row>
    <row r="1265" spans="1:24" s="188" customFormat="1" ht="78.75" x14ac:dyDescent="0.25">
      <c r="A1265" s="1">
        <v>1258</v>
      </c>
      <c r="B1265" s="81" t="s">
        <v>387</v>
      </c>
      <c r="C1265" s="20" t="s">
        <v>4664</v>
      </c>
      <c r="D1265" s="20" t="s">
        <v>4665</v>
      </c>
      <c r="E1265" s="20" t="s">
        <v>4665</v>
      </c>
      <c r="F1265" s="29" t="s">
        <v>4666</v>
      </c>
      <c r="G1265" s="20" t="s">
        <v>144</v>
      </c>
      <c r="H1265" s="1">
        <v>1174636.98</v>
      </c>
      <c r="I1265" s="1">
        <v>22</v>
      </c>
      <c r="J1265" s="1"/>
      <c r="K1265" s="1"/>
      <c r="L1265" s="1"/>
      <c r="M1265" s="1"/>
      <c r="N1265" s="1"/>
      <c r="O1265" s="1"/>
      <c r="P1265" s="22"/>
      <c r="Q1265" s="22"/>
      <c r="R1265" s="9">
        <f t="shared" si="27"/>
        <v>1174636.98</v>
      </c>
      <c r="S1265" s="1">
        <f t="shared" si="28"/>
        <v>22</v>
      </c>
      <c r="T1265" s="20" t="s">
        <v>4443</v>
      </c>
      <c r="U1265" s="1" t="s">
        <v>25</v>
      </c>
      <c r="V1265" s="1" t="s">
        <v>25</v>
      </c>
      <c r="W1265" s="188" t="s">
        <v>4667</v>
      </c>
      <c r="X1265" s="188" t="s">
        <v>4668</v>
      </c>
    </row>
    <row r="1266" spans="1:24" s="188" customFormat="1" ht="31.5" x14ac:dyDescent="0.25">
      <c r="A1266" s="1">
        <v>1259</v>
      </c>
      <c r="B1266" s="81" t="s">
        <v>315</v>
      </c>
      <c r="C1266" s="20" t="s">
        <v>316</v>
      </c>
      <c r="D1266" s="20" t="s">
        <v>4669</v>
      </c>
      <c r="E1266" s="20" t="s">
        <v>4669</v>
      </c>
      <c r="F1266" s="29" t="s">
        <v>4670</v>
      </c>
      <c r="G1266" s="20" t="s">
        <v>282</v>
      </c>
      <c r="H1266" s="1">
        <v>3993600</v>
      </c>
      <c r="I1266" s="1">
        <v>416</v>
      </c>
      <c r="J1266" s="1"/>
      <c r="K1266" s="1"/>
      <c r="L1266" s="1"/>
      <c r="M1266" s="1"/>
      <c r="N1266" s="1"/>
      <c r="O1266" s="1"/>
      <c r="P1266" s="22"/>
      <c r="Q1266" s="22"/>
      <c r="R1266" s="9">
        <f t="shared" si="27"/>
        <v>3993600</v>
      </c>
      <c r="S1266" s="1">
        <f t="shared" si="28"/>
        <v>416</v>
      </c>
      <c r="T1266" s="20" t="s">
        <v>4443</v>
      </c>
      <c r="U1266" s="1" t="s">
        <v>25</v>
      </c>
      <c r="V1266" s="1" t="s">
        <v>25</v>
      </c>
      <c r="W1266" s="188" t="s">
        <v>4671</v>
      </c>
      <c r="X1266" s="188" t="s">
        <v>4672</v>
      </c>
    </row>
    <row r="1267" spans="1:24" s="188" customFormat="1" ht="31.5" x14ac:dyDescent="0.25">
      <c r="A1267" s="1">
        <v>1260</v>
      </c>
      <c r="B1267" s="81" t="s">
        <v>34</v>
      </c>
      <c r="C1267" s="20" t="s">
        <v>4673</v>
      </c>
      <c r="D1267" s="20" t="s">
        <v>4674</v>
      </c>
      <c r="E1267" s="20" t="s">
        <v>4674</v>
      </c>
      <c r="F1267" s="29" t="s">
        <v>4675</v>
      </c>
      <c r="G1267" s="20" t="s">
        <v>169</v>
      </c>
      <c r="H1267" s="1">
        <v>1118487.96</v>
      </c>
      <c r="I1267" s="1">
        <v>36</v>
      </c>
      <c r="J1267" s="1"/>
      <c r="K1267" s="1"/>
      <c r="L1267" s="1"/>
      <c r="M1267" s="1"/>
      <c r="N1267" s="1"/>
      <c r="O1267" s="1"/>
      <c r="P1267" s="22"/>
      <c r="Q1267" s="22"/>
      <c r="R1267" s="9">
        <f t="shared" si="27"/>
        <v>1118487.96</v>
      </c>
      <c r="S1267" s="1">
        <f t="shared" si="28"/>
        <v>36</v>
      </c>
      <c r="T1267" s="20" t="s">
        <v>4443</v>
      </c>
      <c r="U1267" s="1" t="s">
        <v>25</v>
      </c>
      <c r="V1267" s="1" t="s">
        <v>25</v>
      </c>
      <c r="W1267" s="188" t="s">
        <v>4676</v>
      </c>
      <c r="X1267" s="188" t="s">
        <v>4677</v>
      </c>
    </row>
    <row r="1268" spans="1:24" s="188" customFormat="1" ht="63" x14ac:dyDescent="0.25">
      <c r="A1268" s="1">
        <v>1261</v>
      </c>
      <c r="B1268" s="81" t="s">
        <v>4678</v>
      </c>
      <c r="C1268" s="20" t="s">
        <v>4679</v>
      </c>
      <c r="D1268" s="20" t="s">
        <v>4680</v>
      </c>
      <c r="E1268" s="20" t="s">
        <v>4680</v>
      </c>
      <c r="F1268" s="29" t="s">
        <v>4681</v>
      </c>
      <c r="G1268" s="20" t="s">
        <v>169</v>
      </c>
      <c r="H1268" s="1">
        <v>652000</v>
      </c>
      <c r="I1268" s="1">
        <v>1</v>
      </c>
      <c r="J1268" s="1"/>
      <c r="K1268" s="1"/>
      <c r="L1268" s="1"/>
      <c r="M1268" s="1"/>
      <c r="N1268" s="1"/>
      <c r="O1268" s="1"/>
      <c r="P1268" s="22"/>
      <c r="Q1268" s="22"/>
      <c r="R1268" s="9">
        <f t="shared" si="27"/>
        <v>652000</v>
      </c>
      <c r="S1268" s="1">
        <f t="shared" si="28"/>
        <v>1</v>
      </c>
      <c r="T1268" s="20" t="s">
        <v>4443</v>
      </c>
      <c r="U1268" s="1" t="s">
        <v>25</v>
      </c>
      <c r="V1268" s="1" t="s">
        <v>25</v>
      </c>
      <c r="W1268" s="188" t="s">
        <v>4682</v>
      </c>
      <c r="X1268" s="188" t="s">
        <v>4683</v>
      </c>
    </row>
    <row r="1269" spans="1:24" s="188" customFormat="1" ht="47.25" x14ac:dyDescent="0.25">
      <c r="A1269" s="1">
        <v>1262</v>
      </c>
      <c r="B1269" s="81" t="s">
        <v>328</v>
      </c>
      <c r="C1269" s="20" t="s">
        <v>389</v>
      </c>
      <c r="D1269" s="20" t="s">
        <v>4684</v>
      </c>
      <c r="E1269" s="20" t="s">
        <v>4684</v>
      </c>
      <c r="F1269" s="29" t="s">
        <v>4685</v>
      </c>
      <c r="G1269" s="20" t="s">
        <v>17</v>
      </c>
      <c r="H1269" s="1">
        <v>10012800</v>
      </c>
      <c r="I1269" s="1">
        <v>5960</v>
      </c>
      <c r="J1269" s="1"/>
      <c r="K1269" s="1"/>
      <c r="L1269" s="1"/>
      <c r="M1269" s="1"/>
      <c r="N1269" s="1"/>
      <c r="O1269" s="1"/>
      <c r="P1269" s="22"/>
      <c r="Q1269" s="22"/>
      <c r="R1269" s="9">
        <f t="shared" si="27"/>
        <v>10012800</v>
      </c>
      <c r="S1269" s="1">
        <f t="shared" si="28"/>
        <v>5960</v>
      </c>
      <c r="T1269" s="20" t="s">
        <v>4443</v>
      </c>
      <c r="U1269" s="1" t="s">
        <v>25</v>
      </c>
      <c r="V1269" s="1" t="s">
        <v>25</v>
      </c>
      <c r="W1269" s="188" t="s">
        <v>4686</v>
      </c>
      <c r="X1269" s="188" t="s">
        <v>4687</v>
      </c>
    </row>
    <row r="1270" spans="1:24" s="188" customFormat="1" ht="47.25" x14ac:dyDescent="0.25">
      <c r="A1270" s="1">
        <v>1263</v>
      </c>
      <c r="B1270" s="81" t="s">
        <v>315</v>
      </c>
      <c r="C1270" s="20" t="s">
        <v>390</v>
      </c>
      <c r="D1270" s="20" t="s">
        <v>4688</v>
      </c>
      <c r="E1270" s="20" t="s">
        <v>4688</v>
      </c>
      <c r="F1270" s="29" t="s">
        <v>4689</v>
      </c>
      <c r="G1270" s="20" t="s">
        <v>282</v>
      </c>
      <c r="H1270" s="1">
        <v>3632420</v>
      </c>
      <c r="I1270" s="1">
        <v>418</v>
      </c>
      <c r="J1270" s="1"/>
      <c r="K1270" s="1"/>
      <c r="L1270" s="1"/>
      <c r="M1270" s="1"/>
      <c r="N1270" s="1"/>
      <c r="O1270" s="1"/>
      <c r="P1270" s="22"/>
      <c r="Q1270" s="22"/>
      <c r="R1270" s="9">
        <f t="shared" si="27"/>
        <v>3632420</v>
      </c>
      <c r="S1270" s="1">
        <f t="shared" si="28"/>
        <v>418</v>
      </c>
      <c r="T1270" s="20" t="s">
        <v>4443</v>
      </c>
      <c r="U1270" s="1" t="s">
        <v>25</v>
      </c>
      <c r="V1270" s="1" t="s">
        <v>25</v>
      </c>
      <c r="W1270" s="188" t="s">
        <v>4690</v>
      </c>
      <c r="X1270" s="188" t="s">
        <v>4691</v>
      </c>
    </row>
    <row r="1271" spans="1:24" s="188" customFormat="1" ht="47.25" x14ac:dyDescent="0.25">
      <c r="A1271" s="1">
        <v>1264</v>
      </c>
      <c r="B1271" s="81" t="s">
        <v>68</v>
      </c>
      <c r="C1271" s="20" t="s">
        <v>4692</v>
      </c>
      <c r="D1271" s="20" t="s">
        <v>4693</v>
      </c>
      <c r="E1271" s="20" t="s">
        <v>4693</v>
      </c>
      <c r="F1271" s="29" t="s">
        <v>4694</v>
      </c>
      <c r="G1271" s="20" t="s">
        <v>169</v>
      </c>
      <c r="H1271" s="1">
        <v>778112.08</v>
      </c>
      <c r="I1271" s="1">
        <v>4</v>
      </c>
      <c r="J1271" s="1"/>
      <c r="K1271" s="1"/>
      <c r="L1271" s="1"/>
      <c r="M1271" s="1"/>
      <c r="N1271" s="1"/>
      <c r="O1271" s="1"/>
      <c r="P1271" s="22"/>
      <c r="Q1271" s="22"/>
      <c r="R1271" s="9">
        <f t="shared" si="27"/>
        <v>778112.08</v>
      </c>
      <c r="S1271" s="1">
        <f t="shared" si="28"/>
        <v>4</v>
      </c>
      <c r="T1271" s="20" t="s">
        <v>4443</v>
      </c>
      <c r="U1271" s="1" t="s">
        <v>25</v>
      </c>
      <c r="V1271" s="1" t="s">
        <v>25</v>
      </c>
      <c r="W1271" s="188" t="s">
        <v>4695</v>
      </c>
      <c r="X1271" s="188" t="s">
        <v>4696</v>
      </c>
    </row>
    <row r="1272" spans="1:24" s="188" customFormat="1" ht="47.25" x14ac:dyDescent="0.25">
      <c r="A1272" s="1">
        <v>1265</v>
      </c>
      <c r="B1272" s="81" t="s">
        <v>4697</v>
      </c>
      <c r="C1272" s="20" t="s">
        <v>4698</v>
      </c>
      <c r="D1272" s="20" t="s">
        <v>4699</v>
      </c>
      <c r="E1272" s="20" t="s">
        <v>4699</v>
      </c>
      <c r="F1272" s="29" t="s">
        <v>4700</v>
      </c>
      <c r="G1272" s="20" t="s">
        <v>17</v>
      </c>
      <c r="H1272" s="1">
        <v>1817900</v>
      </c>
      <c r="I1272" s="1">
        <v>1000</v>
      </c>
      <c r="J1272" s="1"/>
      <c r="K1272" s="1"/>
      <c r="L1272" s="1"/>
      <c r="M1272" s="1"/>
      <c r="N1272" s="1"/>
      <c r="O1272" s="1"/>
      <c r="P1272" s="22"/>
      <c r="Q1272" s="22"/>
      <c r="R1272" s="9">
        <f t="shared" si="27"/>
        <v>1817900</v>
      </c>
      <c r="S1272" s="1">
        <f t="shared" si="28"/>
        <v>1000</v>
      </c>
      <c r="T1272" s="20" t="s">
        <v>4443</v>
      </c>
      <c r="U1272" s="1" t="s">
        <v>25</v>
      </c>
      <c r="V1272" s="1" t="s">
        <v>25</v>
      </c>
      <c r="W1272" s="188" t="s">
        <v>4701</v>
      </c>
      <c r="X1272" s="188" t="s">
        <v>4702</v>
      </c>
    </row>
    <row r="1273" spans="1:24" s="188" customFormat="1" ht="47.25" x14ac:dyDescent="0.25">
      <c r="A1273" s="1">
        <v>1266</v>
      </c>
      <c r="B1273" s="81" t="s">
        <v>391</v>
      </c>
      <c r="C1273" s="20" t="s">
        <v>392</v>
      </c>
      <c r="D1273" s="20" t="s">
        <v>4703</v>
      </c>
      <c r="E1273" s="20" t="s">
        <v>4703</v>
      </c>
      <c r="F1273" s="29" t="s">
        <v>4704</v>
      </c>
      <c r="G1273" s="20" t="s">
        <v>169</v>
      </c>
      <c r="H1273" s="1">
        <v>276720</v>
      </c>
      <c r="I1273" s="1">
        <v>1</v>
      </c>
      <c r="J1273" s="1"/>
      <c r="K1273" s="1"/>
      <c r="L1273" s="1"/>
      <c r="M1273" s="1"/>
      <c r="N1273" s="1"/>
      <c r="O1273" s="1"/>
      <c r="P1273" s="22"/>
      <c r="Q1273" s="22"/>
      <c r="R1273" s="9">
        <f t="shared" si="27"/>
        <v>276720</v>
      </c>
      <c r="S1273" s="1">
        <f t="shared" si="28"/>
        <v>1</v>
      </c>
      <c r="T1273" s="20" t="s">
        <v>4443</v>
      </c>
      <c r="U1273" s="1" t="s">
        <v>25</v>
      </c>
      <c r="V1273" s="1" t="s">
        <v>25</v>
      </c>
      <c r="W1273" s="188" t="s">
        <v>4705</v>
      </c>
      <c r="X1273" s="188" t="s">
        <v>4706</v>
      </c>
    </row>
    <row r="1274" spans="1:24" s="188" customFormat="1" ht="47.25" x14ac:dyDescent="0.25">
      <c r="A1274" s="1">
        <v>1267</v>
      </c>
      <c r="B1274" s="81" t="s">
        <v>4707</v>
      </c>
      <c r="C1274" s="20" t="s">
        <v>4708</v>
      </c>
      <c r="D1274" s="20" t="s">
        <v>4709</v>
      </c>
      <c r="E1274" s="20" t="s">
        <v>4709</v>
      </c>
      <c r="F1274" s="29" t="s">
        <v>4710</v>
      </c>
      <c r="G1274" s="20" t="s">
        <v>169</v>
      </c>
      <c r="H1274" s="1">
        <v>9600000</v>
      </c>
      <c r="I1274" s="1">
        <v>4</v>
      </c>
      <c r="J1274" s="1"/>
      <c r="K1274" s="1"/>
      <c r="L1274" s="1"/>
      <c r="M1274" s="1"/>
      <c r="N1274" s="1"/>
      <c r="O1274" s="1"/>
      <c r="P1274" s="22"/>
      <c r="Q1274" s="22"/>
      <c r="R1274" s="9">
        <f t="shared" si="27"/>
        <v>9600000</v>
      </c>
      <c r="S1274" s="1">
        <f t="shared" si="28"/>
        <v>4</v>
      </c>
      <c r="T1274" s="20" t="s">
        <v>4443</v>
      </c>
      <c r="U1274" s="1" t="s">
        <v>25</v>
      </c>
      <c r="V1274" s="1" t="s">
        <v>25</v>
      </c>
      <c r="W1274" s="188" t="s">
        <v>4711</v>
      </c>
      <c r="X1274" s="188" t="s">
        <v>4712</v>
      </c>
    </row>
    <row r="1275" spans="1:24" s="188" customFormat="1" ht="47.25" x14ac:dyDescent="0.25">
      <c r="A1275" s="1">
        <v>1268</v>
      </c>
      <c r="B1275" s="81" t="s">
        <v>4713</v>
      </c>
      <c r="C1275" s="20" t="s">
        <v>4714</v>
      </c>
      <c r="D1275" s="20" t="s">
        <v>4715</v>
      </c>
      <c r="E1275" s="20" t="s">
        <v>4715</v>
      </c>
      <c r="F1275" s="29" t="s">
        <v>4716</v>
      </c>
      <c r="G1275" s="20" t="s">
        <v>169</v>
      </c>
      <c r="H1275" s="1">
        <v>2584153.17</v>
      </c>
      <c r="I1275" s="1">
        <v>3</v>
      </c>
      <c r="J1275" s="1"/>
      <c r="K1275" s="1"/>
      <c r="L1275" s="1"/>
      <c r="M1275" s="1"/>
      <c r="N1275" s="1"/>
      <c r="O1275" s="1"/>
      <c r="P1275" s="22"/>
      <c r="Q1275" s="22"/>
      <c r="R1275" s="9">
        <f t="shared" si="27"/>
        <v>2584153.17</v>
      </c>
      <c r="S1275" s="1">
        <f t="shared" si="28"/>
        <v>3</v>
      </c>
      <c r="T1275" s="20" t="s">
        <v>4443</v>
      </c>
      <c r="U1275" s="1" t="s">
        <v>25</v>
      </c>
      <c r="V1275" s="1" t="s">
        <v>25</v>
      </c>
      <c r="W1275" s="188" t="s">
        <v>4717</v>
      </c>
      <c r="X1275" s="188" t="s">
        <v>4718</v>
      </c>
    </row>
    <row r="1276" spans="1:24" s="188" customFormat="1" ht="63" x14ac:dyDescent="0.25">
      <c r="A1276" s="1">
        <v>1269</v>
      </c>
      <c r="B1276" s="81" t="s">
        <v>279</v>
      </c>
      <c r="C1276" s="20" t="s">
        <v>394</v>
      </c>
      <c r="D1276" s="20" t="s">
        <v>4719</v>
      </c>
      <c r="E1276" s="20" t="s">
        <v>4719</v>
      </c>
      <c r="F1276" s="29" t="s">
        <v>4720</v>
      </c>
      <c r="G1276" s="20" t="s">
        <v>169</v>
      </c>
      <c r="H1276" s="1">
        <v>36592300</v>
      </c>
      <c r="I1276" s="1">
        <v>1</v>
      </c>
      <c r="J1276" s="1"/>
      <c r="K1276" s="1"/>
      <c r="L1276" s="1"/>
      <c r="M1276" s="1"/>
      <c r="N1276" s="1"/>
      <c r="O1276" s="1"/>
      <c r="P1276" s="22"/>
      <c r="Q1276" s="22"/>
      <c r="R1276" s="9">
        <f t="shared" si="27"/>
        <v>36592300</v>
      </c>
      <c r="S1276" s="1">
        <f t="shared" si="28"/>
        <v>1</v>
      </c>
      <c r="T1276" s="20" t="s">
        <v>4443</v>
      </c>
      <c r="U1276" s="1" t="s">
        <v>25</v>
      </c>
      <c r="V1276" s="1" t="s">
        <v>25</v>
      </c>
      <c r="W1276" s="188" t="s">
        <v>4721</v>
      </c>
      <c r="X1276" s="188" t="s">
        <v>4722</v>
      </c>
    </row>
    <row r="1277" spans="1:24" s="188" customFormat="1" ht="47.25" x14ac:dyDescent="0.25">
      <c r="A1277" s="1">
        <v>1270</v>
      </c>
      <c r="B1277" s="81" t="s">
        <v>68</v>
      </c>
      <c r="C1277" s="20" t="s">
        <v>4692</v>
      </c>
      <c r="D1277" s="20" t="s">
        <v>4723</v>
      </c>
      <c r="E1277" s="20" t="s">
        <v>4723</v>
      </c>
      <c r="F1277" s="29" t="s">
        <v>4724</v>
      </c>
      <c r="G1277" s="20" t="s">
        <v>169</v>
      </c>
      <c r="H1277" s="1">
        <v>778112.08</v>
      </c>
      <c r="I1277" s="1">
        <v>4</v>
      </c>
      <c r="J1277" s="1"/>
      <c r="K1277" s="1"/>
      <c r="L1277" s="1"/>
      <c r="M1277" s="1"/>
      <c r="N1277" s="1"/>
      <c r="O1277" s="1"/>
      <c r="P1277" s="22"/>
      <c r="Q1277" s="22"/>
      <c r="R1277" s="9">
        <f t="shared" si="27"/>
        <v>778112.08</v>
      </c>
      <c r="S1277" s="1">
        <f t="shared" si="28"/>
        <v>4</v>
      </c>
      <c r="T1277" s="20" t="s">
        <v>4443</v>
      </c>
      <c r="U1277" s="1" t="s">
        <v>25</v>
      </c>
      <c r="V1277" s="1" t="s">
        <v>25</v>
      </c>
      <c r="W1277" s="188" t="s">
        <v>4695</v>
      </c>
      <c r="X1277" s="188" t="s">
        <v>4696</v>
      </c>
    </row>
    <row r="1278" spans="1:24" s="188" customFormat="1" ht="31.5" x14ac:dyDescent="0.25">
      <c r="A1278" s="1">
        <v>1271</v>
      </c>
      <c r="B1278" s="81" t="s">
        <v>90</v>
      </c>
      <c r="C1278" s="20" t="s">
        <v>4725</v>
      </c>
      <c r="D1278" s="20" t="s">
        <v>4726</v>
      </c>
      <c r="E1278" s="20" t="s">
        <v>4726</v>
      </c>
      <c r="F1278" s="29" t="s">
        <v>4727</v>
      </c>
      <c r="G1278" s="20" t="s">
        <v>169</v>
      </c>
      <c r="H1278" s="1">
        <v>6624964.7999999998</v>
      </c>
      <c r="I1278" s="1">
        <v>180</v>
      </c>
      <c r="J1278" s="1"/>
      <c r="K1278" s="1"/>
      <c r="L1278" s="1"/>
      <c r="M1278" s="1"/>
      <c r="N1278" s="1"/>
      <c r="O1278" s="1"/>
      <c r="P1278" s="22"/>
      <c r="Q1278" s="22"/>
      <c r="R1278" s="9">
        <f t="shared" si="27"/>
        <v>6624964.7999999998</v>
      </c>
      <c r="S1278" s="1">
        <f t="shared" si="28"/>
        <v>180</v>
      </c>
      <c r="T1278" s="20" t="s">
        <v>4443</v>
      </c>
      <c r="U1278" s="1" t="s">
        <v>25</v>
      </c>
      <c r="V1278" s="1" t="s">
        <v>25</v>
      </c>
      <c r="W1278" s="188" t="s">
        <v>4728</v>
      </c>
      <c r="X1278" s="188" t="s">
        <v>4729</v>
      </c>
    </row>
    <row r="1279" spans="1:24" s="188" customFormat="1" ht="31.5" x14ac:dyDescent="0.25">
      <c r="A1279" s="1">
        <v>1272</v>
      </c>
      <c r="B1279" s="81" t="s">
        <v>385</v>
      </c>
      <c r="C1279" s="20" t="s">
        <v>386</v>
      </c>
      <c r="D1279" s="20" t="s">
        <v>4730</v>
      </c>
      <c r="E1279" s="20" t="s">
        <v>4730</v>
      </c>
      <c r="F1279" s="29" t="s">
        <v>4731</v>
      </c>
      <c r="G1279" s="20" t="s">
        <v>282</v>
      </c>
      <c r="H1279" s="1">
        <v>11096000</v>
      </c>
      <c r="I1279" s="1">
        <v>200</v>
      </c>
      <c r="J1279" s="1"/>
      <c r="K1279" s="1"/>
      <c r="L1279" s="1"/>
      <c r="M1279" s="1"/>
      <c r="N1279" s="1"/>
      <c r="O1279" s="1"/>
      <c r="P1279" s="22"/>
      <c r="Q1279" s="22"/>
      <c r="R1279" s="9">
        <f t="shared" si="27"/>
        <v>11096000</v>
      </c>
      <c r="S1279" s="1">
        <f t="shared" si="28"/>
        <v>200</v>
      </c>
      <c r="T1279" s="20" t="s">
        <v>4443</v>
      </c>
      <c r="U1279" s="1" t="s">
        <v>25</v>
      </c>
      <c r="V1279" s="1" t="s">
        <v>25</v>
      </c>
      <c r="W1279" s="188" t="s">
        <v>4656</v>
      </c>
      <c r="X1279" s="188" t="s">
        <v>4657</v>
      </c>
    </row>
    <row r="1280" spans="1:24" s="188" customFormat="1" ht="63" x14ac:dyDescent="0.25">
      <c r="A1280" s="1">
        <v>1273</v>
      </c>
      <c r="B1280" s="81" t="s">
        <v>90</v>
      </c>
      <c r="C1280" s="20" t="s">
        <v>4725</v>
      </c>
      <c r="D1280" s="20" t="s">
        <v>4732</v>
      </c>
      <c r="E1280" s="20" t="s">
        <v>4732</v>
      </c>
      <c r="F1280" s="29" t="s">
        <v>4733</v>
      </c>
      <c r="G1280" s="20" t="s">
        <v>169</v>
      </c>
      <c r="H1280" s="1">
        <v>6624964.7999999998</v>
      </c>
      <c r="I1280" s="1">
        <v>180</v>
      </c>
      <c r="J1280" s="1"/>
      <c r="K1280" s="1"/>
      <c r="L1280" s="1"/>
      <c r="M1280" s="1"/>
      <c r="N1280" s="1"/>
      <c r="O1280" s="1"/>
      <c r="P1280" s="22"/>
      <c r="Q1280" s="22"/>
      <c r="R1280" s="9">
        <f t="shared" si="27"/>
        <v>6624964.7999999998</v>
      </c>
      <c r="S1280" s="1">
        <f t="shared" si="28"/>
        <v>180</v>
      </c>
      <c r="T1280" s="20" t="s">
        <v>4443</v>
      </c>
      <c r="U1280" s="1" t="s">
        <v>25</v>
      </c>
      <c r="V1280" s="1" t="s">
        <v>25</v>
      </c>
      <c r="W1280" s="188" t="s">
        <v>4728</v>
      </c>
      <c r="X1280" s="188" t="s">
        <v>4729</v>
      </c>
    </row>
    <row r="1281" spans="1:24" s="188" customFormat="1" ht="78.75" x14ac:dyDescent="0.25">
      <c r="A1281" s="1">
        <v>1274</v>
      </c>
      <c r="B1281" s="81" t="s">
        <v>4734</v>
      </c>
      <c r="C1281" s="20" t="s">
        <v>4735</v>
      </c>
      <c r="D1281" s="20" t="s">
        <v>4736</v>
      </c>
      <c r="E1281" s="20" t="s">
        <v>4736</v>
      </c>
      <c r="F1281" s="29" t="s">
        <v>4737</v>
      </c>
      <c r="G1281" s="20" t="s">
        <v>169</v>
      </c>
      <c r="H1281" s="1">
        <v>2260012.5</v>
      </c>
      <c r="I1281" s="1">
        <v>750</v>
      </c>
      <c r="J1281" s="1"/>
      <c r="K1281" s="1"/>
      <c r="L1281" s="1"/>
      <c r="M1281" s="1"/>
      <c r="N1281" s="1"/>
      <c r="O1281" s="1"/>
      <c r="P1281" s="22"/>
      <c r="Q1281" s="22"/>
      <c r="R1281" s="9">
        <f t="shared" si="27"/>
        <v>2260012.5</v>
      </c>
      <c r="S1281" s="1">
        <f t="shared" si="28"/>
        <v>750</v>
      </c>
      <c r="T1281" s="20" t="s">
        <v>4443</v>
      </c>
      <c r="U1281" s="1" t="s">
        <v>25</v>
      </c>
      <c r="V1281" s="1" t="s">
        <v>25</v>
      </c>
      <c r="W1281" s="188" t="s">
        <v>4738</v>
      </c>
      <c r="X1281" s="188" t="s">
        <v>4739</v>
      </c>
    </row>
    <row r="1282" spans="1:24" s="188" customFormat="1" ht="31.5" x14ac:dyDescent="0.25">
      <c r="A1282" s="1">
        <v>1275</v>
      </c>
      <c r="B1282" s="81" t="s">
        <v>68</v>
      </c>
      <c r="C1282" s="20" t="s">
        <v>4692</v>
      </c>
      <c r="D1282" s="20" t="s">
        <v>4740</v>
      </c>
      <c r="E1282" s="20" t="s">
        <v>4740</v>
      </c>
      <c r="F1282" s="29" t="s">
        <v>4741</v>
      </c>
      <c r="G1282" s="20" t="s">
        <v>169</v>
      </c>
      <c r="H1282" s="1">
        <v>778112.08</v>
      </c>
      <c r="I1282" s="1">
        <v>4</v>
      </c>
      <c r="J1282" s="1"/>
      <c r="K1282" s="1"/>
      <c r="L1282" s="1"/>
      <c r="M1282" s="1"/>
      <c r="N1282" s="1"/>
      <c r="O1282" s="1"/>
      <c r="P1282" s="22"/>
      <c r="Q1282" s="22"/>
      <c r="R1282" s="9">
        <f t="shared" si="27"/>
        <v>778112.08</v>
      </c>
      <c r="S1282" s="1">
        <f t="shared" si="28"/>
        <v>4</v>
      </c>
      <c r="T1282" s="20" t="s">
        <v>4443</v>
      </c>
      <c r="U1282" s="1" t="s">
        <v>25</v>
      </c>
      <c r="V1282" s="1" t="s">
        <v>25</v>
      </c>
      <c r="W1282" s="188" t="s">
        <v>4695</v>
      </c>
      <c r="X1282" s="188" t="s">
        <v>4696</v>
      </c>
    </row>
    <row r="1283" spans="1:24" s="188" customFormat="1" ht="47.25" x14ac:dyDescent="0.25">
      <c r="A1283" s="1">
        <v>1276</v>
      </c>
      <c r="B1283" s="81" t="s">
        <v>46</v>
      </c>
      <c r="C1283" s="20" t="s">
        <v>4742</v>
      </c>
      <c r="D1283" s="20" t="s">
        <v>4743</v>
      </c>
      <c r="E1283" s="20" t="s">
        <v>4743</v>
      </c>
      <c r="F1283" s="29" t="s">
        <v>4744</v>
      </c>
      <c r="G1283" s="20" t="s">
        <v>169</v>
      </c>
      <c r="H1283" s="1">
        <v>1242867.1499999999</v>
      </c>
      <c r="I1283" s="1">
        <v>9</v>
      </c>
      <c r="J1283" s="1"/>
      <c r="K1283" s="1"/>
      <c r="L1283" s="1"/>
      <c r="M1283" s="1"/>
      <c r="N1283" s="1"/>
      <c r="O1283" s="1"/>
      <c r="P1283" s="22"/>
      <c r="Q1283" s="22"/>
      <c r="R1283" s="9">
        <f t="shared" si="27"/>
        <v>1242867.1499999999</v>
      </c>
      <c r="S1283" s="1">
        <f t="shared" si="28"/>
        <v>9</v>
      </c>
      <c r="T1283" s="20" t="s">
        <v>4443</v>
      </c>
      <c r="U1283" s="1" t="s">
        <v>25</v>
      </c>
      <c r="V1283" s="1" t="s">
        <v>25</v>
      </c>
      <c r="W1283" s="188" t="s">
        <v>4745</v>
      </c>
      <c r="X1283" s="188" t="s">
        <v>4746</v>
      </c>
    </row>
    <row r="1284" spans="1:24" s="188" customFormat="1" ht="31.5" x14ac:dyDescent="0.25">
      <c r="A1284" s="1">
        <v>1277</v>
      </c>
      <c r="B1284" s="81" t="s">
        <v>374</v>
      </c>
      <c r="C1284" s="20" t="s">
        <v>375</v>
      </c>
      <c r="D1284" s="20" t="s">
        <v>4747</v>
      </c>
      <c r="E1284" s="20" t="s">
        <v>4747</v>
      </c>
      <c r="F1284" s="29" t="s">
        <v>4748</v>
      </c>
      <c r="G1284" s="20" t="s">
        <v>17</v>
      </c>
      <c r="H1284" s="1">
        <v>1960000</v>
      </c>
      <c r="I1284" s="1">
        <v>2800</v>
      </c>
      <c r="J1284" s="1"/>
      <c r="K1284" s="1"/>
      <c r="L1284" s="1"/>
      <c r="M1284" s="1"/>
      <c r="N1284" s="1"/>
      <c r="O1284" s="1"/>
      <c r="P1284" s="22"/>
      <c r="Q1284" s="22"/>
      <c r="R1284" s="9">
        <f t="shared" si="27"/>
        <v>1960000</v>
      </c>
      <c r="S1284" s="1">
        <f t="shared" si="28"/>
        <v>2800</v>
      </c>
      <c r="T1284" s="20" t="s">
        <v>4443</v>
      </c>
      <c r="U1284" s="1" t="s">
        <v>25</v>
      </c>
      <c r="V1284" s="1" t="s">
        <v>25</v>
      </c>
      <c r="W1284" s="188" t="s">
        <v>4749</v>
      </c>
      <c r="X1284" s="188" t="s">
        <v>4750</v>
      </c>
    </row>
    <row r="1285" spans="1:24" s="188" customFormat="1" ht="63" x14ac:dyDescent="0.25">
      <c r="A1285" s="1">
        <v>1278</v>
      </c>
      <c r="B1285" s="81" t="s">
        <v>4129</v>
      </c>
      <c r="C1285" s="20" t="s">
        <v>4751</v>
      </c>
      <c r="D1285" s="20" t="s">
        <v>4752</v>
      </c>
      <c r="E1285" s="20" t="s">
        <v>4752</v>
      </c>
      <c r="F1285" s="29" t="s">
        <v>4753</v>
      </c>
      <c r="G1285" s="20" t="s">
        <v>169</v>
      </c>
      <c r="H1285" s="1">
        <v>231536.94</v>
      </c>
      <c r="I1285" s="1">
        <v>34</v>
      </c>
      <c r="J1285" s="1"/>
      <c r="K1285" s="1"/>
      <c r="L1285" s="1"/>
      <c r="M1285" s="1"/>
      <c r="N1285" s="1"/>
      <c r="O1285" s="1"/>
      <c r="P1285" s="22"/>
      <c r="Q1285" s="22"/>
      <c r="R1285" s="9">
        <f t="shared" si="27"/>
        <v>231536.94</v>
      </c>
      <c r="S1285" s="1">
        <f t="shared" si="28"/>
        <v>34</v>
      </c>
      <c r="T1285" s="20" t="s">
        <v>4443</v>
      </c>
      <c r="U1285" s="1" t="s">
        <v>25</v>
      </c>
      <c r="V1285" s="1" t="s">
        <v>25</v>
      </c>
      <c r="W1285" s="188" t="s">
        <v>4754</v>
      </c>
      <c r="X1285" s="188" t="s">
        <v>4755</v>
      </c>
    </row>
    <row r="1286" spans="1:24" s="188" customFormat="1" ht="31.5" x14ac:dyDescent="0.25">
      <c r="A1286" s="1">
        <v>1279</v>
      </c>
      <c r="B1286" s="81" t="s">
        <v>395</v>
      </c>
      <c r="C1286" s="20" t="s">
        <v>396</v>
      </c>
      <c r="D1286" s="20" t="s">
        <v>4756</v>
      </c>
      <c r="E1286" s="20" t="s">
        <v>4756</v>
      </c>
      <c r="F1286" s="29" t="s">
        <v>4757</v>
      </c>
      <c r="G1286" s="20" t="s">
        <v>169</v>
      </c>
      <c r="H1286" s="1">
        <v>2073360</v>
      </c>
      <c r="I1286" s="1">
        <v>4</v>
      </c>
      <c r="J1286" s="1"/>
      <c r="K1286" s="1"/>
      <c r="L1286" s="1"/>
      <c r="M1286" s="1"/>
      <c r="N1286" s="1"/>
      <c r="O1286" s="1"/>
      <c r="P1286" s="22"/>
      <c r="Q1286" s="22"/>
      <c r="R1286" s="9">
        <f t="shared" ref="R1286:R1347" si="30">H1286+J1286+L1286+N1286+P1286</f>
        <v>2073360</v>
      </c>
      <c r="S1286" s="1">
        <f t="shared" si="28"/>
        <v>4</v>
      </c>
      <c r="T1286" s="20" t="s">
        <v>4443</v>
      </c>
      <c r="U1286" s="1" t="s">
        <v>25</v>
      </c>
      <c r="V1286" s="1" t="s">
        <v>25</v>
      </c>
      <c r="W1286" s="188" t="s">
        <v>4758</v>
      </c>
      <c r="X1286" s="188" t="s">
        <v>4759</v>
      </c>
    </row>
    <row r="1287" spans="1:24" s="188" customFormat="1" ht="47.25" x14ac:dyDescent="0.25">
      <c r="A1287" s="1">
        <v>1280</v>
      </c>
      <c r="B1287" s="81" t="s">
        <v>4760</v>
      </c>
      <c r="C1287" s="20" t="s">
        <v>4761</v>
      </c>
      <c r="D1287" s="20" t="s">
        <v>4762</v>
      </c>
      <c r="E1287" s="20" t="s">
        <v>4762</v>
      </c>
      <c r="F1287" s="29" t="s">
        <v>4763</v>
      </c>
      <c r="G1287" s="20" t="s">
        <v>169</v>
      </c>
      <c r="H1287" s="1">
        <v>1152909.74</v>
      </c>
      <c r="I1287" s="1">
        <v>17</v>
      </c>
      <c r="J1287" s="1"/>
      <c r="K1287" s="1"/>
      <c r="L1287" s="1"/>
      <c r="M1287" s="1"/>
      <c r="N1287" s="1"/>
      <c r="O1287" s="1"/>
      <c r="P1287" s="22"/>
      <c r="Q1287" s="22"/>
      <c r="R1287" s="9">
        <f t="shared" si="30"/>
        <v>1152909.74</v>
      </c>
      <c r="S1287" s="1">
        <f t="shared" si="28"/>
        <v>17</v>
      </c>
      <c r="T1287" s="20" t="s">
        <v>4443</v>
      </c>
      <c r="U1287" s="1" t="s">
        <v>25</v>
      </c>
      <c r="V1287" s="1" t="s">
        <v>25</v>
      </c>
      <c r="W1287" s="188" t="s">
        <v>4764</v>
      </c>
      <c r="X1287" s="188" t="s">
        <v>4765</v>
      </c>
    </row>
    <row r="1288" spans="1:24" s="188" customFormat="1" ht="78.75" x14ac:dyDescent="0.25">
      <c r="A1288" s="1">
        <v>1281</v>
      </c>
      <c r="B1288" s="81" t="s">
        <v>326</v>
      </c>
      <c r="C1288" s="20" t="s">
        <v>4766</v>
      </c>
      <c r="D1288" s="20" t="s">
        <v>4767</v>
      </c>
      <c r="E1288" s="20" t="s">
        <v>4767</v>
      </c>
      <c r="F1288" s="29" t="s">
        <v>4768</v>
      </c>
      <c r="G1288" s="20" t="s">
        <v>169</v>
      </c>
      <c r="H1288" s="1">
        <v>126362.47</v>
      </c>
      <c r="I1288" s="1">
        <v>1</v>
      </c>
      <c r="J1288" s="1"/>
      <c r="K1288" s="1"/>
      <c r="L1288" s="1"/>
      <c r="M1288" s="1"/>
      <c r="N1288" s="1"/>
      <c r="O1288" s="1"/>
      <c r="P1288" s="22"/>
      <c r="Q1288" s="22"/>
      <c r="R1288" s="9">
        <f t="shared" si="30"/>
        <v>126362.47</v>
      </c>
      <c r="S1288" s="1">
        <f t="shared" ref="S1288:S1349" si="31">I1288</f>
        <v>1</v>
      </c>
      <c r="T1288" s="20" t="s">
        <v>4443</v>
      </c>
      <c r="U1288" s="1" t="s">
        <v>25</v>
      </c>
      <c r="V1288" s="1" t="s">
        <v>25</v>
      </c>
      <c r="W1288" s="188" t="s">
        <v>4769</v>
      </c>
      <c r="X1288" s="188" t="s">
        <v>4770</v>
      </c>
    </row>
    <row r="1289" spans="1:24" s="188" customFormat="1" ht="31.5" x14ac:dyDescent="0.25">
      <c r="A1289" s="1">
        <v>1282</v>
      </c>
      <c r="B1289" s="81" t="s">
        <v>397</v>
      </c>
      <c r="C1289" s="20" t="s">
        <v>4771</v>
      </c>
      <c r="D1289" s="20" t="s">
        <v>4772</v>
      </c>
      <c r="E1289" s="20" t="s">
        <v>4772</v>
      </c>
      <c r="F1289" s="29" t="s">
        <v>4773</v>
      </c>
      <c r="G1289" s="20" t="s">
        <v>169</v>
      </c>
      <c r="H1289" s="1">
        <v>753820</v>
      </c>
      <c r="I1289" s="1">
        <v>400</v>
      </c>
      <c r="J1289" s="1"/>
      <c r="K1289" s="1"/>
      <c r="L1289" s="1"/>
      <c r="M1289" s="1"/>
      <c r="N1289" s="1"/>
      <c r="O1289" s="1"/>
      <c r="P1289" s="22"/>
      <c r="Q1289" s="22"/>
      <c r="R1289" s="9">
        <f t="shared" si="30"/>
        <v>753820</v>
      </c>
      <c r="S1289" s="1">
        <f t="shared" si="31"/>
        <v>400</v>
      </c>
      <c r="T1289" s="20" t="s">
        <v>4443</v>
      </c>
      <c r="U1289" s="1" t="s">
        <v>25</v>
      </c>
      <c r="V1289" s="1" t="s">
        <v>25</v>
      </c>
      <c r="W1289" s="188" t="s">
        <v>4774</v>
      </c>
      <c r="X1289" s="188" t="s">
        <v>4775</v>
      </c>
    </row>
    <row r="1290" spans="1:24" s="188" customFormat="1" ht="47.25" x14ac:dyDescent="0.25">
      <c r="A1290" s="1">
        <v>1283</v>
      </c>
      <c r="B1290" s="81" t="s">
        <v>4776</v>
      </c>
      <c r="C1290" s="20" t="s">
        <v>4777</v>
      </c>
      <c r="D1290" s="20" t="s">
        <v>4778</v>
      </c>
      <c r="E1290" s="20" t="s">
        <v>4778</v>
      </c>
      <c r="F1290" s="29" t="s">
        <v>4779</v>
      </c>
      <c r="G1290" s="20" t="s">
        <v>274</v>
      </c>
      <c r="H1290" s="1">
        <v>3284100</v>
      </c>
      <c r="I1290" s="1">
        <v>15</v>
      </c>
      <c r="J1290" s="1"/>
      <c r="K1290" s="1"/>
      <c r="L1290" s="1"/>
      <c r="M1290" s="1"/>
      <c r="N1290" s="1"/>
      <c r="O1290" s="1"/>
      <c r="P1290" s="22"/>
      <c r="Q1290" s="22"/>
      <c r="R1290" s="9">
        <f t="shared" si="30"/>
        <v>3284100</v>
      </c>
      <c r="S1290" s="1">
        <f t="shared" si="31"/>
        <v>15</v>
      </c>
      <c r="T1290" s="20" t="s">
        <v>4443</v>
      </c>
      <c r="U1290" s="1" t="s">
        <v>25</v>
      </c>
      <c r="V1290" s="1" t="s">
        <v>25</v>
      </c>
      <c r="W1290" s="188" t="s">
        <v>4780</v>
      </c>
      <c r="X1290" s="188" t="s">
        <v>4781</v>
      </c>
    </row>
    <row r="1291" spans="1:24" s="188" customFormat="1" ht="63" x14ac:dyDescent="0.25">
      <c r="A1291" s="1">
        <v>1284</v>
      </c>
      <c r="B1291" s="81" t="s">
        <v>4782</v>
      </c>
      <c r="C1291" s="20" t="s">
        <v>4783</v>
      </c>
      <c r="D1291" s="20" t="s">
        <v>4784</v>
      </c>
      <c r="E1291" s="20" t="s">
        <v>4784</v>
      </c>
      <c r="F1291" s="29" t="s">
        <v>4785</v>
      </c>
      <c r="G1291" s="20" t="s">
        <v>169</v>
      </c>
      <c r="H1291" s="1">
        <v>2052264.7</v>
      </c>
      <c r="I1291" s="1">
        <v>1</v>
      </c>
      <c r="J1291" s="1"/>
      <c r="K1291" s="1"/>
      <c r="L1291" s="1"/>
      <c r="M1291" s="1"/>
      <c r="N1291" s="1"/>
      <c r="O1291" s="1"/>
      <c r="P1291" s="22"/>
      <c r="Q1291" s="22"/>
      <c r="R1291" s="9">
        <f t="shared" si="30"/>
        <v>2052264.7</v>
      </c>
      <c r="S1291" s="1">
        <f t="shared" si="31"/>
        <v>1</v>
      </c>
      <c r="T1291" s="20" t="s">
        <v>4443</v>
      </c>
      <c r="U1291" s="1" t="s">
        <v>25</v>
      </c>
      <c r="V1291" s="1" t="s">
        <v>25</v>
      </c>
      <c r="W1291" s="188" t="s">
        <v>4786</v>
      </c>
      <c r="X1291" s="188" t="s">
        <v>4787</v>
      </c>
    </row>
    <row r="1292" spans="1:24" s="188" customFormat="1" ht="47.25" x14ac:dyDescent="0.25">
      <c r="A1292" s="1">
        <v>1285</v>
      </c>
      <c r="B1292" s="81" t="s">
        <v>398</v>
      </c>
      <c r="C1292" s="20" t="s">
        <v>399</v>
      </c>
      <c r="D1292" s="20" t="s">
        <v>4788</v>
      </c>
      <c r="E1292" s="20" t="s">
        <v>4788</v>
      </c>
      <c r="F1292" s="29" t="s">
        <v>4789</v>
      </c>
      <c r="G1292" s="20" t="s">
        <v>169</v>
      </c>
      <c r="H1292" s="1">
        <v>2760240</v>
      </c>
      <c r="I1292" s="1">
        <v>5</v>
      </c>
      <c r="J1292" s="1"/>
      <c r="K1292" s="1"/>
      <c r="L1292" s="1"/>
      <c r="M1292" s="1"/>
      <c r="N1292" s="1"/>
      <c r="O1292" s="1"/>
      <c r="P1292" s="22"/>
      <c r="Q1292" s="22"/>
      <c r="R1292" s="9">
        <f t="shared" si="30"/>
        <v>2760240</v>
      </c>
      <c r="S1292" s="1">
        <f t="shared" si="31"/>
        <v>5</v>
      </c>
      <c r="T1292" s="20" t="s">
        <v>4443</v>
      </c>
      <c r="U1292" s="1" t="s">
        <v>25</v>
      </c>
      <c r="V1292" s="1" t="s">
        <v>25</v>
      </c>
      <c r="W1292" s="188" t="s">
        <v>4790</v>
      </c>
      <c r="X1292" s="188" t="s">
        <v>4791</v>
      </c>
    </row>
    <row r="1293" spans="1:24" s="188" customFormat="1" ht="31.5" x14ac:dyDescent="0.25">
      <c r="A1293" s="1">
        <v>1286</v>
      </c>
      <c r="B1293" s="81" t="s">
        <v>4792</v>
      </c>
      <c r="C1293" s="20" t="s">
        <v>4793</v>
      </c>
      <c r="D1293" s="20" t="s">
        <v>4794</v>
      </c>
      <c r="E1293" s="20" t="s">
        <v>4794</v>
      </c>
      <c r="F1293" s="29" t="s">
        <v>4795</v>
      </c>
      <c r="G1293" s="20" t="s">
        <v>169</v>
      </c>
      <c r="H1293" s="1">
        <v>235555.55</v>
      </c>
      <c r="I1293" s="1">
        <v>5</v>
      </c>
      <c r="J1293" s="1"/>
      <c r="K1293" s="1"/>
      <c r="L1293" s="1"/>
      <c r="M1293" s="1"/>
      <c r="N1293" s="1"/>
      <c r="O1293" s="1"/>
      <c r="P1293" s="22"/>
      <c r="Q1293" s="22"/>
      <c r="R1293" s="9">
        <f t="shared" si="30"/>
        <v>235555.55</v>
      </c>
      <c r="S1293" s="1">
        <f t="shared" si="31"/>
        <v>5</v>
      </c>
      <c r="T1293" s="20" t="s">
        <v>4443</v>
      </c>
      <c r="U1293" s="1" t="s">
        <v>25</v>
      </c>
      <c r="V1293" s="1" t="s">
        <v>25</v>
      </c>
      <c r="W1293" s="188" t="s">
        <v>4796</v>
      </c>
      <c r="X1293" s="188" t="s">
        <v>4797</v>
      </c>
    </row>
    <row r="1294" spans="1:24" s="188" customFormat="1" ht="31.5" x14ac:dyDescent="0.25">
      <c r="A1294" s="1">
        <v>1287</v>
      </c>
      <c r="B1294" s="81" t="s">
        <v>400</v>
      </c>
      <c r="C1294" s="20" t="s">
        <v>401</v>
      </c>
      <c r="D1294" s="20" t="s">
        <v>4798</v>
      </c>
      <c r="E1294" s="20" t="s">
        <v>4798</v>
      </c>
      <c r="F1294" s="29" t="s">
        <v>4799</v>
      </c>
      <c r="G1294" s="20" t="s">
        <v>169</v>
      </c>
      <c r="H1294" s="1">
        <v>1963872.6</v>
      </c>
      <c r="I1294" s="1">
        <v>15</v>
      </c>
      <c r="J1294" s="1"/>
      <c r="K1294" s="1"/>
      <c r="L1294" s="1"/>
      <c r="M1294" s="1"/>
      <c r="N1294" s="1"/>
      <c r="O1294" s="1"/>
      <c r="P1294" s="22"/>
      <c r="Q1294" s="22"/>
      <c r="R1294" s="9">
        <f t="shared" si="30"/>
        <v>1963872.6</v>
      </c>
      <c r="S1294" s="1">
        <f t="shared" si="31"/>
        <v>15</v>
      </c>
      <c r="T1294" s="20" t="s">
        <v>4443</v>
      </c>
      <c r="U1294" s="1" t="s">
        <v>25</v>
      </c>
      <c r="V1294" s="1" t="s">
        <v>25</v>
      </c>
      <c r="W1294" s="188" t="s">
        <v>4800</v>
      </c>
      <c r="X1294" s="188" t="s">
        <v>4801</v>
      </c>
    </row>
    <row r="1295" spans="1:24" s="188" customFormat="1" ht="47.25" x14ac:dyDescent="0.25">
      <c r="A1295" s="1">
        <v>1288</v>
      </c>
      <c r="B1295" s="81" t="s">
        <v>402</v>
      </c>
      <c r="C1295" s="20" t="s">
        <v>4802</v>
      </c>
      <c r="D1295" s="20" t="s">
        <v>4803</v>
      </c>
      <c r="E1295" s="20" t="s">
        <v>4803</v>
      </c>
      <c r="F1295" s="29" t="s">
        <v>4804</v>
      </c>
      <c r="G1295" s="20" t="s">
        <v>274</v>
      </c>
      <c r="H1295" s="1">
        <v>127200</v>
      </c>
      <c r="I1295" s="1">
        <v>2</v>
      </c>
      <c r="J1295" s="1"/>
      <c r="K1295" s="1"/>
      <c r="L1295" s="1"/>
      <c r="M1295" s="1"/>
      <c r="N1295" s="1"/>
      <c r="O1295" s="1"/>
      <c r="P1295" s="22"/>
      <c r="Q1295" s="22"/>
      <c r="R1295" s="9">
        <f t="shared" si="30"/>
        <v>127200</v>
      </c>
      <c r="S1295" s="1">
        <f t="shared" si="31"/>
        <v>2</v>
      </c>
      <c r="T1295" s="20" t="s">
        <v>4443</v>
      </c>
      <c r="U1295" s="1" t="s">
        <v>25</v>
      </c>
      <c r="V1295" s="1" t="s">
        <v>25</v>
      </c>
      <c r="W1295" s="188" t="s">
        <v>4805</v>
      </c>
      <c r="X1295" s="188" t="s">
        <v>4806</v>
      </c>
    </row>
    <row r="1296" spans="1:24" s="188" customFormat="1" ht="47.25" x14ac:dyDescent="0.25">
      <c r="A1296" s="1">
        <v>1289</v>
      </c>
      <c r="B1296" s="81" t="s">
        <v>4760</v>
      </c>
      <c r="C1296" s="20" t="s">
        <v>4761</v>
      </c>
      <c r="D1296" s="20" t="s">
        <v>4807</v>
      </c>
      <c r="E1296" s="20" t="s">
        <v>4807</v>
      </c>
      <c r="F1296" s="29" t="s">
        <v>4808</v>
      </c>
      <c r="G1296" s="20" t="s">
        <v>169</v>
      </c>
      <c r="H1296" s="1">
        <v>1152909.74</v>
      </c>
      <c r="I1296" s="1">
        <v>17</v>
      </c>
      <c r="J1296" s="1"/>
      <c r="K1296" s="1"/>
      <c r="L1296" s="1"/>
      <c r="M1296" s="1"/>
      <c r="N1296" s="1"/>
      <c r="O1296" s="1"/>
      <c r="P1296" s="22"/>
      <c r="Q1296" s="22"/>
      <c r="R1296" s="9">
        <f t="shared" si="30"/>
        <v>1152909.74</v>
      </c>
      <c r="S1296" s="1">
        <f t="shared" si="31"/>
        <v>17</v>
      </c>
      <c r="T1296" s="20" t="s">
        <v>4443</v>
      </c>
      <c r="U1296" s="1" t="s">
        <v>25</v>
      </c>
      <c r="V1296" s="1" t="s">
        <v>25</v>
      </c>
      <c r="W1296" s="188" t="s">
        <v>4764</v>
      </c>
      <c r="X1296" s="188" t="s">
        <v>4765</v>
      </c>
    </row>
    <row r="1297" spans="1:24" s="188" customFormat="1" ht="31.5" x14ac:dyDescent="0.25">
      <c r="A1297" s="1">
        <v>1290</v>
      </c>
      <c r="B1297" s="81" t="s">
        <v>68</v>
      </c>
      <c r="C1297" s="20" t="s">
        <v>4809</v>
      </c>
      <c r="D1297" s="20" t="s">
        <v>4810</v>
      </c>
      <c r="E1297" s="20" t="s">
        <v>4810</v>
      </c>
      <c r="F1297" s="29" t="s">
        <v>4811</v>
      </c>
      <c r="G1297" s="20" t="s">
        <v>169</v>
      </c>
      <c r="H1297" s="1">
        <v>77910</v>
      </c>
      <c r="I1297" s="1">
        <v>1</v>
      </c>
      <c r="J1297" s="1"/>
      <c r="K1297" s="1"/>
      <c r="L1297" s="1"/>
      <c r="M1297" s="1"/>
      <c r="N1297" s="1"/>
      <c r="O1297" s="1"/>
      <c r="P1297" s="22"/>
      <c r="Q1297" s="22"/>
      <c r="R1297" s="9">
        <f t="shared" si="30"/>
        <v>77910</v>
      </c>
      <c r="S1297" s="1">
        <f t="shared" si="31"/>
        <v>1</v>
      </c>
      <c r="T1297" s="20" t="s">
        <v>4443</v>
      </c>
      <c r="U1297" s="1" t="s">
        <v>25</v>
      </c>
      <c r="V1297" s="1" t="s">
        <v>25</v>
      </c>
      <c r="W1297" s="188" t="s">
        <v>4812</v>
      </c>
      <c r="X1297" s="188" t="s">
        <v>4813</v>
      </c>
    </row>
    <row r="1298" spans="1:24" s="188" customFormat="1" ht="78.75" x14ac:dyDescent="0.25">
      <c r="A1298" s="1">
        <v>1291</v>
      </c>
      <c r="B1298" s="81" t="s">
        <v>4814</v>
      </c>
      <c r="C1298" s="20" t="s">
        <v>4815</v>
      </c>
      <c r="D1298" s="20" t="s">
        <v>4816</v>
      </c>
      <c r="E1298" s="20" t="s">
        <v>4816</v>
      </c>
      <c r="F1298" s="29" t="s">
        <v>4817</v>
      </c>
      <c r="G1298" s="20" t="s">
        <v>17</v>
      </c>
      <c r="H1298" s="1">
        <v>877684.96</v>
      </c>
      <c r="I1298" s="1">
        <v>284</v>
      </c>
      <c r="J1298" s="1"/>
      <c r="K1298" s="1"/>
      <c r="L1298" s="1"/>
      <c r="M1298" s="1"/>
      <c r="N1298" s="1"/>
      <c r="O1298" s="1"/>
      <c r="P1298" s="22"/>
      <c r="Q1298" s="22"/>
      <c r="R1298" s="9">
        <f t="shared" si="30"/>
        <v>877684.96</v>
      </c>
      <c r="S1298" s="1">
        <f t="shared" si="31"/>
        <v>284</v>
      </c>
      <c r="T1298" s="20" t="s">
        <v>4443</v>
      </c>
      <c r="U1298" s="1" t="s">
        <v>25</v>
      </c>
      <c r="V1298" s="1" t="s">
        <v>25</v>
      </c>
      <c r="W1298" s="188" t="s">
        <v>4818</v>
      </c>
      <c r="X1298" s="188" t="s">
        <v>4819</v>
      </c>
    </row>
    <row r="1299" spans="1:24" s="188" customFormat="1" ht="31.5" x14ac:dyDescent="0.25">
      <c r="A1299" s="1">
        <v>1292</v>
      </c>
      <c r="B1299" s="81" t="s">
        <v>387</v>
      </c>
      <c r="C1299" s="20" t="s">
        <v>403</v>
      </c>
      <c r="D1299" s="20" t="s">
        <v>4820</v>
      </c>
      <c r="E1299" s="20" t="s">
        <v>4820</v>
      </c>
      <c r="F1299" s="29" t="s">
        <v>4821</v>
      </c>
      <c r="G1299" s="20" t="s">
        <v>169</v>
      </c>
      <c r="H1299" s="1">
        <v>411280</v>
      </c>
      <c r="I1299" s="1">
        <v>2</v>
      </c>
      <c r="J1299" s="1"/>
      <c r="K1299" s="1"/>
      <c r="L1299" s="1"/>
      <c r="M1299" s="1"/>
      <c r="N1299" s="1"/>
      <c r="O1299" s="1"/>
      <c r="P1299" s="22"/>
      <c r="Q1299" s="22"/>
      <c r="R1299" s="9">
        <f t="shared" si="30"/>
        <v>411280</v>
      </c>
      <c r="S1299" s="1">
        <f t="shared" si="31"/>
        <v>2</v>
      </c>
      <c r="T1299" s="20" t="s">
        <v>4443</v>
      </c>
      <c r="U1299" s="1" t="s">
        <v>25</v>
      </c>
      <c r="V1299" s="1" t="s">
        <v>25</v>
      </c>
      <c r="W1299" s="188" t="s">
        <v>4822</v>
      </c>
      <c r="X1299" s="188" t="s">
        <v>4823</v>
      </c>
    </row>
    <row r="1300" spans="1:24" s="188" customFormat="1" ht="47.25" x14ac:dyDescent="0.25">
      <c r="A1300" s="1">
        <v>1293</v>
      </c>
      <c r="B1300" s="81" t="s">
        <v>404</v>
      </c>
      <c r="C1300" s="20" t="s">
        <v>4824</v>
      </c>
      <c r="D1300" s="20" t="s">
        <v>4825</v>
      </c>
      <c r="E1300" s="20" t="s">
        <v>4825</v>
      </c>
      <c r="F1300" s="29" t="s">
        <v>4826</v>
      </c>
      <c r="G1300" s="20" t="s">
        <v>169</v>
      </c>
      <c r="H1300" s="1">
        <v>710500</v>
      </c>
      <c r="I1300" s="1">
        <v>203</v>
      </c>
      <c r="J1300" s="1"/>
      <c r="K1300" s="1"/>
      <c r="L1300" s="1"/>
      <c r="M1300" s="1"/>
      <c r="N1300" s="1"/>
      <c r="O1300" s="1"/>
      <c r="P1300" s="22"/>
      <c r="Q1300" s="22"/>
      <c r="R1300" s="9">
        <f t="shared" si="30"/>
        <v>710500</v>
      </c>
      <c r="S1300" s="1">
        <f t="shared" si="31"/>
        <v>203</v>
      </c>
      <c r="T1300" s="20" t="s">
        <v>4443</v>
      </c>
      <c r="U1300" s="1" t="s">
        <v>25</v>
      </c>
      <c r="V1300" s="1" t="s">
        <v>25</v>
      </c>
      <c r="W1300" s="188" t="s">
        <v>4827</v>
      </c>
      <c r="X1300" s="188" t="s">
        <v>4828</v>
      </c>
    </row>
    <row r="1301" spans="1:24" s="188" customFormat="1" ht="31.5" x14ac:dyDescent="0.25">
      <c r="A1301" s="1">
        <v>1294</v>
      </c>
      <c r="B1301" s="81" t="s">
        <v>92</v>
      </c>
      <c r="C1301" s="20" t="s">
        <v>260</v>
      </c>
      <c r="D1301" s="20" t="s">
        <v>4829</v>
      </c>
      <c r="E1301" s="20" t="s">
        <v>4829</v>
      </c>
      <c r="F1301" s="29" t="s">
        <v>4830</v>
      </c>
      <c r="G1301" s="20" t="s">
        <v>169</v>
      </c>
      <c r="H1301" s="1">
        <v>444600</v>
      </c>
      <c r="I1301" s="1">
        <v>2</v>
      </c>
      <c r="J1301" s="1"/>
      <c r="K1301" s="1"/>
      <c r="L1301" s="1"/>
      <c r="M1301" s="1"/>
      <c r="N1301" s="1"/>
      <c r="O1301" s="1"/>
      <c r="P1301" s="22"/>
      <c r="Q1301" s="22"/>
      <c r="R1301" s="9">
        <f t="shared" si="30"/>
        <v>444600</v>
      </c>
      <c r="S1301" s="1">
        <f t="shared" si="31"/>
        <v>2</v>
      </c>
      <c r="T1301" s="20" t="s">
        <v>4443</v>
      </c>
      <c r="U1301" s="1" t="s">
        <v>25</v>
      </c>
      <c r="V1301" s="1" t="s">
        <v>25</v>
      </c>
      <c r="W1301" s="188" t="s">
        <v>4831</v>
      </c>
      <c r="X1301" s="188" t="s">
        <v>4832</v>
      </c>
    </row>
    <row r="1302" spans="1:24" s="188" customFormat="1" ht="173.25" x14ac:dyDescent="0.25">
      <c r="A1302" s="1">
        <v>1295</v>
      </c>
      <c r="B1302" s="81" t="s">
        <v>261</v>
      </c>
      <c r="C1302" s="20" t="s">
        <v>262</v>
      </c>
      <c r="D1302" s="20" t="s">
        <v>4833</v>
      </c>
      <c r="E1302" s="20" t="s">
        <v>4833</v>
      </c>
      <c r="F1302" s="29" t="s">
        <v>4834</v>
      </c>
      <c r="G1302" s="20" t="s">
        <v>169</v>
      </c>
      <c r="H1302" s="1">
        <v>968677.72</v>
      </c>
      <c r="I1302" s="1">
        <v>1</v>
      </c>
      <c r="J1302" s="1"/>
      <c r="K1302" s="1"/>
      <c r="L1302" s="1"/>
      <c r="M1302" s="1"/>
      <c r="N1302" s="1"/>
      <c r="O1302" s="1"/>
      <c r="P1302" s="22"/>
      <c r="Q1302" s="22"/>
      <c r="R1302" s="9">
        <f t="shared" si="30"/>
        <v>968677.72</v>
      </c>
      <c r="S1302" s="1">
        <f t="shared" si="31"/>
        <v>1</v>
      </c>
      <c r="T1302" s="20" t="s">
        <v>4443</v>
      </c>
      <c r="U1302" s="1" t="s">
        <v>25</v>
      </c>
      <c r="V1302" s="1" t="s">
        <v>25</v>
      </c>
      <c r="W1302" s="188" t="s">
        <v>4835</v>
      </c>
      <c r="X1302" s="188" t="s">
        <v>4836</v>
      </c>
    </row>
    <row r="1303" spans="1:24" s="188" customFormat="1" ht="63" x14ac:dyDescent="0.25">
      <c r="A1303" s="1">
        <v>1296</v>
      </c>
      <c r="B1303" s="81" t="s">
        <v>4837</v>
      </c>
      <c r="C1303" s="20" t="s">
        <v>4838</v>
      </c>
      <c r="D1303" s="20" t="s">
        <v>4839</v>
      </c>
      <c r="E1303" s="20" t="s">
        <v>4839</v>
      </c>
      <c r="F1303" s="29" t="s">
        <v>4840</v>
      </c>
      <c r="G1303" s="20" t="s">
        <v>169</v>
      </c>
      <c r="H1303" s="1">
        <v>297263.01</v>
      </c>
      <c r="I1303" s="1">
        <v>1</v>
      </c>
      <c r="J1303" s="1"/>
      <c r="K1303" s="1"/>
      <c r="L1303" s="1"/>
      <c r="M1303" s="1"/>
      <c r="N1303" s="1"/>
      <c r="O1303" s="1"/>
      <c r="P1303" s="22"/>
      <c r="Q1303" s="22"/>
      <c r="R1303" s="9">
        <f t="shared" si="30"/>
        <v>297263.01</v>
      </c>
      <c r="S1303" s="1">
        <f t="shared" si="31"/>
        <v>1</v>
      </c>
      <c r="T1303" s="20" t="s">
        <v>4443</v>
      </c>
      <c r="U1303" s="1" t="s">
        <v>25</v>
      </c>
      <c r="V1303" s="1" t="s">
        <v>25</v>
      </c>
      <c r="W1303" s="188" t="s">
        <v>4841</v>
      </c>
      <c r="X1303" s="188" t="s">
        <v>4842</v>
      </c>
    </row>
    <row r="1304" spans="1:24" s="188" customFormat="1" ht="31.5" x14ac:dyDescent="0.25">
      <c r="A1304" s="1">
        <v>1297</v>
      </c>
      <c r="B1304" s="81" t="s">
        <v>405</v>
      </c>
      <c r="C1304" s="20" t="s">
        <v>406</v>
      </c>
      <c r="D1304" s="20" t="s">
        <v>4843</v>
      </c>
      <c r="E1304" s="20" t="s">
        <v>4843</v>
      </c>
      <c r="F1304" s="29" t="s">
        <v>4844</v>
      </c>
      <c r="G1304" s="20" t="s">
        <v>282</v>
      </c>
      <c r="H1304" s="1">
        <v>185224</v>
      </c>
      <c r="I1304" s="1">
        <v>160</v>
      </c>
      <c r="J1304" s="1"/>
      <c r="K1304" s="1"/>
      <c r="L1304" s="1"/>
      <c r="M1304" s="1"/>
      <c r="N1304" s="1"/>
      <c r="O1304" s="1"/>
      <c r="P1304" s="22"/>
      <c r="Q1304" s="22"/>
      <c r="R1304" s="9">
        <f t="shared" si="30"/>
        <v>185224</v>
      </c>
      <c r="S1304" s="1">
        <f t="shared" si="31"/>
        <v>160</v>
      </c>
      <c r="T1304" s="20" t="s">
        <v>4443</v>
      </c>
      <c r="U1304" s="1" t="s">
        <v>25</v>
      </c>
      <c r="V1304" s="1" t="s">
        <v>25</v>
      </c>
      <c r="W1304" s="188" t="s">
        <v>4845</v>
      </c>
      <c r="X1304" s="188" t="s">
        <v>4846</v>
      </c>
    </row>
    <row r="1305" spans="1:24" s="188" customFormat="1" ht="63" x14ac:dyDescent="0.25">
      <c r="A1305" s="1">
        <v>1298</v>
      </c>
      <c r="B1305" s="81" t="s">
        <v>4847</v>
      </c>
      <c r="C1305" s="20" t="s">
        <v>4848</v>
      </c>
      <c r="D1305" s="20" t="s">
        <v>4849</v>
      </c>
      <c r="E1305" s="20" t="s">
        <v>4849</v>
      </c>
      <c r="F1305" s="29" t="s">
        <v>4850</v>
      </c>
      <c r="G1305" s="20" t="s">
        <v>17</v>
      </c>
      <c r="H1305" s="1">
        <v>124224</v>
      </c>
      <c r="I1305" s="1">
        <v>50</v>
      </c>
      <c r="J1305" s="1"/>
      <c r="K1305" s="1"/>
      <c r="L1305" s="1"/>
      <c r="M1305" s="1"/>
      <c r="N1305" s="1"/>
      <c r="O1305" s="1"/>
      <c r="P1305" s="22"/>
      <c r="Q1305" s="22"/>
      <c r="R1305" s="9">
        <f t="shared" si="30"/>
        <v>124224</v>
      </c>
      <c r="S1305" s="1">
        <f t="shared" si="31"/>
        <v>50</v>
      </c>
      <c r="T1305" s="20" t="s">
        <v>4443</v>
      </c>
      <c r="U1305" s="1" t="s">
        <v>25</v>
      </c>
      <c r="V1305" s="1" t="s">
        <v>25</v>
      </c>
      <c r="W1305" s="188" t="s">
        <v>4851</v>
      </c>
      <c r="X1305" s="188" t="s">
        <v>4852</v>
      </c>
    </row>
    <row r="1306" spans="1:24" s="188" customFormat="1" ht="31.5" x14ac:dyDescent="0.25">
      <c r="A1306" s="1">
        <v>1299</v>
      </c>
      <c r="B1306" s="81" t="s">
        <v>4853</v>
      </c>
      <c r="C1306" s="20" t="s">
        <v>4854</v>
      </c>
      <c r="D1306" s="20" t="s">
        <v>4855</v>
      </c>
      <c r="E1306" s="20" t="s">
        <v>4855</v>
      </c>
      <c r="F1306" s="29" t="s">
        <v>4856</v>
      </c>
      <c r="G1306" s="20" t="s">
        <v>317</v>
      </c>
      <c r="H1306" s="1">
        <v>750000.3</v>
      </c>
      <c r="I1306" s="1">
        <v>42</v>
      </c>
      <c r="J1306" s="1"/>
      <c r="K1306" s="1"/>
      <c r="L1306" s="1"/>
      <c r="M1306" s="1"/>
      <c r="N1306" s="1"/>
      <c r="O1306" s="1"/>
      <c r="P1306" s="22"/>
      <c r="Q1306" s="22"/>
      <c r="R1306" s="9">
        <f t="shared" si="30"/>
        <v>750000.3</v>
      </c>
      <c r="S1306" s="1">
        <f t="shared" si="31"/>
        <v>42</v>
      </c>
      <c r="T1306" s="20" t="s">
        <v>4443</v>
      </c>
      <c r="U1306" s="1" t="s">
        <v>25</v>
      </c>
      <c r="V1306" s="1" t="s">
        <v>25</v>
      </c>
      <c r="W1306" s="188" t="s">
        <v>4857</v>
      </c>
      <c r="X1306" s="188" t="s">
        <v>4858</v>
      </c>
    </row>
    <row r="1307" spans="1:24" s="188" customFormat="1" ht="31.5" x14ac:dyDescent="0.25">
      <c r="A1307" s="1">
        <v>1300</v>
      </c>
      <c r="B1307" s="81" t="s">
        <v>388</v>
      </c>
      <c r="C1307" s="20" t="s">
        <v>4859</v>
      </c>
      <c r="D1307" s="20" t="s">
        <v>4860</v>
      </c>
      <c r="E1307" s="20" t="s">
        <v>4860</v>
      </c>
      <c r="F1307" s="29" t="s">
        <v>4861</v>
      </c>
      <c r="G1307" s="20" t="s">
        <v>169</v>
      </c>
      <c r="H1307" s="1">
        <v>3128187.91</v>
      </c>
      <c r="I1307" s="1">
        <v>23</v>
      </c>
      <c r="J1307" s="1"/>
      <c r="K1307" s="1"/>
      <c r="L1307" s="1"/>
      <c r="M1307" s="1"/>
      <c r="N1307" s="1"/>
      <c r="O1307" s="1"/>
      <c r="P1307" s="22"/>
      <c r="Q1307" s="22"/>
      <c r="R1307" s="9">
        <f t="shared" si="30"/>
        <v>3128187.91</v>
      </c>
      <c r="S1307" s="1">
        <f t="shared" si="31"/>
        <v>23</v>
      </c>
      <c r="T1307" s="20" t="s">
        <v>4443</v>
      </c>
      <c r="U1307" s="1" t="s">
        <v>25</v>
      </c>
      <c r="V1307" s="1" t="s">
        <v>25</v>
      </c>
      <c r="W1307" s="188" t="s">
        <v>4862</v>
      </c>
      <c r="X1307" s="188" t="s">
        <v>4863</v>
      </c>
    </row>
    <row r="1308" spans="1:24" s="188" customFormat="1" ht="47.25" x14ac:dyDescent="0.25">
      <c r="A1308" s="1">
        <v>1301</v>
      </c>
      <c r="B1308" s="81" t="s">
        <v>68</v>
      </c>
      <c r="C1308" s="20" t="s">
        <v>4864</v>
      </c>
      <c r="D1308" s="20" t="s">
        <v>4865</v>
      </c>
      <c r="E1308" s="20" t="s">
        <v>4865</v>
      </c>
      <c r="F1308" s="29" t="s">
        <v>4866</v>
      </c>
      <c r="G1308" s="20" t="s">
        <v>169</v>
      </c>
      <c r="H1308" s="1">
        <v>279840</v>
      </c>
      <c r="I1308" s="1">
        <v>1</v>
      </c>
      <c r="J1308" s="1"/>
      <c r="K1308" s="1"/>
      <c r="L1308" s="1"/>
      <c r="M1308" s="1"/>
      <c r="N1308" s="1"/>
      <c r="O1308" s="1"/>
      <c r="P1308" s="22"/>
      <c r="Q1308" s="22"/>
      <c r="R1308" s="9">
        <f t="shared" si="30"/>
        <v>279840</v>
      </c>
      <c r="S1308" s="1">
        <f t="shared" si="31"/>
        <v>1</v>
      </c>
      <c r="T1308" s="20" t="s">
        <v>4443</v>
      </c>
      <c r="U1308" s="1" t="s">
        <v>25</v>
      </c>
      <c r="V1308" s="1" t="s">
        <v>25</v>
      </c>
      <c r="W1308" s="188" t="s">
        <v>4867</v>
      </c>
      <c r="X1308" s="188" t="s">
        <v>4868</v>
      </c>
    </row>
    <row r="1309" spans="1:24" s="188" customFormat="1" ht="31.5" x14ac:dyDescent="0.25">
      <c r="A1309" s="1">
        <v>1302</v>
      </c>
      <c r="B1309" s="81" t="s">
        <v>63</v>
      </c>
      <c r="C1309" s="20" t="s">
        <v>4869</v>
      </c>
      <c r="D1309" s="20" t="s">
        <v>4870</v>
      </c>
      <c r="E1309" s="20" t="s">
        <v>4870</v>
      </c>
      <c r="F1309" s="29" t="s">
        <v>4871</v>
      </c>
      <c r="G1309" s="20" t="s">
        <v>169</v>
      </c>
      <c r="H1309" s="1">
        <v>447767.03999999998</v>
      </c>
      <c r="I1309" s="1">
        <v>24</v>
      </c>
      <c r="J1309" s="1"/>
      <c r="K1309" s="1"/>
      <c r="L1309" s="1"/>
      <c r="M1309" s="1"/>
      <c r="N1309" s="1"/>
      <c r="O1309" s="1"/>
      <c r="P1309" s="22"/>
      <c r="Q1309" s="22"/>
      <c r="R1309" s="9">
        <f t="shared" si="30"/>
        <v>447767.03999999998</v>
      </c>
      <c r="S1309" s="1">
        <f t="shared" si="31"/>
        <v>24</v>
      </c>
      <c r="T1309" s="20" t="s">
        <v>4443</v>
      </c>
      <c r="U1309" s="1" t="s">
        <v>25</v>
      </c>
      <c r="V1309" s="1" t="s">
        <v>25</v>
      </c>
      <c r="W1309" s="188" t="s">
        <v>4872</v>
      </c>
      <c r="X1309" s="188" t="s">
        <v>4873</v>
      </c>
    </row>
    <row r="1310" spans="1:24" s="188" customFormat="1" ht="31.5" x14ac:dyDescent="0.25">
      <c r="A1310" s="1">
        <v>1303</v>
      </c>
      <c r="B1310" s="81" t="s">
        <v>4874</v>
      </c>
      <c r="C1310" s="20" t="s">
        <v>4875</v>
      </c>
      <c r="D1310" s="20" t="s">
        <v>4876</v>
      </c>
      <c r="E1310" s="20" t="s">
        <v>4876</v>
      </c>
      <c r="F1310" s="29" t="s">
        <v>4877</v>
      </c>
      <c r="G1310" s="20" t="s">
        <v>169</v>
      </c>
      <c r="H1310" s="1">
        <v>223286.7</v>
      </c>
      <c r="I1310" s="1">
        <v>65</v>
      </c>
      <c r="J1310" s="1"/>
      <c r="K1310" s="1"/>
      <c r="L1310" s="1"/>
      <c r="M1310" s="1"/>
      <c r="N1310" s="1"/>
      <c r="O1310" s="1"/>
      <c r="P1310" s="22"/>
      <c r="Q1310" s="22"/>
      <c r="R1310" s="9">
        <f t="shared" si="30"/>
        <v>223286.7</v>
      </c>
      <c r="S1310" s="1">
        <f t="shared" si="31"/>
        <v>65</v>
      </c>
      <c r="T1310" s="20" t="s">
        <v>4443</v>
      </c>
      <c r="U1310" s="1" t="s">
        <v>25</v>
      </c>
      <c r="V1310" s="1" t="s">
        <v>25</v>
      </c>
      <c r="W1310" s="188" t="s">
        <v>4878</v>
      </c>
      <c r="X1310" s="188" t="s">
        <v>4879</v>
      </c>
    </row>
    <row r="1311" spans="1:24" s="188" customFormat="1" ht="47.25" x14ac:dyDescent="0.25">
      <c r="A1311" s="1">
        <v>1304</v>
      </c>
      <c r="B1311" s="81" t="s">
        <v>322</v>
      </c>
      <c r="C1311" s="20" t="s">
        <v>407</v>
      </c>
      <c r="D1311" s="20" t="s">
        <v>4880</v>
      </c>
      <c r="E1311" s="20" t="s">
        <v>4880</v>
      </c>
      <c r="F1311" s="29" t="s">
        <v>4881</v>
      </c>
      <c r="G1311" s="20" t="s">
        <v>17</v>
      </c>
      <c r="H1311" s="1">
        <v>222693</v>
      </c>
      <c r="I1311" s="1">
        <v>50</v>
      </c>
      <c r="J1311" s="1"/>
      <c r="K1311" s="1"/>
      <c r="L1311" s="1"/>
      <c r="M1311" s="1"/>
      <c r="N1311" s="1"/>
      <c r="O1311" s="1"/>
      <c r="P1311" s="22"/>
      <c r="Q1311" s="22"/>
      <c r="R1311" s="9">
        <f t="shared" si="30"/>
        <v>222693</v>
      </c>
      <c r="S1311" s="1">
        <f t="shared" si="31"/>
        <v>50</v>
      </c>
      <c r="T1311" s="20" t="s">
        <v>4443</v>
      </c>
      <c r="U1311" s="1" t="s">
        <v>25</v>
      </c>
      <c r="V1311" s="1" t="s">
        <v>25</v>
      </c>
      <c r="W1311" s="188" t="s">
        <v>4882</v>
      </c>
      <c r="X1311" s="188" t="s">
        <v>4883</v>
      </c>
    </row>
    <row r="1312" spans="1:24" s="188" customFormat="1" ht="31.5" x14ac:dyDescent="0.25">
      <c r="A1312" s="1">
        <v>1305</v>
      </c>
      <c r="B1312" s="81" t="s">
        <v>4884</v>
      </c>
      <c r="C1312" s="20" t="s">
        <v>4885</v>
      </c>
      <c r="D1312" s="20" t="s">
        <v>4886</v>
      </c>
      <c r="E1312" s="20" t="s">
        <v>4886</v>
      </c>
      <c r="F1312" s="29" t="s">
        <v>4887</v>
      </c>
      <c r="G1312" s="20" t="s">
        <v>17</v>
      </c>
      <c r="H1312" s="1">
        <v>342260</v>
      </c>
      <c r="I1312" s="1">
        <v>200</v>
      </c>
      <c r="J1312" s="1"/>
      <c r="K1312" s="1"/>
      <c r="L1312" s="1"/>
      <c r="M1312" s="1"/>
      <c r="N1312" s="1"/>
      <c r="O1312" s="1"/>
      <c r="P1312" s="22"/>
      <c r="Q1312" s="22"/>
      <c r="R1312" s="9">
        <f t="shared" si="30"/>
        <v>342260</v>
      </c>
      <c r="S1312" s="1">
        <f t="shared" si="31"/>
        <v>200</v>
      </c>
      <c r="T1312" s="20" t="s">
        <v>4443</v>
      </c>
      <c r="U1312" s="1" t="s">
        <v>25</v>
      </c>
      <c r="V1312" s="1" t="s">
        <v>25</v>
      </c>
      <c r="W1312" s="188" t="s">
        <v>4888</v>
      </c>
      <c r="X1312" s="188" t="s">
        <v>4889</v>
      </c>
    </row>
    <row r="1313" spans="1:24" s="188" customFormat="1" ht="31.5" x14ac:dyDescent="0.25">
      <c r="A1313" s="1">
        <v>1306</v>
      </c>
      <c r="B1313" s="81" t="s">
        <v>408</v>
      </c>
      <c r="C1313" s="20" t="s">
        <v>409</v>
      </c>
      <c r="D1313" s="20" t="s">
        <v>4890</v>
      </c>
      <c r="E1313" s="20" t="s">
        <v>4890</v>
      </c>
      <c r="F1313" s="29" t="s">
        <v>4891</v>
      </c>
      <c r="G1313" s="20" t="s">
        <v>169</v>
      </c>
      <c r="H1313" s="1">
        <v>3740000</v>
      </c>
      <c r="I1313" s="1">
        <v>4</v>
      </c>
      <c r="J1313" s="1"/>
      <c r="K1313" s="1"/>
      <c r="L1313" s="1"/>
      <c r="M1313" s="1"/>
      <c r="N1313" s="1"/>
      <c r="O1313" s="1"/>
      <c r="P1313" s="22"/>
      <c r="Q1313" s="22"/>
      <c r="R1313" s="9">
        <f t="shared" si="30"/>
        <v>3740000</v>
      </c>
      <c r="S1313" s="1">
        <f t="shared" si="31"/>
        <v>4</v>
      </c>
      <c r="T1313" s="20" t="s">
        <v>4443</v>
      </c>
      <c r="U1313" s="1" t="s">
        <v>25</v>
      </c>
      <c r="V1313" s="1" t="s">
        <v>25</v>
      </c>
      <c r="W1313" s="188" t="s">
        <v>4892</v>
      </c>
      <c r="X1313" s="188" t="s">
        <v>4893</v>
      </c>
    </row>
    <row r="1314" spans="1:24" s="188" customFormat="1" ht="236.25" x14ac:dyDescent="0.25">
      <c r="A1314" s="1">
        <v>1307</v>
      </c>
      <c r="B1314" s="81" t="s">
        <v>261</v>
      </c>
      <c r="C1314" s="20" t="s">
        <v>262</v>
      </c>
      <c r="D1314" s="20" t="s">
        <v>4894</v>
      </c>
      <c r="E1314" s="20" t="s">
        <v>4894</v>
      </c>
      <c r="F1314" s="29" t="s">
        <v>4895</v>
      </c>
      <c r="G1314" s="20" t="s">
        <v>169</v>
      </c>
      <c r="H1314" s="1">
        <v>968677.72</v>
      </c>
      <c r="I1314" s="1">
        <v>1</v>
      </c>
      <c r="J1314" s="1"/>
      <c r="K1314" s="1"/>
      <c r="L1314" s="1"/>
      <c r="M1314" s="1"/>
      <c r="N1314" s="1"/>
      <c r="O1314" s="1"/>
      <c r="P1314" s="22"/>
      <c r="Q1314" s="22"/>
      <c r="R1314" s="9">
        <f t="shared" si="30"/>
        <v>968677.72</v>
      </c>
      <c r="S1314" s="1">
        <f t="shared" si="31"/>
        <v>1</v>
      </c>
      <c r="T1314" s="20" t="s">
        <v>4443</v>
      </c>
      <c r="U1314" s="1" t="s">
        <v>25</v>
      </c>
      <c r="V1314" s="1" t="s">
        <v>25</v>
      </c>
      <c r="W1314" s="188" t="s">
        <v>4835</v>
      </c>
      <c r="X1314" s="188" t="s">
        <v>4836</v>
      </c>
    </row>
    <row r="1315" spans="1:24" s="188" customFormat="1" ht="47.25" x14ac:dyDescent="0.25">
      <c r="A1315" s="1">
        <v>1308</v>
      </c>
      <c r="B1315" s="81" t="s">
        <v>408</v>
      </c>
      <c r="C1315" s="20" t="s">
        <v>409</v>
      </c>
      <c r="D1315" s="20" t="s">
        <v>4896</v>
      </c>
      <c r="E1315" s="20" t="s">
        <v>4896</v>
      </c>
      <c r="F1315" s="29" t="s">
        <v>4897</v>
      </c>
      <c r="G1315" s="20" t="s">
        <v>169</v>
      </c>
      <c r="H1315" s="1">
        <v>3740000</v>
      </c>
      <c r="I1315" s="1">
        <v>4</v>
      </c>
      <c r="J1315" s="1"/>
      <c r="K1315" s="1"/>
      <c r="L1315" s="1"/>
      <c r="M1315" s="1"/>
      <c r="N1315" s="1"/>
      <c r="O1315" s="1"/>
      <c r="P1315" s="22"/>
      <c r="Q1315" s="22"/>
      <c r="R1315" s="9">
        <f t="shared" si="30"/>
        <v>3740000</v>
      </c>
      <c r="S1315" s="1">
        <f t="shared" si="31"/>
        <v>4</v>
      </c>
      <c r="T1315" s="20" t="s">
        <v>4443</v>
      </c>
      <c r="U1315" s="1" t="s">
        <v>25</v>
      </c>
      <c r="V1315" s="1" t="s">
        <v>25</v>
      </c>
      <c r="W1315" s="188" t="s">
        <v>4892</v>
      </c>
      <c r="X1315" s="188" t="s">
        <v>4893</v>
      </c>
    </row>
    <row r="1316" spans="1:24" s="188" customFormat="1" ht="47.25" x14ac:dyDescent="0.25">
      <c r="A1316" s="1">
        <v>1309</v>
      </c>
      <c r="B1316" s="81" t="s">
        <v>4776</v>
      </c>
      <c r="C1316" s="20" t="s">
        <v>4777</v>
      </c>
      <c r="D1316" s="20" t="s">
        <v>4898</v>
      </c>
      <c r="E1316" s="20" t="s">
        <v>4898</v>
      </c>
      <c r="F1316" s="29" t="s">
        <v>4899</v>
      </c>
      <c r="G1316" s="20" t="s">
        <v>169</v>
      </c>
      <c r="H1316" s="1">
        <v>3284100</v>
      </c>
      <c r="I1316" s="1">
        <v>15</v>
      </c>
      <c r="J1316" s="1"/>
      <c r="K1316" s="1"/>
      <c r="L1316" s="1"/>
      <c r="M1316" s="1"/>
      <c r="N1316" s="1"/>
      <c r="O1316" s="1"/>
      <c r="P1316" s="22"/>
      <c r="Q1316" s="22"/>
      <c r="R1316" s="9">
        <f t="shared" si="30"/>
        <v>3284100</v>
      </c>
      <c r="S1316" s="1">
        <f t="shared" si="31"/>
        <v>15</v>
      </c>
      <c r="T1316" s="20" t="s">
        <v>4443</v>
      </c>
      <c r="U1316" s="1" t="s">
        <v>25</v>
      </c>
      <c r="V1316" s="1" t="s">
        <v>25</v>
      </c>
      <c r="W1316" s="188" t="s">
        <v>4780</v>
      </c>
      <c r="X1316" s="188" t="s">
        <v>4781</v>
      </c>
    </row>
    <row r="1317" spans="1:24" s="188" customFormat="1" ht="63" x14ac:dyDescent="0.25">
      <c r="A1317" s="1">
        <v>1310</v>
      </c>
      <c r="B1317" s="81" t="s">
        <v>411</v>
      </c>
      <c r="C1317" s="20" t="s">
        <v>412</v>
      </c>
      <c r="D1317" s="20" t="s">
        <v>4900</v>
      </c>
      <c r="E1317" s="20" t="s">
        <v>4900</v>
      </c>
      <c r="F1317" s="29" t="s">
        <v>4901</v>
      </c>
      <c r="G1317" s="20" t="s">
        <v>169</v>
      </c>
      <c r="H1317" s="1">
        <v>921283.96</v>
      </c>
      <c r="I1317" s="1">
        <v>4</v>
      </c>
      <c r="J1317" s="1"/>
      <c r="K1317" s="1"/>
      <c r="L1317" s="1"/>
      <c r="M1317" s="1"/>
      <c r="N1317" s="1"/>
      <c r="O1317" s="1"/>
      <c r="P1317" s="22"/>
      <c r="Q1317" s="22"/>
      <c r="R1317" s="9">
        <f t="shared" si="30"/>
        <v>921283.96</v>
      </c>
      <c r="S1317" s="1">
        <f t="shared" si="31"/>
        <v>4</v>
      </c>
      <c r="T1317" s="20" t="s">
        <v>4443</v>
      </c>
      <c r="U1317" s="1" t="s">
        <v>25</v>
      </c>
      <c r="V1317" s="1" t="s">
        <v>25</v>
      </c>
      <c r="W1317" s="188" t="e">
        <v>#N/A</v>
      </c>
      <c r="X1317" s="188" t="e">
        <v>#N/A</v>
      </c>
    </row>
    <row r="1318" spans="1:24" s="188" customFormat="1" ht="94.5" x14ac:dyDescent="0.25">
      <c r="A1318" s="1">
        <v>1311</v>
      </c>
      <c r="B1318" s="81" t="s">
        <v>413</v>
      </c>
      <c r="C1318" s="20" t="s">
        <v>4902</v>
      </c>
      <c r="D1318" s="20" t="s">
        <v>4903</v>
      </c>
      <c r="E1318" s="20" t="s">
        <v>4903</v>
      </c>
      <c r="F1318" s="29" t="s">
        <v>4904</v>
      </c>
      <c r="G1318" s="20" t="s">
        <v>169</v>
      </c>
      <c r="H1318" s="1">
        <v>637570.4</v>
      </c>
      <c r="I1318" s="1">
        <v>10</v>
      </c>
      <c r="J1318" s="1"/>
      <c r="K1318" s="1"/>
      <c r="L1318" s="1"/>
      <c r="M1318" s="1"/>
      <c r="N1318" s="1"/>
      <c r="O1318" s="1"/>
      <c r="P1318" s="22"/>
      <c r="Q1318" s="22"/>
      <c r="R1318" s="9">
        <f t="shared" si="30"/>
        <v>637570.4</v>
      </c>
      <c r="S1318" s="1">
        <f t="shared" si="31"/>
        <v>10</v>
      </c>
      <c r="T1318" s="20" t="s">
        <v>4443</v>
      </c>
      <c r="U1318" s="1" t="s">
        <v>25</v>
      </c>
      <c r="V1318" s="1" t="s">
        <v>25</v>
      </c>
      <c r="W1318" s="188" t="s">
        <v>4905</v>
      </c>
      <c r="X1318" s="188" t="s">
        <v>4906</v>
      </c>
    </row>
    <row r="1319" spans="1:24" s="188" customFormat="1" ht="63" x14ac:dyDescent="0.25">
      <c r="A1319" s="1">
        <v>1312</v>
      </c>
      <c r="B1319" s="81" t="s">
        <v>414</v>
      </c>
      <c r="C1319" s="20" t="s">
        <v>4907</v>
      </c>
      <c r="D1319" s="20" t="s">
        <v>4908</v>
      </c>
      <c r="E1319" s="20" t="s">
        <v>4908</v>
      </c>
      <c r="F1319" s="29" t="s">
        <v>4909</v>
      </c>
      <c r="G1319" s="20" t="s">
        <v>17</v>
      </c>
      <c r="H1319" s="1">
        <v>122400</v>
      </c>
      <c r="I1319" s="1">
        <v>24.48</v>
      </c>
      <c r="J1319" s="1"/>
      <c r="K1319" s="1"/>
      <c r="L1319" s="1"/>
      <c r="M1319" s="1"/>
      <c r="N1319" s="1"/>
      <c r="O1319" s="1"/>
      <c r="P1319" s="22"/>
      <c r="Q1319" s="22"/>
      <c r="R1319" s="9">
        <f t="shared" si="30"/>
        <v>122400</v>
      </c>
      <c r="S1319" s="1">
        <f t="shared" si="31"/>
        <v>24.48</v>
      </c>
      <c r="T1319" s="20" t="s">
        <v>4443</v>
      </c>
      <c r="U1319" s="1" t="s">
        <v>25</v>
      </c>
      <c r="V1319" s="1" t="s">
        <v>25</v>
      </c>
      <c r="W1319" s="188" t="s">
        <v>4910</v>
      </c>
      <c r="X1319" s="188" t="s">
        <v>4911</v>
      </c>
    </row>
    <row r="1320" spans="1:24" s="188" customFormat="1" ht="47.25" x14ac:dyDescent="0.25">
      <c r="A1320" s="1">
        <v>1313</v>
      </c>
      <c r="B1320" s="81" t="s">
        <v>4912</v>
      </c>
      <c r="C1320" s="20" t="s">
        <v>4913</v>
      </c>
      <c r="D1320" s="20" t="s">
        <v>4914</v>
      </c>
      <c r="E1320" s="20" t="s">
        <v>4914</v>
      </c>
      <c r="F1320" s="29" t="s">
        <v>4915</v>
      </c>
      <c r="G1320" s="20" t="s">
        <v>17</v>
      </c>
      <c r="H1320" s="1">
        <v>194880</v>
      </c>
      <c r="I1320" s="1">
        <v>420</v>
      </c>
      <c r="J1320" s="1"/>
      <c r="K1320" s="1"/>
      <c r="L1320" s="1"/>
      <c r="M1320" s="1"/>
      <c r="N1320" s="1"/>
      <c r="O1320" s="1"/>
      <c r="P1320" s="22"/>
      <c r="Q1320" s="22"/>
      <c r="R1320" s="9">
        <f t="shared" si="30"/>
        <v>194880</v>
      </c>
      <c r="S1320" s="1">
        <f t="shared" si="31"/>
        <v>420</v>
      </c>
      <c r="T1320" s="20" t="s">
        <v>4443</v>
      </c>
      <c r="U1320" s="1" t="s">
        <v>25</v>
      </c>
      <c r="V1320" s="1" t="s">
        <v>25</v>
      </c>
      <c r="W1320" s="188" t="s">
        <v>4916</v>
      </c>
      <c r="X1320" s="188" t="s">
        <v>4917</v>
      </c>
    </row>
    <row r="1321" spans="1:24" s="188" customFormat="1" ht="76.5" x14ac:dyDescent="0.2">
      <c r="A1321" s="1">
        <v>1314</v>
      </c>
      <c r="B1321" s="189" t="s">
        <v>4629</v>
      </c>
      <c r="C1321" s="190" t="s">
        <v>4918</v>
      </c>
      <c r="D1321" s="190" t="s">
        <v>4919</v>
      </c>
      <c r="E1321" s="191" t="s">
        <v>4920</v>
      </c>
      <c r="F1321" s="192"/>
      <c r="G1321" s="193" t="s">
        <v>17</v>
      </c>
      <c r="H1321" s="1">
        <v>2061491250</v>
      </c>
      <c r="I1321" s="1">
        <v>15000</v>
      </c>
      <c r="J1321" s="25"/>
      <c r="K1321" s="25"/>
      <c r="L1321" s="25"/>
      <c r="M1321" s="25"/>
      <c r="N1321" s="25"/>
      <c r="O1321" s="25"/>
      <c r="P1321" s="25"/>
      <c r="Q1321" s="25"/>
      <c r="R1321" s="9">
        <f t="shared" si="30"/>
        <v>2061491250</v>
      </c>
      <c r="S1321" s="1">
        <f t="shared" si="31"/>
        <v>15000</v>
      </c>
      <c r="T1321" s="20" t="s">
        <v>4921</v>
      </c>
      <c r="U1321" s="25" t="s">
        <v>4922</v>
      </c>
      <c r="V1321" s="75" t="s">
        <v>4923</v>
      </c>
      <c r="W1321" s="188" t="e">
        <v>#N/A</v>
      </c>
      <c r="X1321" s="188" t="e">
        <v>#N/A</v>
      </c>
    </row>
    <row r="1322" spans="1:24" s="188" customFormat="1" ht="26.25" x14ac:dyDescent="0.25">
      <c r="A1322" s="1">
        <v>1315</v>
      </c>
      <c r="B1322" s="152" t="s">
        <v>4924</v>
      </c>
      <c r="C1322" s="153" t="s">
        <v>4925</v>
      </c>
      <c r="D1322" s="153" t="s">
        <v>4926</v>
      </c>
      <c r="E1322" s="175" t="s">
        <v>4927</v>
      </c>
      <c r="F1322" s="155"/>
      <c r="G1322" s="156" t="s">
        <v>169</v>
      </c>
      <c r="H1322" s="143">
        <v>6470000</v>
      </c>
      <c r="I1322" s="25">
        <v>1</v>
      </c>
      <c r="J1322" s="25"/>
      <c r="K1322" s="25"/>
      <c r="L1322" s="25"/>
      <c r="M1322" s="25"/>
      <c r="N1322" s="25"/>
      <c r="O1322" s="25"/>
      <c r="P1322" s="25"/>
      <c r="Q1322" s="25"/>
      <c r="R1322" s="9">
        <f t="shared" si="30"/>
        <v>6470000</v>
      </c>
      <c r="S1322" s="1">
        <f t="shared" si="31"/>
        <v>1</v>
      </c>
      <c r="T1322" s="172" t="s">
        <v>4921</v>
      </c>
      <c r="U1322" s="24" t="s">
        <v>25</v>
      </c>
      <c r="V1322" s="22" t="s">
        <v>25</v>
      </c>
      <c r="W1322" s="188" t="s">
        <v>4928</v>
      </c>
      <c r="X1322" s="188" t="s">
        <v>4929</v>
      </c>
    </row>
    <row r="1323" spans="1:24" s="188" customFormat="1" ht="26.25" x14ac:dyDescent="0.25">
      <c r="A1323" s="1">
        <v>1316</v>
      </c>
      <c r="B1323" s="152" t="s">
        <v>201</v>
      </c>
      <c r="C1323" s="153" t="s">
        <v>4930</v>
      </c>
      <c r="D1323" s="153" t="s">
        <v>4931</v>
      </c>
      <c r="E1323" s="175" t="s">
        <v>4932</v>
      </c>
      <c r="F1323" s="155"/>
      <c r="G1323" s="156" t="s">
        <v>169</v>
      </c>
      <c r="H1323" s="143">
        <v>18664000</v>
      </c>
      <c r="I1323" s="25">
        <v>1</v>
      </c>
      <c r="J1323" s="25"/>
      <c r="K1323" s="25"/>
      <c r="L1323" s="25"/>
      <c r="M1323" s="25"/>
      <c r="N1323" s="25"/>
      <c r="O1323" s="25"/>
      <c r="P1323" s="25"/>
      <c r="Q1323" s="25"/>
      <c r="R1323" s="9">
        <f t="shared" si="30"/>
        <v>18664000</v>
      </c>
      <c r="S1323" s="1">
        <f t="shared" si="31"/>
        <v>1</v>
      </c>
      <c r="T1323" s="172" t="s">
        <v>4921</v>
      </c>
      <c r="U1323" s="24" t="s">
        <v>25</v>
      </c>
      <c r="V1323" s="22" t="s">
        <v>25</v>
      </c>
      <c r="W1323" s="188" t="s">
        <v>4933</v>
      </c>
      <c r="X1323" s="188" t="s">
        <v>4934</v>
      </c>
    </row>
    <row r="1324" spans="1:24" s="188" customFormat="1" ht="51.75" x14ac:dyDescent="0.25">
      <c r="A1324" s="1">
        <v>1317</v>
      </c>
      <c r="B1324" s="152" t="s">
        <v>2953</v>
      </c>
      <c r="C1324" s="153" t="s">
        <v>4935</v>
      </c>
      <c r="D1324" s="153" t="s">
        <v>4936</v>
      </c>
      <c r="E1324" s="175" t="s">
        <v>4937</v>
      </c>
      <c r="F1324" s="155"/>
      <c r="G1324" s="156" t="s">
        <v>169</v>
      </c>
      <c r="H1324" s="143">
        <v>1986507.3</v>
      </c>
      <c r="I1324" s="25">
        <v>5</v>
      </c>
      <c r="J1324" s="25"/>
      <c r="K1324" s="25"/>
      <c r="L1324" s="25"/>
      <c r="M1324" s="25"/>
      <c r="N1324" s="25"/>
      <c r="O1324" s="25"/>
      <c r="P1324" s="25"/>
      <c r="Q1324" s="25"/>
      <c r="R1324" s="9">
        <f t="shared" si="30"/>
        <v>1986507.3</v>
      </c>
      <c r="S1324" s="1">
        <f t="shared" si="31"/>
        <v>5</v>
      </c>
      <c r="T1324" s="172" t="s">
        <v>4921</v>
      </c>
      <c r="U1324" s="24" t="s">
        <v>25</v>
      </c>
      <c r="V1324" s="22" t="s">
        <v>25</v>
      </c>
      <c r="W1324" s="188" t="s">
        <v>4938</v>
      </c>
      <c r="X1324" s="188" t="s">
        <v>4939</v>
      </c>
    </row>
    <row r="1325" spans="1:24" s="188" customFormat="1" ht="39" x14ac:dyDescent="0.25">
      <c r="A1325" s="1">
        <v>1318</v>
      </c>
      <c r="B1325" s="152" t="s">
        <v>3104</v>
      </c>
      <c r="C1325" s="153" t="s">
        <v>4940</v>
      </c>
      <c r="D1325" s="153" t="s">
        <v>4941</v>
      </c>
      <c r="E1325" s="175" t="s">
        <v>4942</v>
      </c>
      <c r="F1325" s="155"/>
      <c r="G1325" s="156" t="s">
        <v>169</v>
      </c>
      <c r="H1325" s="143">
        <v>6787200</v>
      </c>
      <c r="I1325" s="25">
        <v>4</v>
      </c>
      <c r="J1325" s="25"/>
      <c r="K1325" s="25"/>
      <c r="L1325" s="25"/>
      <c r="M1325" s="25"/>
      <c r="N1325" s="25"/>
      <c r="O1325" s="25"/>
      <c r="P1325" s="25"/>
      <c r="Q1325" s="25"/>
      <c r="R1325" s="9">
        <f t="shared" si="30"/>
        <v>6787200</v>
      </c>
      <c r="S1325" s="1">
        <f t="shared" si="31"/>
        <v>4</v>
      </c>
      <c r="T1325" s="174" t="s">
        <v>4921</v>
      </c>
      <c r="U1325" s="24" t="s">
        <v>25</v>
      </c>
      <c r="V1325" s="22" t="s">
        <v>25</v>
      </c>
      <c r="W1325" s="188" t="s">
        <v>4943</v>
      </c>
      <c r="X1325" s="188" t="s">
        <v>4944</v>
      </c>
    </row>
    <row r="1326" spans="1:24" s="188" customFormat="1" ht="39" x14ac:dyDescent="0.25">
      <c r="A1326" s="1">
        <v>1319</v>
      </c>
      <c r="B1326" s="152" t="s">
        <v>46</v>
      </c>
      <c r="C1326" s="153" t="s">
        <v>4945</v>
      </c>
      <c r="D1326" s="153" t="s">
        <v>4946</v>
      </c>
      <c r="E1326" s="175" t="s">
        <v>4947</v>
      </c>
      <c r="F1326" s="155"/>
      <c r="G1326" s="156" t="s">
        <v>169</v>
      </c>
      <c r="H1326" s="143">
        <v>1610702</v>
      </c>
      <c r="I1326" s="25">
        <v>113</v>
      </c>
      <c r="J1326" s="25"/>
      <c r="K1326" s="25"/>
      <c r="L1326" s="25"/>
      <c r="M1326" s="25"/>
      <c r="N1326" s="25"/>
      <c r="O1326" s="25"/>
      <c r="P1326" s="25"/>
      <c r="Q1326" s="25"/>
      <c r="R1326" s="9">
        <f t="shared" si="30"/>
        <v>1610702</v>
      </c>
      <c r="S1326" s="1">
        <f t="shared" si="31"/>
        <v>113</v>
      </c>
      <c r="T1326" s="174" t="s">
        <v>4921</v>
      </c>
      <c r="U1326" s="24" t="s">
        <v>25</v>
      </c>
      <c r="V1326" s="22" t="s">
        <v>25</v>
      </c>
      <c r="W1326" s="188" t="s">
        <v>4948</v>
      </c>
      <c r="X1326" s="188" t="s">
        <v>4949</v>
      </c>
    </row>
    <row r="1327" spans="1:24" s="188" customFormat="1" ht="26.25" x14ac:dyDescent="0.25">
      <c r="A1327" s="1">
        <v>1320</v>
      </c>
      <c r="B1327" s="152" t="s">
        <v>308</v>
      </c>
      <c r="C1327" s="153" t="s">
        <v>4950</v>
      </c>
      <c r="D1327" s="153" t="s">
        <v>4951</v>
      </c>
      <c r="E1327" s="175" t="s">
        <v>4952</v>
      </c>
      <c r="F1327" s="155"/>
      <c r="G1327" s="156" t="s">
        <v>169</v>
      </c>
      <c r="H1327" s="143">
        <v>10618920</v>
      </c>
      <c r="I1327" s="25">
        <v>2</v>
      </c>
      <c r="J1327" s="25"/>
      <c r="K1327" s="25"/>
      <c r="L1327" s="25"/>
      <c r="M1327" s="25"/>
      <c r="N1327" s="25"/>
      <c r="O1327" s="25"/>
      <c r="P1327" s="25"/>
      <c r="Q1327" s="25"/>
      <c r="R1327" s="9">
        <f t="shared" si="30"/>
        <v>10618920</v>
      </c>
      <c r="S1327" s="1">
        <f t="shared" si="31"/>
        <v>2</v>
      </c>
      <c r="T1327" s="172" t="s">
        <v>4921</v>
      </c>
      <c r="U1327" s="24" t="s">
        <v>25</v>
      </c>
      <c r="V1327" s="22" t="s">
        <v>25</v>
      </c>
      <c r="W1327" s="188" t="s">
        <v>4953</v>
      </c>
      <c r="X1327" s="188" t="s">
        <v>4954</v>
      </c>
    </row>
    <row r="1328" spans="1:24" s="188" customFormat="1" ht="26.25" x14ac:dyDescent="0.25">
      <c r="A1328" s="1">
        <v>1321</v>
      </c>
      <c r="B1328" s="152" t="s">
        <v>308</v>
      </c>
      <c r="C1328" s="153" t="s">
        <v>4950</v>
      </c>
      <c r="D1328" s="153" t="s">
        <v>4951</v>
      </c>
      <c r="E1328" s="175" t="s">
        <v>4955</v>
      </c>
      <c r="F1328" s="155"/>
      <c r="G1328" s="156" t="s">
        <v>169</v>
      </c>
      <c r="H1328" s="143">
        <v>10618920</v>
      </c>
      <c r="I1328" s="25">
        <v>2</v>
      </c>
      <c r="J1328" s="25"/>
      <c r="K1328" s="25"/>
      <c r="L1328" s="25"/>
      <c r="M1328" s="25"/>
      <c r="N1328" s="25"/>
      <c r="O1328" s="25"/>
      <c r="P1328" s="25"/>
      <c r="Q1328" s="25"/>
      <c r="R1328" s="9">
        <f t="shared" si="30"/>
        <v>10618920</v>
      </c>
      <c r="S1328" s="1">
        <f t="shared" si="31"/>
        <v>2</v>
      </c>
      <c r="T1328" s="172" t="s">
        <v>4921</v>
      </c>
      <c r="U1328" s="24" t="s">
        <v>25</v>
      </c>
      <c r="V1328" s="22" t="s">
        <v>25</v>
      </c>
      <c r="W1328" s="188" t="s">
        <v>4953</v>
      </c>
      <c r="X1328" s="188" t="s">
        <v>4954</v>
      </c>
    </row>
    <row r="1329" spans="1:24" s="188" customFormat="1" x14ac:dyDescent="0.25">
      <c r="A1329" s="1">
        <v>1322</v>
      </c>
      <c r="B1329" s="152" t="s">
        <v>2965</v>
      </c>
      <c r="C1329" s="153" t="s">
        <v>4956</v>
      </c>
      <c r="D1329" s="153" t="s">
        <v>4957</v>
      </c>
      <c r="E1329" s="175" t="s">
        <v>4958</v>
      </c>
      <c r="F1329" s="155"/>
      <c r="G1329" s="156" t="s">
        <v>169</v>
      </c>
      <c r="H1329" s="143">
        <v>327300</v>
      </c>
      <c r="I1329" s="25">
        <v>10</v>
      </c>
      <c r="J1329" s="25"/>
      <c r="K1329" s="25"/>
      <c r="L1329" s="25"/>
      <c r="M1329" s="25"/>
      <c r="N1329" s="25"/>
      <c r="O1329" s="25"/>
      <c r="P1329" s="25"/>
      <c r="Q1329" s="25"/>
      <c r="R1329" s="9">
        <f t="shared" si="30"/>
        <v>327300</v>
      </c>
      <c r="S1329" s="1">
        <f t="shared" si="31"/>
        <v>10</v>
      </c>
      <c r="T1329" s="172" t="s">
        <v>4921</v>
      </c>
      <c r="U1329" s="24" t="s">
        <v>25</v>
      </c>
      <c r="V1329" s="22" t="s">
        <v>25</v>
      </c>
      <c r="W1329" s="188" t="s">
        <v>4959</v>
      </c>
      <c r="X1329" s="188" t="s">
        <v>4960</v>
      </c>
    </row>
    <row r="1330" spans="1:24" s="188" customFormat="1" ht="26.25" x14ac:dyDescent="0.25">
      <c r="A1330" s="1">
        <v>1323</v>
      </c>
      <c r="B1330" s="152" t="s">
        <v>2965</v>
      </c>
      <c r="C1330" s="153" t="s">
        <v>4956</v>
      </c>
      <c r="D1330" s="153" t="s">
        <v>4957</v>
      </c>
      <c r="E1330" s="175" t="s">
        <v>4961</v>
      </c>
      <c r="F1330" s="155"/>
      <c r="G1330" s="156" t="s">
        <v>17</v>
      </c>
      <c r="H1330" s="143">
        <v>327300</v>
      </c>
      <c r="I1330" s="25">
        <v>10</v>
      </c>
      <c r="J1330" s="25"/>
      <c r="K1330" s="25"/>
      <c r="L1330" s="25"/>
      <c r="M1330" s="25"/>
      <c r="N1330" s="25"/>
      <c r="O1330" s="25"/>
      <c r="P1330" s="25"/>
      <c r="Q1330" s="25"/>
      <c r="R1330" s="9">
        <f t="shared" si="30"/>
        <v>327300</v>
      </c>
      <c r="S1330" s="1">
        <f t="shared" si="31"/>
        <v>10</v>
      </c>
      <c r="T1330" s="172" t="s">
        <v>4921</v>
      </c>
      <c r="U1330" s="24" t="s">
        <v>25</v>
      </c>
      <c r="V1330" s="22" t="s">
        <v>25</v>
      </c>
      <c r="W1330" s="188" t="s">
        <v>4959</v>
      </c>
      <c r="X1330" s="188" t="s">
        <v>4960</v>
      </c>
    </row>
    <row r="1331" spans="1:24" s="188" customFormat="1" ht="26.25" x14ac:dyDescent="0.25">
      <c r="A1331" s="1">
        <v>1324</v>
      </c>
      <c r="B1331" s="152" t="s">
        <v>2965</v>
      </c>
      <c r="C1331" s="153" t="s">
        <v>4956</v>
      </c>
      <c r="D1331" s="153" t="s">
        <v>4957</v>
      </c>
      <c r="E1331" s="175" t="s">
        <v>4962</v>
      </c>
      <c r="F1331" s="155"/>
      <c r="G1331" s="156" t="s">
        <v>169</v>
      </c>
      <c r="H1331" s="143">
        <v>327300</v>
      </c>
      <c r="I1331" s="25">
        <v>10</v>
      </c>
      <c r="J1331" s="25"/>
      <c r="K1331" s="25"/>
      <c r="L1331" s="25"/>
      <c r="M1331" s="25"/>
      <c r="N1331" s="25"/>
      <c r="O1331" s="25"/>
      <c r="P1331" s="25"/>
      <c r="Q1331" s="25"/>
      <c r="R1331" s="9">
        <f t="shared" si="30"/>
        <v>327300</v>
      </c>
      <c r="S1331" s="1">
        <f t="shared" si="31"/>
        <v>10</v>
      </c>
      <c r="T1331" s="172" t="s">
        <v>4921</v>
      </c>
      <c r="U1331" s="24" t="s">
        <v>25</v>
      </c>
      <c r="V1331" s="22" t="s">
        <v>25</v>
      </c>
      <c r="W1331" s="188" t="s">
        <v>4959</v>
      </c>
      <c r="X1331" s="188" t="s">
        <v>4960</v>
      </c>
    </row>
    <row r="1332" spans="1:24" s="188" customFormat="1" ht="39" x14ac:dyDescent="0.25">
      <c r="A1332" s="1">
        <v>1325</v>
      </c>
      <c r="B1332" s="152" t="s">
        <v>4963</v>
      </c>
      <c r="C1332" s="153" t="s">
        <v>4964</v>
      </c>
      <c r="D1332" s="153" t="s">
        <v>4965</v>
      </c>
      <c r="E1332" s="175" t="s">
        <v>4966</v>
      </c>
      <c r="F1332" s="155"/>
      <c r="G1332" s="156" t="s">
        <v>17</v>
      </c>
      <c r="H1332" s="143">
        <v>72426915.700000003</v>
      </c>
      <c r="I1332" s="25">
        <v>46839.76</v>
      </c>
      <c r="J1332" s="25"/>
      <c r="K1332" s="25"/>
      <c r="L1332" s="25"/>
      <c r="M1332" s="25"/>
      <c r="N1332" s="25"/>
      <c r="O1332" s="25"/>
      <c r="P1332" s="25"/>
      <c r="Q1332" s="25"/>
      <c r="R1332" s="9">
        <f t="shared" si="30"/>
        <v>72426915.700000003</v>
      </c>
      <c r="S1332" s="1">
        <f t="shared" si="31"/>
        <v>46839.76</v>
      </c>
      <c r="T1332" s="172" t="s">
        <v>4921</v>
      </c>
      <c r="U1332" s="24" t="s">
        <v>25</v>
      </c>
      <c r="V1332" s="22" t="s">
        <v>25</v>
      </c>
      <c r="W1332" s="188" t="s">
        <v>4967</v>
      </c>
      <c r="X1332" s="188" t="s">
        <v>4968</v>
      </c>
    </row>
    <row r="1333" spans="1:24" s="188" customFormat="1" x14ac:dyDescent="0.25">
      <c r="A1333" s="1">
        <v>1326</v>
      </c>
      <c r="B1333" s="152" t="s">
        <v>4969</v>
      </c>
      <c r="C1333" s="153" t="s">
        <v>4970</v>
      </c>
      <c r="D1333" s="153" t="s">
        <v>4971</v>
      </c>
      <c r="E1333" s="175" t="s">
        <v>4972</v>
      </c>
      <c r="F1333" s="155"/>
      <c r="G1333" s="156" t="s">
        <v>17</v>
      </c>
      <c r="H1333" s="143">
        <v>8686032</v>
      </c>
      <c r="I1333" s="25">
        <v>2400</v>
      </c>
      <c r="J1333" s="25"/>
      <c r="K1333" s="25"/>
      <c r="L1333" s="25"/>
      <c r="M1333" s="25"/>
      <c r="N1333" s="25"/>
      <c r="O1333" s="25"/>
      <c r="P1333" s="25"/>
      <c r="Q1333" s="25"/>
      <c r="R1333" s="9">
        <f t="shared" si="30"/>
        <v>8686032</v>
      </c>
      <c r="S1333" s="1">
        <f t="shared" si="31"/>
        <v>2400</v>
      </c>
      <c r="T1333" s="172" t="s">
        <v>4921</v>
      </c>
      <c r="U1333" s="24" t="s">
        <v>25</v>
      </c>
      <c r="V1333" s="22" t="s">
        <v>25</v>
      </c>
      <c r="W1333" s="188" t="s">
        <v>4973</v>
      </c>
      <c r="X1333" s="188" t="s">
        <v>4974</v>
      </c>
    </row>
    <row r="1334" spans="1:24" s="188" customFormat="1" x14ac:dyDescent="0.25">
      <c r="A1334" s="1">
        <v>1327</v>
      </c>
      <c r="B1334" s="152" t="s">
        <v>4969</v>
      </c>
      <c r="C1334" s="153" t="s">
        <v>4970</v>
      </c>
      <c r="D1334" s="153" t="s">
        <v>4971</v>
      </c>
      <c r="E1334" s="175" t="s">
        <v>4975</v>
      </c>
      <c r="F1334" s="155"/>
      <c r="G1334" s="156" t="s">
        <v>17</v>
      </c>
      <c r="H1334" s="143">
        <v>8686032</v>
      </c>
      <c r="I1334" s="25">
        <v>2400</v>
      </c>
      <c r="J1334" s="25"/>
      <c r="K1334" s="25"/>
      <c r="L1334" s="25"/>
      <c r="M1334" s="25"/>
      <c r="N1334" s="25"/>
      <c r="O1334" s="25"/>
      <c r="P1334" s="25"/>
      <c r="Q1334" s="25"/>
      <c r="R1334" s="9">
        <f t="shared" si="30"/>
        <v>8686032</v>
      </c>
      <c r="S1334" s="1">
        <f t="shared" si="31"/>
        <v>2400</v>
      </c>
      <c r="T1334" s="172" t="s">
        <v>4921</v>
      </c>
      <c r="U1334" s="24" t="s">
        <v>25</v>
      </c>
      <c r="V1334" s="22" t="s">
        <v>25</v>
      </c>
      <c r="W1334" s="188" t="s">
        <v>4973</v>
      </c>
      <c r="X1334" s="188" t="s">
        <v>4974</v>
      </c>
    </row>
    <row r="1335" spans="1:24" s="188" customFormat="1" x14ac:dyDescent="0.25">
      <c r="A1335" s="1">
        <v>1328</v>
      </c>
      <c r="B1335" s="152" t="s">
        <v>4969</v>
      </c>
      <c r="C1335" s="153" t="s">
        <v>4970</v>
      </c>
      <c r="D1335" s="153" t="s">
        <v>4971</v>
      </c>
      <c r="E1335" s="175" t="s">
        <v>4976</v>
      </c>
      <c r="F1335" s="155"/>
      <c r="G1335" s="156" t="s">
        <v>17</v>
      </c>
      <c r="H1335" s="143">
        <v>8686032</v>
      </c>
      <c r="I1335" s="25">
        <v>2400</v>
      </c>
      <c r="J1335" s="25"/>
      <c r="K1335" s="25"/>
      <c r="L1335" s="25"/>
      <c r="M1335" s="25"/>
      <c r="N1335" s="25"/>
      <c r="O1335" s="25"/>
      <c r="P1335" s="25"/>
      <c r="Q1335" s="25"/>
      <c r="R1335" s="9">
        <f t="shared" si="30"/>
        <v>8686032</v>
      </c>
      <c r="S1335" s="1">
        <f t="shared" si="31"/>
        <v>2400</v>
      </c>
      <c r="T1335" s="172" t="s">
        <v>4921</v>
      </c>
      <c r="U1335" s="24" t="s">
        <v>25</v>
      </c>
      <c r="V1335" s="22" t="s">
        <v>25</v>
      </c>
      <c r="W1335" s="188" t="s">
        <v>4973</v>
      </c>
      <c r="X1335" s="188" t="s">
        <v>4974</v>
      </c>
    </row>
    <row r="1336" spans="1:24" s="188" customFormat="1" x14ac:dyDescent="0.25">
      <c r="A1336" s="1">
        <v>1329</v>
      </c>
      <c r="B1336" s="152" t="s">
        <v>4969</v>
      </c>
      <c r="C1336" s="153" t="s">
        <v>4970</v>
      </c>
      <c r="D1336" s="153" t="s">
        <v>4971</v>
      </c>
      <c r="E1336" s="175" t="s">
        <v>4977</v>
      </c>
      <c r="F1336" s="155"/>
      <c r="G1336" s="156" t="s">
        <v>17</v>
      </c>
      <c r="H1336" s="143">
        <v>8686032</v>
      </c>
      <c r="I1336" s="25">
        <v>2400</v>
      </c>
      <c r="J1336" s="25"/>
      <c r="K1336" s="25"/>
      <c r="L1336" s="25"/>
      <c r="M1336" s="25"/>
      <c r="N1336" s="25"/>
      <c r="O1336" s="25"/>
      <c r="P1336" s="25"/>
      <c r="Q1336" s="25"/>
      <c r="R1336" s="9">
        <f t="shared" si="30"/>
        <v>8686032</v>
      </c>
      <c r="S1336" s="1">
        <f t="shared" si="31"/>
        <v>2400</v>
      </c>
      <c r="T1336" s="172" t="s">
        <v>4921</v>
      </c>
      <c r="U1336" s="24" t="s">
        <v>25</v>
      </c>
      <c r="V1336" s="22" t="s">
        <v>25</v>
      </c>
      <c r="W1336" s="188" t="s">
        <v>4973</v>
      </c>
      <c r="X1336" s="188" t="s">
        <v>4974</v>
      </c>
    </row>
    <row r="1337" spans="1:24" s="188" customFormat="1" ht="26.25" x14ac:dyDescent="0.25">
      <c r="A1337" s="1">
        <v>1330</v>
      </c>
      <c r="B1337" s="152" t="s">
        <v>4978</v>
      </c>
      <c r="C1337" s="153" t="s">
        <v>4979</v>
      </c>
      <c r="D1337" s="153" t="s">
        <v>4980</v>
      </c>
      <c r="E1337" s="175" t="s">
        <v>4981</v>
      </c>
      <c r="F1337" s="155"/>
      <c r="G1337" s="156" t="s">
        <v>117</v>
      </c>
      <c r="H1337" s="143">
        <v>98082415.640000001</v>
      </c>
      <c r="I1337" s="25">
        <v>484.36</v>
      </c>
      <c r="J1337" s="25"/>
      <c r="K1337" s="25"/>
      <c r="L1337" s="25"/>
      <c r="M1337" s="25"/>
      <c r="N1337" s="25"/>
      <c r="O1337" s="25"/>
      <c r="P1337" s="25"/>
      <c r="Q1337" s="25"/>
      <c r="R1337" s="9">
        <f t="shared" si="30"/>
        <v>98082415.640000001</v>
      </c>
      <c r="S1337" s="1">
        <f t="shared" si="31"/>
        <v>484.36</v>
      </c>
      <c r="T1337" s="172" t="s">
        <v>4921</v>
      </c>
      <c r="U1337" s="24" t="s">
        <v>25</v>
      </c>
      <c r="V1337" s="22" t="s">
        <v>25</v>
      </c>
      <c r="W1337" s="188" t="s">
        <v>4982</v>
      </c>
      <c r="X1337" s="188" t="s">
        <v>4983</v>
      </c>
    </row>
    <row r="1338" spans="1:24" s="188" customFormat="1" ht="26.25" x14ac:dyDescent="0.25">
      <c r="A1338" s="1">
        <v>1331</v>
      </c>
      <c r="B1338" s="152" t="s">
        <v>4978</v>
      </c>
      <c r="C1338" s="153" t="s">
        <v>4979</v>
      </c>
      <c r="D1338" s="153" t="s">
        <v>4980</v>
      </c>
      <c r="E1338" s="175" t="s">
        <v>4984</v>
      </c>
      <c r="F1338" s="155"/>
      <c r="G1338" s="156" t="s">
        <v>117</v>
      </c>
      <c r="H1338" s="143">
        <v>98082415.640000001</v>
      </c>
      <c r="I1338" s="25">
        <v>484.36</v>
      </c>
      <c r="J1338" s="25"/>
      <c r="K1338" s="25"/>
      <c r="L1338" s="25"/>
      <c r="M1338" s="25"/>
      <c r="N1338" s="25"/>
      <c r="O1338" s="25"/>
      <c r="P1338" s="25"/>
      <c r="Q1338" s="25"/>
      <c r="R1338" s="9">
        <f t="shared" si="30"/>
        <v>98082415.640000001</v>
      </c>
      <c r="S1338" s="1">
        <f t="shared" si="31"/>
        <v>484.36</v>
      </c>
      <c r="T1338" s="172" t="s">
        <v>4921</v>
      </c>
      <c r="U1338" s="24" t="s">
        <v>25</v>
      </c>
      <c r="V1338" s="22" t="s">
        <v>25</v>
      </c>
      <c r="W1338" s="188" t="s">
        <v>4982</v>
      </c>
      <c r="X1338" s="188" t="s">
        <v>4983</v>
      </c>
    </row>
    <row r="1339" spans="1:24" s="188" customFormat="1" x14ac:dyDescent="0.25">
      <c r="A1339" s="1">
        <v>1332</v>
      </c>
      <c r="B1339" s="152" t="s">
        <v>4985</v>
      </c>
      <c r="C1339" s="153" t="s">
        <v>4986</v>
      </c>
      <c r="D1339" s="153" t="s">
        <v>4987</v>
      </c>
      <c r="E1339" s="175" t="s">
        <v>4988</v>
      </c>
      <c r="F1339" s="155"/>
      <c r="G1339" s="156" t="s">
        <v>117</v>
      </c>
      <c r="H1339" s="143">
        <v>68106200</v>
      </c>
      <c r="I1339" s="25">
        <v>67.7</v>
      </c>
      <c r="J1339" s="25"/>
      <c r="K1339" s="25"/>
      <c r="L1339" s="25"/>
      <c r="M1339" s="25"/>
      <c r="N1339" s="25"/>
      <c r="O1339" s="25"/>
      <c r="P1339" s="25"/>
      <c r="Q1339" s="25"/>
      <c r="R1339" s="9">
        <f t="shared" si="30"/>
        <v>68106200</v>
      </c>
      <c r="S1339" s="1">
        <f t="shared" si="31"/>
        <v>67.7</v>
      </c>
      <c r="T1339" s="172" t="s">
        <v>4921</v>
      </c>
      <c r="U1339" s="24" t="s">
        <v>25</v>
      </c>
      <c r="V1339" s="22" t="s">
        <v>25</v>
      </c>
      <c r="W1339" s="188" t="s">
        <v>4989</v>
      </c>
      <c r="X1339" s="188" t="s">
        <v>4990</v>
      </c>
    </row>
    <row r="1340" spans="1:24" s="188" customFormat="1" ht="39" x14ac:dyDescent="0.25">
      <c r="A1340" s="1">
        <v>1333</v>
      </c>
      <c r="B1340" s="152" t="s">
        <v>4991</v>
      </c>
      <c r="C1340" s="153" t="s">
        <v>4992</v>
      </c>
      <c r="D1340" s="153" t="s">
        <v>4993</v>
      </c>
      <c r="E1340" s="175" t="s">
        <v>4994</v>
      </c>
      <c r="F1340" s="155"/>
      <c r="G1340" s="156" t="s">
        <v>17</v>
      </c>
      <c r="H1340" s="143">
        <v>61818000</v>
      </c>
      <c r="I1340" s="25">
        <v>20606</v>
      </c>
      <c r="J1340" s="25"/>
      <c r="K1340" s="25"/>
      <c r="L1340" s="25"/>
      <c r="M1340" s="25"/>
      <c r="N1340" s="25"/>
      <c r="O1340" s="25"/>
      <c r="P1340" s="25"/>
      <c r="Q1340" s="25"/>
      <c r="R1340" s="9">
        <f t="shared" si="30"/>
        <v>61818000</v>
      </c>
      <c r="S1340" s="1">
        <f t="shared" si="31"/>
        <v>20606</v>
      </c>
      <c r="T1340" s="172" t="s">
        <v>4921</v>
      </c>
      <c r="U1340" s="24" t="s">
        <v>25</v>
      </c>
      <c r="V1340" s="22" t="s">
        <v>25</v>
      </c>
      <c r="W1340" s="188" t="s">
        <v>4995</v>
      </c>
      <c r="X1340" s="188" t="s">
        <v>4996</v>
      </c>
    </row>
    <row r="1341" spans="1:24" s="188" customFormat="1" x14ac:dyDescent="0.25">
      <c r="A1341" s="1">
        <v>1334</v>
      </c>
      <c r="B1341" s="152" t="s">
        <v>4997</v>
      </c>
      <c r="C1341" s="153" t="s">
        <v>4998</v>
      </c>
      <c r="D1341" s="153" t="s">
        <v>383</v>
      </c>
      <c r="E1341" s="175" t="s">
        <v>4999</v>
      </c>
      <c r="F1341" s="155"/>
      <c r="G1341" s="156" t="s">
        <v>117</v>
      </c>
      <c r="H1341" s="143">
        <v>44960670</v>
      </c>
      <c r="I1341" s="25">
        <v>162</v>
      </c>
      <c r="J1341" s="25"/>
      <c r="K1341" s="25"/>
      <c r="L1341" s="25"/>
      <c r="M1341" s="25"/>
      <c r="N1341" s="25"/>
      <c r="O1341" s="25"/>
      <c r="P1341" s="25"/>
      <c r="Q1341" s="25"/>
      <c r="R1341" s="9">
        <f t="shared" si="30"/>
        <v>44960670</v>
      </c>
      <c r="S1341" s="1">
        <f t="shared" si="31"/>
        <v>162</v>
      </c>
      <c r="T1341" s="172" t="s">
        <v>4921</v>
      </c>
      <c r="U1341" s="24" t="s">
        <v>25</v>
      </c>
      <c r="V1341" s="22" t="s">
        <v>25</v>
      </c>
      <c r="W1341" s="188" t="s">
        <v>5000</v>
      </c>
      <c r="X1341" s="188" t="s">
        <v>5001</v>
      </c>
    </row>
    <row r="1342" spans="1:24" s="188" customFormat="1" ht="26.25" x14ac:dyDescent="0.25">
      <c r="A1342" s="1">
        <v>1335</v>
      </c>
      <c r="B1342" s="152" t="s">
        <v>308</v>
      </c>
      <c r="C1342" s="153" t="s">
        <v>3000</v>
      </c>
      <c r="D1342" s="153" t="s">
        <v>3001</v>
      </c>
      <c r="E1342" s="175" t="s">
        <v>5002</v>
      </c>
      <c r="F1342" s="155"/>
      <c r="G1342" s="156" t="s">
        <v>169</v>
      </c>
      <c r="H1342" s="143">
        <v>300300</v>
      </c>
      <c r="I1342" s="25">
        <v>1</v>
      </c>
      <c r="J1342" s="25"/>
      <c r="K1342" s="25"/>
      <c r="L1342" s="25"/>
      <c r="M1342" s="25"/>
      <c r="N1342" s="25"/>
      <c r="O1342" s="25"/>
      <c r="P1342" s="25"/>
      <c r="Q1342" s="25"/>
      <c r="R1342" s="9">
        <f t="shared" si="30"/>
        <v>300300</v>
      </c>
      <c r="S1342" s="1">
        <f t="shared" si="31"/>
        <v>1</v>
      </c>
      <c r="T1342" s="172" t="s">
        <v>4921</v>
      </c>
      <c r="U1342" s="24" t="s">
        <v>25</v>
      </c>
      <c r="V1342" s="22" t="s">
        <v>25</v>
      </c>
      <c r="W1342" s="188" t="s">
        <v>5003</v>
      </c>
      <c r="X1342" s="188" t="s">
        <v>5004</v>
      </c>
    </row>
    <row r="1343" spans="1:24" s="188" customFormat="1" ht="26.25" x14ac:dyDescent="0.25">
      <c r="A1343" s="1">
        <v>1336</v>
      </c>
      <c r="B1343" s="152" t="s">
        <v>46</v>
      </c>
      <c r="C1343" s="153" t="s">
        <v>5005</v>
      </c>
      <c r="D1343" s="153" t="s">
        <v>5006</v>
      </c>
      <c r="E1343" s="175" t="s">
        <v>5007</v>
      </c>
      <c r="F1343" s="155"/>
      <c r="G1343" s="156" t="s">
        <v>169</v>
      </c>
      <c r="H1343" s="143">
        <v>41785208</v>
      </c>
      <c r="I1343" s="25">
        <v>200</v>
      </c>
      <c r="J1343" s="25"/>
      <c r="K1343" s="25"/>
      <c r="L1343" s="25"/>
      <c r="M1343" s="25"/>
      <c r="N1343" s="25"/>
      <c r="O1343" s="25"/>
      <c r="P1343" s="25"/>
      <c r="Q1343" s="25"/>
      <c r="R1343" s="9">
        <f t="shared" si="30"/>
        <v>41785208</v>
      </c>
      <c r="S1343" s="1">
        <f t="shared" si="31"/>
        <v>200</v>
      </c>
      <c r="T1343" s="172" t="s">
        <v>4921</v>
      </c>
      <c r="U1343" s="24" t="s">
        <v>25</v>
      </c>
      <c r="V1343" s="22" t="s">
        <v>25</v>
      </c>
      <c r="W1343" s="188" t="s">
        <v>5008</v>
      </c>
      <c r="X1343" s="188" t="s">
        <v>5009</v>
      </c>
    </row>
    <row r="1344" spans="1:24" s="188" customFormat="1" ht="26.25" x14ac:dyDescent="0.25">
      <c r="A1344" s="1">
        <v>1337</v>
      </c>
      <c r="B1344" s="152" t="s">
        <v>2928</v>
      </c>
      <c r="C1344" s="153" t="s">
        <v>2992</v>
      </c>
      <c r="D1344" s="153" t="s">
        <v>2993</v>
      </c>
      <c r="E1344" s="175" t="s">
        <v>5010</v>
      </c>
      <c r="F1344" s="155"/>
      <c r="G1344" s="156" t="s">
        <v>17</v>
      </c>
      <c r="H1344" s="143">
        <v>445461.7</v>
      </c>
      <c r="I1344" s="25">
        <v>115</v>
      </c>
      <c r="J1344" s="25"/>
      <c r="K1344" s="25"/>
      <c r="L1344" s="25"/>
      <c r="M1344" s="25"/>
      <c r="N1344" s="25"/>
      <c r="O1344" s="25"/>
      <c r="P1344" s="25"/>
      <c r="Q1344" s="25"/>
      <c r="R1344" s="9">
        <f t="shared" si="30"/>
        <v>445461.7</v>
      </c>
      <c r="S1344" s="1">
        <f t="shared" si="31"/>
        <v>115</v>
      </c>
      <c r="T1344" s="172" t="s">
        <v>4921</v>
      </c>
      <c r="U1344" s="24" t="s">
        <v>25</v>
      </c>
      <c r="V1344" s="22" t="s">
        <v>25</v>
      </c>
      <c r="W1344" s="188" t="s">
        <v>5011</v>
      </c>
      <c r="X1344" s="188" t="s">
        <v>5012</v>
      </c>
    </row>
    <row r="1345" spans="1:24" s="188" customFormat="1" ht="26.25" x14ac:dyDescent="0.25">
      <c r="A1345" s="1">
        <v>1338</v>
      </c>
      <c r="B1345" s="152" t="s">
        <v>2928</v>
      </c>
      <c r="C1345" s="153" t="s">
        <v>2992</v>
      </c>
      <c r="D1345" s="153" t="s">
        <v>2993</v>
      </c>
      <c r="E1345" s="175" t="s">
        <v>5013</v>
      </c>
      <c r="F1345" s="155"/>
      <c r="G1345" s="156" t="s">
        <v>17</v>
      </c>
      <c r="H1345" s="143">
        <v>445461.7</v>
      </c>
      <c r="I1345" s="25">
        <v>115</v>
      </c>
      <c r="J1345" s="25"/>
      <c r="K1345" s="25"/>
      <c r="L1345" s="25"/>
      <c r="M1345" s="25"/>
      <c r="N1345" s="25"/>
      <c r="O1345" s="25"/>
      <c r="P1345" s="25"/>
      <c r="Q1345" s="25"/>
      <c r="R1345" s="9">
        <f t="shared" si="30"/>
        <v>445461.7</v>
      </c>
      <c r="S1345" s="1">
        <f t="shared" si="31"/>
        <v>115</v>
      </c>
      <c r="T1345" s="172" t="s">
        <v>4921</v>
      </c>
      <c r="U1345" s="24" t="s">
        <v>25</v>
      </c>
      <c r="V1345" s="22" t="s">
        <v>25</v>
      </c>
      <c r="W1345" s="188" t="s">
        <v>5011</v>
      </c>
      <c r="X1345" s="188" t="s">
        <v>5012</v>
      </c>
    </row>
    <row r="1346" spans="1:24" s="188" customFormat="1" ht="26.25" x14ac:dyDescent="0.25">
      <c r="A1346" s="1">
        <v>1339</v>
      </c>
      <c r="B1346" s="152" t="s">
        <v>2928</v>
      </c>
      <c r="C1346" s="153" t="s">
        <v>2992</v>
      </c>
      <c r="D1346" s="153" t="s">
        <v>2993</v>
      </c>
      <c r="E1346" s="175" t="s">
        <v>5014</v>
      </c>
      <c r="F1346" s="155"/>
      <c r="G1346" s="156" t="s">
        <v>17</v>
      </c>
      <c r="H1346" s="143">
        <v>445461.7</v>
      </c>
      <c r="I1346" s="25">
        <v>115</v>
      </c>
      <c r="J1346" s="25"/>
      <c r="K1346" s="25"/>
      <c r="L1346" s="25"/>
      <c r="M1346" s="25"/>
      <c r="N1346" s="25"/>
      <c r="O1346" s="25"/>
      <c r="P1346" s="25"/>
      <c r="Q1346" s="25"/>
      <c r="R1346" s="9">
        <f t="shared" si="30"/>
        <v>445461.7</v>
      </c>
      <c r="S1346" s="1">
        <f t="shared" si="31"/>
        <v>115</v>
      </c>
      <c r="T1346" s="172" t="s">
        <v>4921</v>
      </c>
      <c r="U1346" s="24" t="s">
        <v>25</v>
      </c>
      <c r="V1346" s="22" t="s">
        <v>25</v>
      </c>
      <c r="W1346" s="188" t="s">
        <v>5011</v>
      </c>
      <c r="X1346" s="188" t="s">
        <v>5012</v>
      </c>
    </row>
    <row r="1347" spans="1:24" s="188" customFormat="1" ht="26.25" x14ac:dyDescent="0.25">
      <c r="A1347" s="1">
        <v>1340</v>
      </c>
      <c r="B1347" s="152" t="s">
        <v>2928</v>
      </c>
      <c r="C1347" s="153" t="s">
        <v>2992</v>
      </c>
      <c r="D1347" s="153" t="s">
        <v>2993</v>
      </c>
      <c r="E1347" s="175" t="s">
        <v>5015</v>
      </c>
      <c r="F1347" s="155"/>
      <c r="G1347" s="156" t="s">
        <v>17</v>
      </c>
      <c r="H1347" s="143">
        <v>445461.7</v>
      </c>
      <c r="I1347" s="25">
        <v>115</v>
      </c>
      <c r="J1347" s="25"/>
      <c r="K1347" s="25"/>
      <c r="L1347" s="25"/>
      <c r="M1347" s="25"/>
      <c r="N1347" s="25"/>
      <c r="O1347" s="25"/>
      <c r="P1347" s="25"/>
      <c r="Q1347" s="25"/>
      <c r="R1347" s="9">
        <f t="shared" si="30"/>
        <v>445461.7</v>
      </c>
      <c r="S1347" s="1">
        <f t="shared" si="31"/>
        <v>115</v>
      </c>
      <c r="T1347" s="172" t="s">
        <v>4921</v>
      </c>
      <c r="U1347" s="24" t="s">
        <v>25</v>
      </c>
      <c r="V1347" s="22" t="s">
        <v>25</v>
      </c>
      <c r="W1347" s="188" t="s">
        <v>5011</v>
      </c>
      <c r="X1347" s="188" t="s">
        <v>5012</v>
      </c>
    </row>
    <row r="1348" spans="1:24" s="188" customFormat="1" ht="26.25" x14ac:dyDescent="0.25">
      <c r="A1348" s="1">
        <v>1341</v>
      </c>
      <c r="B1348" s="152" t="s">
        <v>5016</v>
      </c>
      <c r="C1348" s="153" t="s">
        <v>5017</v>
      </c>
      <c r="D1348" s="153" t="s">
        <v>5018</v>
      </c>
      <c r="E1348" s="175" t="s">
        <v>5019</v>
      </c>
      <c r="F1348" s="155"/>
      <c r="G1348" s="156" t="s">
        <v>17</v>
      </c>
      <c r="H1348" s="143">
        <v>53475000</v>
      </c>
      <c r="I1348" s="25">
        <v>17250</v>
      </c>
      <c r="J1348" s="25"/>
      <c r="K1348" s="25"/>
      <c r="L1348" s="25"/>
      <c r="M1348" s="25"/>
      <c r="N1348" s="25"/>
      <c r="O1348" s="25"/>
      <c r="P1348" s="25"/>
      <c r="Q1348" s="25"/>
      <c r="R1348" s="9">
        <f t="shared" ref="R1348:R1411" si="32">H1348+J1348+L1348+N1348+P1348</f>
        <v>53475000</v>
      </c>
      <c r="S1348" s="1">
        <f t="shared" si="31"/>
        <v>17250</v>
      </c>
      <c r="T1348" s="172" t="s">
        <v>4921</v>
      </c>
      <c r="U1348" s="24" t="s">
        <v>25</v>
      </c>
      <c r="V1348" s="22" t="s">
        <v>25</v>
      </c>
      <c r="W1348" s="188" t="s">
        <v>5020</v>
      </c>
      <c r="X1348" s="188" t="s">
        <v>5021</v>
      </c>
    </row>
    <row r="1349" spans="1:24" s="188" customFormat="1" ht="90" x14ac:dyDescent="0.25">
      <c r="A1349" s="1">
        <v>1342</v>
      </c>
      <c r="B1349" s="152" t="s">
        <v>44</v>
      </c>
      <c r="C1349" s="153" t="s">
        <v>5022</v>
      </c>
      <c r="D1349" s="153" t="s">
        <v>5023</v>
      </c>
      <c r="E1349" s="175" t="s">
        <v>5024</v>
      </c>
      <c r="F1349" s="155"/>
      <c r="G1349" s="156" t="s">
        <v>169</v>
      </c>
      <c r="H1349" s="143">
        <v>811340.01</v>
      </c>
      <c r="I1349" s="25">
        <v>97</v>
      </c>
      <c r="J1349" s="25"/>
      <c r="K1349" s="25"/>
      <c r="L1349" s="25"/>
      <c r="M1349" s="25"/>
      <c r="N1349" s="25"/>
      <c r="O1349" s="25"/>
      <c r="P1349" s="25"/>
      <c r="Q1349" s="25"/>
      <c r="R1349" s="9">
        <f t="shared" si="32"/>
        <v>811340.01</v>
      </c>
      <c r="S1349" s="1">
        <f t="shared" si="31"/>
        <v>97</v>
      </c>
      <c r="T1349" s="172" t="s">
        <v>4921</v>
      </c>
      <c r="U1349" s="24" t="s">
        <v>25</v>
      </c>
      <c r="V1349" s="22" t="s">
        <v>25</v>
      </c>
      <c r="W1349" s="188" t="s">
        <v>5025</v>
      </c>
      <c r="X1349" s="188" t="s">
        <v>5026</v>
      </c>
    </row>
    <row r="1350" spans="1:24" s="188" customFormat="1" ht="39" x14ac:dyDescent="0.25">
      <c r="A1350" s="1">
        <v>1343</v>
      </c>
      <c r="B1350" s="152" t="s">
        <v>5027</v>
      </c>
      <c r="C1350" s="153" t="s">
        <v>5028</v>
      </c>
      <c r="D1350" s="153" t="s">
        <v>5029</v>
      </c>
      <c r="E1350" s="175" t="s">
        <v>5030</v>
      </c>
      <c r="F1350" s="155"/>
      <c r="G1350" s="156" t="s">
        <v>117</v>
      </c>
      <c r="H1350" s="1">
        <v>24874500</v>
      </c>
      <c r="I1350" s="1">
        <v>105</v>
      </c>
      <c r="J1350" s="25"/>
      <c r="K1350" s="25"/>
      <c r="L1350" s="25"/>
      <c r="M1350" s="25"/>
      <c r="N1350" s="25"/>
      <c r="O1350" s="25"/>
      <c r="P1350" s="25"/>
      <c r="Q1350" s="25"/>
      <c r="R1350" s="9">
        <f t="shared" si="32"/>
        <v>24874500</v>
      </c>
      <c r="S1350" s="1">
        <f t="shared" ref="S1350:S1413" si="33">I1350</f>
        <v>105</v>
      </c>
      <c r="T1350" s="172" t="s">
        <v>4921</v>
      </c>
      <c r="U1350" s="24" t="s">
        <v>25</v>
      </c>
      <c r="V1350" s="22" t="s">
        <v>25</v>
      </c>
      <c r="W1350" s="188" t="e">
        <v>#N/A</v>
      </c>
      <c r="X1350" s="188" t="e">
        <v>#N/A</v>
      </c>
    </row>
    <row r="1351" spans="1:24" s="188" customFormat="1" ht="26.25" x14ac:dyDescent="0.25">
      <c r="A1351" s="1">
        <v>1344</v>
      </c>
      <c r="B1351" s="152" t="s">
        <v>93</v>
      </c>
      <c r="C1351" s="153" t="s">
        <v>5031</v>
      </c>
      <c r="D1351" s="153" t="s">
        <v>5032</v>
      </c>
      <c r="E1351" s="175" t="s">
        <v>5033</v>
      </c>
      <c r="F1351" s="155"/>
      <c r="G1351" s="156" t="s">
        <v>17</v>
      </c>
      <c r="H1351" s="143">
        <v>24531426</v>
      </c>
      <c r="I1351" s="25">
        <v>1800</v>
      </c>
      <c r="J1351" s="25"/>
      <c r="K1351" s="25"/>
      <c r="L1351" s="25"/>
      <c r="M1351" s="25"/>
      <c r="N1351" s="25"/>
      <c r="O1351" s="25"/>
      <c r="P1351" s="25"/>
      <c r="Q1351" s="25"/>
      <c r="R1351" s="9">
        <f t="shared" si="32"/>
        <v>24531426</v>
      </c>
      <c r="S1351" s="1">
        <f t="shared" si="33"/>
        <v>1800</v>
      </c>
      <c r="T1351" s="172" t="s">
        <v>4921</v>
      </c>
      <c r="U1351" s="24" t="s">
        <v>25</v>
      </c>
      <c r="V1351" s="22" t="s">
        <v>25</v>
      </c>
      <c r="W1351" s="188" t="s">
        <v>5034</v>
      </c>
      <c r="X1351" s="188" t="s">
        <v>5035</v>
      </c>
    </row>
    <row r="1352" spans="1:24" s="188" customFormat="1" ht="26.25" x14ac:dyDescent="0.25">
      <c r="A1352" s="1">
        <v>1345</v>
      </c>
      <c r="B1352" s="152" t="s">
        <v>93</v>
      </c>
      <c r="C1352" s="153" t="s">
        <v>5031</v>
      </c>
      <c r="D1352" s="153" t="s">
        <v>5032</v>
      </c>
      <c r="E1352" s="175" t="s">
        <v>5033</v>
      </c>
      <c r="F1352" s="155"/>
      <c r="G1352" s="156" t="s">
        <v>17</v>
      </c>
      <c r="H1352" s="143">
        <v>24531426</v>
      </c>
      <c r="I1352" s="25">
        <v>1800</v>
      </c>
      <c r="J1352" s="25"/>
      <c r="K1352" s="25"/>
      <c r="L1352" s="25"/>
      <c r="M1352" s="25"/>
      <c r="N1352" s="25"/>
      <c r="O1352" s="25"/>
      <c r="P1352" s="25"/>
      <c r="Q1352" s="25"/>
      <c r="R1352" s="9">
        <f t="shared" si="32"/>
        <v>24531426</v>
      </c>
      <c r="S1352" s="1">
        <f t="shared" si="33"/>
        <v>1800</v>
      </c>
      <c r="T1352" s="172" t="s">
        <v>4921</v>
      </c>
      <c r="U1352" s="24" t="s">
        <v>25</v>
      </c>
      <c r="V1352" s="22" t="s">
        <v>25</v>
      </c>
      <c r="W1352" s="188" t="s">
        <v>5034</v>
      </c>
      <c r="X1352" s="188" t="s">
        <v>5035</v>
      </c>
    </row>
    <row r="1353" spans="1:24" s="188" customFormat="1" ht="39" x14ac:dyDescent="0.25">
      <c r="A1353" s="1">
        <v>1346</v>
      </c>
      <c r="B1353" s="152" t="s">
        <v>5036</v>
      </c>
      <c r="C1353" s="153" t="s">
        <v>5037</v>
      </c>
      <c r="D1353" s="153" t="s">
        <v>5038</v>
      </c>
      <c r="E1353" s="175" t="s">
        <v>5039</v>
      </c>
      <c r="F1353" s="155"/>
      <c r="G1353" s="156" t="s">
        <v>169</v>
      </c>
      <c r="H1353" s="143">
        <v>20000000</v>
      </c>
      <c r="I1353" s="25">
        <v>10000</v>
      </c>
      <c r="J1353" s="25"/>
      <c r="K1353" s="25"/>
      <c r="L1353" s="25"/>
      <c r="M1353" s="25"/>
      <c r="N1353" s="25"/>
      <c r="O1353" s="25"/>
      <c r="P1353" s="25"/>
      <c r="Q1353" s="25"/>
      <c r="R1353" s="9">
        <f t="shared" si="32"/>
        <v>20000000</v>
      </c>
      <c r="S1353" s="1">
        <f t="shared" si="33"/>
        <v>10000</v>
      </c>
      <c r="T1353" s="172" t="s">
        <v>4921</v>
      </c>
      <c r="U1353" s="24" t="s">
        <v>25</v>
      </c>
      <c r="V1353" s="22" t="s">
        <v>25</v>
      </c>
      <c r="W1353" s="188" t="s">
        <v>5040</v>
      </c>
      <c r="X1353" s="188" t="s">
        <v>5041</v>
      </c>
    </row>
    <row r="1354" spans="1:24" s="188" customFormat="1" ht="39" x14ac:dyDescent="0.25">
      <c r="A1354" s="1">
        <v>1347</v>
      </c>
      <c r="B1354" s="152" t="s">
        <v>5042</v>
      </c>
      <c r="C1354" s="153" t="s">
        <v>5043</v>
      </c>
      <c r="D1354" s="153" t="s">
        <v>5044</v>
      </c>
      <c r="E1354" s="175" t="s">
        <v>5045</v>
      </c>
      <c r="F1354" s="155"/>
      <c r="G1354" s="156" t="s">
        <v>169</v>
      </c>
      <c r="H1354" s="143">
        <v>18311112</v>
      </c>
      <c r="I1354" s="25">
        <v>150</v>
      </c>
      <c r="J1354" s="25"/>
      <c r="K1354" s="25"/>
      <c r="L1354" s="25"/>
      <c r="M1354" s="25"/>
      <c r="N1354" s="25"/>
      <c r="O1354" s="25"/>
      <c r="P1354" s="25"/>
      <c r="Q1354" s="25"/>
      <c r="R1354" s="9">
        <f t="shared" si="32"/>
        <v>18311112</v>
      </c>
      <c r="S1354" s="1">
        <f t="shared" si="33"/>
        <v>150</v>
      </c>
      <c r="T1354" s="172" t="s">
        <v>4921</v>
      </c>
      <c r="U1354" s="24" t="s">
        <v>25</v>
      </c>
      <c r="V1354" s="22" t="s">
        <v>25</v>
      </c>
      <c r="W1354" s="188" t="s">
        <v>5046</v>
      </c>
      <c r="X1354" s="188" t="s">
        <v>5047</v>
      </c>
    </row>
    <row r="1355" spans="1:24" s="188" customFormat="1" ht="26.25" x14ac:dyDescent="0.25">
      <c r="A1355" s="1">
        <v>1348</v>
      </c>
      <c r="B1355" s="152" t="s">
        <v>4969</v>
      </c>
      <c r="C1355" s="153" t="s">
        <v>5048</v>
      </c>
      <c r="D1355" s="153" t="s">
        <v>5049</v>
      </c>
      <c r="E1355" s="175" t="s">
        <v>5050</v>
      </c>
      <c r="F1355" s="155"/>
      <c r="G1355" s="156" t="s">
        <v>117</v>
      </c>
      <c r="H1355" s="143">
        <v>17149500</v>
      </c>
      <c r="I1355" s="25">
        <v>9</v>
      </c>
      <c r="J1355" s="25"/>
      <c r="K1355" s="25"/>
      <c r="L1355" s="25"/>
      <c r="M1355" s="25"/>
      <c r="N1355" s="25"/>
      <c r="O1355" s="25"/>
      <c r="P1355" s="25"/>
      <c r="Q1355" s="25"/>
      <c r="R1355" s="9">
        <f t="shared" si="32"/>
        <v>17149500</v>
      </c>
      <c r="S1355" s="1">
        <f t="shared" si="33"/>
        <v>9</v>
      </c>
      <c r="T1355" s="172" t="s">
        <v>4921</v>
      </c>
      <c r="U1355" s="24" t="s">
        <v>25</v>
      </c>
      <c r="V1355" s="22" t="s">
        <v>25</v>
      </c>
      <c r="W1355" s="188" t="s">
        <v>5051</v>
      </c>
      <c r="X1355" s="188" t="s">
        <v>5052</v>
      </c>
    </row>
    <row r="1356" spans="1:24" s="188" customFormat="1" ht="51.75" x14ac:dyDescent="0.25">
      <c r="A1356" s="1">
        <v>1349</v>
      </c>
      <c r="B1356" s="152" t="s">
        <v>5053</v>
      </c>
      <c r="C1356" s="153" t="s">
        <v>5054</v>
      </c>
      <c r="D1356" s="153" t="s">
        <v>5055</v>
      </c>
      <c r="E1356" s="175" t="s">
        <v>5056</v>
      </c>
      <c r="F1356" s="155"/>
      <c r="G1356" s="156" t="s">
        <v>169</v>
      </c>
      <c r="H1356" s="25">
        <v>20221930</v>
      </c>
      <c r="I1356" s="194">
        <v>1</v>
      </c>
      <c r="J1356" s="25"/>
      <c r="K1356" s="25"/>
      <c r="L1356" s="25"/>
      <c r="M1356" s="25"/>
      <c r="N1356" s="25"/>
      <c r="O1356" s="25"/>
      <c r="P1356" s="25"/>
      <c r="Q1356" s="25"/>
      <c r="R1356" s="9">
        <f t="shared" si="32"/>
        <v>20221930</v>
      </c>
      <c r="S1356" s="1">
        <f>I1356</f>
        <v>1</v>
      </c>
      <c r="T1356" s="172" t="s">
        <v>4921</v>
      </c>
      <c r="U1356" s="24" t="s">
        <v>25</v>
      </c>
      <c r="V1356" s="22" t="s">
        <v>25</v>
      </c>
      <c r="W1356" s="188" t="s">
        <v>5057</v>
      </c>
      <c r="X1356" s="188" t="s">
        <v>5058</v>
      </c>
    </row>
    <row r="1357" spans="1:24" s="188" customFormat="1" ht="39" x14ac:dyDescent="0.25">
      <c r="A1357" s="1">
        <v>1350</v>
      </c>
      <c r="B1357" s="152" t="s">
        <v>106</v>
      </c>
      <c r="C1357" s="153" t="s">
        <v>3116</v>
      </c>
      <c r="D1357" s="153" t="s">
        <v>3117</v>
      </c>
      <c r="E1357" s="175" t="s">
        <v>5059</v>
      </c>
      <c r="F1357" s="155"/>
      <c r="G1357" s="156" t="s">
        <v>17</v>
      </c>
      <c r="H1357" s="143">
        <v>475800</v>
      </c>
      <c r="I1357" s="25">
        <v>610</v>
      </c>
      <c r="J1357" s="25"/>
      <c r="K1357" s="25"/>
      <c r="L1357" s="25"/>
      <c r="M1357" s="25"/>
      <c r="N1357" s="25"/>
      <c r="O1357" s="25"/>
      <c r="P1357" s="25"/>
      <c r="Q1357" s="25"/>
      <c r="R1357" s="9">
        <f t="shared" si="32"/>
        <v>475800</v>
      </c>
      <c r="S1357" s="1">
        <f t="shared" si="33"/>
        <v>610</v>
      </c>
      <c r="T1357" s="172" t="s">
        <v>4921</v>
      </c>
      <c r="U1357" s="24" t="s">
        <v>25</v>
      </c>
      <c r="V1357" s="22" t="s">
        <v>25</v>
      </c>
      <c r="W1357" s="188" t="s">
        <v>5060</v>
      </c>
      <c r="X1357" s="188" t="s">
        <v>5061</v>
      </c>
    </row>
    <row r="1358" spans="1:24" s="188" customFormat="1" ht="26.25" x14ac:dyDescent="0.25">
      <c r="A1358" s="1">
        <v>1351</v>
      </c>
      <c r="B1358" s="195" t="s">
        <v>3842</v>
      </c>
      <c r="C1358" s="155" t="s">
        <v>5062</v>
      </c>
      <c r="D1358" s="155" t="s">
        <v>5063</v>
      </c>
      <c r="E1358" s="172" t="s">
        <v>5064</v>
      </c>
      <c r="F1358" s="155"/>
      <c r="G1358" s="155" t="s">
        <v>169</v>
      </c>
      <c r="H1358" s="143">
        <v>12381400</v>
      </c>
      <c r="I1358" s="25">
        <v>62</v>
      </c>
      <c r="J1358" s="25"/>
      <c r="K1358" s="25"/>
      <c r="L1358" s="25"/>
      <c r="M1358" s="25"/>
      <c r="N1358" s="25"/>
      <c r="O1358" s="25"/>
      <c r="P1358" s="25"/>
      <c r="Q1358" s="25"/>
      <c r="R1358" s="9">
        <f t="shared" si="32"/>
        <v>12381400</v>
      </c>
      <c r="S1358" s="1">
        <f t="shared" si="33"/>
        <v>62</v>
      </c>
      <c r="T1358" s="172" t="s">
        <v>4921</v>
      </c>
      <c r="U1358" s="24" t="s">
        <v>25</v>
      </c>
      <c r="V1358" s="22" t="s">
        <v>25</v>
      </c>
      <c r="W1358" s="188" t="s">
        <v>5065</v>
      </c>
      <c r="X1358" s="188" t="s">
        <v>5066</v>
      </c>
    </row>
    <row r="1359" spans="1:24" s="188" customFormat="1" ht="26.25" x14ac:dyDescent="0.25">
      <c r="A1359" s="1">
        <v>1352</v>
      </c>
      <c r="B1359" s="152" t="s">
        <v>5067</v>
      </c>
      <c r="C1359" s="153" t="s">
        <v>5068</v>
      </c>
      <c r="D1359" s="153" t="s">
        <v>5069</v>
      </c>
      <c r="E1359" s="175" t="s">
        <v>5070</v>
      </c>
      <c r="F1359" s="155"/>
      <c r="G1359" s="156" t="s">
        <v>17</v>
      </c>
      <c r="H1359" s="143">
        <v>10000000</v>
      </c>
      <c r="I1359" s="25">
        <v>10000</v>
      </c>
      <c r="J1359" s="25"/>
      <c r="K1359" s="25"/>
      <c r="L1359" s="25"/>
      <c r="M1359" s="25"/>
      <c r="N1359" s="25"/>
      <c r="O1359" s="25"/>
      <c r="P1359" s="25"/>
      <c r="Q1359" s="25"/>
      <c r="R1359" s="9">
        <f t="shared" si="32"/>
        <v>10000000</v>
      </c>
      <c r="S1359" s="1">
        <f t="shared" si="33"/>
        <v>10000</v>
      </c>
      <c r="T1359" s="172" t="s">
        <v>4921</v>
      </c>
      <c r="U1359" s="24" t="s">
        <v>25</v>
      </c>
      <c r="V1359" s="22" t="s">
        <v>25</v>
      </c>
      <c r="W1359" s="188" t="s">
        <v>5071</v>
      </c>
      <c r="X1359" s="188" t="s">
        <v>5072</v>
      </c>
    </row>
    <row r="1360" spans="1:24" s="188" customFormat="1" ht="26.25" x14ac:dyDescent="0.25">
      <c r="A1360" s="1">
        <v>1353</v>
      </c>
      <c r="B1360" s="152" t="s">
        <v>5067</v>
      </c>
      <c r="C1360" s="153" t="s">
        <v>5068</v>
      </c>
      <c r="D1360" s="153" t="s">
        <v>5069</v>
      </c>
      <c r="E1360" s="175" t="s">
        <v>5073</v>
      </c>
      <c r="F1360" s="155"/>
      <c r="G1360" s="156" t="s">
        <v>17</v>
      </c>
      <c r="H1360" s="143">
        <v>10000000</v>
      </c>
      <c r="I1360" s="25">
        <v>10000</v>
      </c>
      <c r="J1360" s="25"/>
      <c r="K1360" s="25"/>
      <c r="L1360" s="25"/>
      <c r="M1360" s="25"/>
      <c r="N1360" s="25"/>
      <c r="O1360" s="25"/>
      <c r="P1360" s="25"/>
      <c r="Q1360" s="25"/>
      <c r="R1360" s="9">
        <f t="shared" si="32"/>
        <v>10000000</v>
      </c>
      <c r="S1360" s="1">
        <f t="shared" si="33"/>
        <v>10000</v>
      </c>
      <c r="T1360" s="172" t="s">
        <v>4921</v>
      </c>
      <c r="U1360" s="24" t="s">
        <v>25</v>
      </c>
      <c r="V1360" s="22" t="s">
        <v>25</v>
      </c>
      <c r="W1360" s="188" t="s">
        <v>5071</v>
      </c>
      <c r="X1360" s="188" t="s">
        <v>5072</v>
      </c>
    </row>
    <row r="1361" spans="1:24" s="188" customFormat="1" x14ac:dyDescent="0.25">
      <c r="A1361" s="1">
        <v>1354</v>
      </c>
      <c r="B1361" s="152" t="s">
        <v>5074</v>
      </c>
      <c r="C1361" s="153" t="s">
        <v>5075</v>
      </c>
      <c r="D1361" s="153" t="s">
        <v>5076</v>
      </c>
      <c r="E1361" s="175" t="s">
        <v>5077</v>
      </c>
      <c r="F1361" s="155"/>
      <c r="G1361" s="156" t="s">
        <v>17</v>
      </c>
      <c r="H1361" s="143">
        <v>7701000</v>
      </c>
      <c r="I1361" s="25">
        <v>340</v>
      </c>
      <c r="J1361" s="25"/>
      <c r="K1361" s="25"/>
      <c r="L1361" s="25"/>
      <c r="M1361" s="25"/>
      <c r="N1361" s="25"/>
      <c r="O1361" s="25"/>
      <c r="P1361" s="25"/>
      <c r="Q1361" s="25"/>
      <c r="R1361" s="9">
        <f t="shared" si="32"/>
        <v>7701000</v>
      </c>
      <c r="S1361" s="1">
        <f t="shared" si="33"/>
        <v>340</v>
      </c>
      <c r="T1361" s="172" t="s">
        <v>4921</v>
      </c>
      <c r="U1361" s="24" t="s">
        <v>25</v>
      </c>
      <c r="V1361" s="22" t="s">
        <v>25</v>
      </c>
      <c r="W1361" s="188" t="s">
        <v>5078</v>
      </c>
      <c r="X1361" s="188" t="s">
        <v>5079</v>
      </c>
    </row>
    <row r="1362" spans="1:24" s="188" customFormat="1" x14ac:dyDescent="0.25">
      <c r="A1362" s="1">
        <v>1355</v>
      </c>
      <c r="B1362" s="152" t="s">
        <v>5074</v>
      </c>
      <c r="C1362" s="153" t="s">
        <v>5075</v>
      </c>
      <c r="D1362" s="153" t="s">
        <v>5076</v>
      </c>
      <c r="E1362" s="175" t="s">
        <v>5077</v>
      </c>
      <c r="F1362" s="155"/>
      <c r="G1362" s="156" t="s">
        <v>17</v>
      </c>
      <c r="H1362" s="143">
        <v>7701000</v>
      </c>
      <c r="I1362" s="25">
        <v>340</v>
      </c>
      <c r="J1362" s="25"/>
      <c r="K1362" s="25"/>
      <c r="L1362" s="25"/>
      <c r="M1362" s="25"/>
      <c r="N1362" s="25"/>
      <c r="O1362" s="25"/>
      <c r="P1362" s="25"/>
      <c r="Q1362" s="25"/>
      <c r="R1362" s="9">
        <f t="shared" si="32"/>
        <v>7701000</v>
      </c>
      <c r="S1362" s="1">
        <f t="shared" si="33"/>
        <v>340</v>
      </c>
      <c r="T1362" s="172" t="s">
        <v>4921</v>
      </c>
      <c r="U1362" s="24" t="s">
        <v>25</v>
      </c>
      <c r="V1362" s="22" t="s">
        <v>25</v>
      </c>
      <c r="W1362" s="188" t="s">
        <v>5078</v>
      </c>
      <c r="X1362" s="188" t="s">
        <v>5079</v>
      </c>
    </row>
    <row r="1363" spans="1:24" s="188" customFormat="1" ht="39" x14ac:dyDescent="0.25">
      <c r="A1363" s="1">
        <v>1356</v>
      </c>
      <c r="B1363" s="152" t="s">
        <v>3097</v>
      </c>
      <c r="C1363" s="153" t="s">
        <v>5080</v>
      </c>
      <c r="D1363" s="153" t="s">
        <v>5081</v>
      </c>
      <c r="E1363" s="175" t="s">
        <v>5082</v>
      </c>
      <c r="F1363" s="155"/>
      <c r="G1363" s="156" t="s">
        <v>169</v>
      </c>
      <c r="H1363" s="143">
        <v>1898877142.8571427</v>
      </c>
      <c r="I1363" s="25">
        <v>428000</v>
      </c>
      <c r="J1363" s="25"/>
      <c r="K1363" s="25"/>
      <c r="L1363" s="25"/>
      <c r="M1363" s="25"/>
      <c r="N1363" s="25"/>
      <c r="O1363" s="25"/>
      <c r="P1363" s="25"/>
      <c r="Q1363" s="25"/>
      <c r="R1363" s="9">
        <f t="shared" si="32"/>
        <v>1898877142.8571427</v>
      </c>
      <c r="S1363" s="1">
        <f t="shared" si="33"/>
        <v>428000</v>
      </c>
      <c r="T1363" s="172" t="s">
        <v>4921</v>
      </c>
      <c r="U1363" s="24" t="s">
        <v>25</v>
      </c>
      <c r="V1363" s="22" t="s">
        <v>25</v>
      </c>
      <c r="W1363" s="188" t="s">
        <v>5083</v>
      </c>
      <c r="X1363" s="188" t="s">
        <v>5084</v>
      </c>
    </row>
    <row r="1364" spans="1:24" s="188" customFormat="1" ht="51.75" x14ac:dyDescent="0.25">
      <c r="A1364" s="1">
        <v>1357</v>
      </c>
      <c r="B1364" s="152" t="s">
        <v>3097</v>
      </c>
      <c r="C1364" s="153" t="s">
        <v>5080</v>
      </c>
      <c r="D1364" s="153" t="s">
        <v>5081</v>
      </c>
      <c r="E1364" s="175" t="s">
        <v>5085</v>
      </c>
      <c r="F1364" s="155"/>
      <c r="G1364" s="156" t="s">
        <v>169</v>
      </c>
      <c r="H1364" s="143">
        <v>1898877142.8571427</v>
      </c>
      <c r="I1364" s="25">
        <v>428000</v>
      </c>
      <c r="J1364" s="25"/>
      <c r="K1364" s="25"/>
      <c r="L1364" s="25"/>
      <c r="M1364" s="25"/>
      <c r="N1364" s="25"/>
      <c r="O1364" s="25"/>
      <c r="P1364" s="25"/>
      <c r="Q1364" s="25"/>
      <c r="R1364" s="9">
        <f t="shared" si="32"/>
        <v>1898877142.8571427</v>
      </c>
      <c r="S1364" s="1">
        <f t="shared" si="33"/>
        <v>428000</v>
      </c>
      <c r="T1364" s="172" t="s">
        <v>4921</v>
      </c>
      <c r="U1364" s="24" t="s">
        <v>25</v>
      </c>
      <c r="V1364" s="22" t="s">
        <v>25</v>
      </c>
      <c r="W1364" s="188" t="s">
        <v>5083</v>
      </c>
      <c r="X1364" s="188" t="s">
        <v>5084</v>
      </c>
    </row>
    <row r="1365" spans="1:24" s="188" customFormat="1" ht="26.25" x14ac:dyDescent="0.25">
      <c r="A1365" s="1">
        <v>1358</v>
      </c>
      <c r="B1365" s="195" t="s">
        <v>46</v>
      </c>
      <c r="C1365" s="155" t="s">
        <v>5086</v>
      </c>
      <c r="D1365" s="155" t="s">
        <v>5087</v>
      </c>
      <c r="E1365" s="172" t="s">
        <v>5088</v>
      </c>
      <c r="F1365" s="155"/>
      <c r="G1365" s="155" t="s">
        <v>169</v>
      </c>
      <c r="H1365" s="143">
        <v>7740405.5999999996</v>
      </c>
      <c r="I1365" s="25">
        <v>60</v>
      </c>
      <c r="J1365" s="25"/>
      <c r="K1365" s="25"/>
      <c r="L1365" s="25"/>
      <c r="M1365" s="25"/>
      <c r="N1365" s="25"/>
      <c r="O1365" s="25"/>
      <c r="P1365" s="25"/>
      <c r="Q1365" s="25"/>
      <c r="R1365" s="9">
        <f t="shared" si="32"/>
        <v>7740405.5999999996</v>
      </c>
      <c r="S1365" s="1">
        <f t="shared" si="33"/>
        <v>60</v>
      </c>
      <c r="T1365" s="172" t="s">
        <v>4921</v>
      </c>
      <c r="U1365" s="24" t="s">
        <v>25</v>
      </c>
      <c r="V1365" s="22" t="s">
        <v>25</v>
      </c>
      <c r="W1365" s="188" t="s">
        <v>5089</v>
      </c>
      <c r="X1365" s="188" t="s">
        <v>5090</v>
      </c>
    </row>
    <row r="1366" spans="1:24" s="188" customFormat="1" ht="26.25" x14ac:dyDescent="0.25">
      <c r="A1366" s="1">
        <v>1359</v>
      </c>
      <c r="B1366" s="195" t="s">
        <v>46</v>
      </c>
      <c r="C1366" s="155" t="s">
        <v>5086</v>
      </c>
      <c r="D1366" s="155" t="s">
        <v>5087</v>
      </c>
      <c r="E1366" s="172" t="s">
        <v>5091</v>
      </c>
      <c r="F1366" s="155"/>
      <c r="G1366" s="155" t="s">
        <v>169</v>
      </c>
      <c r="H1366" s="143">
        <v>7740405.5999999996</v>
      </c>
      <c r="I1366" s="25">
        <v>60</v>
      </c>
      <c r="J1366" s="25"/>
      <c r="K1366" s="25"/>
      <c r="L1366" s="25"/>
      <c r="M1366" s="25"/>
      <c r="N1366" s="25"/>
      <c r="O1366" s="25"/>
      <c r="P1366" s="25"/>
      <c r="Q1366" s="25"/>
      <c r="R1366" s="9">
        <f t="shared" si="32"/>
        <v>7740405.5999999996</v>
      </c>
      <c r="S1366" s="1">
        <f t="shared" si="33"/>
        <v>60</v>
      </c>
      <c r="T1366" s="172" t="s">
        <v>4921</v>
      </c>
      <c r="U1366" s="24" t="s">
        <v>25</v>
      </c>
      <c r="V1366" s="22" t="s">
        <v>25</v>
      </c>
      <c r="W1366" s="188" t="s">
        <v>5089</v>
      </c>
      <c r="X1366" s="188" t="s">
        <v>5090</v>
      </c>
    </row>
    <row r="1367" spans="1:24" s="188" customFormat="1" ht="51.75" x14ac:dyDescent="0.25">
      <c r="A1367" s="1">
        <v>1360</v>
      </c>
      <c r="B1367" s="152" t="s">
        <v>5092</v>
      </c>
      <c r="C1367" s="153" t="s">
        <v>5093</v>
      </c>
      <c r="D1367" s="153" t="s">
        <v>5094</v>
      </c>
      <c r="E1367" s="175" t="s">
        <v>5095</v>
      </c>
      <c r="F1367" s="155"/>
      <c r="G1367" s="156" t="s">
        <v>169</v>
      </c>
      <c r="H1367" s="143">
        <v>6559122.5999999996</v>
      </c>
      <c r="I1367" s="25">
        <v>60</v>
      </c>
      <c r="J1367" s="25"/>
      <c r="K1367" s="25"/>
      <c r="L1367" s="25"/>
      <c r="M1367" s="25"/>
      <c r="N1367" s="25"/>
      <c r="O1367" s="25"/>
      <c r="P1367" s="25"/>
      <c r="Q1367" s="25"/>
      <c r="R1367" s="9">
        <f t="shared" si="32"/>
        <v>6559122.5999999996</v>
      </c>
      <c r="S1367" s="1">
        <f t="shared" si="33"/>
        <v>60</v>
      </c>
      <c r="T1367" s="172" t="s">
        <v>4921</v>
      </c>
      <c r="U1367" s="24" t="s">
        <v>25</v>
      </c>
      <c r="V1367" s="22" t="s">
        <v>25</v>
      </c>
      <c r="W1367" s="188" t="s">
        <v>5096</v>
      </c>
      <c r="X1367" s="188" t="s">
        <v>5097</v>
      </c>
    </row>
    <row r="1368" spans="1:24" s="188" customFormat="1" ht="51.75" x14ac:dyDescent="0.25">
      <c r="A1368" s="1">
        <v>1361</v>
      </c>
      <c r="B1368" s="152" t="s">
        <v>5092</v>
      </c>
      <c r="C1368" s="153" t="s">
        <v>5093</v>
      </c>
      <c r="D1368" s="153" t="s">
        <v>5094</v>
      </c>
      <c r="E1368" s="175" t="s">
        <v>5098</v>
      </c>
      <c r="F1368" s="155"/>
      <c r="G1368" s="156" t="s">
        <v>169</v>
      </c>
      <c r="H1368" s="143">
        <v>6559122.5999999996</v>
      </c>
      <c r="I1368" s="25">
        <v>60</v>
      </c>
      <c r="J1368" s="25"/>
      <c r="K1368" s="25"/>
      <c r="L1368" s="25"/>
      <c r="M1368" s="25"/>
      <c r="N1368" s="25"/>
      <c r="O1368" s="25"/>
      <c r="P1368" s="25"/>
      <c r="Q1368" s="25"/>
      <c r="R1368" s="9">
        <f t="shared" si="32"/>
        <v>6559122.5999999996</v>
      </c>
      <c r="S1368" s="1">
        <f t="shared" si="33"/>
        <v>60</v>
      </c>
      <c r="T1368" s="172" t="s">
        <v>4921</v>
      </c>
      <c r="U1368" s="24" t="s">
        <v>25</v>
      </c>
      <c r="V1368" s="22" t="s">
        <v>25</v>
      </c>
      <c r="W1368" s="188" t="s">
        <v>5096</v>
      </c>
      <c r="X1368" s="188" t="s">
        <v>5097</v>
      </c>
    </row>
    <row r="1369" spans="1:24" s="188" customFormat="1" ht="102.75" x14ac:dyDescent="0.25">
      <c r="A1369" s="1">
        <v>1362</v>
      </c>
      <c r="B1369" s="152" t="s">
        <v>3067</v>
      </c>
      <c r="C1369" s="153" t="s">
        <v>5099</v>
      </c>
      <c r="D1369" s="153" t="s">
        <v>5100</v>
      </c>
      <c r="E1369" s="175" t="s">
        <v>5101</v>
      </c>
      <c r="F1369" s="155"/>
      <c r="G1369" s="156" t="s">
        <v>169</v>
      </c>
      <c r="H1369" s="143">
        <v>6370000</v>
      </c>
      <c r="I1369" s="25">
        <v>130</v>
      </c>
      <c r="J1369" s="25"/>
      <c r="K1369" s="25"/>
      <c r="L1369" s="25"/>
      <c r="M1369" s="25"/>
      <c r="N1369" s="25"/>
      <c r="O1369" s="25"/>
      <c r="P1369" s="25"/>
      <c r="Q1369" s="25"/>
      <c r="R1369" s="9">
        <f t="shared" si="32"/>
        <v>6370000</v>
      </c>
      <c r="S1369" s="1">
        <f t="shared" si="33"/>
        <v>130</v>
      </c>
      <c r="T1369" s="172" t="s">
        <v>4921</v>
      </c>
      <c r="U1369" s="24" t="s">
        <v>25</v>
      </c>
      <c r="V1369" s="22" t="s">
        <v>25</v>
      </c>
      <c r="W1369" s="188" t="s">
        <v>5102</v>
      </c>
      <c r="X1369" s="188" t="s">
        <v>5103</v>
      </c>
    </row>
    <row r="1370" spans="1:24" s="188" customFormat="1" ht="26.25" x14ac:dyDescent="0.25">
      <c r="A1370" s="1">
        <v>1363</v>
      </c>
      <c r="B1370" s="152" t="s">
        <v>5027</v>
      </c>
      <c r="C1370" s="153" t="s">
        <v>5104</v>
      </c>
      <c r="D1370" s="153" t="s">
        <v>5105</v>
      </c>
      <c r="E1370" s="175" t="s">
        <v>5106</v>
      </c>
      <c r="F1370" s="155"/>
      <c r="G1370" s="156" t="s">
        <v>117</v>
      </c>
      <c r="H1370" s="1">
        <v>24874500</v>
      </c>
      <c r="I1370" s="1">
        <v>105</v>
      </c>
      <c r="J1370" s="25"/>
      <c r="K1370" s="25"/>
      <c r="L1370" s="25"/>
      <c r="M1370" s="25"/>
      <c r="N1370" s="25"/>
      <c r="O1370" s="25"/>
      <c r="P1370" s="25"/>
      <c r="Q1370" s="25"/>
      <c r="R1370" s="9">
        <f t="shared" si="32"/>
        <v>24874500</v>
      </c>
      <c r="S1370" s="1">
        <f t="shared" si="33"/>
        <v>105</v>
      </c>
      <c r="T1370" s="172" t="s">
        <v>4921</v>
      </c>
      <c r="U1370" s="24" t="s">
        <v>25</v>
      </c>
      <c r="V1370" s="22" t="s">
        <v>25</v>
      </c>
      <c r="W1370" s="188" t="e">
        <v>#N/A</v>
      </c>
      <c r="X1370" s="188" t="e">
        <v>#N/A</v>
      </c>
    </row>
    <row r="1371" spans="1:24" s="188" customFormat="1" ht="26.25" x14ac:dyDescent="0.25">
      <c r="A1371" s="1">
        <v>1364</v>
      </c>
      <c r="B1371" s="152" t="s">
        <v>5027</v>
      </c>
      <c r="C1371" s="153" t="s">
        <v>5104</v>
      </c>
      <c r="D1371" s="153" t="s">
        <v>5105</v>
      </c>
      <c r="E1371" s="175" t="s">
        <v>5107</v>
      </c>
      <c r="F1371" s="155"/>
      <c r="G1371" s="156" t="s">
        <v>117</v>
      </c>
      <c r="H1371" s="1">
        <v>24874500</v>
      </c>
      <c r="I1371" s="1">
        <v>105</v>
      </c>
      <c r="J1371" s="25"/>
      <c r="K1371" s="25"/>
      <c r="L1371" s="25"/>
      <c r="M1371" s="25"/>
      <c r="N1371" s="25"/>
      <c r="O1371" s="25"/>
      <c r="P1371" s="25"/>
      <c r="Q1371" s="25"/>
      <c r="R1371" s="9">
        <f t="shared" si="32"/>
        <v>24874500</v>
      </c>
      <c r="S1371" s="1">
        <f t="shared" si="33"/>
        <v>105</v>
      </c>
      <c r="T1371" s="172" t="s">
        <v>4921</v>
      </c>
      <c r="U1371" s="24" t="s">
        <v>25</v>
      </c>
      <c r="V1371" s="22" t="s">
        <v>25</v>
      </c>
      <c r="W1371" s="188" t="e">
        <v>#N/A</v>
      </c>
      <c r="X1371" s="188" t="e">
        <v>#N/A</v>
      </c>
    </row>
    <row r="1372" spans="1:24" s="188" customFormat="1" ht="39" x14ac:dyDescent="0.25">
      <c r="A1372" s="1">
        <v>1365</v>
      </c>
      <c r="B1372" s="152" t="s">
        <v>45</v>
      </c>
      <c r="C1372" s="153" t="s">
        <v>5108</v>
      </c>
      <c r="D1372" s="153" t="s">
        <v>5109</v>
      </c>
      <c r="E1372" s="175" t="s">
        <v>5110</v>
      </c>
      <c r="F1372" s="155"/>
      <c r="G1372" s="156" t="s">
        <v>17</v>
      </c>
      <c r="H1372" s="143">
        <v>3307500</v>
      </c>
      <c r="I1372" s="25">
        <v>800</v>
      </c>
      <c r="J1372" s="25"/>
      <c r="K1372" s="25"/>
      <c r="L1372" s="25"/>
      <c r="M1372" s="25"/>
      <c r="N1372" s="25"/>
      <c r="O1372" s="25"/>
      <c r="P1372" s="25"/>
      <c r="Q1372" s="25"/>
      <c r="R1372" s="9">
        <f t="shared" si="32"/>
        <v>3307500</v>
      </c>
      <c r="S1372" s="1">
        <f t="shared" si="33"/>
        <v>800</v>
      </c>
      <c r="T1372" s="172" t="s">
        <v>4921</v>
      </c>
      <c r="U1372" s="24" t="s">
        <v>25</v>
      </c>
      <c r="V1372" s="22" t="s">
        <v>25</v>
      </c>
      <c r="W1372" s="188" t="s">
        <v>5111</v>
      </c>
      <c r="X1372" s="188" t="s">
        <v>5112</v>
      </c>
    </row>
    <row r="1373" spans="1:24" s="188" customFormat="1" ht="39" x14ac:dyDescent="0.25">
      <c r="A1373" s="1">
        <v>1366</v>
      </c>
      <c r="B1373" s="152" t="s">
        <v>45</v>
      </c>
      <c r="C1373" s="153" t="s">
        <v>5108</v>
      </c>
      <c r="D1373" s="153" t="s">
        <v>5109</v>
      </c>
      <c r="E1373" s="175" t="s">
        <v>5113</v>
      </c>
      <c r="F1373" s="155"/>
      <c r="G1373" s="156" t="s">
        <v>17</v>
      </c>
      <c r="H1373" s="143">
        <v>3307500</v>
      </c>
      <c r="I1373" s="25">
        <v>800</v>
      </c>
      <c r="J1373" s="25"/>
      <c r="K1373" s="25"/>
      <c r="L1373" s="25"/>
      <c r="M1373" s="25"/>
      <c r="N1373" s="25"/>
      <c r="O1373" s="25"/>
      <c r="P1373" s="25"/>
      <c r="Q1373" s="25"/>
      <c r="R1373" s="9">
        <f t="shared" si="32"/>
        <v>3307500</v>
      </c>
      <c r="S1373" s="1">
        <f t="shared" si="33"/>
        <v>800</v>
      </c>
      <c r="T1373" s="172" t="s">
        <v>4921</v>
      </c>
      <c r="U1373" s="24" t="s">
        <v>25</v>
      </c>
      <c r="V1373" s="22" t="s">
        <v>25</v>
      </c>
      <c r="W1373" s="188" t="s">
        <v>5111</v>
      </c>
      <c r="X1373" s="188" t="s">
        <v>5112</v>
      </c>
    </row>
    <row r="1374" spans="1:24" s="188" customFormat="1" ht="39" x14ac:dyDescent="0.25">
      <c r="A1374" s="1">
        <v>1367</v>
      </c>
      <c r="B1374" s="152" t="s">
        <v>45</v>
      </c>
      <c r="C1374" s="153" t="s">
        <v>5108</v>
      </c>
      <c r="D1374" s="153" t="s">
        <v>5109</v>
      </c>
      <c r="E1374" s="175" t="s">
        <v>5114</v>
      </c>
      <c r="F1374" s="155"/>
      <c r="G1374" s="156" t="s">
        <v>17</v>
      </c>
      <c r="H1374" s="143">
        <v>2439264</v>
      </c>
      <c r="I1374" s="25">
        <v>800</v>
      </c>
      <c r="J1374" s="25"/>
      <c r="K1374" s="25"/>
      <c r="L1374" s="25"/>
      <c r="M1374" s="25"/>
      <c r="N1374" s="25"/>
      <c r="O1374" s="25"/>
      <c r="P1374" s="25"/>
      <c r="Q1374" s="25"/>
      <c r="R1374" s="9">
        <f t="shared" si="32"/>
        <v>2439264</v>
      </c>
      <c r="S1374" s="1">
        <f t="shared" si="33"/>
        <v>800</v>
      </c>
      <c r="T1374" s="172" t="s">
        <v>4921</v>
      </c>
      <c r="U1374" s="24" t="s">
        <v>25</v>
      </c>
      <c r="V1374" s="22" t="s">
        <v>25</v>
      </c>
      <c r="W1374" s="188" t="s">
        <v>5111</v>
      </c>
      <c r="X1374" s="188" t="s">
        <v>5112</v>
      </c>
    </row>
    <row r="1375" spans="1:24" s="188" customFormat="1" x14ac:dyDescent="0.25">
      <c r="A1375" s="1">
        <v>1368</v>
      </c>
      <c r="B1375" s="152" t="s">
        <v>4969</v>
      </c>
      <c r="C1375" s="153" t="s">
        <v>5115</v>
      </c>
      <c r="D1375" s="153" t="s">
        <v>5116</v>
      </c>
      <c r="E1375" s="175" t="s">
        <v>5117</v>
      </c>
      <c r="F1375" s="155"/>
      <c r="G1375" s="156" t="s">
        <v>17</v>
      </c>
      <c r="H1375" s="143">
        <v>5716308</v>
      </c>
      <c r="I1375" s="25">
        <v>600</v>
      </c>
      <c r="J1375" s="25"/>
      <c r="K1375" s="25"/>
      <c r="L1375" s="25"/>
      <c r="M1375" s="25"/>
      <c r="N1375" s="25"/>
      <c r="O1375" s="25"/>
      <c r="P1375" s="25"/>
      <c r="Q1375" s="25"/>
      <c r="R1375" s="9">
        <f t="shared" si="32"/>
        <v>5716308</v>
      </c>
      <c r="S1375" s="1">
        <f t="shared" si="33"/>
        <v>600</v>
      </c>
      <c r="T1375" s="172" t="s">
        <v>4921</v>
      </c>
      <c r="U1375" s="24" t="s">
        <v>25</v>
      </c>
      <c r="V1375" s="22" t="s">
        <v>25</v>
      </c>
      <c r="W1375" s="188" t="s">
        <v>5118</v>
      </c>
      <c r="X1375" s="188" t="s">
        <v>5119</v>
      </c>
    </row>
    <row r="1376" spans="1:24" s="188" customFormat="1" ht="39" x14ac:dyDescent="0.25">
      <c r="A1376" s="1">
        <v>1369</v>
      </c>
      <c r="B1376" s="152" t="s">
        <v>46</v>
      </c>
      <c r="C1376" s="153" t="s">
        <v>5120</v>
      </c>
      <c r="D1376" s="153" t="s">
        <v>5121</v>
      </c>
      <c r="E1376" s="175" t="s">
        <v>5122</v>
      </c>
      <c r="F1376" s="155"/>
      <c r="G1376" s="156" t="s">
        <v>169</v>
      </c>
      <c r="H1376" s="143">
        <v>3316622</v>
      </c>
      <c r="I1376" s="25">
        <v>40</v>
      </c>
      <c r="J1376" s="25"/>
      <c r="K1376" s="25"/>
      <c r="L1376" s="25"/>
      <c r="M1376" s="25"/>
      <c r="N1376" s="25"/>
      <c r="O1376" s="25"/>
      <c r="P1376" s="25"/>
      <c r="Q1376" s="25"/>
      <c r="R1376" s="9">
        <f t="shared" si="32"/>
        <v>3316622</v>
      </c>
      <c r="S1376" s="1">
        <f t="shared" si="33"/>
        <v>40</v>
      </c>
      <c r="T1376" s="172" t="s">
        <v>4921</v>
      </c>
      <c r="U1376" s="24" t="s">
        <v>25</v>
      </c>
      <c r="V1376" s="22" t="s">
        <v>25</v>
      </c>
      <c r="W1376" s="188" t="s">
        <v>5123</v>
      </c>
      <c r="X1376" s="188" t="s">
        <v>5124</v>
      </c>
    </row>
    <row r="1377" spans="1:24" s="188" customFormat="1" ht="26.25" x14ac:dyDescent="0.25">
      <c r="A1377" s="1">
        <v>1370</v>
      </c>
      <c r="B1377" s="152" t="s">
        <v>46</v>
      </c>
      <c r="C1377" s="153" t="s">
        <v>3079</v>
      </c>
      <c r="D1377" s="153" t="s">
        <v>3080</v>
      </c>
      <c r="E1377" s="175" t="s">
        <v>5125</v>
      </c>
      <c r="F1377" s="155"/>
      <c r="G1377" s="156" t="s">
        <v>169</v>
      </c>
      <c r="H1377" s="143">
        <v>5139063</v>
      </c>
      <c r="I1377" s="25">
        <v>300</v>
      </c>
      <c r="J1377" s="25"/>
      <c r="K1377" s="25"/>
      <c r="L1377" s="25"/>
      <c r="M1377" s="25"/>
      <c r="N1377" s="25"/>
      <c r="O1377" s="25"/>
      <c r="P1377" s="25"/>
      <c r="Q1377" s="25"/>
      <c r="R1377" s="9">
        <f t="shared" si="32"/>
        <v>5139063</v>
      </c>
      <c r="S1377" s="1">
        <f t="shared" si="33"/>
        <v>300</v>
      </c>
      <c r="T1377" s="172" t="s">
        <v>4921</v>
      </c>
      <c r="U1377" s="24" t="s">
        <v>25</v>
      </c>
      <c r="V1377" s="22" t="s">
        <v>25</v>
      </c>
      <c r="W1377" s="188" t="s">
        <v>5126</v>
      </c>
      <c r="X1377" s="188" t="s">
        <v>5127</v>
      </c>
    </row>
    <row r="1378" spans="1:24" s="188" customFormat="1" ht="26.25" x14ac:dyDescent="0.25">
      <c r="A1378" s="1">
        <v>1371</v>
      </c>
      <c r="B1378" s="152" t="s">
        <v>3739</v>
      </c>
      <c r="C1378" s="153" t="s">
        <v>5128</v>
      </c>
      <c r="D1378" s="153" t="s">
        <v>1887</v>
      </c>
      <c r="E1378" s="175" t="s">
        <v>5129</v>
      </c>
      <c r="F1378" s="155"/>
      <c r="G1378" s="156" t="s">
        <v>17</v>
      </c>
      <c r="H1378" s="143">
        <v>18567900</v>
      </c>
      <c r="I1378" s="25">
        <v>14283</v>
      </c>
      <c r="J1378" s="25"/>
      <c r="K1378" s="25"/>
      <c r="L1378" s="25"/>
      <c r="M1378" s="25"/>
      <c r="N1378" s="25"/>
      <c r="O1378" s="25"/>
      <c r="P1378" s="25"/>
      <c r="Q1378" s="25"/>
      <c r="R1378" s="9">
        <f t="shared" si="32"/>
        <v>18567900</v>
      </c>
      <c r="S1378" s="1">
        <f t="shared" si="33"/>
        <v>14283</v>
      </c>
      <c r="T1378" s="172" t="s">
        <v>4921</v>
      </c>
      <c r="U1378" s="24" t="s">
        <v>25</v>
      </c>
      <c r="V1378" s="22" t="s">
        <v>25</v>
      </c>
      <c r="W1378" s="188" t="s">
        <v>5130</v>
      </c>
      <c r="X1378" s="188" t="s">
        <v>5131</v>
      </c>
    </row>
    <row r="1379" spans="1:24" s="188" customFormat="1" ht="26.25" x14ac:dyDescent="0.25">
      <c r="A1379" s="1">
        <v>1372</v>
      </c>
      <c r="B1379" s="152" t="s">
        <v>2217</v>
      </c>
      <c r="C1379" s="153" t="s">
        <v>5132</v>
      </c>
      <c r="D1379" s="153" t="s">
        <v>5133</v>
      </c>
      <c r="E1379" s="175" t="s">
        <v>5134</v>
      </c>
      <c r="F1379" s="155"/>
      <c r="G1379" s="156" t="s">
        <v>17</v>
      </c>
      <c r="H1379" s="143">
        <v>5024585.9400000004</v>
      </c>
      <c r="I1379" s="25">
        <v>9213</v>
      </c>
      <c r="J1379" s="25"/>
      <c r="K1379" s="25"/>
      <c r="L1379" s="25"/>
      <c r="M1379" s="25"/>
      <c r="N1379" s="25"/>
      <c r="O1379" s="25"/>
      <c r="P1379" s="25"/>
      <c r="Q1379" s="25"/>
      <c r="R1379" s="9">
        <f t="shared" si="32"/>
        <v>5024585.9400000004</v>
      </c>
      <c r="S1379" s="1">
        <f t="shared" si="33"/>
        <v>9213</v>
      </c>
      <c r="T1379" s="172" t="s">
        <v>4921</v>
      </c>
      <c r="U1379" s="24" t="s">
        <v>25</v>
      </c>
      <c r="V1379" s="22" t="s">
        <v>25</v>
      </c>
      <c r="W1379" s="188" t="s">
        <v>5135</v>
      </c>
      <c r="X1379" s="188" t="s">
        <v>5136</v>
      </c>
    </row>
    <row r="1380" spans="1:24" s="188" customFormat="1" ht="26.25" x14ac:dyDescent="0.25">
      <c r="A1380" s="1">
        <v>1373</v>
      </c>
      <c r="B1380" s="152" t="s">
        <v>3098</v>
      </c>
      <c r="C1380" s="153" t="s">
        <v>3099</v>
      </c>
      <c r="D1380" s="153" t="s">
        <v>3100</v>
      </c>
      <c r="E1380" s="175" t="s">
        <v>5137</v>
      </c>
      <c r="F1380" s="155"/>
      <c r="G1380" s="156" t="s">
        <v>169</v>
      </c>
      <c r="H1380" s="143">
        <v>1978666.92</v>
      </c>
      <c r="I1380" s="25">
        <v>108</v>
      </c>
      <c r="J1380" s="25"/>
      <c r="K1380" s="25"/>
      <c r="L1380" s="25"/>
      <c r="M1380" s="25"/>
      <c r="N1380" s="25"/>
      <c r="O1380" s="25"/>
      <c r="P1380" s="25"/>
      <c r="Q1380" s="25"/>
      <c r="R1380" s="9">
        <f t="shared" si="32"/>
        <v>1978666.92</v>
      </c>
      <c r="S1380" s="1">
        <f t="shared" si="33"/>
        <v>108</v>
      </c>
      <c r="T1380" s="172" t="s">
        <v>4921</v>
      </c>
      <c r="U1380" s="24" t="s">
        <v>25</v>
      </c>
      <c r="V1380" s="22" t="s">
        <v>25</v>
      </c>
      <c r="W1380" s="188" t="s">
        <v>5138</v>
      </c>
      <c r="X1380" s="188" t="s">
        <v>5139</v>
      </c>
    </row>
    <row r="1381" spans="1:24" s="188" customFormat="1" ht="26.25" x14ac:dyDescent="0.25">
      <c r="A1381" s="1">
        <v>1374</v>
      </c>
      <c r="B1381" s="152" t="s">
        <v>3019</v>
      </c>
      <c r="C1381" s="153" t="s">
        <v>5140</v>
      </c>
      <c r="D1381" s="153" t="s">
        <v>5141</v>
      </c>
      <c r="E1381" s="175" t="s">
        <v>5142</v>
      </c>
      <c r="F1381" s="155"/>
      <c r="G1381" s="156" t="s">
        <v>169</v>
      </c>
      <c r="H1381" s="143">
        <v>6125000</v>
      </c>
      <c r="I1381" s="25">
        <v>4</v>
      </c>
      <c r="J1381" s="25"/>
      <c r="K1381" s="25"/>
      <c r="L1381" s="25"/>
      <c r="M1381" s="25"/>
      <c r="N1381" s="25"/>
      <c r="O1381" s="25"/>
      <c r="P1381" s="25"/>
      <c r="Q1381" s="25"/>
      <c r="R1381" s="9">
        <f t="shared" si="32"/>
        <v>6125000</v>
      </c>
      <c r="S1381" s="1">
        <f t="shared" si="33"/>
        <v>4</v>
      </c>
      <c r="T1381" s="172" t="s">
        <v>4921</v>
      </c>
      <c r="U1381" s="24" t="s">
        <v>25</v>
      </c>
      <c r="V1381" s="22" t="s">
        <v>25</v>
      </c>
      <c r="W1381" s="188" t="s">
        <v>5143</v>
      </c>
      <c r="X1381" s="188" t="s">
        <v>5144</v>
      </c>
    </row>
    <row r="1382" spans="1:24" s="188" customFormat="1" ht="51.75" x14ac:dyDescent="0.25">
      <c r="A1382" s="1">
        <v>1375</v>
      </c>
      <c r="B1382" s="152" t="s">
        <v>5145</v>
      </c>
      <c r="C1382" s="153" t="s">
        <v>5146</v>
      </c>
      <c r="D1382" s="153" t="s">
        <v>5147</v>
      </c>
      <c r="E1382" s="175" t="s">
        <v>5148</v>
      </c>
      <c r="F1382" s="155"/>
      <c r="G1382" s="156" t="s">
        <v>169</v>
      </c>
      <c r="H1382" s="143">
        <v>4464892.5</v>
      </c>
      <c r="I1382" s="25">
        <v>15</v>
      </c>
      <c r="J1382" s="25"/>
      <c r="K1382" s="25"/>
      <c r="L1382" s="25"/>
      <c r="M1382" s="25"/>
      <c r="N1382" s="25"/>
      <c r="O1382" s="25"/>
      <c r="P1382" s="25"/>
      <c r="Q1382" s="25"/>
      <c r="R1382" s="9">
        <f t="shared" si="32"/>
        <v>4464892.5</v>
      </c>
      <c r="S1382" s="1">
        <f t="shared" si="33"/>
        <v>15</v>
      </c>
      <c r="T1382" s="172" t="s">
        <v>4921</v>
      </c>
      <c r="U1382" s="24" t="s">
        <v>25</v>
      </c>
      <c r="V1382" s="22" t="s">
        <v>25</v>
      </c>
      <c r="W1382" s="188" t="s">
        <v>5149</v>
      </c>
      <c r="X1382" s="188" t="s">
        <v>5150</v>
      </c>
    </row>
    <row r="1383" spans="1:24" s="188" customFormat="1" ht="26.25" x14ac:dyDescent="0.25">
      <c r="A1383" s="1">
        <v>1376</v>
      </c>
      <c r="B1383" s="152" t="s">
        <v>1073</v>
      </c>
      <c r="C1383" s="153" t="s">
        <v>5151</v>
      </c>
      <c r="D1383" s="153" t="s">
        <v>5152</v>
      </c>
      <c r="E1383" s="175" t="s">
        <v>5153</v>
      </c>
      <c r="F1383" s="155"/>
      <c r="G1383" s="156" t="s">
        <v>169</v>
      </c>
      <c r="H1383" s="143">
        <v>720563.91</v>
      </c>
      <c r="I1383" s="25">
        <v>3</v>
      </c>
      <c r="J1383" s="25"/>
      <c r="K1383" s="25"/>
      <c r="L1383" s="25"/>
      <c r="M1383" s="25"/>
      <c r="N1383" s="25"/>
      <c r="O1383" s="25"/>
      <c r="P1383" s="25"/>
      <c r="Q1383" s="25"/>
      <c r="R1383" s="9">
        <f t="shared" si="32"/>
        <v>720563.91</v>
      </c>
      <c r="S1383" s="1">
        <f t="shared" si="33"/>
        <v>3</v>
      </c>
      <c r="T1383" s="172" t="s">
        <v>4921</v>
      </c>
      <c r="U1383" s="24" t="s">
        <v>25</v>
      </c>
      <c r="V1383" s="22" t="s">
        <v>25</v>
      </c>
      <c r="W1383" s="188" t="s">
        <v>5154</v>
      </c>
      <c r="X1383" s="188" t="s">
        <v>5155</v>
      </c>
    </row>
    <row r="1384" spans="1:24" s="188" customFormat="1" ht="51.75" x14ac:dyDescent="0.25">
      <c r="A1384" s="1">
        <v>1377</v>
      </c>
      <c r="B1384" s="152" t="s">
        <v>1073</v>
      </c>
      <c r="C1384" s="153" t="s">
        <v>5151</v>
      </c>
      <c r="D1384" s="153" t="s">
        <v>5152</v>
      </c>
      <c r="E1384" s="175" t="s">
        <v>5156</v>
      </c>
      <c r="F1384" s="155"/>
      <c r="G1384" s="156" t="s">
        <v>169</v>
      </c>
      <c r="H1384" s="143">
        <v>720563.91</v>
      </c>
      <c r="I1384" s="25">
        <v>3</v>
      </c>
      <c r="J1384" s="25"/>
      <c r="K1384" s="25"/>
      <c r="L1384" s="25"/>
      <c r="M1384" s="25"/>
      <c r="N1384" s="25"/>
      <c r="O1384" s="25"/>
      <c r="P1384" s="25"/>
      <c r="Q1384" s="25"/>
      <c r="R1384" s="9">
        <f t="shared" si="32"/>
        <v>720563.91</v>
      </c>
      <c r="S1384" s="1">
        <f t="shared" si="33"/>
        <v>3</v>
      </c>
      <c r="T1384" s="172" t="s">
        <v>4921</v>
      </c>
      <c r="U1384" s="24" t="s">
        <v>25</v>
      </c>
      <c r="V1384" s="22" t="s">
        <v>25</v>
      </c>
      <c r="W1384" s="188" t="s">
        <v>5154</v>
      </c>
      <c r="X1384" s="188" t="s">
        <v>5155</v>
      </c>
    </row>
    <row r="1385" spans="1:24" s="188" customFormat="1" ht="39" x14ac:dyDescent="0.25">
      <c r="A1385" s="1">
        <v>1378</v>
      </c>
      <c r="B1385" s="152" t="s">
        <v>1073</v>
      </c>
      <c r="C1385" s="153" t="s">
        <v>5151</v>
      </c>
      <c r="D1385" s="153" t="s">
        <v>5152</v>
      </c>
      <c r="E1385" s="175" t="s">
        <v>5157</v>
      </c>
      <c r="F1385" s="155"/>
      <c r="G1385" s="156" t="s">
        <v>169</v>
      </c>
      <c r="H1385" s="143">
        <v>720563.91</v>
      </c>
      <c r="I1385" s="25">
        <v>3</v>
      </c>
      <c r="J1385" s="25"/>
      <c r="K1385" s="25"/>
      <c r="L1385" s="25"/>
      <c r="M1385" s="25"/>
      <c r="N1385" s="25"/>
      <c r="O1385" s="25"/>
      <c r="P1385" s="25"/>
      <c r="Q1385" s="25"/>
      <c r="R1385" s="9">
        <f t="shared" si="32"/>
        <v>720563.91</v>
      </c>
      <c r="S1385" s="1">
        <f t="shared" si="33"/>
        <v>3</v>
      </c>
      <c r="T1385" s="172" t="s">
        <v>4921</v>
      </c>
      <c r="U1385" s="24" t="s">
        <v>25</v>
      </c>
      <c r="V1385" s="22" t="s">
        <v>25</v>
      </c>
      <c r="W1385" s="188" t="s">
        <v>5154</v>
      </c>
      <c r="X1385" s="188" t="s">
        <v>5155</v>
      </c>
    </row>
    <row r="1386" spans="1:24" s="188" customFormat="1" ht="26.25" x14ac:dyDescent="0.25">
      <c r="A1386" s="1">
        <v>1379</v>
      </c>
      <c r="B1386" s="152" t="s">
        <v>380</v>
      </c>
      <c r="C1386" s="153" t="s">
        <v>5158</v>
      </c>
      <c r="D1386" s="153" t="s">
        <v>3039</v>
      </c>
      <c r="E1386" s="175" t="s">
        <v>5159</v>
      </c>
      <c r="F1386" s="155"/>
      <c r="G1386" s="156" t="s">
        <v>17</v>
      </c>
      <c r="H1386" s="143">
        <v>6255000</v>
      </c>
      <c r="I1386" s="25">
        <v>4170</v>
      </c>
      <c r="J1386" s="25"/>
      <c r="K1386" s="25"/>
      <c r="L1386" s="25"/>
      <c r="M1386" s="25"/>
      <c r="N1386" s="25"/>
      <c r="O1386" s="25"/>
      <c r="P1386" s="25"/>
      <c r="Q1386" s="25"/>
      <c r="R1386" s="9">
        <f t="shared" si="32"/>
        <v>6255000</v>
      </c>
      <c r="S1386" s="1">
        <f t="shared" si="33"/>
        <v>4170</v>
      </c>
      <c r="T1386" s="172" t="s">
        <v>4921</v>
      </c>
      <c r="U1386" s="24" t="s">
        <v>25</v>
      </c>
      <c r="V1386" s="22" t="s">
        <v>25</v>
      </c>
      <c r="W1386" s="188" t="s">
        <v>5160</v>
      </c>
      <c r="X1386" s="188" t="s">
        <v>5161</v>
      </c>
    </row>
    <row r="1387" spans="1:24" s="188" customFormat="1" ht="39" x14ac:dyDescent="0.25">
      <c r="A1387" s="1">
        <v>1380</v>
      </c>
      <c r="B1387" s="152" t="s">
        <v>3113</v>
      </c>
      <c r="C1387" s="153" t="s">
        <v>5162</v>
      </c>
      <c r="D1387" s="153" t="s">
        <v>5163</v>
      </c>
      <c r="E1387" s="175" t="s">
        <v>5164</v>
      </c>
      <c r="F1387" s="155"/>
      <c r="G1387" s="156" t="s">
        <v>29</v>
      </c>
      <c r="H1387" s="143">
        <v>4091585.87</v>
      </c>
      <c r="I1387" s="25">
        <v>1</v>
      </c>
      <c r="J1387" s="25"/>
      <c r="K1387" s="25"/>
      <c r="L1387" s="25"/>
      <c r="M1387" s="25"/>
      <c r="N1387" s="25"/>
      <c r="O1387" s="25"/>
      <c r="P1387" s="25"/>
      <c r="Q1387" s="25"/>
      <c r="R1387" s="9">
        <f t="shared" si="32"/>
        <v>4091585.87</v>
      </c>
      <c r="S1387" s="1">
        <f t="shared" si="33"/>
        <v>1</v>
      </c>
      <c r="T1387" s="172" t="s">
        <v>4921</v>
      </c>
      <c r="U1387" s="24" t="s">
        <v>25</v>
      </c>
      <c r="V1387" s="22" t="s">
        <v>25</v>
      </c>
      <c r="W1387" s="188" t="s">
        <v>5165</v>
      </c>
      <c r="X1387" s="188" t="s">
        <v>5166</v>
      </c>
    </row>
    <row r="1388" spans="1:24" s="188" customFormat="1" ht="39" x14ac:dyDescent="0.25">
      <c r="A1388" s="1">
        <v>1381</v>
      </c>
      <c r="B1388" s="152" t="s">
        <v>3113</v>
      </c>
      <c r="C1388" s="153" t="s">
        <v>5162</v>
      </c>
      <c r="D1388" s="153" t="s">
        <v>5163</v>
      </c>
      <c r="E1388" s="175" t="s">
        <v>5167</v>
      </c>
      <c r="F1388" s="155"/>
      <c r="G1388" s="156" t="s">
        <v>29</v>
      </c>
      <c r="H1388" s="143">
        <v>4091585.87</v>
      </c>
      <c r="I1388" s="25">
        <v>1</v>
      </c>
      <c r="J1388" s="25"/>
      <c r="K1388" s="25"/>
      <c r="L1388" s="25"/>
      <c r="M1388" s="25"/>
      <c r="N1388" s="25"/>
      <c r="O1388" s="25"/>
      <c r="P1388" s="25"/>
      <c r="Q1388" s="25"/>
      <c r="R1388" s="9">
        <f t="shared" si="32"/>
        <v>4091585.87</v>
      </c>
      <c r="S1388" s="1">
        <f t="shared" si="33"/>
        <v>1</v>
      </c>
      <c r="T1388" s="172" t="s">
        <v>4921</v>
      </c>
      <c r="U1388" s="24" t="s">
        <v>25</v>
      </c>
      <c r="V1388" s="22" t="s">
        <v>25</v>
      </c>
      <c r="W1388" s="188" t="s">
        <v>5165</v>
      </c>
      <c r="X1388" s="188" t="s">
        <v>5166</v>
      </c>
    </row>
    <row r="1389" spans="1:24" s="188" customFormat="1" ht="39" x14ac:dyDescent="0.25">
      <c r="A1389" s="1">
        <v>1382</v>
      </c>
      <c r="B1389" s="152" t="s">
        <v>5168</v>
      </c>
      <c r="C1389" s="153" t="s">
        <v>5169</v>
      </c>
      <c r="D1389" s="153" t="s">
        <v>5170</v>
      </c>
      <c r="E1389" s="175" t="s">
        <v>5171</v>
      </c>
      <c r="F1389" s="155"/>
      <c r="G1389" s="156" t="s">
        <v>274</v>
      </c>
      <c r="H1389" s="143">
        <v>19489.8</v>
      </c>
      <c r="I1389" s="25">
        <v>30</v>
      </c>
      <c r="J1389" s="25"/>
      <c r="K1389" s="25"/>
      <c r="L1389" s="25"/>
      <c r="M1389" s="25"/>
      <c r="N1389" s="25"/>
      <c r="O1389" s="25"/>
      <c r="P1389" s="25"/>
      <c r="Q1389" s="25"/>
      <c r="R1389" s="9">
        <f t="shared" si="32"/>
        <v>19489.8</v>
      </c>
      <c r="S1389" s="1">
        <f t="shared" si="33"/>
        <v>30</v>
      </c>
      <c r="T1389" s="172" t="s">
        <v>4921</v>
      </c>
      <c r="U1389" s="24" t="s">
        <v>25</v>
      </c>
      <c r="V1389" s="22" t="s">
        <v>25</v>
      </c>
      <c r="W1389" s="188" t="s">
        <v>5172</v>
      </c>
      <c r="X1389" s="188" t="s">
        <v>5173</v>
      </c>
    </row>
    <row r="1390" spans="1:24" s="188" customFormat="1" ht="26.25" x14ac:dyDescent="0.25">
      <c r="A1390" s="1">
        <v>1383</v>
      </c>
      <c r="B1390" s="152" t="s">
        <v>3842</v>
      </c>
      <c r="C1390" s="153" t="s">
        <v>5174</v>
      </c>
      <c r="D1390" s="153" t="s">
        <v>5175</v>
      </c>
      <c r="E1390" s="175" t="s">
        <v>5176</v>
      </c>
      <c r="F1390" s="155"/>
      <c r="G1390" s="156" t="s">
        <v>169</v>
      </c>
      <c r="H1390" s="143">
        <v>1233764.7</v>
      </c>
      <c r="I1390" s="25">
        <v>30</v>
      </c>
      <c r="J1390" s="25"/>
      <c r="K1390" s="25"/>
      <c r="L1390" s="25"/>
      <c r="M1390" s="25"/>
      <c r="N1390" s="25"/>
      <c r="O1390" s="25"/>
      <c r="P1390" s="25"/>
      <c r="Q1390" s="25"/>
      <c r="R1390" s="9">
        <f t="shared" si="32"/>
        <v>1233764.7</v>
      </c>
      <c r="S1390" s="1">
        <f t="shared" si="33"/>
        <v>30</v>
      </c>
      <c r="T1390" s="172" t="s">
        <v>4921</v>
      </c>
      <c r="U1390" s="24" t="s">
        <v>25</v>
      </c>
      <c r="V1390" s="22" t="s">
        <v>25</v>
      </c>
      <c r="W1390" s="188" t="s">
        <v>5177</v>
      </c>
      <c r="X1390" s="188" t="s">
        <v>5178</v>
      </c>
    </row>
    <row r="1391" spans="1:24" s="188" customFormat="1" ht="26.25" x14ac:dyDescent="0.25">
      <c r="A1391" s="1">
        <v>1384</v>
      </c>
      <c r="B1391" s="152" t="s">
        <v>3842</v>
      </c>
      <c r="C1391" s="153" t="s">
        <v>5174</v>
      </c>
      <c r="D1391" s="153" t="s">
        <v>5175</v>
      </c>
      <c r="E1391" s="175" t="s">
        <v>5179</v>
      </c>
      <c r="F1391" s="155"/>
      <c r="G1391" s="156" t="s">
        <v>169</v>
      </c>
      <c r="H1391" s="143">
        <v>1233764.7</v>
      </c>
      <c r="I1391" s="25">
        <v>30</v>
      </c>
      <c r="J1391" s="25"/>
      <c r="K1391" s="25"/>
      <c r="L1391" s="25"/>
      <c r="M1391" s="25"/>
      <c r="N1391" s="25"/>
      <c r="O1391" s="25"/>
      <c r="P1391" s="25"/>
      <c r="Q1391" s="25"/>
      <c r="R1391" s="9">
        <f t="shared" si="32"/>
        <v>1233764.7</v>
      </c>
      <c r="S1391" s="1">
        <f t="shared" si="33"/>
        <v>30</v>
      </c>
      <c r="T1391" s="172" t="s">
        <v>4921</v>
      </c>
      <c r="U1391" s="24" t="s">
        <v>25</v>
      </c>
      <c r="V1391" s="22" t="s">
        <v>25</v>
      </c>
      <c r="W1391" s="188" t="s">
        <v>5177</v>
      </c>
      <c r="X1391" s="188" t="s">
        <v>5178</v>
      </c>
    </row>
    <row r="1392" spans="1:24" s="188" customFormat="1" ht="26.25" x14ac:dyDescent="0.25">
      <c r="A1392" s="1">
        <v>1385</v>
      </c>
      <c r="B1392" s="152" t="s">
        <v>5180</v>
      </c>
      <c r="C1392" s="153" t="s">
        <v>5181</v>
      </c>
      <c r="D1392" s="153" t="s">
        <v>5182</v>
      </c>
      <c r="E1392" s="175" t="s">
        <v>5183</v>
      </c>
      <c r="F1392" s="155"/>
      <c r="G1392" s="156" t="s">
        <v>169</v>
      </c>
      <c r="H1392" s="143">
        <v>3513928</v>
      </c>
      <c r="I1392" s="25">
        <v>400</v>
      </c>
      <c r="J1392" s="25"/>
      <c r="K1392" s="25"/>
      <c r="L1392" s="25"/>
      <c r="M1392" s="25"/>
      <c r="N1392" s="25"/>
      <c r="O1392" s="25"/>
      <c r="P1392" s="25"/>
      <c r="Q1392" s="25"/>
      <c r="R1392" s="9">
        <f t="shared" si="32"/>
        <v>3513928</v>
      </c>
      <c r="S1392" s="1">
        <f t="shared" si="33"/>
        <v>400</v>
      </c>
      <c r="T1392" s="172" t="s">
        <v>4921</v>
      </c>
      <c r="U1392" s="24" t="s">
        <v>25</v>
      </c>
      <c r="V1392" s="22" t="s">
        <v>25</v>
      </c>
      <c r="W1392" s="188" t="s">
        <v>5184</v>
      </c>
      <c r="X1392" s="188" t="s">
        <v>5185</v>
      </c>
    </row>
    <row r="1393" spans="1:24" s="188" customFormat="1" ht="26.25" x14ac:dyDescent="0.25">
      <c r="A1393" s="1">
        <v>1386</v>
      </c>
      <c r="B1393" s="152" t="s">
        <v>5180</v>
      </c>
      <c r="C1393" s="153" t="s">
        <v>5181</v>
      </c>
      <c r="D1393" s="153" t="s">
        <v>5182</v>
      </c>
      <c r="E1393" s="175" t="s">
        <v>5186</v>
      </c>
      <c r="F1393" s="155"/>
      <c r="G1393" s="156" t="s">
        <v>169</v>
      </c>
      <c r="H1393" s="143">
        <v>3513928</v>
      </c>
      <c r="I1393" s="25">
        <v>400</v>
      </c>
      <c r="J1393" s="25"/>
      <c r="K1393" s="25"/>
      <c r="L1393" s="25"/>
      <c r="M1393" s="25"/>
      <c r="N1393" s="25"/>
      <c r="O1393" s="25"/>
      <c r="P1393" s="25"/>
      <c r="Q1393" s="25"/>
      <c r="R1393" s="9">
        <f t="shared" si="32"/>
        <v>3513928</v>
      </c>
      <c r="S1393" s="1">
        <f t="shared" si="33"/>
        <v>400</v>
      </c>
      <c r="T1393" s="172" t="s">
        <v>4921</v>
      </c>
      <c r="U1393" s="24" t="s">
        <v>25</v>
      </c>
      <c r="V1393" s="22" t="s">
        <v>25</v>
      </c>
      <c r="W1393" s="188" t="s">
        <v>5184</v>
      </c>
      <c r="X1393" s="188" t="s">
        <v>5185</v>
      </c>
    </row>
    <row r="1394" spans="1:24" s="188" customFormat="1" ht="26.25" x14ac:dyDescent="0.25">
      <c r="A1394" s="1">
        <v>1387</v>
      </c>
      <c r="B1394" s="152" t="s">
        <v>90</v>
      </c>
      <c r="C1394" s="153" t="s">
        <v>3146</v>
      </c>
      <c r="D1394" s="153" t="s">
        <v>3147</v>
      </c>
      <c r="E1394" s="175" t="s">
        <v>5187</v>
      </c>
      <c r="F1394" s="155"/>
      <c r="G1394" s="156" t="s">
        <v>169</v>
      </c>
      <c r="H1394" s="143">
        <v>1490974.8</v>
      </c>
      <c r="I1394" s="25">
        <v>60</v>
      </c>
      <c r="J1394" s="25"/>
      <c r="K1394" s="25"/>
      <c r="L1394" s="25"/>
      <c r="M1394" s="25"/>
      <c r="N1394" s="25"/>
      <c r="O1394" s="25"/>
      <c r="P1394" s="25"/>
      <c r="Q1394" s="25"/>
      <c r="R1394" s="9">
        <f t="shared" si="32"/>
        <v>1490974.8</v>
      </c>
      <c r="S1394" s="1">
        <f t="shared" si="33"/>
        <v>60</v>
      </c>
      <c r="T1394" s="172" t="s">
        <v>4921</v>
      </c>
      <c r="U1394" s="24" t="s">
        <v>25</v>
      </c>
      <c r="V1394" s="22" t="s">
        <v>25</v>
      </c>
      <c r="W1394" s="188" t="s">
        <v>5188</v>
      </c>
      <c r="X1394" s="188" t="s">
        <v>5189</v>
      </c>
    </row>
    <row r="1395" spans="1:24" s="188" customFormat="1" ht="26.25" x14ac:dyDescent="0.25">
      <c r="A1395" s="1">
        <v>1388</v>
      </c>
      <c r="B1395" s="152" t="s">
        <v>2599</v>
      </c>
      <c r="C1395" s="153" t="s">
        <v>5190</v>
      </c>
      <c r="D1395" s="153" t="s">
        <v>5191</v>
      </c>
      <c r="E1395" s="175" t="s">
        <v>5192</v>
      </c>
      <c r="F1395" s="155"/>
      <c r="G1395" s="156" t="s">
        <v>169</v>
      </c>
      <c r="H1395" s="143">
        <v>3152465.4</v>
      </c>
      <c r="I1395" s="25">
        <v>30</v>
      </c>
      <c r="J1395" s="25"/>
      <c r="K1395" s="25"/>
      <c r="L1395" s="25"/>
      <c r="M1395" s="25"/>
      <c r="N1395" s="25"/>
      <c r="O1395" s="25"/>
      <c r="P1395" s="25"/>
      <c r="Q1395" s="25"/>
      <c r="R1395" s="9">
        <f t="shared" si="32"/>
        <v>3152465.4</v>
      </c>
      <c r="S1395" s="1">
        <f t="shared" si="33"/>
        <v>30</v>
      </c>
      <c r="T1395" s="172" t="s">
        <v>4921</v>
      </c>
      <c r="U1395" s="24" t="s">
        <v>25</v>
      </c>
      <c r="V1395" s="22" t="s">
        <v>25</v>
      </c>
      <c r="W1395" s="188" t="s">
        <v>5193</v>
      </c>
      <c r="X1395" s="188" t="s">
        <v>5194</v>
      </c>
    </row>
    <row r="1396" spans="1:24" s="188" customFormat="1" ht="26.25" x14ac:dyDescent="0.25">
      <c r="A1396" s="1">
        <v>1389</v>
      </c>
      <c r="B1396" s="152" t="s">
        <v>5195</v>
      </c>
      <c r="C1396" s="153" t="s">
        <v>5196</v>
      </c>
      <c r="D1396" s="153" t="s">
        <v>5197</v>
      </c>
      <c r="E1396" s="175" t="s">
        <v>5198</v>
      </c>
      <c r="F1396" s="155"/>
      <c r="G1396" s="156" t="s">
        <v>17</v>
      </c>
      <c r="H1396" s="143">
        <v>3123214.2</v>
      </c>
      <c r="I1396" s="25">
        <v>30</v>
      </c>
      <c r="J1396" s="25"/>
      <c r="K1396" s="25"/>
      <c r="L1396" s="25"/>
      <c r="M1396" s="25"/>
      <c r="N1396" s="25"/>
      <c r="O1396" s="25"/>
      <c r="P1396" s="25"/>
      <c r="Q1396" s="25"/>
      <c r="R1396" s="9">
        <f t="shared" si="32"/>
        <v>3123214.2</v>
      </c>
      <c r="S1396" s="1">
        <f t="shared" si="33"/>
        <v>30</v>
      </c>
      <c r="T1396" s="172" t="s">
        <v>4921</v>
      </c>
      <c r="U1396" s="24" t="s">
        <v>25</v>
      </c>
      <c r="V1396" s="22" t="s">
        <v>25</v>
      </c>
      <c r="W1396" s="188" t="s">
        <v>5199</v>
      </c>
      <c r="X1396" s="188" t="s">
        <v>5200</v>
      </c>
    </row>
    <row r="1397" spans="1:24" s="188" customFormat="1" ht="26.25" x14ac:dyDescent="0.25">
      <c r="A1397" s="1">
        <v>1390</v>
      </c>
      <c r="B1397" s="152" t="s">
        <v>5195</v>
      </c>
      <c r="C1397" s="153" t="s">
        <v>5196</v>
      </c>
      <c r="D1397" s="153" t="s">
        <v>5197</v>
      </c>
      <c r="E1397" s="175" t="s">
        <v>5201</v>
      </c>
      <c r="F1397" s="155"/>
      <c r="G1397" s="156" t="s">
        <v>17</v>
      </c>
      <c r="H1397" s="143">
        <v>3123214.2</v>
      </c>
      <c r="I1397" s="25">
        <v>30</v>
      </c>
      <c r="J1397" s="25"/>
      <c r="K1397" s="25"/>
      <c r="L1397" s="25"/>
      <c r="M1397" s="25"/>
      <c r="N1397" s="25"/>
      <c r="O1397" s="25"/>
      <c r="P1397" s="25"/>
      <c r="Q1397" s="25"/>
      <c r="R1397" s="9">
        <f t="shared" si="32"/>
        <v>3123214.2</v>
      </c>
      <c r="S1397" s="1">
        <f t="shared" si="33"/>
        <v>30</v>
      </c>
      <c r="T1397" s="172" t="s">
        <v>4921</v>
      </c>
      <c r="U1397" s="24" t="s">
        <v>25</v>
      </c>
      <c r="V1397" s="22" t="s">
        <v>25</v>
      </c>
      <c r="W1397" s="188" t="s">
        <v>5199</v>
      </c>
      <c r="X1397" s="188" t="s">
        <v>5200</v>
      </c>
    </row>
    <row r="1398" spans="1:24" s="188" customFormat="1" ht="39" x14ac:dyDescent="0.25">
      <c r="A1398" s="1">
        <v>1391</v>
      </c>
      <c r="B1398" s="152" t="s">
        <v>3746</v>
      </c>
      <c r="C1398" s="153" t="s">
        <v>5202</v>
      </c>
      <c r="D1398" s="153" t="s">
        <v>5203</v>
      </c>
      <c r="E1398" s="175" t="s">
        <v>5204</v>
      </c>
      <c r="F1398" s="155"/>
      <c r="G1398" s="156" t="s">
        <v>169</v>
      </c>
      <c r="H1398" s="143">
        <v>2940440</v>
      </c>
      <c r="I1398" s="25">
        <v>20</v>
      </c>
      <c r="J1398" s="25"/>
      <c r="K1398" s="25"/>
      <c r="L1398" s="25"/>
      <c r="M1398" s="25"/>
      <c r="N1398" s="25"/>
      <c r="O1398" s="25"/>
      <c r="P1398" s="25"/>
      <c r="Q1398" s="25"/>
      <c r="R1398" s="9">
        <f t="shared" si="32"/>
        <v>2940440</v>
      </c>
      <c r="S1398" s="1">
        <f t="shared" si="33"/>
        <v>20</v>
      </c>
      <c r="T1398" s="172" t="s">
        <v>4921</v>
      </c>
      <c r="U1398" s="24" t="s">
        <v>25</v>
      </c>
      <c r="V1398" s="22" t="s">
        <v>25</v>
      </c>
      <c r="W1398" s="188" t="s">
        <v>5205</v>
      </c>
      <c r="X1398" s="188" t="s">
        <v>5206</v>
      </c>
    </row>
    <row r="1399" spans="1:24" s="188" customFormat="1" ht="39" x14ac:dyDescent="0.25">
      <c r="A1399" s="1">
        <v>1392</v>
      </c>
      <c r="B1399" s="152" t="s">
        <v>388</v>
      </c>
      <c r="C1399" s="153" t="s">
        <v>5207</v>
      </c>
      <c r="D1399" s="153" t="s">
        <v>5208</v>
      </c>
      <c r="E1399" s="175" t="s">
        <v>5209</v>
      </c>
      <c r="F1399" s="155"/>
      <c r="G1399" s="156" t="s">
        <v>169</v>
      </c>
      <c r="H1399" s="143">
        <v>974636.28</v>
      </c>
      <c r="I1399" s="25">
        <v>2</v>
      </c>
      <c r="J1399" s="25"/>
      <c r="K1399" s="25"/>
      <c r="L1399" s="25"/>
      <c r="M1399" s="25"/>
      <c r="N1399" s="25"/>
      <c r="O1399" s="25"/>
      <c r="P1399" s="25"/>
      <c r="Q1399" s="25"/>
      <c r="R1399" s="9">
        <f t="shared" si="32"/>
        <v>974636.28</v>
      </c>
      <c r="S1399" s="1">
        <f t="shared" si="33"/>
        <v>2</v>
      </c>
      <c r="T1399" s="172" t="s">
        <v>4921</v>
      </c>
      <c r="U1399" s="24" t="s">
        <v>25</v>
      </c>
      <c r="V1399" s="22" t="s">
        <v>25</v>
      </c>
      <c r="W1399" s="188" t="e">
        <v>#N/A</v>
      </c>
      <c r="X1399" s="188" t="e">
        <v>#N/A</v>
      </c>
    </row>
    <row r="1400" spans="1:24" s="188" customFormat="1" x14ac:dyDescent="0.25">
      <c r="A1400" s="1">
        <v>1393</v>
      </c>
      <c r="B1400" s="152" t="s">
        <v>3611</v>
      </c>
      <c r="C1400" s="153" t="s">
        <v>3612</v>
      </c>
      <c r="D1400" s="153" t="s">
        <v>3052</v>
      </c>
      <c r="E1400" s="175" t="s">
        <v>5210</v>
      </c>
      <c r="F1400" s="155"/>
      <c r="G1400" s="156" t="s">
        <v>169</v>
      </c>
      <c r="H1400" s="143">
        <v>1236100</v>
      </c>
      <c r="I1400" s="25">
        <v>47</v>
      </c>
      <c r="J1400" s="25"/>
      <c r="K1400" s="25"/>
      <c r="L1400" s="25"/>
      <c r="M1400" s="25"/>
      <c r="N1400" s="25"/>
      <c r="O1400" s="25"/>
      <c r="P1400" s="25"/>
      <c r="Q1400" s="25"/>
      <c r="R1400" s="9">
        <f t="shared" si="32"/>
        <v>1236100</v>
      </c>
      <c r="S1400" s="1">
        <f t="shared" si="33"/>
        <v>47</v>
      </c>
      <c r="T1400" s="172" t="s">
        <v>4921</v>
      </c>
      <c r="U1400" s="24" t="s">
        <v>25</v>
      </c>
      <c r="V1400" s="22" t="s">
        <v>25</v>
      </c>
      <c r="W1400" s="188" t="s">
        <v>5211</v>
      </c>
      <c r="X1400" s="188" t="s">
        <v>5212</v>
      </c>
    </row>
    <row r="1401" spans="1:24" s="188" customFormat="1" ht="26.25" x14ac:dyDescent="0.25">
      <c r="A1401" s="1">
        <v>1394</v>
      </c>
      <c r="B1401" s="152" t="s">
        <v>5213</v>
      </c>
      <c r="C1401" s="153" t="s">
        <v>5214</v>
      </c>
      <c r="D1401" s="153" t="s">
        <v>5215</v>
      </c>
      <c r="E1401" s="175" t="s">
        <v>5216</v>
      </c>
      <c r="F1401" s="155"/>
      <c r="G1401" s="156" t="s">
        <v>17</v>
      </c>
      <c r="H1401" s="143">
        <v>2773769.4</v>
      </c>
      <c r="I1401" s="25">
        <v>540</v>
      </c>
      <c r="J1401" s="25"/>
      <c r="K1401" s="25"/>
      <c r="L1401" s="25"/>
      <c r="M1401" s="25"/>
      <c r="N1401" s="25"/>
      <c r="O1401" s="25"/>
      <c r="P1401" s="25"/>
      <c r="Q1401" s="25"/>
      <c r="R1401" s="9">
        <f t="shared" si="32"/>
        <v>2773769.4</v>
      </c>
      <c r="S1401" s="1">
        <f t="shared" si="33"/>
        <v>540</v>
      </c>
      <c r="T1401" s="172" t="s">
        <v>4921</v>
      </c>
      <c r="U1401" s="24" t="s">
        <v>25</v>
      </c>
      <c r="V1401" s="22" t="s">
        <v>25</v>
      </c>
      <c r="W1401" s="188" t="s">
        <v>5217</v>
      </c>
      <c r="X1401" s="188" t="s">
        <v>5218</v>
      </c>
    </row>
    <row r="1402" spans="1:24" s="188" customFormat="1" ht="26.25" x14ac:dyDescent="0.25">
      <c r="A1402" s="1">
        <v>1395</v>
      </c>
      <c r="B1402" s="152" t="s">
        <v>5219</v>
      </c>
      <c r="C1402" s="153" t="s">
        <v>5220</v>
      </c>
      <c r="D1402" s="153" t="s">
        <v>5221</v>
      </c>
      <c r="E1402" s="175" t="s">
        <v>5222</v>
      </c>
      <c r="F1402" s="155"/>
      <c r="G1402" s="156" t="s">
        <v>17</v>
      </c>
      <c r="H1402" s="143">
        <v>2681700.7999999998</v>
      </c>
      <c r="I1402" s="25">
        <v>1480</v>
      </c>
      <c r="J1402" s="25"/>
      <c r="K1402" s="25"/>
      <c r="L1402" s="25"/>
      <c r="M1402" s="25"/>
      <c r="N1402" s="25"/>
      <c r="O1402" s="25"/>
      <c r="P1402" s="25"/>
      <c r="Q1402" s="25"/>
      <c r="R1402" s="9">
        <f t="shared" si="32"/>
        <v>2681700.7999999998</v>
      </c>
      <c r="S1402" s="1">
        <f t="shared" si="33"/>
        <v>1480</v>
      </c>
      <c r="T1402" s="172" t="s">
        <v>4921</v>
      </c>
      <c r="U1402" s="24" t="s">
        <v>25</v>
      </c>
      <c r="V1402" s="22" t="s">
        <v>25</v>
      </c>
      <c r="W1402" s="188" t="s">
        <v>5223</v>
      </c>
      <c r="X1402" s="188" t="s">
        <v>5224</v>
      </c>
    </row>
    <row r="1403" spans="1:24" s="188" customFormat="1" ht="77.25" x14ac:dyDescent="0.25">
      <c r="A1403" s="1">
        <v>1396</v>
      </c>
      <c r="B1403" s="152" t="s">
        <v>5225</v>
      </c>
      <c r="C1403" s="153" t="s">
        <v>5226</v>
      </c>
      <c r="D1403" s="153" t="s">
        <v>5227</v>
      </c>
      <c r="E1403" s="175" t="s">
        <v>5228</v>
      </c>
      <c r="F1403" s="155"/>
      <c r="G1403" s="156" t="s">
        <v>169</v>
      </c>
      <c r="H1403" s="143">
        <v>2617283.9500000002</v>
      </c>
      <c r="I1403" s="25">
        <v>1</v>
      </c>
      <c r="J1403" s="25"/>
      <c r="K1403" s="25"/>
      <c r="L1403" s="25"/>
      <c r="M1403" s="25"/>
      <c r="N1403" s="25"/>
      <c r="O1403" s="25"/>
      <c r="P1403" s="25"/>
      <c r="Q1403" s="25"/>
      <c r="R1403" s="9">
        <f t="shared" si="32"/>
        <v>2617283.9500000002</v>
      </c>
      <c r="S1403" s="1">
        <f t="shared" si="33"/>
        <v>1</v>
      </c>
      <c r="T1403" s="172" t="s">
        <v>4921</v>
      </c>
      <c r="U1403" s="24" t="s">
        <v>25</v>
      </c>
      <c r="V1403" s="22" t="s">
        <v>25</v>
      </c>
      <c r="W1403" s="188" t="s">
        <v>5229</v>
      </c>
      <c r="X1403" s="188" t="s">
        <v>5230</v>
      </c>
    </row>
    <row r="1404" spans="1:24" s="188" customFormat="1" ht="26.25" x14ac:dyDescent="0.25">
      <c r="A1404" s="1">
        <v>1397</v>
      </c>
      <c r="B1404" s="152" t="s">
        <v>5231</v>
      </c>
      <c r="C1404" s="153" t="s">
        <v>5232</v>
      </c>
      <c r="D1404" s="153" t="s">
        <v>5233</v>
      </c>
      <c r="E1404" s="175" t="s">
        <v>5234</v>
      </c>
      <c r="F1404" s="155"/>
      <c r="G1404" s="156" t="s">
        <v>17</v>
      </c>
      <c r="H1404" s="143">
        <v>2482142.86</v>
      </c>
      <c r="I1404" s="25">
        <v>1</v>
      </c>
      <c r="J1404" s="25"/>
      <c r="K1404" s="25"/>
      <c r="L1404" s="25"/>
      <c r="M1404" s="25"/>
      <c r="N1404" s="25"/>
      <c r="O1404" s="25"/>
      <c r="P1404" s="25"/>
      <c r="Q1404" s="25"/>
      <c r="R1404" s="9">
        <f t="shared" si="32"/>
        <v>2482142.86</v>
      </c>
      <c r="S1404" s="1">
        <f t="shared" si="33"/>
        <v>1</v>
      </c>
      <c r="T1404" s="172" t="s">
        <v>4921</v>
      </c>
      <c r="U1404" s="24" t="s">
        <v>25</v>
      </c>
      <c r="V1404" s="22" t="s">
        <v>25</v>
      </c>
      <c r="W1404" s="188" t="s">
        <v>5235</v>
      </c>
      <c r="X1404" s="188" t="s">
        <v>5236</v>
      </c>
    </row>
    <row r="1405" spans="1:24" s="188" customFormat="1" ht="64.5" x14ac:dyDescent="0.25">
      <c r="A1405" s="1">
        <v>1398</v>
      </c>
      <c r="B1405" s="152" t="s">
        <v>441</v>
      </c>
      <c r="C1405" s="153" t="s">
        <v>5237</v>
      </c>
      <c r="D1405" s="153" t="s">
        <v>5238</v>
      </c>
      <c r="E1405" s="175" t="s">
        <v>5239</v>
      </c>
      <c r="F1405" s="155"/>
      <c r="G1405" s="156" t="s">
        <v>169</v>
      </c>
      <c r="H1405" s="143">
        <v>2424254.48</v>
      </c>
      <c r="I1405" s="25">
        <v>4</v>
      </c>
      <c r="J1405" s="25"/>
      <c r="K1405" s="25"/>
      <c r="L1405" s="25"/>
      <c r="M1405" s="25"/>
      <c r="N1405" s="25"/>
      <c r="O1405" s="25"/>
      <c r="P1405" s="25"/>
      <c r="Q1405" s="25"/>
      <c r="R1405" s="9">
        <f t="shared" si="32"/>
        <v>2424254.48</v>
      </c>
      <c r="S1405" s="1">
        <f t="shared" si="33"/>
        <v>4</v>
      </c>
      <c r="T1405" s="172" t="s">
        <v>4921</v>
      </c>
      <c r="U1405" s="24" t="s">
        <v>25</v>
      </c>
      <c r="V1405" s="22" t="s">
        <v>25</v>
      </c>
      <c r="W1405" s="188" t="s">
        <v>5240</v>
      </c>
      <c r="X1405" s="188" t="s">
        <v>5241</v>
      </c>
    </row>
    <row r="1406" spans="1:24" s="188" customFormat="1" ht="39" x14ac:dyDescent="0.25">
      <c r="A1406" s="1">
        <v>1399</v>
      </c>
      <c r="B1406" s="152" t="s">
        <v>3978</v>
      </c>
      <c r="C1406" s="153" t="s">
        <v>5242</v>
      </c>
      <c r="D1406" s="153" t="s">
        <v>5243</v>
      </c>
      <c r="E1406" s="175" t="s">
        <v>5244</v>
      </c>
      <c r="F1406" s="155"/>
      <c r="G1406" s="156" t="s">
        <v>169</v>
      </c>
      <c r="H1406" s="143">
        <v>2350686.2000000002</v>
      </c>
      <c r="I1406" s="25">
        <v>5</v>
      </c>
      <c r="J1406" s="25"/>
      <c r="K1406" s="25"/>
      <c r="L1406" s="25"/>
      <c r="M1406" s="25"/>
      <c r="N1406" s="25"/>
      <c r="O1406" s="25"/>
      <c r="P1406" s="25"/>
      <c r="Q1406" s="25"/>
      <c r="R1406" s="9">
        <f t="shared" si="32"/>
        <v>2350686.2000000002</v>
      </c>
      <c r="S1406" s="1">
        <f t="shared" si="33"/>
        <v>5</v>
      </c>
      <c r="T1406" s="172" t="s">
        <v>4921</v>
      </c>
      <c r="U1406" s="24" t="s">
        <v>25</v>
      </c>
      <c r="V1406" s="22" t="s">
        <v>25</v>
      </c>
      <c r="W1406" s="188" t="s">
        <v>5245</v>
      </c>
      <c r="X1406" s="188" t="s">
        <v>5246</v>
      </c>
    </row>
    <row r="1407" spans="1:24" s="188" customFormat="1" ht="39" x14ac:dyDescent="0.25">
      <c r="A1407" s="1">
        <v>1400</v>
      </c>
      <c r="B1407" s="152" t="s">
        <v>287</v>
      </c>
      <c r="C1407" s="153" t="s">
        <v>5247</v>
      </c>
      <c r="D1407" s="153" t="s">
        <v>5248</v>
      </c>
      <c r="E1407" s="175" t="s">
        <v>5249</v>
      </c>
      <c r="F1407" s="155"/>
      <c r="G1407" s="156" t="s">
        <v>169</v>
      </c>
      <c r="H1407" s="143">
        <v>2356128.2599999998</v>
      </c>
      <c r="I1407" s="25">
        <v>1</v>
      </c>
      <c r="J1407" s="25"/>
      <c r="K1407" s="25"/>
      <c r="L1407" s="25"/>
      <c r="M1407" s="25"/>
      <c r="N1407" s="25"/>
      <c r="O1407" s="25"/>
      <c r="P1407" s="25"/>
      <c r="Q1407" s="25"/>
      <c r="R1407" s="9">
        <f t="shared" si="32"/>
        <v>2356128.2599999998</v>
      </c>
      <c r="S1407" s="1">
        <f t="shared" si="33"/>
        <v>1</v>
      </c>
      <c r="T1407" s="172" t="s">
        <v>4921</v>
      </c>
      <c r="U1407" s="24" t="s">
        <v>25</v>
      </c>
      <c r="V1407" s="22" t="s">
        <v>25</v>
      </c>
      <c r="W1407" s="188" t="s">
        <v>5250</v>
      </c>
      <c r="X1407" s="188" t="s">
        <v>5251</v>
      </c>
    </row>
    <row r="1408" spans="1:24" s="188" customFormat="1" ht="39" x14ac:dyDescent="0.25">
      <c r="A1408" s="1">
        <v>1401</v>
      </c>
      <c r="B1408" s="152" t="s">
        <v>3058</v>
      </c>
      <c r="C1408" s="153" t="s">
        <v>5252</v>
      </c>
      <c r="D1408" s="153" t="s">
        <v>5253</v>
      </c>
      <c r="E1408" s="175" t="s">
        <v>5254</v>
      </c>
      <c r="F1408" s="155"/>
      <c r="G1408" s="156" t="s">
        <v>454</v>
      </c>
      <c r="H1408" s="143">
        <v>2239791.7999999998</v>
      </c>
      <c r="I1408" s="25">
        <v>178</v>
      </c>
      <c r="J1408" s="25"/>
      <c r="K1408" s="25"/>
      <c r="L1408" s="25"/>
      <c r="M1408" s="25"/>
      <c r="N1408" s="25"/>
      <c r="O1408" s="25"/>
      <c r="P1408" s="25"/>
      <c r="Q1408" s="25"/>
      <c r="R1408" s="9">
        <f t="shared" si="32"/>
        <v>2239791.7999999998</v>
      </c>
      <c r="S1408" s="1">
        <f t="shared" si="33"/>
        <v>178</v>
      </c>
      <c r="T1408" s="172" t="s">
        <v>4921</v>
      </c>
      <c r="U1408" s="24" t="s">
        <v>25</v>
      </c>
      <c r="V1408" s="22" t="s">
        <v>25</v>
      </c>
      <c r="W1408" s="188" t="s">
        <v>5255</v>
      </c>
      <c r="X1408" s="188" t="s">
        <v>5256</v>
      </c>
    </row>
    <row r="1409" spans="1:24" s="188" customFormat="1" ht="39" x14ac:dyDescent="0.25">
      <c r="A1409" s="1">
        <v>1402</v>
      </c>
      <c r="B1409" s="152" t="s">
        <v>5257</v>
      </c>
      <c r="C1409" s="153" t="s">
        <v>5258</v>
      </c>
      <c r="D1409" s="153" t="s">
        <v>5259</v>
      </c>
      <c r="E1409" s="175" t="s">
        <v>5260</v>
      </c>
      <c r="F1409" s="155"/>
      <c r="G1409" s="156" t="s">
        <v>169</v>
      </c>
      <c r="H1409" s="143">
        <v>4407480</v>
      </c>
      <c r="I1409" s="25">
        <v>10</v>
      </c>
      <c r="J1409" s="25"/>
      <c r="K1409" s="25"/>
      <c r="L1409" s="25"/>
      <c r="M1409" s="25"/>
      <c r="N1409" s="25"/>
      <c r="O1409" s="25"/>
      <c r="P1409" s="25"/>
      <c r="Q1409" s="25"/>
      <c r="R1409" s="9">
        <f t="shared" si="32"/>
        <v>4407480</v>
      </c>
      <c r="S1409" s="1">
        <f t="shared" si="33"/>
        <v>10</v>
      </c>
      <c r="T1409" s="172" t="s">
        <v>4921</v>
      </c>
      <c r="U1409" s="24" t="s">
        <v>25</v>
      </c>
      <c r="V1409" s="22" t="s">
        <v>25</v>
      </c>
      <c r="W1409" s="188" t="s">
        <v>5261</v>
      </c>
      <c r="X1409" s="188" t="s">
        <v>5262</v>
      </c>
    </row>
    <row r="1410" spans="1:24" s="188" customFormat="1" ht="26.25" x14ac:dyDescent="0.25">
      <c r="A1410" s="1">
        <v>1403</v>
      </c>
      <c r="B1410" s="195" t="s">
        <v>5263</v>
      </c>
      <c r="C1410" s="155" t="s">
        <v>5264</v>
      </c>
      <c r="D1410" s="155" t="s">
        <v>5265</v>
      </c>
      <c r="E1410" s="172" t="s">
        <v>5266</v>
      </c>
      <c r="F1410" s="155"/>
      <c r="G1410" s="155" t="s">
        <v>169</v>
      </c>
      <c r="H1410" s="143">
        <v>2198518.5099999998</v>
      </c>
      <c r="I1410" s="25">
        <v>1</v>
      </c>
      <c r="J1410" s="25"/>
      <c r="K1410" s="25"/>
      <c r="L1410" s="25"/>
      <c r="M1410" s="25"/>
      <c r="N1410" s="25"/>
      <c r="O1410" s="25"/>
      <c r="P1410" s="25"/>
      <c r="Q1410" s="25"/>
      <c r="R1410" s="9">
        <f t="shared" si="32"/>
        <v>2198518.5099999998</v>
      </c>
      <c r="S1410" s="1">
        <f t="shared" si="33"/>
        <v>1</v>
      </c>
      <c r="T1410" s="172" t="s">
        <v>4921</v>
      </c>
      <c r="U1410" s="24" t="s">
        <v>25</v>
      </c>
      <c r="V1410" s="22" t="s">
        <v>25</v>
      </c>
      <c r="W1410" s="188" t="s">
        <v>5267</v>
      </c>
      <c r="X1410" s="188" t="s">
        <v>5268</v>
      </c>
    </row>
    <row r="1411" spans="1:24" s="188" customFormat="1" ht="26.25" x14ac:dyDescent="0.25">
      <c r="A1411" s="1">
        <v>1404</v>
      </c>
      <c r="B1411" s="195" t="s">
        <v>5263</v>
      </c>
      <c r="C1411" s="155" t="s">
        <v>5264</v>
      </c>
      <c r="D1411" s="155" t="s">
        <v>5265</v>
      </c>
      <c r="E1411" s="172" t="s">
        <v>5269</v>
      </c>
      <c r="F1411" s="155"/>
      <c r="G1411" s="155" t="s">
        <v>169</v>
      </c>
      <c r="H1411" s="143">
        <v>2198518.5099999998</v>
      </c>
      <c r="I1411" s="25">
        <v>1</v>
      </c>
      <c r="J1411" s="25"/>
      <c r="K1411" s="25"/>
      <c r="L1411" s="25"/>
      <c r="M1411" s="25"/>
      <c r="N1411" s="25"/>
      <c r="O1411" s="25"/>
      <c r="P1411" s="25"/>
      <c r="Q1411" s="25"/>
      <c r="R1411" s="9">
        <f t="shared" si="32"/>
        <v>2198518.5099999998</v>
      </c>
      <c r="S1411" s="1">
        <f t="shared" si="33"/>
        <v>1</v>
      </c>
      <c r="T1411" s="172" t="s">
        <v>4921</v>
      </c>
      <c r="U1411" s="24" t="s">
        <v>25</v>
      </c>
      <c r="V1411" s="22" t="s">
        <v>25</v>
      </c>
      <c r="W1411" s="188" t="s">
        <v>5267</v>
      </c>
      <c r="X1411" s="188" t="s">
        <v>5268</v>
      </c>
    </row>
    <row r="1412" spans="1:24" s="188" customFormat="1" ht="39" x14ac:dyDescent="0.25">
      <c r="A1412" s="1">
        <v>1405</v>
      </c>
      <c r="B1412" s="152" t="s">
        <v>5270</v>
      </c>
      <c r="C1412" s="153" t="s">
        <v>5271</v>
      </c>
      <c r="D1412" s="153" t="s">
        <v>5272</v>
      </c>
      <c r="E1412" s="175" t="s">
        <v>5273</v>
      </c>
      <c r="F1412" s="155"/>
      <c r="G1412" s="156" t="s">
        <v>169</v>
      </c>
      <c r="H1412" s="143">
        <v>2075506.18</v>
      </c>
      <c r="I1412" s="25">
        <v>2</v>
      </c>
      <c r="J1412" s="25"/>
      <c r="K1412" s="25"/>
      <c r="L1412" s="25"/>
      <c r="M1412" s="25"/>
      <c r="N1412" s="25"/>
      <c r="O1412" s="25"/>
      <c r="P1412" s="25"/>
      <c r="Q1412" s="25"/>
      <c r="R1412" s="9">
        <f t="shared" ref="R1412:R1475" si="34">H1412+J1412+L1412+N1412+P1412</f>
        <v>2075506.18</v>
      </c>
      <c r="S1412" s="1">
        <f t="shared" si="33"/>
        <v>2</v>
      </c>
      <c r="T1412" s="172" t="s">
        <v>4921</v>
      </c>
      <c r="U1412" s="24" t="s">
        <v>25</v>
      </c>
      <c r="V1412" s="22" t="s">
        <v>25</v>
      </c>
      <c r="W1412" s="188" t="s">
        <v>5274</v>
      </c>
      <c r="X1412" s="188" t="s">
        <v>5275</v>
      </c>
    </row>
    <row r="1413" spans="1:24" s="188" customFormat="1" ht="26.25" x14ac:dyDescent="0.25">
      <c r="A1413" s="1">
        <v>1406</v>
      </c>
      <c r="B1413" s="152" t="s">
        <v>93</v>
      </c>
      <c r="C1413" s="153" t="s">
        <v>5276</v>
      </c>
      <c r="D1413" s="153" t="s">
        <v>906</v>
      </c>
      <c r="E1413" s="175" t="s">
        <v>5277</v>
      </c>
      <c r="F1413" s="155"/>
      <c r="G1413" s="156" t="s">
        <v>17</v>
      </c>
      <c r="H1413" s="143">
        <v>2013295.35</v>
      </c>
      <c r="I1413" s="25">
        <v>5</v>
      </c>
      <c r="J1413" s="25"/>
      <c r="K1413" s="25"/>
      <c r="L1413" s="25"/>
      <c r="M1413" s="25"/>
      <c r="N1413" s="25"/>
      <c r="O1413" s="25"/>
      <c r="P1413" s="25"/>
      <c r="Q1413" s="25"/>
      <c r="R1413" s="9">
        <f t="shared" si="34"/>
        <v>2013295.35</v>
      </c>
      <c r="S1413" s="1">
        <f t="shared" si="33"/>
        <v>5</v>
      </c>
      <c r="T1413" s="172" t="s">
        <v>4921</v>
      </c>
      <c r="U1413" s="24" t="s">
        <v>25</v>
      </c>
      <c r="V1413" s="22" t="s">
        <v>25</v>
      </c>
      <c r="W1413" s="188" t="s">
        <v>5278</v>
      </c>
      <c r="X1413" s="188" t="s">
        <v>5279</v>
      </c>
    </row>
    <row r="1414" spans="1:24" s="188" customFormat="1" ht="39" x14ac:dyDescent="0.25">
      <c r="A1414" s="1">
        <v>1407</v>
      </c>
      <c r="B1414" s="152" t="s">
        <v>211</v>
      </c>
      <c r="C1414" s="153" t="s">
        <v>5280</v>
      </c>
      <c r="D1414" s="153" t="s">
        <v>5281</v>
      </c>
      <c r="E1414" s="175" t="s">
        <v>5282</v>
      </c>
      <c r="F1414" s="155"/>
      <c r="G1414" s="156" t="s">
        <v>240</v>
      </c>
      <c r="H1414" s="143">
        <v>1902129.4</v>
      </c>
      <c r="I1414" s="25">
        <v>5</v>
      </c>
      <c r="J1414" s="25"/>
      <c r="K1414" s="25"/>
      <c r="L1414" s="25"/>
      <c r="M1414" s="25"/>
      <c r="N1414" s="25"/>
      <c r="O1414" s="25"/>
      <c r="P1414" s="25"/>
      <c r="Q1414" s="25"/>
      <c r="R1414" s="9">
        <f t="shared" si="34"/>
        <v>1902129.4</v>
      </c>
      <c r="S1414" s="1">
        <f t="shared" ref="S1414:S1430" si="35">I1414</f>
        <v>5</v>
      </c>
      <c r="T1414" s="172" t="s">
        <v>4921</v>
      </c>
      <c r="U1414" s="24" t="s">
        <v>25</v>
      </c>
      <c r="V1414" s="22" t="s">
        <v>25</v>
      </c>
      <c r="W1414" s="188" t="s">
        <v>5283</v>
      </c>
      <c r="X1414" s="188" t="s">
        <v>5284</v>
      </c>
    </row>
    <row r="1415" spans="1:24" s="188" customFormat="1" ht="39" x14ac:dyDescent="0.25">
      <c r="A1415" s="1">
        <v>1408</v>
      </c>
      <c r="B1415" s="152" t="s">
        <v>4969</v>
      </c>
      <c r="C1415" s="153" t="s">
        <v>5285</v>
      </c>
      <c r="D1415" s="153" t="s">
        <v>5286</v>
      </c>
      <c r="E1415" s="175" t="s">
        <v>5287</v>
      </c>
      <c r="F1415" s="155"/>
      <c r="G1415" s="156" t="s">
        <v>117</v>
      </c>
      <c r="H1415" s="143">
        <v>1805925.91</v>
      </c>
      <c r="I1415" s="196">
        <v>2.2999999999999998</v>
      </c>
      <c r="J1415" s="25"/>
      <c r="K1415" s="25"/>
      <c r="L1415" s="25"/>
      <c r="M1415" s="25"/>
      <c r="N1415" s="25"/>
      <c r="O1415" s="25"/>
      <c r="P1415" s="25"/>
      <c r="Q1415" s="25"/>
      <c r="R1415" s="9">
        <f t="shared" si="34"/>
        <v>1805925.91</v>
      </c>
      <c r="S1415" s="1">
        <f t="shared" si="35"/>
        <v>2.2999999999999998</v>
      </c>
      <c r="T1415" s="172" t="s">
        <v>4921</v>
      </c>
      <c r="U1415" s="24" t="s">
        <v>25</v>
      </c>
      <c r="V1415" s="22" t="s">
        <v>25</v>
      </c>
      <c r="W1415" s="188" t="s">
        <v>5288</v>
      </c>
      <c r="X1415" s="188" t="s">
        <v>5289</v>
      </c>
    </row>
    <row r="1416" spans="1:24" s="188" customFormat="1" ht="26.25" x14ac:dyDescent="0.25">
      <c r="A1416" s="1">
        <v>1409</v>
      </c>
      <c r="B1416" s="152" t="s">
        <v>3028</v>
      </c>
      <c r="C1416" s="153" t="s">
        <v>5290</v>
      </c>
      <c r="D1416" s="153" t="s">
        <v>5291</v>
      </c>
      <c r="E1416" s="175" t="s">
        <v>5292</v>
      </c>
      <c r="F1416" s="155"/>
      <c r="G1416" s="156" t="s">
        <v>169</v>
      </c>
      <c r="H1416" s="143">
        <v>429240</v>
      </c>
      <c r="I1416" s="25">
        <v>245</v>
      </c>
      <c r="J1416" s="25"/>
      <c r="K1416" s="25"/>
      <c r="L1416" s="25"/>
      <c r="M1416" s="25"/>
      <c r="N1416" s="25"/>
      <c r="O1416" s="25"/>
      <c r="P1416" s="25"/>
      <c r="Q1416" s="25"/>
      <c r="R1416" s="9">
        <f t="shared" si="34"/>
        <v>429240</v>
      </c>
      <c r="S1416" s="1">
        <f t="shared" si="35"/>
        <v>245</v>
      </c>
      <c r="T1416" s="172" t="s">
        <v>4921</v>
      </c>
      <c r="U1416" s="24" t="s">
        <v>25</v>
      </c>
      <c r="V1416" s="22" t="s">
        <v>25</v>
      </c>
      <c r="W1416" s="188" t="s">
        <v>5293</v>
      </c>
      <c r="X1416" s="188" t="s">
        <v>5294</v>
      </c>
    </row>
    <row r="1417" spans="1:24" s="188" customFormat="1" ht="39" x14ac:dyDescent="0.25">
      <c r="A1417" s="1">
        <v>1410</v>
      </c>
      <c r="B1417" s="152" t="s">
        <v>5295</v>
      </c>
      <c r="C1417" s="153" t="s">
        <v>5296</v>
      </c>
      <c r="D1417" s="153" t="s">
        <v>5297</v>
      </c>
      <c r="E1417" s="175" t="s">
        <v>5298</v>
      </c>
      <c r="F1417" s="155"/>
      <c r="G1417" s="156" t="s">
        <v>17</v>
      </c>
      <c r="H1417" s="143">
        <v>1746000</v>
      </c>
      <c r="I1417" s="25">
        <v>180</v>
      </c>
      <c r="J1417" s="25"/>
      <c r="K1417" s="25"/>
      <c r="L1417" s="25"/>
      <c r="M1417" s="25"/>
      <c r="N1417" s="25"/>
      <c r="O1417" s="25"/>
      <c r="P1417" s="25"/>
      <c r="Q1417" s="25"/>
      <c r="R1417" s="9">
        <f t="shared" si="34"/>
        <v>1746000</v>
      </c>
      <c r="S1417" s="1">
        <f t="shared" si="35"/>
        <v>180</v>
      </c>
      <c r="T1417" s="172" t="s">
        <v>4921</v>
      </c>
      <c r="U1417" s="24" t="s">
        <v>25</v>
      </c>
      <c r="V1417" s="22" t="s">
        <v>25</v>
      </c>
      <c r="W1417" s="188" t="s">
        <v>5299</v>
      </c>
      <c r="X1417" s="188" t="s">
        <v>5300</v>
      </c>
    </row>
    <row r="1418" spans="1:24" s="188" customFormat="1" ht="39" x14ac:dyDescent="0.25">
      <c r="A1418" s="1">
        <v>1411</v>
      </c>
      <c r="B1418" s="152" t="s">
        <v>5301</v>
      </c>
      <c r="C1418" s="153" t="s">
        <v>5302</v>
      </c>
      <c r="D1418" s="153" t="s">
        <v>5303</v>
      </c>
      <c r="E1418" s="175" t="s">
        <v>5304</v>
      </c>
      <c r="F1418" s="155"/>
      <c r="G1418" s="156" t="s">
        <v>169</v>
      </c>
      <c r="H1418" s="143">
        <v>1724265.9</v>
      </c>
      <c r="I1418" s="25">
        <v>90</v>
      </c>
      <c r="J1418" s="25"/>
      <c r="K1418" s="25"/>
      <c r="L1418" s="25"/>
      <c r="M1418" s="25"/>
      <c r="N1418" s="25"/>
      <c r="O1418" s="25"/>
      <c r="P1418" s="25"/>
      <c r="Q1418" s="25"/>
      <c r="R1418" s="9">
        <f t="shared" si="34"/>
        <v>1724265.9</v>
      </c>
      <c r="S1418" s="1">
        <f t="shared" si="35"/>
        <v>90</v>
      </c>
      <c r="T1418" s="172" t="s">
        <v>4921</v>
      </c>
      <c r="U1418" s="24" t="s">
        <v>25</v>
      </c>
      <c r="V1418" s="22" t="s">
        <v>25</v>
      </c>
      <c r="W1418" s="188" t="s">
        <v>5305</v>
      </c>
      <c r="X1418" s="188" t="s">
        <v>5306</v>
      </c>
    </row>
    <row r="1419" spans="1:24" s="188" customFormat="1" ht="39" x14ac:dyDescent="0.25">
      <c r="A1419" s="1">
        <v>1412</v>
      </c>
      <c r="B1419" s="152" t="s">
        <v>46</v>
      </c>
      <c r="C1419" s="153" t="s">
        <v>5307</v>
      </c>
      <c r="D1419" s="153" t="s">
        <v>5308</v>
      </c>
      <c r="E1419" s="175" t="s">
        <v>5309</v>
      </c>
      <c r="F1419" s="155"/>
      <c r="G1419" s="156" t="s">
        <v>169</v>
      </c>
      <c r="H1419" s="143">
        <v>1559631.36</v>
      </c>
      <c r="I1419" s="25">
        <v>42</v>
      </c>
      <c r="J1419" s="25"/>
      <c r="K1419" s="25"/>
      <c r="L1419" s="25"/>
      <c r="M1419" s="25"/>
      <c r="N1419" s="25"/>
      <c r="O1419" s="25"/>
      <c r="P1419" s="25"/>
      <c r="Q1419" s="25"/>
      <c r="R1419" s="9">
        <f t="shared" si="34"/>
        <v>1559631.36</v>
      </c>
      <c r="S1419" s="1">
        <f t="shared" si="35"/>
        <v>42</v>
      </c>
      <c r="T1419" s="172" t="s">
        <v>4921</v>
      </c>
      <c r="U1419" s="24" t="s">
        <v>25</v>
      </c>
      <c r="V1419" s="22" t="s">
        <v>25</v>
      </c>
      <c r="W1419" s="188" t="s">
        <v>5310</v>
      </c>
      <c r="X1419" s="188" t="s">
        <v>5311</v>
      </c>
    </row>
    <row r="1420" spans="1:24" s="188" customFormat="1" ht="26.25" x14ac:dyDescent="0.25">
      <c r="A1420" s="1">
        <v>1413</v>
      </c>
      <c r="B1420" s="152" t="s">
        <v>90</v>
      </c>
      <c r="C1420" s="153" t="s">
        <v>5312</v>
      </c>
      <c r="D1420" s="153" t="s">
        <v>5313</v>
      </c>
      <c r="E1420" s="175" t="s">
        <v>5314</v>
      </c>
      <c r="F1420" s="155"/>
      <c r="G1420" s="156" t="s">
        <v>169</v>
      </c>
      <c r="H1420" s="143">
        <v>1688125</v>
      </c>
      <c r="I1420" s="25">
        <v>50</v>
      </c>
      <c r="J1420" s="25"/>
      <c r="K1420" s="25"/>
      <c r="L1420" s="25"/>
      <c r="M1420" s="25"/>
      <c r="N1420" s="25"/>
      <c r="O1420" s="25"/>
      <c r="P1420" s="25"/>
      <c r="Q1420" s="25"/>
      <c r="R1420" s="9">
        <f t="shared" si="34"/>
        <v>1688125</v>
      </c>
      <c r="S1420" s="1">
        <f t="shared" si="35"/>
        <v>50</v>
      </c>
      <c r="T1420" s="172" t="s">
        <v>4921</v>
      </c>
      <c r="U1420" s="24" t="s">
        <v>25</v>
      </c>
      <c r="V1420" s="22" t="s">
        <v>25</v>
      </c>
      <c r="W1420" s="188" t="s">
        <v>5315</v>
      </c>
      <c r="X1420" s="188" t="s">
        <v>5316</v>
      </c>
    </row>
    <row r="1421" spans="1:24" s="188" customFormat="1" ht="39" x14ac:dyDescent="0.25">
      <c r="A1421" s="1">
        <v>1414</v>
      </c>
      <c r="B1421" s="152" t="s">
        <v>4322</v>
      </c>
      <c r="C1421" s="153" t="s">
        <v>5317</v>
      </c>
      <c r="D1421" s="153" t="s">
        <v>5318</v>
      </c>
      <c r="E1421" s="175" t="s">
        <v>5319</v>
      </c>
      <c r="F1421" s="155"/>
      <c r="G1421" s="156" t="s">
        <v>144</v>
      </c>
      <c r="H1421" s="143">
        <v>1431000</v>
      </c>
      <c r="I1421" s="25">
        <v>150</v>
      </c>
      <c r="J1421" s="25"/>
      <c r="K1421" s="25"/>
      <c r="L1421" s="25"/>
      <c r="M1421" s="25"/>
      <c r="N1421" s="25"/>
      <c r="O1421" s="25"/>
      <c r="P1421" s="25"/>
      <c r="Q1421" s="25"/>
      <c r="R1421" s="9">
        <f t="shared" si="34"/>
        <v>1431000</v>
      </c>
      <c r="S1421" s="1">
        <f t="shared" si="35"/>
        <v>150</v>
      </c>
      <c r="T1421" s="172" t="s">
        <v>4921</v>
      </c>
      <c r="U1421" s="24" t="s">
        <v>25</v>
      </c>
      <c r="V1421" s="22" t="s">
        <v>25</v>
      </c>
      <c r="W1421" s="188" t="s">
        <v>5320</v>
      </c>
      <c r="X1421" s="188" t="s">
        <v>5321</v>
      </c>
    </row>
    <row r="1422" spans="1:24" s="188" customFormat="1" ht="26.25" x14ac:dyDescent="0.25">
      <c r="A1422" s="1">
        <v>1415</v>
      </c>
      <c r="B1422" s="152" t="s">
        <v>5322</v>
      </c>
      <c r="C1422" s="153" t="s">
        <v>5323</v>
      </c>
      <c r="D1422" s="153" t="s">
        <v>3039</v>
      </c>
      <c r="E1422" s="175" t="s">
        <v>5324</v>
      </c>
      <c r="F1422" s="155"/>
      <c r="G1422" s="156" t="s">
        <v>17</v>
      </c>
      <c r="H1422" s="143">
        <v>686352.2</v>
      </c>
      <c r="I1422" s="25">
        <v>20</v>
      </c>
      <c r="J1422" s="25"/>
      <c r="K1422" s="25"/>
      <c r="L1422" s="25"/>
      <c r="M1422" s="25"/>
      <c r="N1422" s="25"/>
      <c r="O1422" s="25"/>
      <c r="P1422" s="25"/>
      <c r="Q1422" s="25"/>
      <c r="R1422" s="9">
        <f t="shared" si="34"/>
        <v>686352.2</v>
      </c>
      <c r="S1422" s="1">
        <f t="shared" si="35"/>
        <v>20</v>
      </c>
      <c r="T1422" s="172" t="s">
        <v>4921</v>
      </c>
      <c r="U1422" s="24" t="s">
        <v>25</v>
      </c>
      <c r="V1422" s="22" t="s">
        <v>25</v>
      </c>
      <c r="W1422" s="188" t="s">
        <v>5325</v>
      </c>
      <c r="X1422" s="188" t="s">
        <v>5326</v>
      </c>
    </row>
    <row r="1423" spans="1:24" s="188" customFormat="1" ht="39" x14ac:dyDescent="0.25">
      <c r="A1423" s="1">
        <v>1416</v>
      </c>
      <c r="B1423" s="152" t="s">
        <v>5327</v>
      </c>
      <c r="C1423" s="153" t="s">
        <v>5328</v>
      </c>
      <c r="D1423" s="153" t="s">
        <v>5329</v>
      </c>
      <c r="E1423" s="175" t="s">
        <v>5330</v>
      </c>
      <c r="F1423" s="155"/>
      <c r="G1423" s="156" t="s">
        <v>17</v>
      </c>
      <c r="H1423" s="143">
        <v>1235803.72</v>
      </c>
      <c r="I1423" s="196">
        <v>502.2</v>
      </c>
      <c r="J1423" s="25"/>
      <c r="K1423" s="25"/>
      <c r="L1423" s="25"/>
      <c r="M1423" s="25"/>
      <c r="N1423" s="25"/>
      <c r="O1423" s="25"/>
      <c r="P1423" s="25"/>
      <c r="Q1423" s="25"/>
      <c r="R1423" s="9">
        <f t="shared" si="34"/>
        <v>1235803.72</v>
      </c>
      <c r="S1423" s="1">
        <f t="shared" si="35"/>
        <v>502.2</v>
      </c>
      <c r="T1423" s="172" t="s">
        <v>4921</v>
      </c>
      <c r="U1423" s="24" t="s">
        <v>25</v>
      </c>
      <c r="V1423" s="22" t="s">
        <v>25</v>
      </c>
      <c r="W1423" s="188" t="s">
        <v>5331</v>
      </c>
      <c r="X1423" s="188" t="s">
        <v>5332</v>
      </c>
    </row>
    <row r="1424" spans="1:24" s="188" customFormat="1" ht="39" x14ac:dyDescent="0.25">
      <c r="A1424" s="1">
        <v>1417</v>
      </c>
      <c r="B1424" s="152" t="s">
        <v>5333</v>
      </c>
      <c r="C1424" s="153" t="s">
        <v>5334</v>
      </c>
      <c r="D1424" s="153" t="s">
        <v>5335</v>
      </c>
      <c r="E1424" s="175" t="s">
        <v>5336</v>
      </c>
      <c r="F1424" s="155"/>
      <c r="G1424" s="156" t="s">
        <v>17</v>
      </c>
      <c r="H1424" s="143">
        <v>1192500</v>
      </c>
      <c r="I1424" s="25">
        <v>1500</v>
      </c>
      <c r="J1424" s="25"/>
      <c r="K1424" s="25"/>
      <c r="L1424" s="25"/>
      <c r="M1424" s="25"/>
      <c r="N1424" s="25"/>
      <c r="O1424" s="25"/>
      <c r="P1424" s="25"/>
      <c r="Q1424" s="25"/>
      <c r="R1424" s="9">
        <f t="shared" si="34"/>
        <v>1192500</v>
      </c>
      <c r="S1424" s="1">
        <f t="shared" si="35"/>
        <v>1500</v>
      </c>
      <c r="T1424" s="172" t="s">
        <v>4921</v>
      </c>
      <c r="U1424" s="24" t="s">
        <v>25</v>
      </c>
      <c r="V1424" s="22" t="s">
        <v>25</v>
      </c>
      <c r="W1424" s="188" t="s">
        <v>5337</v>
      </c>
      <c r="X1424" s="188" t="s">
        <v>5338</v>
      </c>
    </row>
    <row r="1425" spans="1:24" s="188" customFormat="1" ht="39" x14ac:dyDescent="0.25">
      <c r="A1425" s="1">
        <v>1418</v>
      </c>
      <c r="B1425" s="152" t="s">
        <v>5339</v>
      </c>
      <c r="C1425" s="153" t="s">
        <v>5340</v>
      </c>
      <c r="D1425" s="153" t="s">
        <v>5341</v>
      </c>
      <c r="E1425" s="175" t="s">
        <v>5342</v>
      </c>
      <c r="F1425" s="155"/>
      <c r="G1425" s="156" t="s">
        <v>117</v>
      </c>
      <c r="H1425" s="143">
        <v>1099259.26</v>
      </c>
      <c r="I1425" s="25">
        <v>1</v>
      </c>
      <c r="J1425" s="25"/>
      <c r="K1425" s="25"/>
      <c r="L1425" s="25"/>
      <c r="M1425" s="25"/>
      <c r="N1425" s="25"/>
      <c r="O1425" s="25"/>
      <c r="P1425" s="25"/>
      <c r="Q1425" s="25"/>
      <c r="R1425" s="9">
        <f t="shared" si="34"/>
        <v>1099259.26</v>
      </c>
      <c r="S1425" s="1">
        <f t="shared" si="35"/>
        <v>1</v>
      </c>
      <c r="T1425" s="172" t="s">
        <v>4921</v>
      </c>
      <c r="U1425" s="24" t="s">
        <v>25</v>
      </c>
      <c r="V1425" s="22" t="s">
        <v>25</v>
      </c>
      <c r="W1425" s="188" t="s">
        <v>5343</v>
      </c>
      <c r="X1425" s="188" t="s">
        <v>5344</v>
      </c>
    </row>
    <row r="1426" spans="1:24" s="188" customFormat="1" ht="26.25" x14ac:dyDescent="0.25">
      <c r="A1426" s="1">
        <v>1419</v>
      </c>
      <c r="B1426" s="152" t="s">
        <v>5345</v>
      </c>
      <c r="C1426" s="153" t="s">
        <v>5346</v>
      </c>
      <c r="D1426" s="153" t="s">
        <v>209</v>
      </c>
      <c r="E1426" s="175" t="s">
        <v>5347</v>
      </c>
      <c r="F1426" s="155"/>
      <c r="G1426" s="156" t="s">
        <v>17</v>
      </c>
      <c r="H1426" s="143">
        <v>1021416.41</v>
      </c>
      <c r="I1426" s="25">
        <v>301</v>
      </c>
      <c r="J1426" s="25"/>
      <c r="K1426" s="25"/>
      <c r="L1426" s="25"/>
      <c r="M1426" s="25"/>
      <c r="N1426" s="25"/>
      <c r="O1426" s="25"/>
      <c r="P1426" s="25"/>
      <c r="Q1426" s="25"/>
      <c r="R1426" s="9">
        <f t="shared" si="34"/>
        <v>1021416.41</v>
      </c>
      <c r="S1426" s="1">
        <f t="shared" si="35"/>
        <v>301</v>
      </c>
      <c r="T1426" s="172" t="s">
        <v>4921</v>
      </c>
      <c r="U1426" s="24" t="s">
        <v>25</v>
      </c>
      <c r="V1426" s="22" t="s">
        <v>25</v>
      </c>
      <c r="W1426" s="188" t="s">
        <v>5348</v>
      </c>
      <c r="X1426" s="188" t="s">
        <v>5349</v>
      </c>
    </row>
    <row r="1427" spans="1:24" s="188" customFormat="1" ht="39" x14ac:dyDescent="0.25">
      <c r="A1427" s="1">
        <v>1420</v>
      </c>
      <c r="B1427" s="152" t="s">
        <v>425</v>
      </c>
      <c r="C1427" s="153" t="s">
        <v>3141</v>
      </c>
      <c r="D1427" s="153" t="s">
        <v>3142</v>
      </c>
      <c r="E1427" s="175" t="s">
        <v>5350</v>
      </c>
      <c r="F1427" s="155"/>
      <c r="G1427" s="156" t="s">
        <v>17</v>
      </c>
      <c r="H1427" s="143">
        <v>1013110.8</v>
      </c>
      <c r="I1427" s="25">
        <v>2020</v>
      </c>
      <c r="J1427" s="25"/>
      <c r="K1427" s="25"/>
      <c r="L1427" s="25"/>
      <c r="M1427" s="25"/>
      <c r="N1427" s="25"/>
      <c r="O1427" s="25"/>
      <c r="P1427" s="25"/>
      <c r="Q1427" s="25"/>
      <c r="R1427" s="9">
        <f t="shared" si="34"/>
        <v>1013110.8</v>
      </c>
      <c r="S1427" s="1">
        <f t="shared" si="35"/>
        <v>2020</v>
      </c>
      <c r="T1427" s="172" t="s">
        <v>4921</v>
      </c>
      <c r="U1427" s="24" t="s">
        <v>25</v>
      </c>
      <c r="V1427" s="22" t="s">
        <v>25</v>
      </c>
      <c r="W1427" s="188" t="s">
        <v>5351</v>
      </c>
      <c r="X1427" s="188" t="s">
        <v>5352</v>
      </c>
    </row>
    <row r="1428" spans="1:24" s="188" customFormat="1" ht="39" x14ac:dyDescent="0.25">
      <c r="A1428" s="1">
        <v>1421</v>
      </c>
      <c r="B1428" s="152" t="s">
        <v>5353</v>
      </c>
      <c r="C1428" s="153" t="s">
        <v>5354</v>
      </c>
      <c r="D1428" s="153" t="s">
        <v>5355</v>
      </c>
      <c r="E1428" s="175" t="s">
        <v>5356</v>
      </c>
      <c r="F1428" s="155"/>
      <c r="G1428" s="156" t="s">
        <v>17</v>
      </c>
      <c r="H1428" s="143">
        <v>627180</v>
      </c>
      <c r="I1428" s="25">
        <v>750</v>
      </c>
      <c r="J1428" s="25"/>
      <c r="K1428" s="25"/>
      <c r="L1428" s="25"/>
      <c r="M1428" s="25"/>
      <c r="N1428" s="25"/>
      <c r="O1428" s="25"/>
      <c r="P1428" s="25"/>
      <c r="Q1428" s="25"/>
      <c r="R1428" s="9">
        <f t="shared" si="34"/>
        <v>627180</v>
      </c>
      <c r="S1428" s="1">
        <f t="shared" si="35"/>
        <v>750</v>
      </c>
      <c r="T1428" s="172" t="s">
        <v>4921</v>
      </c>
      <c r="U1428" s="24" t="s">
        <v>25</v>
      </c>
      <c r="V1428" s="22" t="s">
        <v>25</v>
      </c>
      <c r="W1428" s="188" t="s">
        <v>5357</v>
      </c>
      <c r="X1428" s="188" t="s">
        <v>5358</v>
      </c>
    </row>
    <row r="1429" spans="1:24" s="188" customFormat="1" ht="39" x14ac:dyDescent="0.25">
      <c r="A1429" s="1">
        <v>1422</v>
      </c>
      <c r="B1429" s="152" t="s">
        <v>425</v>
      </c>
      <c r="C1429" s="153" t="s">
        <v>5359</v>
      </c>
      <c r="D1429" s="153" t="s">
        <v>5360</v>
      </c>
      <c r="E1429" s="175" t="s">
        <v>5361</v>
      </c>
      <c r="F1429" s="155"/>
      <c r="G1429" s="156" t="s">
        <v>17</v>
      </c>
      <c r="H1429" s="143">
        <v>977464.8</v>
      </c>
      <c r="I1429" s="25">
        <v>1872</v>
      </c>
      <c r="J1429" s="25"/>
      <c r="K1429" s="25"/>
      <c r="L1429" s="25"/>
      <c r="M1429" s="25"/>
      <c r="N1429" s="25"/>
      <c r="O1429" s="25"/>
      <c r="P1429" s="25"/>
      <c r="Q1429" s="25"/>
      <c r="R1429" s="9">
        <f t="shared" si="34"/>
        <v>977464.8</v>
      </c>
      <c r="S1429" s="1">
        <f t="shared" si="35"/>
        <v>1872</v>
      </c>
      <c r="T1429" s="172" t="s">
        <v>4921</v>
      </c>
      <c r="U1429" s="24" t="s">
        <v>25</v>
      </c>
      <c r="V1429" s="22" t="s">
        <v>25</v>
      </c>
      <c r="W1429" s="188" t="s">
        <v>5362</v>
      </c>
      <c r="X1429" s="188" t="s">
        <v>5363</v>
      </c>
    </row>
    <row r="1430" spans="1:24" s="188" customFormat="1" ht="26.25" x14ac:dyDescent="0.25">
      <c r="A1430" s="1">
        <v>1423</v>
      </c>
      <c r="B1430" s="152" t="s">
        <v>5364</v>
      </c>
      <c r="C1430" s="153" t="s">
        <v>5365</v>
      </c>
      <c r="D1430" s="153" t="s">
        <v>5366</v>
      </c>
      <c r="E1430" s="175" t="s">
        <v>5367</v>
      </c>
      <c r="F1430" s="155"/>
      <c r="G1430" s="156" t="s">
        <v>169</v>
      </c>
      <c r="H1430" s="143">
        <v>233515.96</v>
      </c>
      <c r="I1430" s="25">
        <v>4</v>
      </c>
      <c r="J1430" s="25"/>
      <c r="K1430" s="25"/>
      <c r="L1430" s="25"/>
      <c r="M1430" s="25"/>
      <c r="N1430" s="25"/>
      <c r="O1430" s="25"/>
      <c r="P1430" s="25"/>
      <c r="Q1430" s="25"/>
      <c r="R1430" s="9">
        <f t="shared" si="34"/>
        <v>233515.96</v>
      </c>
      <c r="S1430" s="1">
        <f t="shared" si="35"/>
        <v>4</v>
      </c>
      <c r="T1430" s="172" t="s">
        <v>4921</v>
      </c>
      <c r="U1430" s="24" t="s">
        <v>25</v>
      </c>
      <c r="V1430" s="22" t="s">
        <v>25</v>
      </c>
      <c r="W1430" s="188" t="s">
        <v>5368</v>
      </c>
      <c r="X1430" s="188" t="s">
        <v>5369</v>
      </c>
    </row>
    <row r="1431" spans="1:24" s="188" customFormat="1" ht="26.25" x14ac:dyDescent="0.25">
      <c r="A1431" s="1">
        <v>1424</v>
      </c>
      <c r="B1431" s="152" t="s">
        <v>2933</v>
      </c>
      <c r="C1431" s="153" t="s">
        <v>3029</v>
      </c>
      <c r="D1431" s="153" t="s">
        <v>3030</v>
      </c>
      <c r="E1431" s="175" t="s">
        <v>5370</v>
      </c>
      <c r="F1431" s="155"/>
      <c r="G1431" s="156" t="s">
        <v>169</v>
      </c>
      <c r="H1431" s="25">
        <v>57978.080000000002</v>
      </c>
      <c r="I1431" s="25">
        <v>1</v>
      </c>
      <c r="J1431" s="25"/>
      <c r="K1431" s="25"/>
      <c r="L1431" s="25"/>
      <c r="M1431" s="25"/>
      <c r="N1431" s="25"/>
      <c r="O1431" s="25"/>
      <c r="P1431" s="25"/>
      <c r="Q1431" s="25"/>
      <c r="R1431" s="9">
        <f t="shared" si="34"/>
        <v>57978.080000000002</v>
      </c>
      <c r="S1431" s="1">
        <v>1</v>
      </c>
      <c r="T1431" s="172" t="s">
        <v>4921</v>
      </c>
      <c r="U1431" s="24" t="s">
        <v>25</v>
      </c>
      <c r="V1431" s="22" t="s">
        <v>25</v>
      </c>
      <c r="W1431" s="188" t="s">
        <v>5371</v>
      </c>
      <c r="X1431" s="188" t="s">
        <v>5372</v>
      </c>
    </row>
    <row r="1432" spans="1:24" s="188" customFormat="1" ht="26.25" x14ac:dyDescent="0.25">
      <c r="A1432" s="1">
        <v>1425</v>
      </c>
      <c r="B1432" s="152" t="s">
        <v>2933</v>
      </c>
      <c r="C1432" s="153" t="s">
        <v>3029</v>
      </c>
      <c r="D1432" s="153" t="s">
        <v>3030</v>
      </c>
      <c r="E1432" s="175" t="s">
        <v>5373</v>
      </c>
      <c r="F1432" s="155"/>
      <c r="G1432" s="156" t="s">
        <v>169</v>
      </c>
      <c r="H1432" s="25">
        <v>57978.080000000002</v>
      </c>
      <c r="I1432" s="25">
        <v>1</v>
      </c>
      <c r="J1432" s="25"/>
      <c r="K1432" s="25"/>
      <c r="L1432" s="25"/>
      <c r="M1432" s="25"/>
      <c r="N1432" s="25"/>
      <c r="O1432" s="25"/>
      <c r="P1432" s="25"/>
      <c r="Q1432" s="25"/>
      <c r="R1432" s="9">
        <f t="shared" si="34"/>
        <v>57978.080000000002</v>
      </c>
      <c r="S1432" s="1">
        <v>1</v>
      </c>
      <c r="T1432" s="172" t="s">
        <v>4921</v>
      </c>
      <c r="U1432" s="24" t="s">
        <v>25</v>
      </c>
      <c r="V1432" s="22" t="s">
        <v>25</v>
      </c>
      <c r="W1432" s="188" t="s">
        <v>5371</v>
      </c>
      <c r="X1432" s="188" t="s">
        <v>5372</v>
      </c>
    </row>
    <row r="1433" spans="1:24" ht="80.099999999999994" customHeight="1" x14ac:dyDescent="0.25">
      <c r="A1433" s="1">
        <v>1426</v>
      </c>
      <c r="B1433" s="81" t="s">
        <v>201</v>
      </c>
      <c r="C1433" s="1" t="s">
        <v>5374</v>
      </c>
      <c r="D1433" s="1" t="s">
        <v>5375</v>
      </c>
      <c r="E1433" s="1" t="s">
        <v>16</v>
      </c>
      <c r="F1433" s="5" t="s">
        <v>5376</v>
      </c>
      <c r="G1433" s="1" t="s">
        <v>27</v>
      </c>
      <c r="H1433" s="1"/>
      <c r="I1433" s="1"/>
      <c r="J1433" s="1">
        <v>2500000</v>
      </c>
      <c r="K1433" s="1">
        <v>1</v>
      </c>
      <c r="L1433" s="2"/>
      <c r="M1433" s="2"/>
      <c r="N1433" s="2"/>
      <c r="O1433" s="2"/>
      <c r="P1433" s="22"/>
      <c r="Q1433" s="22"/>
      <c r="R1433" s="9">
        <f t="shared" si="34"/>
        <v>2500000</v>
      </c>
      <c r="S1433" s="1">
        <v>2</v>
      </c>
      <c r="T1433" s="1" t="s">
        <v>5377</v>
      </c>
      <c r="U1433" s="1" t="s">
        <v>28</v>
      </c>
      <c r="V1433" s="33" t="s">
        <v>5378</v>
      </c>
    </row>
    <row r="1434" spans="1:24" ht="80.099999999999994" customHeight="1" x14ac:dyDescent="0.25">
      <c r="A1434" s="1">
        <v>1427</v>
      </c>
      <c r="B1434" s="81" t="s">
        <v>5379</v>
      </c>
      <c r="C1434" s="20" t="s">
        <v>217</v>
      </c>
      <c r="D1434" s="20"/>
      <c r="E1434" s="20" t="s">
        <v>3519</v>
      </c>
      <c r="F1434" s="5" t="s">
        <v>5380</v>
      </c>
      <c r="G1434" s="1" t="s">
        <v>27</v>
      </c>
      <c r="H1434" s="1">
        <v>235000</v>
      </c>
      <c r="I1434" s="1">
        <v>10</v>
      </c>
      <c r="J1434" s="1">
        <v>250000</v>
      </c>
      <c r="K1434" s="1">
        <v>10</v>
      </c>
      <c r="L1434" s="1">
        <v>300000</v>
      </c>
      <c r="M1434" s="1">
        <v>12</v>
      </c>
      <c r="N1434" s="1"/>
      <c r="O1434" s="1"/>
      <c r="P1434" s="22"/>
      <c r="Q1434" s="22"/>
      <c r="R1434" s="9">
        <f t="shared" si="34"/>
        <v>785000</v>
      </c>
      <c r="S1434" s="1">
        <v>32</v>
      </c>
      <c r="T1434" s="1" t="s">
        <v>5377</v>
      </c>
      <c r="U1434" s="1" t="s">
        <v>25</v>
      </c>
      <c r="V1434" s="33" t="s">
        <v>25</v>
      </c>
    </row>
    <row r="1435" spans="1:24" ht="80.099999999999994" customHeight="1" x14ac:dyDescent="0.25">
      <c r="A1435" s="1">
        <v>1428</v>
      </c>
      <c r="B1435" s="81" t="s">
        <v>5381</v>
      </c>
      <c r="C1435" s="20" t="s">
        <v>5382</v>
      </c>
      <c r="D1435" s="20"/>
      <c r="E1435" s="20" t="s">
        <v>3519</v>
      </c>
      <c r="F1435" s="5" t="s">
        <v>5383</v>
      </c>
      <c r="G1435" s="1" t="s">
        <v>17</v>
      </c>
      <c r="H1435" s="1">
        <v>1473925</v>
      </c>
      <c r="I1435" s="1">
        <v>1250</v>
      </c>
      <c r="J1435" s="1">
        <v>1356011</v>
      </c>
      <c r="K1435" s="1">
        <v>1150</v>
      </c>
      <c r="L1435" s="1">
        <v>1980955</v>
      </c>
      <c r="M1435" s="1">
        <v>1680</v>
      </c>
      <c r="N1435" s="1"/>
      <c r="O1435" s="1"/>
      <c r="P1435" s="22"/>
      <c r="Q1435" s="22"/>
      <c r="R1435" s="9">
        <f t="shared" si="34"/>
        <v>4810891</v>
      </c>
      <c r="S1435" s="1">
        <v>5280</v>
      </c>
      <c r="T1435" s="1" t="s">
        <v>5377</v>
      </c>
      <c r="U1435" s="1" t="s">
        <v>25</v>
      </c>
      <c r="V1435" s="33" t="s">
        <v>25</v>
      </c>
    </row>
    <row r="1436" spans="1:24" ht="80.099999999999994" customHeight="1" x14ac:dyDescent="0.25">
      <c r="A1436" s="1">
        <v>1429</v>
      </c>
      <c r="B1436" s="81" t="s">
        <v>5384</v>
      </c>
      <c r="C1436" s="20" t="s">
        <v>5385</v>
      </c>
      <c r="D1436" s="20"/>
      <c r="E1436" s="20" t="s">
        <v>3519</v>
      </c>
      <c r="F1436" s="5" t="s">
        <v>5386</v>
      </c>
      <c r="G1436" s="1" t="s">
        <v>17</v>
      </c>
      <c r="H1436" s="1">
        <v>830300</v>
      </c>
      <c r="I1436" s="1">
        <v>280</v>
      </c>
      <c r="J1436" s="1">
        <v>967700</v>
      </c>
      <c r="K1436" s="1">
        <v>305</v>
      </c>
      <c r="L1436" s="1">
        <v>990000</v>
      </c>
      <c r="M1436" s="1">
        <v>300</v>
      </c>
      <c r="N1436" s="1"/>
      <c r="O1436" s="1"/>
      <c r="P1436" s="22"/>
      <c r="Q1436" s="22"/>
      <c r="R1436" s="9">
        <f t="shared" si="34"/>
        <v>2788000</v>
      </c>
      <c r="S1436" s="1">
        <v>1190</v>
      </c>
      <c r="T1436" s="1" t="s">
        <v>5377</v>
      </c>
      <c r="U1436" s="1" t="s">
        <v>25</v>
      </c>
      <c r="V1436" s="33" t="s">
        <v>25</v>
      </c>
    </row>
    <row r="1437" spans="1:24" ht="80.099999999999994" customHeight="1" x14ac:dyDescent="0.25">
      <c r="A1437" s="1">
        <v>1430</v>
      </c>
      <c r="B1437" s="81" t="s">
        <v>5387</v>
      </c>
      <c r="C1437" s="20" t="s">
        <v>5388</v>
      </c>
      <c r="D1437" s="20"/>
      <c r="E1437" s="20" t="s">
        <v>3519</v>
      </c>
      <c r="F1437" s="5" t="s">
        <v>5389</v>
      </c>
      <c r="G1437" s="20" t="s">
        <v>72</v>
      </c>
      <c r="H1437" s="1">
        <v>820000</v>
      </c>
      <c r="I1437" s="1">
        <v>90</v>
      </c>
      <c r="J1437" s="1">
        <v>870000</v>
      </c>
      <c r="K1437" s="1">
        <v>90</v>
      </c>
      <c r="L1437" s="1">
        <v>930000</v>
      </c>
      <c r="M1437" s="1">
        <v>90</v>
      </c>
      <c r="N1437" s="1"/>
      <c r="O1437" s="1"/>
      <c r="P1437" s="22"/>
      <c r="Q1437" s="22"/>
      <c r="R1437" s="9">
        <f t="shared" si="34"/>
        <v>2620000</v>
      </c>
      <c r="S1437" s="1">
        <v>360</v>
      </c>
      <c r="T1437" s="1" t="s">
        <v>5377</v>
      </c>
      <c r="U1437" s="1" t="s">
        <v>25</v>
      </c>
      <c r="V1437" s="33" t="s">
        <v>25</v>
      </c>
    </row>
    <row r="1438" spans="1:24" ht="80.099999999999994" customHeight="1" x14ac:dyDescent="0.25">
      <c r="A1438" s="1">
        <v>1431</v>
      </c>
      <c r="B1438" s="81" t="s">
        <v>5390</v>
      </c>
      <c r="C1438" s="20" t="s">
        <v>5391</v>
      </c>
      <c r="D1438" s="20"/>
      <c r="E1438" s="20" t="s">
        <v>3519</v>
      </c>
      <c r="F1438" s="5" t="s">
        <v>5392</v>
      </c>
      <c r="G1438" s="1" t="s">
        <v>27</v>
      </c>
      <c r="H1438" s="1">
        <v>795000</v>
      </c>
      <c r="I1438" s="1">
        <v>13</v>
      </c>
      <c r="J1438" s="1">
        <v>850000</v>
      </c>
      <c r="K1438" s="1">
        <v>13</v>
      </c>
      <c r="L1438" s="1">
        <v>910000</v>
      </c>
      <c r="M1438" s="1">
        <v>13</v>
      </c>
      <c r="N1438" s="1"/>
      <c r="O1438" s="1"/>
      <c r="P1438" s="22"/>
      <c r="Q1438" s="22"/>
      <c r="R1438" s="9">
        <f t="shared" si="34"/>
        <v>2555000</v>
      </c>
      <c r="S1438" s="1">
        <v>52</v>
      </c>
      <c r="T1438" s="1" t="s">
        <v>5377</v>
      </c>
      <c r="U1438" s="1" t="s">
        <v>24</v>
      </c>
      <c r="V1438" s="33" t="s">
        <v>5393</v>
      </c>
    </row>
    <row r="1439" spans="1:24" ht="80.099999999999994" customHeight="1" x14ac:dyDescent="0.25">
      <c r="A1439" s="1">
        <v>1432</v>
      </c>
      <c r="B1439" s="81" t="s">
        <v>5394</v>
      </c>
      <c r="C1439" s="20" t="s">
        <v>5395</v>
      </c>
      <c r="D1439" s="20"/>
      <c r="E1439" s="20" t="s">
        <v>3519</v>
      </c>
      <c r="F1439" s="5" t="s">
        <v>5396</v>
      </c>
      <c r="G1439" s="1" t="s">
        <v>17</v>
      </c>
      <c r="H1439" s="1">
        <v>880000</v>
      </c>
      <c r="I1439" s="1">
        <v>450</v>
      </c>
      <c r="J1439" s="1">
        <v>735000</v>
      </c>
      <c r="K1439" s="1">
        <v>350</v>
      </c>
      <c r="L1439" s="1">
        <v>990000</v>
      </c>
      <c r="M1439" s="1">
        <v>450</v>
      </c>
      <c r="N1439" s="1"/>
      <c r="O1439" s="1"/>
      <c r="P1439" s="22"/>
      <c r="Q1439" s="22"/>
      <c r="R1439" s="9">
        <f t="shared" si="34"/>
        <v>2605000</v>
      </c>
      <c r="S1439" s="1">
        <v>1760</v>
      </c>
      <c r="T1439" s="1" t="s">
        <v>5377</v>
      </c>
      <c r="U1439" s="1" t="s">
        <v>25</v>
      </c>
      <c r="V1439" s="33" t="s">
        <v>25</v>
      </c>
    </row>
    <row r="1440" spans="1:24" ht="80.099999999999994" customHeight="1" x14ac:dyDescent="0.25">
      <c r="A1440" s="1">
        <v>1433</v>
      </c>
      <c r="B1440" s="81" t="s">
        <v>5397</v>
      </c>
      <c r="C1440" s="20" t="s">
        <v>5398</v>
      </c>
      <c r="D1440" s="20"/>
      <c r="E1440" s="20" t="s">
        <v>3519</v>
      </c>
      <c r="F1440" s="5" t="s">
        <v>5399</v>
      </c>
      <c r="G1440" s="1" t="s">
        <v>27</v>
      </c>
      <c r="H1440" s="1">
        <v>240000</v>
      </c>
      <c r="I1440" s="1">
        <v>4</v>
      </c>
      <c r="J1440" s="1">
        <v>256000</v>
      </c>
      <c r="K1440" s="1">
        <v>4</v>
      </c>
      <c r="L1440" s="1">
        <v>274000</v>
      </c>
      <c r="M1440" s="1">
        <v>4</v>
      </c>
      <c r="N1440" s="1"/>
      <c r="O1440" s="1"/>
      <c r="P1440" s="22"/>
      <c r="Q1440" s="22"/>
      <c r="R1440" s="9">
        <f t="shared" si="34"/>
        <v>770000</v>
      </c>
      <c r="S1440" s="1">
        <v>16</v>
      </c>
      <c r="T1440" s="1" t="s">
        <v>5377</v>
      </c>
      <c r="U1440" s="1" t="s">
        <v>25</v>
      </c>
      <c r="V1440" s="33" t="s">
        <v>25</v>
      </c>
    </row>
    <row r="1441" spans="1:22" ht="80.099999999999994" customHeight="1" x14ac:dyDescent="0.25">
      <c r="A1441" s="1">
        <v>1434</v>
      </c>
      <c r="B1441" s="81" t="s">
        <v>5400</v>
      </c>
      <c r="C1441" s="20" t="s">
        <v>5401</v>
      </c>
      <c r="D1441" s="20"/>
      <c r="E1441" s="20" t="s">
        <v>3519</v>
      </c>
      <c r="F1441" s="5" t="s">
        <v>5402</v>
      </c>
      <c r="G1441" s="20" t="s">
        <v>72</v>
      </c>
      <c r="H1441" s="1">
        <v>198800</v>
      </c>
      <c r="I1441" s="1">
        <v>6</v>
      </c>
      <c r="J1441" s="1">
        <v>177300</v>
      </c>
      <c r="K1441" s="1">
        <v>5</v>
      </c>
      <c r="L1441" s="1">
        <v>227700</v>
      </c>
      <c r="M1441" s="1">
        <v>6</v>
      </c>
      <c r="N1441" s="1"/>
      <c r="O1441" s="1"/>
      <c r="P1441" s="22"/>
      <c r="Q1441" s="22"/>
      <c r="R1441" s="9">
        <f t="shared" si="34"/>
        <v>603800</v>
      </c>
      <c r="S1441" s="1">
        <v>22</v>
      </c>
      <c r="T1441" s="1" t="s">
        <v>5377</v>
      </c>
      <c r="U1441" s="1" t="s">
        <v>25</v>
      </c>
      <c r="V1441" s="33" t="s">
        <v>25</v>
      </c>
    </row>
    <row r="1442" spans="1:22" ht="80.099999999999994" customHeight="1" x14ac:dyDescent="0.25">
      <c r="A1442" s="1">
        <v>1435</v>
      </c>
      <c r="B1442" s="81" t="s">
        <v>218</v>
      </c>
      <c r="C1442" s="20" t="s">
        <v>5403</v>
      </c>
      <c r="D1442" s="20" t="s">
        <v>5404</v>
      </c>
      <c r="E1442" s="20" t="s">
        <v>3519</v>
      </c>
      <c r="F1442" s="5" t="s">
        <v>5405</v>
      </c>
      <c r="G1442" s="24" t="s">
        <v>219</v>
      </c>
      <c r="H1442" s="1">
        <v>107000</v>
      </c>
      <c r="I1442" s="1">
        <v>310</v>
      </c>
      <c r="J1442" s="1">
        <v>110000</v>
      </c>
      <c r="K1442" s="1">
        <v>300</v>
      </c>
      <c r="L1442" s="1">
        <v>122500</v>
      </c>
      <c r="M1442" s="1">
        <v>3100</v>
      </c>
      <c r="N1442" s="1"/>
      <c r="O1442" s="1"/>
      <c r="P1442" s="22"/>
      <c r="Q1442" s="22"/>
      <c r="R1442" s="9">
        <f t="shared" si="34"/>
        <v>339500</v>
      </c>
      <c r="S1442" s="1">
        <v>4010</v>
      </c>
      <c r="T1442" s="1" t="s">
        <v>5377</v>
      </c>
      <c r="U1442" s="1" t="s">
        <v>25</v>
      </c>
      <c r="V1442" s="33" t="s">
        <v>25</v>
      </c>
    </row>
    <row r="1443" spans="1:22" ht="80.099999999999994" customHeight="1" x14ac:dyDescent="0.25">
      <c r="A1443" s="1">
        <v>1436</v>
      </c>
      <c r="B1443" s="81" t="s">
        <v>5406</v>
      </c>
      <c r="C1443" s="20" t="s">
        <v>5407</v>
      </c>
      <c r="D1443" s="20"/>
      <c r="E1443" s="20" t="s">
        <v>3519</v>
      </c>
      <c r="F1443" s="5" t="s">
        <v>5408</v>
      </c>
      <c r="G1443" s="1" t="s">
        <v>27</v>
      </c>
      <c r="H1443" s="1">
        <v>171000</v>
      </c>
      <c r="I1443" s="1">
        <v>20</v>
      </c>
      <c r="J1443" s="1">
        <v>183000</v>
      </c>
      <c r="K1443" s="1">
        <v>20</v>
      </c>
      <c r="L1443" s="1">
        <v>196000</v>
      </c>
      <c r="M1443" s="1">
        <v>20</v>
      </c>
      <c r="N1443" s="1"/>
      <c r="O1443" s="1"/>
      <c r="P1443" s="22"/>
      <c r="Q1443" s="22"/>
      <c r="R1443" s="9">
        <f t="shared" si="34"/>
        <v>550000</v>
      </c>
      <c r="S1443" s="1">
        <v>80</v>
      </c>
      <c r="T1443" s="1" t="s">
        <v>5377</v>
      </c>
      <c r="U1443" s="1" t="s">
        <v>25</v>
      </c>
      <c r="V1443" s="33" t="s">
        <v>25</v>
      </c>
    </row>
    <row r="1444" spans="1:22" ht="80.099999999999994" customHeight="1" x14ac:dyDescent="0.25">
      <c r="A1444" s="1">
        <v>1437</v>
      </c>
      <c r="B1444" s="81" t="s">
        <v>5409</v>
      </c>
      <c r="C1444" s="20" t="s">
        <v>220</v>
      </c>
      <c r="D1444" s="20"/>
      <c r="E1444" s="20" t="s">
        <v>3519</v>
      </c>
      <c r="F1444" s="5" t="s">
        <v>5410</v>
      </c>
      <c r="G1444" s="20" t="s">
        <v>72</v>
      </c>
      <c r="H1444" s="1">
        <v>149800</v>
      </c>
      <c r="I1444" s="1">
        <v>10</v>
      </c>
      <c r="J1444" s="1">
        <v>160200</v>
      </c>
      <c r="K1444" s="1">
        <v>10</v>
      </c>
      <c r="L1444" s="1">
        <v>171500</v>
      </c>
      <c r="M1444" s="1">
        <v>10</v>
      </c>
      <c r="N1444" s="1">
        <v>183500</v>
      </c>
      <c r="O1444" s="1">
        <v>10</v>
      </c>
      <c r="P1444" s="22"/>
      <c r="Q1444" s="22"/>
      <c r="R1444" s="9">
        <f t="shared" si="34"/>
        <v>665000</v>
      </c>
      <c r="S1444" s="1">
        <v>51</v>
      </c>
      <c r="T1444" s="1" t="s">
        <v>5377</v>
      </c>
      <c r="U1444" s="1" t="s">
        <v>221</v>
      </c>
      <c r="V1444" s="33" t="s">
        <v>5411</v>
      </c>
    </row>
    <row r="1445" spans="1:22" ht="80.099999999999994" customHeight="1" x14ac:dyDescent="0.25">
      <c r="A1445" s="1">
        <v>1438</v>
      </c>
      <c r="B1445" s="81" t="s">
        <v>5412</v>
      </c>
      <c r="C1445" s="20" t="s">
        <v>220</v>
      </c>
      <c r="D1445" s="20"/>
      <c r="E1445" s="20" t="s">
        <v>3519</v>
      </c>
      <c r="F1445" s="5" t="s">
        <v>5413</v>
      </c>
      <c r="G1445" s="20" t="s">
        <v>72</v>
      </c>
      <c r="H1445" s="1">
        <v>288900</v>
      </c>
      <c r="I1445" s="1">
        <v>10</v>
      </c>
      <c r="J1445" s="1">
        <v>309100</v>
      </c>
      <c r="K1445" s="1">
        <v>10</v>
      </c>
      <c r="L1445" s="1">
        <v>330700</v>
      </c>
      <c r="M1445" s="1">
        <v>10</v>
      </c>
      <c r="N1445" s="1">
        <v>353900</v>
      </c>
      <c r="O1445" s="1">
        <v>10</v>
      </c>
      <c r="P1445" s="22"/>
      <c r="Q1445" s="22"/>
      <c r="R1445" s="9">
        <f t="shared" si="34"/>
        <v>1282600</v>
      </c>
      <c r="S1445" s="1">
        <v>54</v>
      </c>
      <c r="T1445" s="1" t="s">
        <v>5377</v>
      </c>
      <c r="U1445" s="1" t="s">
        <v>221</v>
      </c>
      <c r="V1445" s="33" t="s">
        <v>5411</v>
      </c>
    </row>
    <row r="1446" spans="1:22" ht="80.099999999999994" customHeight="1" x14ac:dyDescent="0.25">
      <c r="A1446" s="1">
        <v>1439</v>
      </c>
      <c r="B1446" s="81" t="s">
        <v>5414</v>
      </c>
      <c r="C1446" s="20" t="s">
        <v>188</v>
      </c>
      <c r="D1446" s="20"/>
      <c r="E1446" s="20" t="s">
        <v>3519</v>
      </c>
      <c r="F1446" s="5" t="s">
        <v>5415</v>
      </c>
      <c r="G1446" s="1" t="s">
        <v>27</v>
      </c>
      <c r="H1446" s="1">
        <v>41000</v>
      </c>
      <c r="I1446" s="1">
        <v>5</v>
      </c>
      <c r="J1446" s="1">
        <v>44000</v>
      </c>
      <c r="K1446" s="1">
        <v>5</v>
      </c>
      <c r="L1446" s="1">
        <v>47000</v>
      </c>
      <c r="M1446" s="1">
        <v>5</v>
      </c>
      <c r="N1446" s="1"/>
      <c r="O1446" s="1"/>
      <c r="P1446" s="22"/>
      <c r="Q1446" s="22"/>
      <c r="R1446" s="9">
        <f t="shared" si="34"/>
        <v>132000</v>
      </c>
      <c r="S1446" s="1">
        <v>20</v>
      </c>
      <c r="T1446" s="1" t="s">
        <v>5377</v>
      </c>
      <c r="U1446" s="1" t="s">
        <v>25</v>
      </c>
      <c r="V1446" s="33" t="s">
        <v>25</v>
      </c>
    </row>
    <row r="1447" spans="1:22" ht="80.099999999999994" customHeight="1" x14ac:dyDescent="0.25">
      <c r="A1447" s="1">
        <v>1440</v>
      </c>
      <c r="B1447" s="81" t="s">
        <v>5416</v>
      </c>
      <c r="C1447" s="20" t="s">
        <v>5417</v>
      </c>
      <c r="D1447" s="20"/>
      <c r="E1447" s="20" t="s">
        <v>3519</v>
      </c>
      <c r="F1447" s="5" t="s">
        <v>5418</v>
      </c>
      <c r="G1447" s="20" t="s">
        <v>29</v>
      </c>
      <c r="H1447" s="1">
        <v>90950</v>
      </c>
      <c r="I1447" s="1">
        <v>4</v>
      </c>
      <c r="J1447" s="1">
        <v>48600</v>
      </c>
      <c r="K1447" s="1">
        <v>2</v>
      </c>
      <c r="L1447" s="1">
        <v>52000</v>
      </c>
      <c r="M1447" s="1">
        <v>2</v>
      </c>
      <c r="N1447" s="1">
        <v>55600</v>
      </c>
      <c r="O1447" s="1">
        <v>2</v>
      </c>
      <c r="P1447" s="22"/>
      <c r="Q1447" s="22"/>
      <c r="R1447" s="9">
        <f t="shared" si="34"/>
        <v>247150</v>
      </c>
      <c r="S1447" s="1">
        <v>16</v>
      </c>
      <c r="T1447" s="1" t="s">
        <v>5377</v>
      </c>
      <c r="U1447" s="1" t="s">
        <v>5419</v>
      </c>
      <c r="V1447" s="33" t="s">
        <v>5420</v>
      </c>
    </row>
    <row r="1448" spans="1:22" ht="80.099999999999994" customHeight="1" x14ac:dyDescent="0.25">
      <c r="A1448" s="1">
        <v>1441</v>
      </c>
      <c r="B1448" s="81" t="s">
        <v>5421</v>
      </c>
      <c r="C1448" s="20" t="s">
        <v>111</v>
      </c>
      <c r="D1448" s="20"/>
      <c r="E1448" s="20" t="s">
        <v>3519</v>
      </c>
      <c r="F1448" s="5" t="s">
        <v>5422</v>
      </c>
      <c r="G1448" s="1" t="s">
        <v>27</v>
      </c>
      <c r="H1448" s="1">
        <v>141000</v>
      </c>
      <c r="I1448" s="1">
        <v>50</v>
      </c>
      <c r="J1448" s="1">
        <v>150000</v>
      </c>
      <c r="K1448" s="1">
        <v>50</v>
      </c>
      <c r="L1448" s="1">
        <v>161000</v>
      </c>
      <c r="M1448" s="1">
        <v>50</v>
      </c>
      <c r="N1448" s="1"/>
      <c r="O1448" s="1"/>
      <c r="P1448" s="22"/>
      <c r="Q1448" s="22"/>
      <c r="R1448" s="9">
        <f t="shared" si="34"/>
        <v>452000</v>
      </c>
      <c r="S1448" s="1">
        <v>200</v>
      </c>
      <c r="T1448" s="1" t="s">
        <v>5377</v>
      </c>
      <c r="U1448" s="1" t="s">
        <v>25</v>
      </c>
      <c r="V1448" s="33" t="s">
        <v>25</v>
      </c>
    </row>
    <row r="1449" spans="1:22" ht="80.099999999999994" customHeight="1" x14ac:dyDescent="0.25">
      <c r="A1449" s="1">
        <v>1442</v>
      </c>
      <c r="B1449" s="81" t="s">
        <v>5423</v>
      </c>
      <c r="C1449" s="20" t="s">
        <v>222</v>
      </c>
      <c r="D1449" s="20"/>
      <c r="E1449" s="20" t="s">
        <v>3519</v>
      </c>
      <c r="F1449" s="5" t="s">
        <v>5424</v>
      </c>
      <c r="G1449" s="1" t="s">
        <v>27</v>
      </c>
      <c r="H1449" s="1">
        <v>225000</v>
      </c>
      <c r="I1449" s="1">
        <v>1</v>
      </c>
      <c r="J1449" s="1"/>
      <c r="K1449" s="1"/>
      <c r="L1449" s="1">
        <v>257000</v>
      </c>
      <c r="M1449" s="1">
        <v>1</v>
      </c>
      <c r="N1449" s="1"/>
      <c r="O1449" s="1"/>
      <c r="P1449" s="22"/>
      <c r="Q1449" s="22"/>
      <c r="R1449" s="9">
        <f t="shared" si="34"/>
        <v>482000</v>
      </c>
      <c r="S1449" s="1">
        <v>2</v>
      </c>
      <c r="T1449" s="1" t="s">
        <v>5377</v>
      </c>
      <c r="U1449" s="1" t="s">
        <v>25</v>
      </c>
      <c r="V1449" s="33" t="s">
        <v>25</v>
      </c>
    </row>
    <row r="1450" spans="1:22" ht="80.099999999999994" customHeight="1" x14ac:dyDescent="0.25">
      <c r="A1450" s="1">
        <v>1443</v>
      </c>
      <c r="B1450" s="81" t="s">
        <v>5425</v>
      </c>
      <c r="C1450" s="20" t="s">
        <v>5426</v>
      </c>
      <c r="D1450" s="20"/>
      <c r="E1450" s="20" t="s">
        <v>3519</v>
      </c>
      <c r="F1450" s="5" t="s">
        <v>5427</v>
      </c>
      <c r="G1450" s="1" t="s">
        <v>27</v>
      </c>
      <c r="H1450" s="1"/>
      <c r="I1450" s="1"/>
      <c r="J1450" s="1"/>
      <c r="K1450" s="1"/>
      <c r="L1450" s="1">
        <v>206300</v>
      </c>
      <c r="M1450" s="1">
        <v>10</v>
      </c>
      <c r="N1450" s="1"/>
      <c r="O1450" s="1"/>
      <c r="P1450" s="22"/>
      <c r="Q1450" s="22"/>
      <c r="R1450" s="9">
        <f t="shared" si="34"/>
        <v>206300</v>
      </c>
      <c r="S1450" s="1">
        <v>10</v>
      </c>
      <c r="T1450" s="1" t="s">
        <v>5377</v>
      </c>
      <c r="U1450" s="1" t="s">
        <v>25</v>
      </c>
      <c r="V1450" s="33" t="s">
        <v>25</v>
      </c>
    </row>
    <row r="1451" spans="1:22" ht="80.099999999999994" customHeight="1" x14ac:dyDescent="0.25">
      <c r="A1451" s="1">
        <v>1444</v>
      </c>
      <c r="B1451" s="81" t="s">
        <v>5428</v>
      </c>
      <c r="C1451" s="20" t="s">
        <v>5429</v>
      </c>
      <c r="D1451" s="20"/>
      <c r="E1451" s="20" t="s">
        <v>3519</v>
      </c>
      <c r="F1451" s="5" t="s">
        <v>5430</v>
      </c>
      <c r="G1451" s="1" t="s">
        <v>27</v>
      </c>
      <c r="H1451" s="1">
        <v>141000</v>
      </c>
      <c r="I1451" s="1">
        <v>3</v>
      </c>
      <c r="J1451" s="1">
        <v>100500</v>
      </c>
      <c r="K1451" s="1">
        <v>2</v>
      </c>
      <c r="L1451" s="1">
        <v>107000</v>
      </c>
      <c r="M1451" s="1">
        <v>2</v>
      </c>
      <c r="N1451" s="1">
        <v>114000</v>
      </c>
      <c r="O1451" s="1">
        <v>2</v>
      </c>
      <c r="P1451" s="22"/>
      <c r="Q1451" s="22"/>
      <c r="R1451" s="9">
        <f t="shared" si="34"/>
        <v>462500</v>
      </c>
      <c r="S1451" s="1">
        <v>13</v>
      </c>
      <c r="T1451" s="1" t="s">
        <v>5377</v>
      </c>
      <c r="U1451" s="1" t="s">
        <v>221</v>
      </c>
      <c r="V1451" s="33" t="s">
        <v>5431</v>
      </c>
    </row>
    <row r="1452" spans="1:22" ht="80.099999999999994" customHeight="1" x14ac:dyDescent="0.25">
      <c r="A1452" s="1">
        <v>1445</v>
      </c>
      <c r="B1452" s="81" t="s">
        <v>5432</v>
      </c>
      <c r="C1452" s="20" t="s">
        <v>5433</v>
      </c>
      <c r="D1452" s="20"/>
      <c r="E1452" s="20" t="s">
        <v>3519</v>
      </c>
      <c r="F1452" s="5" t="s">
        <v>5434</v>
      </c>
      <c r="G1452" s="1" t="s">
        <v>27</v>
      </c>
      <c r="H1452" s="1">
        <v>28300</v>
      </c>
      <c r="I1452" s="1">
        <v>1</v>
      </c>
      <c r="J1452" s="1">
        <v>40900</v>
      </c>
      <c r="K1452" s="1">
        <v>1</v>
      </c>
      <c r="L1452" s="1">
        <v>43800</v>
      </c>
      <c r="M1452" s="1">
        <v>1</v>
      </c>
      <c r="N1452" s="1"/>
      <c r="O1452" s="1"/>
      <c r="P1452" s="22"/>
      <c r="Q1452" s="22"/>
      <c r="R1452" s="9">
        <f t="shared" si="34"/>
        <v>113000</v>
      </c>
      <c r="S1452" s="1">
        <v>3</v>
      </c>
      <c r="T1452" s="1" t="s">
        <v>5377</v>
      </c>
      <c r="U1452" s="1" t="s">
        <v>25</v>
      </c>
      <c r="V1452" s="33" t="s">
        <v>25</v>
      </c>
    </row>
    <row r="1453" spans="1:22" ht="80.099999999999994" customHeight="1" x14ac:dyDescent="0.25">
      <c r="A1453" s="1">
        <v>1446</v>
      </c>
      <c r="B1453" s="81" t="s">
        <v>5435</v>
      </c>
      <c r="C1453" s="20" t="s">
        <v>5436</v>
      </c>
      <c r="D1453" s="20"/>
      <c r="E1453" s="20" t="s">
        <v>3519</v>
      </c>
      <c r="F1453" s="5" t="s">
        <v>5437</v>
      </c>
      <c r="G1453" s="1" t="s">
        <v>27</v>
      </c>
      <c r="H1453" s="1">
        <v>90200</v>
      </c>
      <c r="I1453" s="1">
        <v>5</v>
      </c>
      <c r="J1453" s="1">
        <v>77200</v>
      </c>
      <c r="K1453" s="1">
        <v>4</v>
      </c>
      <c r="L1453" s="1">
        <v>103000</v>
      </c>
      <c r="M1453" s="1">
        <v>5</v>
      </c>
      <c r="N1453" s="1"/>
      <c r="O1453" s="1"/>
      <c r="P1453" s="22"/>
      <c r="Q1453" s="22"/>
      <c r="R1453" s="9">
        <f t="shared" si="34"/>
        <v>270400</v>
      </c>
      <c r="S1453" s="1">
        <v>18</v>
      </c>
      <c r="T1453" s="1" t="s">
        <v>5377</v>
      </c>
      <c r="U1453" s="1" t="s">
        <v>25</v>
      </c>
      <c r="V1453" s="33" t="s">
        <v>25</v>
      </c>
    </row>
    <row r="1454" spans="1:22" ht="80.099999999999994" customHeight="1" x14ac:dyDescent="0.25">
      <c r="A1454" s="1">
        <v>1447</v>
      </c>
      <c r="B1454" s="81" t="s">
        <v>5438</v>
      </c>
      <c r="C1454" s="20" t="s">
        <v>87</v>
      </c>
      <c r="D1454" s="25"/>
      <c r="E1454" s="20" t="s">
        <v>3519</v>
      </c>
      <c r="F1454" s="5" t="s">
        <v>5439</v>
      </c>
      <c r="G1454" s="1" t="s">
        <v>27</v>
      </c>
      <c r="H1454" s="1">
        <v>70400</v>
      </c>
      <c r="I1454" s="1">
        <v>10</v>
      </c>
      <c r="J1454" s="1">
        <v>75300</v>
      </c>
      <c r="K1454" s="1">
        <v>10</v>
      </c>
      <c r="L1454" s="1">
        <v>80600</v>
      </c>
      <c r="M1454" s="1">
        <v>10</v>
      </c>
      <c r="N1454" s="1"/>
      <c r="O1454" s="1"/>
      <c r="P1454" s="22"/>
      <c r="Q1454" s="22"/>
      <c r="R1454" s="9">
        <f t="shared" si="34"/>
        <v>226300</v>
      </c>
      <c r="S1454" s="1">
        <v>40</v>
      </c>
      <c r="T1454" s="1" t="s">
        <v>5377</v>
      </c>
      <c r="U1454" s="1" t="s">
        <v>25</v>
      </c>
      <c r="V1454" s="33" t="s">
        <v>25</v>
      </c>
    </row>
    <row r="1455" spans="1:22" ht="80.099999999999994" customHeight="1" x14ac:dyDescent="0.25">
      <c r="A1455" s="1">
        <v>1448</v>
      </c>
      <c r="B1455" s="81" t="s">
        <v>5440</v>
      </c>
      <c r="C1455" s="20" t="s">
        <v>224</v>
      </c>
      <c r="D1455" s="20"/>
      <c r="E1455" s="20" t="s">
        <v>3519</v>
      </c>
      <c r="F1455" s="5" t="s">
        <v>5441</v>
      </c>
      <c r="G1455" s="1" t="s">
        <v>27</v>
      </c>
      <c r="H1455" s="1">
        <v>155000</v>
      </c>
      <c r="I1455" s="1">
        <v>1</v>
      </c>
      <c r="J1455" s="1">
        <v>166000</v>
      </c>
      <c r="K1455" s="1">
        <v>1</v>
      </c>
      <c r="L1455" s="1">
        <v>177600</v>
      </c>
      <c r="M1455" s="1">
        <v>1</v>
      </c>
      <c r="N1455" s="1"/>
      <c r="O1455" s="1"/>
      <c r="P1455" s="22"/>
      <c r="Q1455" s="22"/>
      <c r="R1455" s="9">
        <f t="shared" si="34"/>
        <v>498600</v>
      </c>
      <c r="S1455" s="1">
        <v>4</v>
      </c>
      <c r="T1455" s="1" t="s">
        <v>5377</v>
      </c>
      <c r="U1455" s="1" t="s">
        <v>25</v>
      </c>
      <c r="V1455" s="33" t="s">
        <v>25</v>
      </c>
    </row>
    <row r="1456" spans="1:22" ht="80.099999999999994" customHeight="1" x14ac:dyDescent="0.25">
      <c r="A1456" s="1">
        <v>1449</v>
      </c>
      <c r="B1456" s="81" t="s">
        <v>5442</v>
      </c>
      <c r="C1456" s="20" t="s">
        <v>5443</v>
      </c>
      <c r="D1456" s="20"/>
      <c r="E1456" s="20" t="s">
        <v>3519</v>
      </c>
      <c r="F1456" s="5" t="s">
        <v>5444</v>
      </c>
      <c r="G1456" s="1" t="s">
        <v>27</v>
      </c>
      <c r="H1456" s="1">
        <v>107000</v>
      </c>
      <c r="I1456" s="1">
        <v>5</v>
      </c>
      <c r="J1456" s="1">
        <v>68694</v>
      </c>
      <c r="K1456" s="1">
        <v>3</v>
      </c>
      <c r="L1456" s="1">
        <v>73500</v>
      </c>
      <c r="M1456" s="1">
        <v>3</v>
      </c>
      <c r="N1456" s="1">
        <v>78600</v>
      </c>
      <c r="O1456" s="1">
        <v>3</v>
      </c>
      <c r="P1456" s="22"/>
      <c r="Q1456" s="22"/>
      <c r="R1456" s="9">
        <f t="shared" si="34"/>
        <v>327794</v>
      </c>
      <c r="S1456" s="1">
        <v>17</v>
      </c>
      <c r="T1456" s="1" t="s">
        <v>5377</v>
      </c>
      <c r="U1456" s="1" t="s">
        <v>25</v>
      </c>
      <c r="V1456" s="33" t="s">
        <v>25</v>
      </c>
    </row>
    <row r="1457" spans="1:22" ht="80.099999999999994" customHeight="1" x14ac:dyDescent="0.25">
      <c r="A1457" s="1">
        <v>1450</v>
      </c>
      <c r="B1457" s="81" t="s">
        <v>5445</v>
      </c>
      <c r="C1457" s="20" t="s">
        <v>5446</v>
      </c>
      <c r="D1457" s="20"/>
      <c r="E1457" s="20" t="s">
        <v>3519</v>
      </c>
      <c r="F1457" s="5" t="s">
        <v>5447</v>
      </c>
      <c r="G1457" s="1" t="s">
        <v>27</v>
      </c>
      <c r="H1457" s="1">
        <v>182600</v>
      </c>
      <c r="I1457" s="1">
        <v>40</v>
      </c>
      <c r="J1457" s="1">
        <v>195400</v>
      </c>
      <c r="K1457" s="1">
        <v>40</v>
      </c>
      <c r="L1457" s="1">
        <v>209000</v>
      </c>
      <c r="M1457" s="1">
        <v>40</v>
      </c>
      <c r="N1457" s="1"/>
      <c r="O1457" s="1"/>
      <c r="P1457" s="22"/>
      <c r="Q1457" s="22"/>
      <c r="R1457" s="9">
        <f t="shared" si="34"/>
        <v>587000</v>
      </c>
      <c r="S1457" s="1">
        <v>160</v>
      </c>
      <c r="T1457" s="1" t="s">
        <v>5377</v>
      </c>
      <c r="U1457" s="1" t="s">
        <v>25</v>
      </c>
      <c r="V1457" s="33" t="s">
        <v>25</v>
      </c>
    </row>
    <row r="1458" spans="1:22" ht="80.099999999999994" customHeight="1" x14ac:dyDescent="0.25">
      <c r="A1458" s="1">
        <v>1451</v>
      </c>
      <c r="B1458" s="81" t="s">
        <v>5448</v>
      </c>
      <c r="C1458" s="20" t="s">
        <v>188</v>
      </c>
      <c r="D1458" s="20"/>
      <c r="E1458" s="20" t="s">
        <v>3519</v>
      </c>
      <c r="F1458" s="5" t="s">
        <v>5449</v>
      </c>
      <c r="G1458" s="1" t="s">
        <v>27</v>
      </c>
      <c r="H1458" s="1">
        <v>159600</v>
      </c>
      <c r="I1458" s="1">
        <v>4</v>
      </c>
      <c r="J1458" s="1">
        <v>170800</v>
      </c>
      <c r="K1458" s="1">
        <v>4</v>
      </c>
      <c r="L1458" s="1">
        <v>182800</v>
      </c>
      <c r="M1458" s="1">
        <v>4</v>
      </c>
      <c r="N1458" s="1"/>
      <c r="O1458" s="1"/>
      <c r="P1458" s="22"/>
      <c r="Q1458" s="22"/>
      <c r="R1458" s="9">
        <f t="shared" si="34"/>
        <v>513200</v>
      </c>
      <c r="S1458" s="1">
        <v>16</v>
      </c>
      <c r="T1458" s="1" t="s">
        <v>5377</v>
      </c>
      <c r="U1458" s="1" t="s">
        <v>25</v>
      </c>
      <c r="V1458" s="33" t="s">
        <v>25</v>
      </c>
    </row>
    <row r="1459" spans="1:22" ht="80.099999999999994" customHeight="1" x14ac:dyDescent="0.25">
      <c r="A1459" s="1">
        <v>1452</v>
      </c>
      <c r="B1459" s="81" t="s">
        <v>225</v>
      </c>
      <c r="C1459" s="20" t="s">
        <v>5450</v>
      </c>
      <c r="D1459" s="20" t="s">
        <v>5451</v>
      </c>
      <c r="E1459" s="20" t="s">
        <v>3519</v>
      </c>
      <c r="F1459" s="5" t="s">
        <v>5452</v>
      </c>
      <c r="G1459" s="1" t="s">
        <v>17</v>
      </c>
      <c r="H1459" s="1">
        <v>68600</v>
      </c>
      <c r="I1459" s="1">
        <v>50</v>
      </c>
      <c r="J1459" s="1">
        <v>73500</v>
      </c>
      <c r="K1459" s="1">
        <v>50</v>
      </c>
      <c r="L1459" s="1">
        <v>78600</v>
      </c>
      <c r="M1459" s="1">
        <v>50</v>
      </c>
      <c r="N1459" s="1"/>
      <c r="O1459" s="1"/>
      <c r="P1459" s="22"/>
      <c r="Q1459" s="22"/>
      <c r="R1459" s="9">
        <f t="shared" si="34"/>
        <v>220700</v>
      </c>
      <c r="S1459" s="1">
        <v>200</v>
      </c>
      <c r="T1459" s="1" t="s">
        <v>5377</v>
      </c>
      <c r="U1459" s="1" t="s">
        <v>25</v>
      </c>
      <c r="V1459" s="33" t="s">
        <v>25</v>
      </c>
    </row>
    <row r="1460" spans="1:22" ht="80.099999999999994" customHeight="1" x14ac:dyDescent="0.25">
      <c r="A1460" s="1">
        <v>1453</v>
      </c>
      <c r="B1460" s="81" t="s">
        <v>5453</v>
      </c>
      <c r="C1460" s="20" t="s">
        <v>5454</v>
      </c>
      <c r="D1460" s="20"/>
      <c r="E1460" s="20" t="s">
        <v>3519</v>
      </c>
      <c r="F1460" s="5" t="s">
        <v>5455</v>
      </c>
      <c r="G1460" s="1" t="s">
        <v>27</v>
      </c>
      <c r="H1460" s="1">
        <v>1870989.1199999999</v>
      </c>
      <c r="I1460" s="1">
        <v>1</v>
      </c>
      <c r="J1460" s="1"/>
      <c r="K1460" s="1"/>
      <c r="L1460" s="1">
        <v>2132927.5967999995</v>
      </c>
      <c r="M1460" s="1">
        <v>1</v>
      </c>
      <c r="N1460" s="1"/>
      <c r="O1460" s="1"/>
      <c r="P1460" s="22"/>
      <c r="Q1460" s="22"/>
      <c r="R1460" s="9">
        <f t="shared" si="34"/>
        <v>4003916.7167999996</v>
      </c>
      <c r="S1460" s="1">
        <v>2</v>
      </c>
      <c r="T1460" s="1" t="s">
        <v>5377</v>
      </c>
      <c r="U1460" s="1" t="s">
        <v>25</v>
      </c>
      <c r="V1460" s="33" t="s">
        <v>25</v>
      </c>
    </row>
    <row r="1461" spans="1:22" ht="80.099999999999994" customHeight="1" x14ac:dyDescent="0.25">
      <c r="A1461" s="1">
        <v>1454</v>
      </c>
      <c r="B1461" s="81" t="s">
        <v>5456</v>
      </c>
      <c r="C1461" s="20" t="s">
        <v>5457</v>
      </c>
      <c r="D1461" s="20"/>
      <c r="E1461" s="20" t="s">
        <v>3519</v>
      </c>
      <c r="F1461" s="5" t="s">
        <v>5458</v>
      </c>
      <c r="G1461" s="1" t="s">
        <v>27</v>
      </c>
      <c r="H1461" s="1"/>
      <c r="I1461" s="1"/>
      <c r="J1461" s="1"/>
      <c r="K1461" s="1"/>
      <c r="L1461" s="1">
        <v>27600000</v>
      </c>
      <c r="M1461" s="1">
        <v>22</v>
      </c>
      <c r="N1461" s="1"/>
      <c r="O1461" s="1"/>
      <c r="P1461" s="22"/>
      <c r="Q1461" s="22"/>
      <c r="R1461" s="9">
        <f t="shared" si="34"/>
        <v>27600000</v>
      </c>
      <c r="S1461" s="1">
        <v>44</v>
      </c>
      <c r="T1461" s="1" t="s">
        <v>5377</v>
      </c>
      <c r="U1461" s="1" t="s">
        <v>25</v>
      </c>
      <c r="V1461" s="33" t="s">
        <v>25</v>
      </c>
    </row>
    <row r="1462" spans="1:22" ht="80.099999999999994" customHeight="1" x14ac:dyDescent="0.25">
      <c r="A1462" s="1">
        <v>1455</v>
      </c>
      <c r="B1462" s="81" t="s">
        <v>5459</v>
      </c>
      <c r="C1462" s="20" t="s">
        <v>5460</v>
      </c>
      <c r="D1462" s="20"/>
      <c r="E1462" s="20" t="s">
        <v>3519</v>
      </c>
      <c r="F1462" s="5" t="s">
        <v>5461</v>
      </c>
      <c r="G1462" s="1" t="s">
        <v>27</v>
      </c>
      <c r="H1462" s="1"/>
      <c r="I1462" s="1"/>
      <c r="J1462" s="1">
        <v>1200000</v>
      </c>
      <c r="K1462" s="1">
        <v>50</v>
      </c>
      <c r="L1462" s="1">
        <v>1290000</v>
      </c>
      <c r="M1462" s="1">
        <v>50</v>
      </c>
      <c r="N1462" s="1"/>
      <c r="O1462" s="1"/>
      <c r="P1462" s="22"/>
      <c r="Q1462" s="22"/>
      <c r="R1462" s="9">
        <f t="shared" si="34"/>
        <v>2490000</v>
      </c>
      <c r="S1462" s="1">
        <v>150</v>
      </c>
      <c r="T1462" s="1" t="s">
        <v>5377</v>
      </c>
      <c r="U1462" s="1" t="s">
        <v>25</v>
      </c>
      <c r="V1462" s="33" t="s">
        <v>25</v>
      </c>
    </row>
    <row r="1463" spans="1:22" ht="80.099999999999994" customHeight="1" x14ac:dyDescent="0.25">
      <c r="A1463" s="1">
        <v>1456</v>
      </c>
      <c r="B1463" s="81" t="s">
        <v>5462</v>
      </c>
      <c r="C1463" s="20" t="s">
        <v>5463</v>
      </c>
      <c r="D1463" s="20"/>
      <c r="E1463" s="20" t="s">
        <v>3519</v>
      </c>
      <c r="F1463" s="5" t="s">
        <v>5464</v>
      </c>
      <c r="G1463" s="1" t="s">
        <v>27</v>
      </c>
      <c r="H1463" s="1">
        <v>191100</v>
      </c>
      <c r="I1463" s="1">
        <v>8</v>
      </c>
      <c r="J1463" s="1">
        <v>204000</v>
      </c>
      <c r="K1463" s="1">
        <v>8</v>
      </c>
      <c r="L1463" s="1">
        <v>21800</v>
      </c>
      <c r="M1463" s="1">
        <v>8</v>
      </c>
      <c r="N1463" s="1"/>
      <c r="O1463" s="1"/>
      <c r="P1463" s="22"/>
      <c r="Q1463" s="22"/>
      <c r="R1463" s="9">
        <f t="shared" si="34"/>
        <v>416900</v>
      </c>
      <c r="S1463" s="1">
        <v>32</v>
      </c>
      <c r="T1463" s="1" t="s">
        <v>5377</v>
      </c>
      <c r="U1463" s="1" t="s">
        <v>24</v>
      </c>
      <c r="V1463" s="33" t="s">
        <v>5465</v>
      </c>
    </row>
    <row r="1464" spans="1:22" ht="80.099999999999994" customHeight="1" x14ac:dyDescent="0.25">
      <c r="A1464" s="1">
        <v>1457</v>
      </c>
      <c r="B1464" s="81" t="s">
        <v>5466</v>
      </c>
      <c r="C1464" s="20" t="s">
        <v>226</v>
      </c>
      <c r="D1464" s="20"/>
      <c r="E1464" s="20" t="s">
        <v>3519</v>
      </c>
      <c r="F1464" s="5" t="s">
        <v>5467</v>
      </c>
      <c r="G1464" s="1" t="s">
        <v>27</v>
      </c>
      <c r="H1464" s="1">
        <v>229900</v>
      </c>
      <c r="I1464" s="1">
        <v>4</v>
      </c>
      <c r="J1464" s="1"/>
      <c r="K1464" s="1"/>
      <c r="L1464" s="1"/>
      <c r="M1464" s="1"/>
      <c r="N1464" s="1"/>
      <c r="O1464" s="1"/>
      <c r="P1464" s="22"/>
      <c r="Q1464" s="22"/>
      <c r="R1464" s="9">
        <f t="shared" si="34"/>
        <v>229900</v>
      </c>
      <c r="S1464" s="1">
        <v>4</v>
      </c>
      <c r="T1464" s="1" t="s">
        <v>5377</v>
      </c>
      <c r="U1464" s="1" t="s">
        <v>25</v>
      </c>
      <c r="V1464" s="33" t="s">
        <v>25</v>
      </c>
    </row>
    <row r="1465" spans="1:22" ht="80.099999999999994" customHeight="1" x14ac:dyDescent="0.25">
      <c r="A1465" s="1">
        <v>1458</v>
      </c>
      <c r="B1465" s="81" t="s">
        <v>5468</v>
      </c>
      <c r="C1465" s="20" t="s">
        <v>5469</v>
      </c>
      <c r="D1465" s="20"/>
      <c r="E1465" s="20" t="s">
        <v>3519</v>
      </c>
      <c r="F1465" s="5" t="s">
        <v>5470</v>
      </c>
      <c r="G1465" s="1" t="s">
        <v>27</v>
      </c>
      <c r="H1465" s="1">
        <v>76700</v>
      </c>
      <c r="I1465" s="1">
        <v>10</v>
      </c>
      <c r="J1465" s="1"/>
      <c r="K1465" s="1"/>
      <c r="L1465" s="1"/>
      <c r="M1465" s="1"/>
      <c r="N1465" s="1"/>
      <c r="O1465" s="1"/>
      <c r="P1465" s="22"/>
      <c r="Q1465" s="22"/>
      <c r="R1465" s="9">
        <f t="shared" si="34"/>
        <v>76700</v>
      </c>
      <c r="S1465" s="1">
        <v>10</v>
      </c>
      <c r="T1465" s="1" t="s">
        <v>5377</v>
      </c>
      <c r="U1465" s="1" t="s">
        <v>25</v>
      </c>
      <c r="V1465" s="33" t="s">
        <v>25</v>
      </c>
    </row>
    <row r="1466" spans="1:22" ht="80.099999999999994" customHeight="1" x14ac:dyDescent="0.25">
      <c r="A1466" s="1">
        <v>1459</v>
      </c>
      <c r="B1466" s="81" t="s">
        <v>5471</v>
      </c>
      <c r="C1466" s="20" t="s">
        <v>5472</v>
      </c>
      <c r="D1466" s="20"/>
      <c r="E1466" s="20" t="s">
        <v>3519</v>
      </c>
      <c r="F1466" s="5" t="s">
        <v>5473</v>
      </c>
      <c r="G1466" s="1" t="s">
        <v>27</v>
      </c>
      <c r="H1466" s="1">
        <v>123000</v>
      </c>
      <c r="I1466" s="1">
        <v>12</v>
      </c>
      <c r="J1466" s="1"/>
      <c r="K1466" s="1"/>
      <c r="L1466" s="1"/>
      <c r="M1466" s="1"/>
      <c r="N1466" s="1"/>
      <c r="O1466" s="1"/>
      <c r="P1466" s="22"/>
      <c r="Q1466" s="22"/>
      <c r="R1466" s="9">
        <f t="shared" si="34"/>
        <v>123000</v>
      </c>
      <c r="S1466" s="1">
        <v>12</v>
      </c>
      <c r="T1466" s="1" t="s">
        <v>5377</v>
      </c>
      <c r="U1466" s="1" t="s">
        <v>25</v>
      </c>
      <c r="V1466" s="33" t="s">
        <v>25</v>
      </c>
    </row>
    <row r="1467" spans="1:22" ht="80.099999999999994" customHeight="1" x14ac:dyDescent="0.25">
      <c r="A1467" s="1">
        <v>1460</v>
      </c>
      <c r="B1467" s="81" t="s">
        <v>5474</v>
      </c>
      <c r="C1467" s="20" t="s">
        <v>5475</v>
      </c>
      <c r="D1467" s="20"/>
      <c r="E1467" s="20" t="s">
        <v>3519</v>
      </c>
      <c r="F1467" s="5" t="s">
        <v>5476</v>
      </c>
      <c r="G1467" s="1" t="s">
        <v>27</v>
      </c>
      <c r="H1467" s="1">
        <v>121000</v>
      </c>
      <c r="I1467" s="1">
        <v>1</v>
      </c>
      <c r="J1467" s="1"/>
      <c r="K1467" s="1"/>
      <c r="L1467" s="1"/>
      <c r="M1467" s="1"/>
      <c r="N1467" s="1"/>
      <c r="O1467" s="1"/>
      <c r="P1467" s="22"/>
      <c r="Q1467" s="22"/>
      <c r="R1467" s="9">
        <f t="shared" si="34"/>
        <v>121000</v>
      </c>
      <c r="S1467" s="1">
        <v>1</v>
      </c>
      <c r="T1467" s="1" t="s">
        <v>5377</v>
      </c>
      <c r="U1467" s="1" t="s">
        <v>24</v>
      </c>
      <c r="V1467" s="33" t="s">
        <v>5477</v>
      </c>
    </row>
    <row r="1468" spans="1:22" ht="80.099999999999994" customHeight="1" x14ac:dyDescent="0.25">
      <c r="A1468" s="1">
        <v>1461</v>
      </c>
      <c r="B1468" s="81" t="s">
        <v>5478</v>
      </c>
      <c r="C1468" s="20" t="s">
        <v>227</v>
      </c>
      <c r="D1468" s="20" t="s">
        <v>5479</v>
      </c>
      <c r="E1468" s="20" t="s">
        <v>5480</v>
      </c>
      <c r="F1468" s="5" t="s">
        <v>5481</v>
      </c>
      <c r="G1468" s="1" t="s">
        <v>20</v>
      </c>
      <c r="H1468" s="1">
        <v>1401750</v>
      </c>
      <c r="I1468" s="1">
        <v>30</v>
      </c>
      <c r="J1468" s="1">
        <v>1500000</v>
      </c>
      <c r="K1468" s="1">
        <v>30</v>
      </c>
      <c r="L1468" s="1">
        <v>1800000</v>
      </c>
      <c r="M1468" s="1">
        <v>30</v>
      </c>
      <c r="N1468" s="1"/>
      <c r="O1468" s="1"/>
      <c r="P1468" s="22"/>
      <c r="Q1468" s="22"/>
      <c r="R1468" s="9">
        <f t="shared" si="34"/>
        <v>4701750</v>
      </c>
      <c r="S1468" s="1">
        <v>90</v>
      </c>
      <c r="T1468" s="1" t="s">
        <v>5377</v>
      </c>
      <c r="U1468" s="1" t="s">
        <v>23</v>
      </c>
      <c r="V1468" s="33" t="s">
        <v>5482</v>
      </c>
    </row>
    <row r="1469" spans="1:22" ht="80.099999999999994" customHeight="1" x14ac:dyDescent="0.25">
      <c r="A1469" s="1">
        <v>1462</v>
      </c>
      <c r="B1469" s="81" t="s">
        <v>5483</v>
      </c>
      <c r="C1469" s="20" t="s">
        <v>99</v>
      </c>
      <c r="D1469" s="20" t="s">
        <v>5484</v>
      </c>
      <c r="E1469" s="20" t="s">
        <v>98</v>
      </c>
      <c r="F1469" s="5" t="s">
        <v>5485</v>
      </c>
      <c r="G1469" s="1" t="s">
        <v>27</v>
      </c>
      <c r="H1469" s="1">
        <v>217567.63680000004</v>
      </c>
      <c r="I1469" s="1">
        <v>74</v>
      </c>
      <c r="J1469" s="1">
        <v>232797.37137600005</v>
      </c>
      <c r="K1469" s="1">
        <v>74</v>
      </c>
      <c r="L1469" s="1">
        <v>249093.18737232007</v>
      </c>
      <c r="M1469" s="1">
        <v>74</v>
      </c>
      <c r="N1469" s="1"/>
      <c r="O1469" s="1"/>
      <c r="P1469" s="22"/>
      <c r="Q1469" s="22"/>
      <c r="R1469" s="9">
        <f t="shared" si="34"/>
        <v>699458.19554832019</v>
      </c>
      <c r="S1469" s="1">
        <v>296</v>
      </c>
      <c r="T1469" s="1" t="s">
        <v>5377</v>
      </c>
      <c r="U1469" s="1" t="s">
        <v>25</v>
      </c>
      <c r="V1469" s="33" t="s">
        <v>25</v>
      </c>
    </row>
    <row r="1470" spans="1:22" ht="80.099999999999994" customHeight="1" x14ac:dyDescent="0.25">
      <c r="A1470" s="1">
        <v>1463</v>
      </c>
      <c r="B1470" s="81" t="s">
        <v>5486</v>
      </c>
      <c r="C1470" s="20" t="s">
        <v>5463</v>
      </c>
      <c r="D1470" s="20" t="s">
        <v>258</v>
      </c>
      <c r="E1470" s="20" t="s">
        <v>5487</v>
      </c>
      <c r="F1470" s="5" t="s">
        <v>5488</v>
      </c>
      <c r="G1470" s="20" t="s">
        <v>15</v>
      </c>
      <c r="H1470" s="1">
        <v>390000</v>
      </c>
      <c r="I1470" s="1">
        <v>2</v>
      </c>
      <c r="J1470" s="1"/>
      <c r="K1470" s="1"/>
      <c r="L1470" s="1"/>
      <c r="M1470" s="1"/>
      <c r="N1470" s="1"/>
      <c r="O1470" s="1"/>
      <c r="P1470" s="22"/>
      <c r="Q1470" s="22"/>
      <c r="R1470" s="9">
        <f t="shared" si="34"/>
        <v>390000</v>
      </c>
      <c r="S1470" s="1">
        <v>3</v>
      </c>
      <c r="T1470" s="1" t="s">
        <v>5377</v>
      </c>
      <c r="U1470" s="1" t="s">
        <v>25</v>
      </c>
      <c r="V1470" s="33" t="s">
        <v>25</v>
      </c>
    </row>
    <row r="1471" spans="1:22" ht="63" customHeight="1" x14ac:dyDescent="0.25">
      <c r="A1471" s="1">
        <v>1464</v>
      </c>
      <c r="B1471" s="81" t="s">
        <v>5489</v>
      </c>
      <c r="C1471" s="20" t="s">
        <v>5490</v>
      </c>
      <c r="D1471" s="20" t="s">
        <v>5491</v>
      </c>
      <c r="E1471" s="20" t="s">
        <v>5491</v>
      </c>
      <c r="F1471" s="29" t="s">
        <v>5492</v>
      </c>
      <c r="G1471" s="20" t="s">
        <v>169</v>
      </c>
      <c r="H1471" s="1">
        <v>18743700</v>
      </c>
      <c r="I1471" s="1">
        <v>35</v>
      </c>
      <c r="J1471" s="1">
        <v>2005570</v>
      </c>
      <c r="K1471" s="1">
        <v>35</v>
      </c>
      <c r="L1471" s="1">
        <v>22961800</v>
      </c>
      <c r="M1471" s="1">
        <v>35</v>
      </c>
      <c r="N1471" s="1">
        <v>24569200</v>
      </c>
      <c r="O1471" s="1">
        <v>35</v>
      </c>
      <c r="P1471" s="22"/>
      <c r="Q1471" s="22"/>
      <c r="R1471" s="9">
        <f t="shared" si="34"/>
        <v>68280270</v>
      </c>
      <c r="S1471" s="1">
        <v>175</v>
      </c>
      <c r="T1471" s="20" t="s">
        <v>5493</v>
      </c>
      <c r="U1471" s="1" t="s">
        <v>25</v>
      </c>
      <c r="V1471" s="33" t="s">
        <v>25</v>
      </c>
    </row>
    <row r="1472" spans="1:22" ht="157.5" customHeight="1" x14ac:dyDescent="0.25">
      <c r="A1472" s="1">
        <v>1465</v>
      </c>
      <c r="B1472" s="81" t="s">
        <v>269</v>
      </c>
      <c r="C1472" s="20" t="s">
        <v>5494</v>
      </c>
      <c r="D1472" s="20" t="s">
        <v>5495</v>
      </c>
      <c r="E1472" s="20" t="s">
        <v>5495</v>
      </c>
      <c r="F1472" s="29" t="s">
        <v>5496</v>
      </c>
      <c r="G1472" s="20" t="s">
        <v>169</v>
      </c>
      <c r="H1472" s="1">
        <v>2621500</v>
      </c>
      <c r="I1472" s="1">
        <v>1</v>
      </c>
      <c r="J1472" s="1">
        <v>2805000</v>
      </c>
      <c r="K1472" s="1">
        <v>1</v>
      </c>
      <c r="L1472" s="1">
        <v>3001350</v>
      </c>
      <c r="M1472" s="1">
        <v>1</v>
      </c>
      <c r="N1472" s="1">
        <v>3436251</v>
      </c>
      <c r="O1472" s="1">
        <v>1</v>
      </c>
      <c r="P1472" s="22"/>
      <c r="Q1472" s="22"/>
      <c r="R1472" s="9">
        <f t="shared" si="34"/>
        <v>11864101</v>
      </c>
      <c r="S1472" s="1">
        <v>5</v>
      </c>
      <c r="T1472" s="20" t="s">
        <v>5493</v>
      </c>
      <c r="U1472" s="1" t="s">
        <v>22</v>
      </c>
      <c r="V1472" s="33" t="s">
        <v>5497</v>
      </c>
    </row>
    <row r="1473" spans="1:22" ht="31.5" customHeight="1" x14ac:dyDescent="0.25">
      <c r="A1473" s="1">
        <v>1466</v>
      </c>
      <c r="B1473" s="81" t="s">
        <v>3982</v>
      </c>
      <c r="C1473" s="20" t="s">
        <v>5498</v>
      </c>
      <c r="D1473" s="20" t="s">
        <v>5499</v>
      </c>
      <c r="E1473" s="20" t="s">
        <v>5499</v>
      </c>
      <c r="F1473" s="29" t="s">
        <v>5500</v>
      </c>
      <c r="G1473" s="20" t="s">
        <v>169</v>
      </c>
      <c r="H1473" s="1">
        <v>1153460</v>
      </c>
      <c r="I1473" s="1">
        <v>1</v>
      </c>
      <c r="J1473" s="1"/>
      <c r="K1473" s="1"/>
      <c r="L1473" s="22"/>
      <c r="M1473" s="1"/>
      <c r="N1473" s="1">
        <v>1413000</v>
      </c>
      <c r="O1473" s="1">
        <v>1</v>
      </c>
      <c r="P1473" s="22"/>
      <c r="Q1473" s="22"/>
      <c r="R1473" s="9">
        <f t="shared" si="34"/>
        <v>2566460</v>
      </c>
      <c r="S1473" s="1">
        <v>3</v>
      </c>
      <c r="T1473" s="20" t="s">
        <v>5493</v>
      </c>
      <c r="U1473" s="1" t="s">
        <v>221</v>
      </c>
      <c r="V1473" s="33" t="s">
        <v>5501</v>
      </c>
    </row>
    <row r="1474" spans="1:22" ht="31.5" customHeight="1" x14ac:dyDescent="0.25">
      <c r="A1474" s="1">
        <v>1467</v>
      </c>
      <c r="B1474" s="81" t="s">
        <v>5502</v>
      </c>
      <c r="C1474" s="20" t="s">
        <v>5503</v>
      </c>
      <c r="D1474" s="20" t="s">
        <v>5504</v>
      </c>
      <c r="E1474" s="20" t="s">
        <v>5504</v>
      </c>
      <c r="F1474" s="29" t="s">
        <v>5505</v>
      </c>
      <c r="G1474" s="20" t="s">
        <v>169</v>
      </c>
      <c r="H1474" s="1">
        <v>347300</v>
      </c>
      <c r="I1474" s="1">
        <v>1</v>
      </c>
      <c r="J1474" s="1"/>
      <c r="K1474" s="1"/>
      <c r="L1474" s="1"/>
      <c r="M1474" s="1"/>
      <c r="N1474" s="1"/>
      <c r="O1474" s="1"/>
      <c r="P1474" s="22"/>
      <c r="Q1474" s="22"/>
      <c r="R1474" s="9">
        <f t="shared" si="34"/>
        <v>347300</v>
      </c>
      <c r="S1474" s="1">
        <v>1</v>
      </c>
      <c r="T1474" s="20" t="s">
        <v>5493</v>
      </c>
      <c r="U1474" s="1" t="s">
        <v>25</v>
      </c>
      <c r="V1474" s="33" t="s">
        <v>25</v>
      </c>
    </row>
    <row r="1475" spans="1:22" s="188" customFormat="1" ht="84" customHeight="1" x14ac:dyDescent="0.2">
      <c r="A1475" s="1">
        <v>1468</v>
      </c>
      <c r="B1475" s="197" t="s">
        <v>89</v>
      </c>
      <c r="C1475" s="198" t="s">
        <v>5506</v>
      </c>
      <c r="D1475" s="199" t="s">
        <v>5507</v>
      </c>
      <c r="E1475" s="199" t="s">
        <v>5508</v>
      </c>
      <c r="F1475" s="20" t="s">
        <v>5509</v>
      </c>
      <c r="G1475" s="200" t="s">
        <v>169</v>
      </c>
      <c r="H1475" s="201">
        <v>4492832</v>
      </c>
      <c r="I1475" s="25">
        <v>200</v>
      </c>
      <c r="J1475" s="25">
        <v>4807330</v>
      </c>
      <c r="K1475" s="25">
        <v>200</v>
      </c>
      <c r="L1475" s="25">
        <v>5143843</v>
      </c>
      <c r="M1475" s="25">
        <v>200</v>
      </c>
      <c r="N1475" s="25">
        <v>5503912</v>
      </c>
      <c r="O1475" s="25">
        <v>200</v>
      </c>
      <c r="P1475" s="25"/>
      <c r="Q1475" s="25"/>
      <c r="R1475" s="9">
        <f t="shared" si="34"/>
        <v>19947917</v>
      </c>
      <c r="S1475" s="25">
        <v>800</v>
      </c>
      <c r="T1475" s="25" t="s">
        <v>5377</v>
      </c>
      <c r="U1475" s="25"/>
      <c r="V1475" s="25"/>
    </row>
    <row r="1476" spans="1:22" s="203" customFormat="1" ht="63" x14ac:dyDescent="0.2">
      <c r="A1476" s="1">
        <v>1469</v>
      </c>
      <c r="B1476" s="197" t="s">
        <v>3594</v>
      </c>
      <c r="C1476" s="198" t="s">
        <v>5510</v>
      </c>
      <c r="D1476" s="199" t="s">
        <v>60</v>
      </c>
      <c r="E1476" s="199" t="s">
        <v>5511</v>
      </c>
      <c r="F1476" s="25" t="s">
        <v>5509</v>
      </c>
      <c r="G1476" s="200" t="s">
        <v>169</v>
      </c>
      <c r="H1476" s="201">
        <v>634510</v>
      </c>
      <c r="I1476" s="25"/>
      <c r="J1476" s="25"/>
      <c r="K1476" s="25"/>
      <c r="L1476" s="25"/>
      <c r="M1476" s="25"/>
      <c r="N1476" s="25"/>
      <c r="O1476" s="25"/>
      <c r="P1476" s="25"/>
      <c r="Q1476" s="25"/>
      <c r="R1476" s="9">
        <f t="shared" ref="R1476:R1499" si="36">H1476+J1476+L1476+N1476+P1476</f>
        <v>634510</v>
      </c>
      <c r="S1476" s="25"/>
      <c r="T1476" s="25" t="s">
        <v>5377</v>
      </c>
      <c r="U1476" s="25"/>
      <c r="V1476" s="202"/>
    </row>
    <row r="1477" spans="1:22" s="188" customFormat="1" ht="69" customHeight="1" x14ac:dyDescent="0.2">
      <c r="A1477" s="1">
        <v>1470</v>
      </c>
      <c r="B1477" s="197" t="s">
        <v>2928</v>
      </c>
      <c r="C1477" s="198" t="s">
        <v>2992</v>
      </c>
      <c r="D1477" s="199" t="s">
        <v>2993</v>
      </c>
      <c r="E1477" s="199" t="s">
        <v>5512</v>
      </c>
      <c r="F1477" s="20" t="s">
        <v>5509</v>
      </c>
      <c r="G1477" s="200" t="s">
        <v>17</v>
      </c>
      <c r="H1477" s="1">
        <v>3711100</v>
      </c>
      <c r="I1477" s="1">
        <v>1003</v>
      </c>
      <c r="J1477" s="1">
        <v>712620</v>
      </c>
      <c r="K1477" s="1">
        <v>180</v>
      </c>
      <c r="L1477" s="1">
        <v>762503</v>
      </c>
      <c r="M1477" s="1">
        <v>180</v>
      </c>
      <c r="N1477" s="1">
        <v>815878</v>
      </c>
      <c r="O1477" s="1">
        <v>180</v>
      </c>
      <c r="P1477" s="1">
        <v>873990</v>
      </c>
      <c r="Q1477" s="1">
        <v>180</v>
      </c>
      <c r="R1477" s="9">
        <f t="shared" si="36"/>
        <v>6876091</v>
      </c>
      <c r="S1477" s="25">
        <v>720</v>
      </c>
      <c r="T1477" s="25" t="s">
        <v>5377</v>
      </c>
      <c r="U1477" s="25"/>
      <c r="V1477" s="25"/>
    </row>
    <row r="1478" spans="1:22" s="188" customFormat="1" ht="69" customHeight="1" x14ac:dyDescent="0.2">
      <c r="A1478" s="1">
        <v>1471</v>
      </c>
      <c r="B1478" s="197" t="s">
        <v>2928</v>
      </c>
      <c r="C1478" s="198" t="s">
        <v>2992</v>
      </c>
      <c r="D1478" s="199" t="s">
        <v>2993</v>
      </c>
      <c r="E1478" s="199" t="s">
        <v>5513</v>
      </c>
      <c r="F1478" s="20" t="s">
        <v>5509</v>
      </c>
      <c r="G1478" s="200" t="s">
        <v>17</v>
      </c>
      <c r="H1478" s="1">
        <v>2777300</v>
      </c>
      <c r="I1478" s="1" t="s">
        <v>5514</v>
      </c>
      <c r="J1478" s="1">
        <v>449975</v>
      </c>
      <c r="K1478" s="1">
        <v>240</v>
      </c>
      <c r="L1478" s="1">
        <v>481000</v>
      </c>
      <c r="M1478" s="1">
        <v>240</v>
      </c>
      <c r="N1478" s="1">
        <v>515715</v>
      </c>
      <c r="O1478" s="1">
        <v>240</v>
      </c>
      <c r="P1478" s="1">
        <v>551239</v>
      </c>
      <c r="Q1478" s="1">
        <v>240</v>
      </c>
      <c r="R1478" s="9">
        <f t="shared" si="36"/>
        <v>4775229</v>
      </c>
      <c r="S1478" s="25">
        <v>960</v>
      </c>
      <c r="T1478" s="25" t="s">
        <v>5377</v>
      </c>
      <c r="U1478" s="25"/>
      <c r="V1478" s="25"/>
    </row>
    <row r="1479" spans="1:22" s="203" customFormat="1" ht="47.25" x14ac:dyDescent="0.2">
      <c r="A1479" s="1">
        <v>1472</v>
      </c>
      <c r="B1479" s="197" t="s">
        <v>218</v>
      </c>
      <c r="C1479" s="198" t="s">
        <v>5515</v>
      </c>
      <c r="D1479" s="199" t="s">
        <v>3007</v>
      </c>
      <c r="E1479" s="199" t="s">
        <v>5516</v>
      </c>
      <c r="F1479" s="25"/>
      <c r="G1479" s="200" t="s">
        <v>169</v>
      </c>
      <c r="H1479" s="1">
        <v>6903000</v>
      </c>
      <c r="I1479" s="1">
        <v>90</v>
      </c>
      <c r="J1479" s="1">
        <v>1641380</v>
      </c>
      <c r="K1479" s="1">
        <v>20</v>
      </c>
      <c r="L1479" s="1">
        <v>1756276</v>
      </c>
      <c r="M1479" s="1">
        <v>20</v>
      </c>
      <c r="N1479" s="1">
        <v>1879215</v>
      </c>
      <c r="O1479" s="1">
        <v>20</v>
      </c>
      <c r="P1479" s="1">
        <v>2010761</v>
      </c>
      <c r="Q1479" s="1">
        <v>20</v>
      </c>
      <c r="R1479" s="9">
        <f t="shared" si="36"/>
        <v>14190632</v>
      </c>
      <c r="S1479" s="25">
        <v>170</v>
      </c>
      <c r="T1479" s="25" t="s">
        <v>5377</v>
      </c>
      <c r="U1479" s="25"/>
      <c r="V1479" s="202"/>
    </row>
    <row r="1480" spans="1:22" s="188" customFormat="1" ht="69" customHeight="1" x14ac:dyDescent="0.2">
      <c r="A1480" s="1">
        <v>1473</v>
      </c>
      <c r="B1480" s="204" t="s">
        <v>218</v>
      </c>
      <c r="C1480" s="198" t="s">
        <v>5515</v>
      </c>
      <c r="D1480" s="199" t="s">
        <v>3007</v>
      </c>
      <c r="E1480" s="199" t="s">
        <v>5517</v>
      </c>
      <c r="F1480" s="20" t="s">
        <v>5509</v>
      </c>
      <c r="G1480" s="200" t="s">
        <v>169</v>
      </c>
      <c r="H1480" s="1">
        <v>6903000</v>
      </c>
      <c r="I1480" s="1">
        <v>90</v>
      </c>
      <c r="J1480" s="1">
        <v>1641380</v>
      </c>
      <c r="K1480" s="1">
        <v>20</v>
      </c>
      <c r="L1480" s="1">
        <v>1756276</v>
      </c>
      <c r="M1480" s="1">
        <v>20</v>
      </c>
      <c r="N1480" s="1">
        <v>1879215</v>
      </c>
      <c r="O1480" s="1">
        <v>20</v>
      </c>
      <c r="P1480" s="1">
        <v>2010761</v>
      </c>
      <c r="Q1480" s="1">
        <v>20</v>
      </c>
      <c r="R1480" s="9">
        <f t="shared" si="36"/>
        <v>14190632</v>
      </c>
      <c r="S1480" s="25">
        <v>170</v>
      </c>
      <c r="T1480" s="25" t="s">
        <v>5377</v>
      </c>
      <c r="U1480" s="25"/>
      <c r="V1480" s="25"/>
    </row>
    <row r="1481" spans="1:22" s="203" customFormat="1" ht="31.5" x14ac:dyDescent="0.2">
      <c r="A1481" s="1">
        <v>1474</v>
      </c>
      <c r="B1481" s="197" t="s">
        <v>5518</v>
      </c>
      <c r="C1481" s="198" t="s">
        <v>5519</v>
      </c>
      <c r="D1481" s="199" t="s">
        <v>383</v>
      </c>
      <c r="E1481" s="199" t="s">
        <v>5520</v>
      </c>
      <c r="F1481" s="25"/>
      <c r="G1481" s="200" t="s">
        <v>17</v>
      </c>
      <c r="H1481" s="201">
        <v>5531904</v>
      </c>
      <c r="I1481" s="25"/>
      <c r="J1481" s="25"/>
      <c r="K1481" s="25"/>
      <c r="L1481" s="25"/>
      <c r="M1481" s="25"/>
      <c r="N1481" s="25"/>
      <c r="O1481" s="25"/>
      <c r="P1481" s="25"/>
      <c r="Q1481" s="25"/>
      <c r="R1481" s="9">
        <f t="shared" si="36"/>
        <v>5531904</v>
      </c>
      <c r="S1481" s="25"/>
      <c r="T1481" s="25" t="s">
        <v>5377</v>
      </c>
      <c r="U1481" s="25"/>
      <c r="V1481" s="202"/>
    </row>
    <row r="1482" spans="1:22" s="188" customFormat="1" ht="69" customHeight="1" x14ac:dyDescent="0.2">
      <c r="A1482" s="1">
        <v>1475</v>
      </c>
      <c r="B1482" s="204" t="s">
        <v>4978</v>
      </c>
      <c r="C1482" s="198" t="s">
        <v>5521</v>
      </c>
      <c r="D1482" s="199" t="s">
        <v>5522</v>
      </c>
      <c r="E1482" s="199" t="s">
        <v>5523</v>
      </c>
      <c r="F1482" s="20" t="s">
        <v>5509</v>
      </c>
      <c r="G1482" s="200" t="s">
        <v>17</v>
      </c>
      <c r="H1482" s="201">
        <v>1155600</v>
      </c>
      <c r="I1482" s="25">
        <v>2400</v>
      </c>
      <c r="J1482" s="25">
        <v>1236492</v>
      </c>
      <c r="K1482" s="25">
        <v>2400</v>
      </c>
      <c r="L1482" s="25">
        <v>1323046</v>
      </c>
      <c r="M1482" s="25">
        <v>2400</v>
      </c>
      <c r="N1482" s="25">
        <v>1415659</v>
      </c>
      <c r="O1482" s="25">
        <v>2400</v>
      </c>
      <c r="P1482" s="25">
        <v>1514755</v>
      </c>
      <c r="Q1482" s="25">
        <v>2400</v>
      </c>
      <c r="R1482" s="9">
        <f t="shared" si="36"/>
        <v>6645552</v>
      </c>
      <c r="S1482" s="25">
        <v>12000</v>
      </c>
      <c r="T1482" s="25" t="s">
        <v>5377</v>
      </c>
      <c r="U1482" s="25"/>
      <c r="V1482" s="25"/>
    </row>
    <row r="1483" spans="1:22" s="20" customFormat="1" ht="33" customHeight="1" x14ac:dyDescent="0.25">
      <c r="A1483" s="1">
        <v>1476</v>
      </c>
      <c r="B1483" s="97" t="s">
        <v>3494</v>
      </c>
      <c r="C1483" s="98" t="s">
        <v>3495</v>
      </c>
      <c r="D1483" s="98" t="s">
        <v>5524</v>
      </c>
      <c r="E1483" s="98" t="s">
        <v>16</v>
      </c>
      <c r="F1483" s="99" t="s">
        <v>5525</v>
      </c>
      <c r="G1483" s="100" t="s">
        <v>236</v>
      </c>
      <c r="H1483" s="101">
        <v>134687000</v>
      </c>
      <c r="I1483" s="101">
        <v>71</v>
      </c>
      <c r="J1483" s="102"/>
      <c r="K1483" s="98"/>
      <c r="L1483" s="103"/>
      <c r="M1483" s="103"/>
      <c r="N1483" s="103"/>
      <c r="O1483" s="103"/>
      <c r="P1483" s="104"/>
      <c r="Q1483" s="104"/>
      <c r="R1483" s="9">
        <f t="shared" si="36"/>
        <v>134687000</v>
      </c>
      <c r="S1483" s="98">
        <v>332.52</v>
      </c>
      <c r="T1483" s="98" t="s">
        <v>5526</v>
      </c>
      <c r="U1483" s="98" t="s">
        <v>5527</v>
      </c>
      <c r="V1483" s="98" t="s">
        <v>3874</v>
      </c>
    </row>
    <row r="1484" spans="1:22" s="22" customFormat="1" ht="33" customHeight="1" x14ac:dyDescent="0.25">
      <c r="A1484" s="1">
        <v>1477</v>
      </c>
      <c r="B1484" s="97" t="s">
        <v>261</v>
      </c>
      <c r="C1484" s="104" t="s">
        <v>262</v>
      </c>
      <c r="D1484" s="104" t="s">
        <v>5528</v>
      </c>
      <c r="E1484" s="104" t="s">
        <v>5528</v>
      </c>
      <c r="F1484" s="105" t="s">
        <v>5529</v>
      </c>
      <c r="G1484" s="104" t="s">
        <v>169</v>
      </c>
      <c r="H1484" s="101">
        <v>9000000</v>
      </c>
      <c r="I1484" s="101">
        <v>1</v>
      </c>
      <c r="J1484" s="98"/>
      <c r="K1484" s="98"/>
      <c r="L1484" s="98"/>
      <c r="M1484" s="98"/>
      <c r="N1484" s="98"/>
      <c r="O1484" s="98"/>
      <c r="R1484" s="9">
        <f t="shared" si="36"/>
        <v>9000000</v>
      </c>
      <c r="S1484" s="98">
        <v>2</v>
      </c>
      <c r="T1484" s="98" t="s">
        <v>5526</v>
      </c>
      <c r="U1484" s="98" t="s">
        <v>23</v>
      </c>
      <c r="V1484" s="98" t="s">
        <v>25</v>
      </c>
    </row>
    <row r="1485" spans="1:22" s="22" customFormat="1" ht="33" customHeight="1" x14ac:dyDescent="0.25">
      <c r="A1485" s="1">
        <v>1478</v>
      </c>
      <c r="B1485" s="97" t="s">
        <v>5530</v>
      </c>
      <c r="C1485" s="104" t="s">
        <v>5531</v>
      </c>
      <c r="D1485" s="104" t="s">
        <v>5532</v>
      </c>
      <c r="E1485" s="104" t="s">
        <v>5532</v>
      </c>
      <c r="F1485" s="105" t="s">
        <v>5533</v>
      </c>
      <c r="G1485" s="104" t="s">
        <v>169</v>
      </c>
      <c r="H1485" s="101">
        <v>1950000</v>
      </c>
      <c r="I1485" s="101">
        <v>3</v>
      </c>
      <c r="J1485" s="98"/>
      <c r="K1485" s="98"/>
      <c r="L1485" s="98"/>
      <c r="M1485" s="98"/>
      <c r="N1485" s="98"/>
      <c r="O1485" s="98"/>
      <c r="R1485" s="9">
        <f t="shared" si="36"/>
        <v>1950000</v>
      </c>
      <c r="S1485" s="98">
        <v>6</v>
      </c>
      <c r="T1485" s="98" t="s">
        <v>5526</v>
      </c>
      <c r="U1485" s="98" t="s">
        <v>23</v>
      </c>
      <c r="V1485" s="98" t="s">
        <v>25</v>
      </c>
    </row>
    <row r="1486" spans="1:22" s="22" customFormat="1" ht="33" customHeight="1" x14ac:dyDescent="0.25">
      <c r="A1486" s="1">
        <v>1479</v>
      </c>
      <c r="B1486" s="97" t="s">
        <v>286</v>
      </c>
      <c r="C1486" s="104" t="s">
        <v>5534</v>
      </c>
      <c r="D1486" s="104" t="s">
        <v>5535</v>
      </c>
      <c r="E1486" s="104" t="s">
        <v>5535</v>
      </c>
      <c r="F1486" s="105" t="s">
        <v>5536</v>
      </c>
      <c r="G1486" s="104" t="s">
        <v>169</v>
      </c>
      <c r="H1486" s="101">
        <v>157650</v>
      </c>
      <c r="I1486" s="101">
        <v>1</v>
      </c>
      <c r="J1486" s="98"/>
      <c r="K1486" s="98"/>
      <c r="L1486" s="98"/>
      <c r="M1486" s="98"/>
      <c r="N1486" s="98"/>
      <c r="O1486" s="98"/>
      <c r="R1486" s="9">
        <f t="shared" si="36"/>
        <v>157650</v>
      </c>
      <c r="S1486" s="98">
        <v>1</v>
      </c>
      <c r="T1486" s="98" t="s">
        <v>5526</v>
      </c>
      <c r="U1486" s="98" t="s">
        <v>23</v>
      </c>
      <c r="V1486" s="98" t="s">
        <v>25</v>
      </c>
    </row>
    <row r="1487" spans="1:22" s="22" customFormat="1" ht="33" customHeight="1" x14ac:dyDescent="0.25">
      <c r="A1487" s="1">
        <v>1480</v>
      </c>
      <c r="B1487" s="97" t="s">
        <v>5537</v>
      </c>
      <c r="C1487" s="104" t="s">
        <v>5538</v>
      </c>
      <c r="D1487" s="104" t="s">
        <v>5539</v>
      </c>
      <c r="E1487" s="104" t="s">
        <v>5539</v>
      </c>
      <c r="F1487" s="105" t="s">
        <v>5540</v>
      </c>
      <c r="G1487" s="104" t="s">
        <v>169</v>
      </c>
      <c r="H1487" s="98">
        <v>702000</v>
      </c>
      <c r="I1487" s="98">
        <v>1</v>
      </c>
      <c r="J1487" s="98"/>
      <c r="K1487" s="98"/>
      <c r="L1487" s="98"/>
      <c r="M1487" s="98"/>
      <c r="N1487" s="98"/>
      <c r="O1487" s="98"/>
      <c r="R1487" s="9">
        <f t="shared" si="36"/>
        <v>702000</v>
      </c>
      <c r="S1487" s="98">
        <v>1</v>
      </c>
      <c r="T1487" s="98" t="s">
        <v>5526</v>
      </c>
      <c r="U1487" s="98" t="s">
        <v>186</v>
      </c>
      <c r="V1487" s="98" t="s">
        <v>25</v>
      </c>
    </row>
    <row r="1488" spans="1:22" s="22" customFormat="1" ht="33" customHeight="1" x14ac:dyDescent="0.25">
      <c r="A1488" s="1">
        <v>1481</v>
      </c>
      <c r="B1488" s="205" t="s">
        <v>97</v>
      </c>
      <c r="C1488" s="206" t="s">
        <v>5541</v>
      </c>
      <c r="D1488" s="206" t="s">
        <v>3026</v>
      </c>
      <c r="E1488" s="206" t="s">
        <v>5542</v>
      </c>
      <c r="F1488" s="207" t="s">
        <v>5543</v>
      </c>
      <c r="G1488" s="208" t="s">
        <v>169</v>
      </c>
      <c r="H1488" s="101">
        <v>6000000</v>
      </c>
      <c r="I1488" s="101">
        <v>2</v>
      </c>
      <c r="R1488" s="9">
        <f t="shared" si="36"/>
        <v>6000000</v>
      </c>
      <c r="T1488" s="22" t="s">
        <v>5526</v>
      </c>
    </row>
    <row r="1489" spans="1:16376" s="22" customFormat="1" ht="33" customHeight="1" x14ac:dyDescent="0.25">
      <c r="A1489" s="1">
        <v>1482</v>
      </c>
      <c r="B1489" s="205" t="s">
        <v>44</v>
      </c>
      <c r="C1489" s="206" t="s">
        <v>3006</v>
      </c>
      <c r="D1489" s="206" t="s">
        <v>3007</v>
      </c>
      <c r="E1489" s="206" t="s">
        <v>5544</v>
      </c>
      <c r="F1489" s="207" t="s">
        <v>5545</v>
      </c>
      <c r="G1489" s="208" t="s">
        <v>169</v>
      </c>
      <c r="H1489" s="209">
        <v>4275000</v>
      </c>
      <c r="I1489" s="22">
        <v>25</v>
      </c>
      <c r="R1489" s="9">
        <f t="shared" si="36"/>
        <v>4275000</v>
      </c>
      <c r="T1489" s="22" t="s">
        <v>5526</v>
      </c>
    </row>
    <row r="1490" spans="1:16376" s="22" customFormat="1" ht="33" customHeight="1" x14ac:dyDescent="0.25">
      <c r="A1490" s="1">
        <v>1483</v>
      </c>
      <c r="B1490" s="205" t="s">
        <v>2657</v>
      </c>
      <c r="C1490" s="206" t="s">
        <v>2998</v>
      </c>
      <c r="D1490" s="206" t="s">
        <v>2999</v>
      </c>
      <c r="E1490" s="206" t="s">
        <v>3930</v>
      </c>
      <c r="F1490" s="207" t="s">
        <v>5546</v>
      </c>
      <c r="G1490" s="208" t="s">
        <v>169</v>
      </c>
      <c r="H1490" s="209">
        <v>4150000</v>
      </c>
      <c r="I1490" s="22">
        <v>7</v>
      </c>
      <c r="R1490" s="9">
        <f t="shared" si="36"/>
        <v>4150000</v>
      </c>
      <c r="T1490" s="22" t="s">
        <v>5526</v>
      </c>
    </row>
    <row r="1491" spans="1:16376" ht="47.25" x14ac:dyDescent="0.25">
      <c r="A1491" s="1">
        <v>1484</v>
      </c>
      <c r="B1491" s="81" t="s">
        <v>3763</v>
      </c>
      <c r="C1491" s="20" t="s">
        <v>5547</v>
      </c>
      <c r="D1491" s="20" t="s">
        <v>5548</v>
      </c>
      <c r="E1491" s="20" t="s">
        <v>5548</v>
      </c>
      <c r="F1491" s="29" t="s">
        <v>5549</v>
      </c>
      <c r="G1491" s="20" t="s">
        <v>169</v>
      </c>
      <c r="H1491" s="1">
        <v>114946</v>
      </c>
      <c r="I1491" s="1">
        <v>30</v>
      </c>
      <c r="J1491" s="25"/>
      <c r="K1491" s="25"/>
      <c r="L1491" s="25"/>
      <c r="M1491" s="25"/>
      <c r="N1491" s="25"/>
      <c r="O1491" s="55"/>
      <c r="P1491" s="55"/>
      <c r="Q1491" s="55"/>
      <c r="R1491" s="9">
        <f t="shared" si="36"/>
        <v>114946</v>
      </c>
      <c r="S1491" s="1">
        <v>30</v>
      </c>
      <c r="T1491" s="20" t="s">
        <v>5550</v>
      </c>
      <c r="U1491" s="1" t="s">
        <v>2563</v>
      </c>
      <c r="V1491" s="1"/>
      <c r="W1491" s="55"/>
      <c r="X1491" s="55"/>
      <c r="Y1491" s="55"/>
      <c r="Z1491" s="55"/>
      <c r="AA1491" s="55"/>
      <c r="AB1491" s="55"/>
      <c r="AC1491" s="55"/>
      <c r="AD1491" s="55"/>
      <c r="AE1491" s="55"/>
      <c r="AF1491" s="55"/>
      <c r="AG1491" s="55"/>
      <c r="AH1491" s="55"/>
      <c r="AI1491" s="55"/>
      <c r="AJ1491" s="55"/>
      <c r="AK1491" s="55"/>
      <c r="AL1491" s="55"/>
      <c r="AM1491" s="55"/>
      <c r="AN1491" s="55"/>
      <c r="AO1491" s="55"/>
      <c r="AP1491" s="55"/>
      <c r="AQ1491" s="55"/>
      <c r="AR1491" s="55"/>
      <c r="AS1491" s="55"/>
      <c r="AT1491" s="55"/>
      <c r="AU1491" s="55"/>
      <c r="AV1491" s="55"/>
      <c r="AW1491" s="55"/>
      <c r="AX1491" s="55"/>
      <c r="AY1491" s="55"/>
      <c r="AZ1491" s="55"/>
      <c r="BA1491" s="55"/>
      <c r="BB1491" s="55"/>
      <c r="BC1491" s="55"/>
      <c r="BD1491" s="55"/>
      <c r="BE1491" s="55"/>
      <c r="BF1491" s="55"/>
      <c r="BG1491" s="55"/>
      <c r="BH1491" s="55"/>
      <c r="BI1491" s="55"/>
      <c r="BJ1491" s="55"/>
      <c r="BK1491" s="55"/>
      <c r="BL1491" s="55"/>
      <c r="BM1491" s="55"/>
      <c r="BN1491" s="55"/>
      <c r="BO1491" s="55"/>
      <c r="BP1491" s="55"/>
      <c r="BQ1491" s="55"/>
      <c r="BR1491" s="55"/>
      <c r="BS1491" s="55"/>
      <c r="BT1491" s="55"/>
      <c r="BU1491" s="55"/>
      <c r="BV1491" s="55"/>
      <c r="BW1491" s="55"/>
      <c r="BX1491" s="55"/>
      <c r="BY1491" s="55"/>
      <c r="BZ1491" s="55"/>
      <c r="CA1491" s="55"/>
      <c r="CB1491" s="55"/>
      <c r="CC1491" s="55"/>
      <c r="CD1491" s="55"/>
      <c r="CE1491" s="55"/>
      <c r="CF1491" s="55"/>
      <c r="CG1491" s="55"/>
      <c r="CH1491" s="55"/>
      <c r="CI1491" s="55"/>
      <c r="CJ1491" s="55"/>
      <c r="CK1491" s="55"/>
      <c r="CL1491" s="55"/>
      <c r="CM1491" s="55"/>
      <c r="CN1491" s="55"/>
      <c r="CO1491" s="55"/>
      <c r="CP1491" s="55"/>
      <c r="CQ1491" s="55"/>
      <c r="CR1491" s="55"/>
      <c r="CS1491" s="55"/>
      <c r="CT1491" s="55"/>
      <c r="CU1491" s="55"/>
      <c r="CV1491" s="55"/>
      <c r="CW1491" s="55"/>
      <c r="CX1491" s="55"/>
      <c r="CY1491" s="55"/>
      <c r="CZ1491" s="55"/>
      <c r="DA1491" s="55"/>
      <c r="DB1491" s="55"/>
      <c r="DC1491" s="55"/>
      <c r="DD1491" s="55"/>
      <c r="DE1491" s="55"/>
      <c r="DF1491" s="55"/>
      <c r="DG1491" s="55"/>
      <c r="DH1491" s="55"/>
      <c r="DI1491" s="55"/>
      <c r="DJ1491" s="55"/>
      <c r="DK1491" s="55"/>
      <c r="DL1491" s="55"/>
      <c r="DM1491" s="55"/>
      <c r="DN1491" s="55"/>
      <c r="DO1491" s="55"/>
      <c r="DP1491" s="55"/>
      <c r="DQ1491" s="55"/>
      <c r="DR1491" s="55"/>
      <c r="DS1491" s="55"/>
      <c r="DT1491" s="55"/>
      <c r="DU1491" s="55"/>
      <c r="DV1491" s="55"/>
      <c r="DW1491" s="55"/>
      <c r="DX1491" s="55"/>
      <c r="DY1491" s="55"/>
      <c r="DZ1491" s="55"/>
      <c r="EA1491" s="55"/>
      <c r="EB1491" s="55"/>
      <c r="EC1491" s="55"/>
      <c r="ED1491" s="55"/>
      <c r="EE1491" s="55"/>
      <c r="EF1491" s="55"/>
      <c r="EG1491" s="55"/>
      <c r="EH1491" s="55"/>
      <c r="EI1491" s="55"/>
      <c r="EJ1491" s="55"/>
      <c r="EK1491" s="55"/>
      <c r="EL1491" s="55"/>
      <c r="EM1491" s="55"/>
      <c r="EN1491" s="55"/>
      <c r="EO1491" s="55"/>
      <c r="EP1491" s="55"/>
      <c r="EQ1491" s="55"/>
      <c r="ER1491" s="55"/>
      <c r="ES1491" s="55"/>
      <c r="ET1491" s="55"/>
      <c r="EU1491" s="55"/>
      <c r="EV1491" s="55"/>
      <c r="EW1491" s="55"/>
      <c r="EX1491" s="55"/>
      <c r="EY1491" s="55"/>
      <c r="EZ1491" s="55"/>
      <c r="FA1491" s="55"/>
      <c r="FB1491" s="55"/>
      <c r="FC1491" s="55"/>
      <c r="FD1491" s="55"/>
      <c r="FE1491" s="55"/>
      <c r="FF1491" s="55"/>
      <c r="FG1491" s="55"/>
      <c r="FH1491" s="55"/>
      <c r="FI1491" s="55"/>
      <c r="FJ1491" s="55"/>
      <c r="FK1491" s="55"/>
      <c r="FL1491" s="55"/>
      <c r="FM1491" s="55"/>
      <c r="FN1491" s="55"/>
      <c r="FO1491" s="55"/>
      <c r="FP1491" s="55"/>
      <c r="FQ1491" s="55"/>
      <c r="FR1491" s="55"/>
      <c r="FS1491" s="55"/>
      <c r="FT1491" s="55"/>
      <c r="FU1491" s="55"/>
      <c r="FV1491" s="55"/>
      <c r="FW1491" s="55"/>
      <c r="FX1491" s="55"/>
      <c r="FY1491" s="55"/>
      <c r="FZ1491" s="55"/>
      <c r="GA1491" s="55"/>
      <c r="GB1491" s="55"/>
      <c r="GC1491" s="55"/>
      <c r="GD1491" s="55"/>
      <c r="GE1491" s="55"/>
      <c r="GF1491" s="55"/>
      <c r="GG1491" s="55"/>
      <c r="GH1491" s="55"/>
      <c r="GI1491" s="55"/>
      <c r="GJ1491" s="55"/>
      <c r="GK1491" s="55"/>
      <c r="GL1491" s="55"/>
      <c r="GM1491" s="55"/>
      <c r="GN1491" s="55"/>
      <c r="GO1491" s="55"/>
      <c r="GP1491" s="55"/>
      <c r="GQ1491" s="55"/>
      <c r="GR1491" s="55"/>
      <c r="GS1491" s="55"/>
      <c r="GT1491" s="55"/>
      <c r="GU1491" s="55"/>
      <c r="GV1491" s="55"/>
      <c r="GW1491" s="55"/>
      <c r="GX1491" s="55"/>
      <c r="GY1491" s="55"/>
      <c r="GZ1491" s="55"/>
      <c r="HA1491" s="55"/>
      <c r="HB1491" s="55"/>
      <c r="HC1491" s="55"/>
      <c r="HD1491" s="55"/>
      <c r="HE1491" s="55"/>
      <c r="HF1491" s="55"/>
      <c r="HG1491" s="55"/>
      <c r="HH1491" s="55"/>
      <c r="HI1491" s="55"/>
      <c r="HJ1491" s="55"/>
      <c r="HK1491" s="55"/>
      <c r="HL1491" s="55"/>
      <c r="HM1491" s="55"/>
      <c r="HN1491" s="55"/>
      <c r="HO1491" s="55"/>
      <c r="HP1491" s="55"/>
      <c r="HQ1491" s="55"/>
      <c r="HR1491" s="55"/>
      <c r="HS1491" s="55"/>
      <c r="HT1491" s="55"/>
      <c r="HU1491" s="55"/>
      <c r="HV1491" s="55"/>
      <c r="HW1491" s="55"/>
      <c r="HX1491" s="55"/>
      <c r="HY1491" s="55"/>
      <c r="HZ1491" s="55"/>
      <c r="IA1491" s="55"/>
      <c r="IB1491" s="55"/>
      <c r="IC1491" s="55"/>
      <c r="ID1491" s="55"/>
      <c r="IE1491" s="55"/>
      <c r="IF1491" s="55"/>
      <c r="IG1491" s="55"/>
      <c r="IH1491" s="55"/>
      <c r="II1491" s="55"/>
      <c r="IJ1491" s="55"/>
      <c r="IK1491" s="55"/>
      <c r="IL1491" s="55"/>
      <c r="IM1491" s="55"/>
      <c r="IN1491" s="55"/>
      <c r="IO1491" s="55"/>
      <c r="IP1491" s="55"/>
      <c r="IQ1491" s="55"/>
      <c r="IR1491" s="55"/>
      <c r="IS1491" s="55"/>
      <c r="IT1491" s="55"/>
      <c r="IU1491" s="55"/>
      <c r="IV1491" s="55"/>
      <c r="IW1491" s="55"/>
      <c r="IX1491" s="55"/>
      <c r="IY1491" s="55"/>
      <c r="IZ1491" s="55"/>
      <c r="JA1491" s="55"/>
      <c r="JB1491" s="55"/>
      <c r="JC1491" s="55"/>
      <c r="JD1491" s="55"/>
      <c r="JE1491" s="55"/>
      <c r="JF1491" s="55"/>
      <c r="JG1491" s="55"/>
      <c r="JH1491" s="55"/>
      <c r="JI1491" s="55"/>
      <c r="JJ1491" s="55"/>
      <c r="JK1491" s="55"/>
      <c r="JL1491" s="55"/>
      <c r="JM1491" s="55"/>
      <c r="JN1491" s="55"/>
      <c r="JO1491" s="55"/>
      <c r="JP1491" s="55"/>
      <c r="JQ1491" s="55"/>
      <c r="JR1491" s="55"/>
      <c r="JS1491" s="55"/>
      <c r="JT1491" s="55"/>
      <c r="JU1491" s="55"/>
      <c r="JV1491" s="55"/>
      <c r="JW1491" s="55"/>
      <c r="JX1491" s="55"/>
      <c r="JY1491" s="55"/>
      <c r="JZ1491" s="55"/>
      <c r="KA1491" s="55"/>
      <c r="KB1491" s="55"/>
      <c r="KC1491" s="55"/>
      <c r="KD1491" s="55"/>
      <c r="KE1491" s="55"/>
      <c r="KF1491" s="55"/>
      <c r="KG1491" s="55"/>
      <c r="KH1491" s="55"/>
      <c r="KI1491" s="55"/>
      <c r="KJ1491" s="55"/>
      <c r="KK1491" s="55"/>
      <c r="KL1491" s="55"/>
      <c r="KM1491" s="55"/>
      <c r="KN1491" s="55"/>
      <c r="KO1491" s="55"/>
      <c r="KP1491" s="55"/>
      <c r="KQ1491" s="55"/>
      <c r="KR1491" s="55"/>
      <c r="KS1491" s="55"/>
      <c r="KT1491" s="55"/>
      <c r="KU1491" s="55"/>
      <c r="KV1491" s="55"/>
      <c r="KW1491" s="55"/>
      <c r="KX1491" s="55"/>
      <c r="KY1491" s="55"/>
      <c r="KZ1491" s="55"/>
      <c r="LA1491" s="55"/>
      <c r="LB1491" s="55"/>
      <c r="LC1491" s="55"/>
      <c r="LD1491" s="55"/>
      <c r="LE1491" s="55"/>
      <c r="LF1491" s="55"/>
      <c r="LG1491" s="55"/>
      <c r="LH1491" s="55"/>
      <c r="LI1491" s="55"/>
      <c r="LJ1491" s="55"/>
      <c r="LK1491" s="55"/>
      <c r="LL1491" s="55"/>
      <c r="LM1491" s="55"/>
      <c r="LN1491" s="55"/>
      <c r="LO1491" s="55"/>
      <c r="LP1491" s="55"/>
      <c r="LQ1491" s="55"/>
      <c r="LR1491" s="55"/>
      <c r="LS1491" s="55"/>
      <c r="LT1491" s="55"/>
      <c r="LU1491" s="55"/>
      <c r="LV1491" s="55"/>
      <c r="LW1491" s="55"/>
      <c r="LX1491" s="55"/>
      <c r="LY1491" s="55"/>
      <c r="LZ1491" s="55"/>
      <c r="MA1491" s="55"/>
      <c r="MB1491" s="55"/>
      <c r="MC1491" s="55"/>
      <c r="MD1491" s="55"/>
      <c r="ME1491" s="55"/>
      <c r="MF1491" s="55"/>
      <c r="MG1491" s="55"/>
      <c r="MH1491" s="55"/>
      <c r="MI1491" s="55"/>
      <c r="MJ1491" s="55"/>
      <c r="MK1491" s="55"/>
      <c r="ML1491" s="55"/>
      <c r="MM1491" s="55"/>
      <c r="MN1491" s="55"/>
      <c r="MO1491" s="55"/>
      <c r="MP1491" s="55"/>
      <c r="MQ1491" s="55"/>
      <c r="MR1491" s="55"/>
      <c r="MS1491" s="55"/>
      <c r="MT1491" s="55"/>
      <c r="MU1491" s="55"/>
      <c r="MV1491" s="55"/>
      <c r="MW1491" s="55"/>
      <c r="MX1491" s="55"/>
      <c r="MY1491" s="55"/>
      <c r="MZ1491" s="55"/>
      <c r="NA1491" s="55"/>
      <c r="NB1491" s="55"/>
      <c r="NC1491" s="55"/>
      <c r="ND1491" s="55"/>
      <c r="NE1491" s="55"/>
      <c r="NF1491" s="55"/>
      <c r="NG1491" s="55"/>
      <c r="NH1491" s="55"/>
      <c r="NI1491" s="55"/>
      <c r="NJ1491" s="55"/>
      <c r="NK1491" s="55"/>
      <c r="NL1491" s="55"/>
      <c r="NM1491" s="55"/>
      <c r="NN1491" s="55"/>
      <c r="NO1491" s="55"/>
      <c r="NP1491" s="55"/>
      <c r="NQ1491" s="55"/>
      <c r="NR1491" s="55"/>
      <c r="NS1491" s="55"/>
      <c r="NT1491" s="55"/>
      <c r="NU1491" s="55"/>
      <c r="NV1491" s="55"/>
      <c r="NW1491" s="55"/>
      <c r="NX1491" s="55"/>
      <c r="NY1491" s="55"/>
      <c r="NZ1491" s="55"/>
      <c r="OA1491" s="55"/>
      <c r="OB1491" s="55"/>
      <c r="OC1491" s="55"/>
      <c r="OD1491" s="55"/>
      <c r="OE1491" s="55"/>
      <c r="OF1491" s="55"/>
      <c r="OG1491" s="55"/>
      <c r="OH1491" s="55"/>
      <c r="OI1491" s="55"/>
      <c r="OJ1491" s="55"/>
      <c r="OK1491" s="55"/>
      <c r="OL1491" s="55"/>
      <c r="OM1491" s="55"/>
      <c r="ON1491" s="55"/>
      <c r="OO1491" s="55"/>
      <c r="OP1491" s="55"/>
      <c r="OQ1491" s="55"/>
      <c r="OR1491" s="55"/>
      <c r="OS1491" s="55"/>
      <c r="OT1491" s="55"/>
      <c r="OU1491" s="55"/>
      <c r="OV1491" s="55"/>
      <c r="OW1491" s="55"/>
      <c r="OX1491" s="55"/>
      <c r="OY1491" s="55"/>
      <c r="OZ1491" s="55"/>
      <c r="PA1491" s="55"/>
      <c r="PB1491" s="55"/>
      <c r="PC1491" s="55"/>
      <c r="PD1491" s="55"/>
      <c r="PE1491" s="55"/>
      <c r="PF1491" s="55"/>
      <c r="PG1491" s="55"/>
      <c r="PH1491" s="55"/>
      <c r="PI1491" s="55"/>
      <c r="PJ1491" s="55"/>
      <c r="PK1491" s="55"/>
      <c r="PL1491" s="55"/>
      <c r="PM1491" s="55"/>
      <c r="PN1491" s="55"/>
      <c r="PO1491" s="55"/>
      <c r="PP1491" s="55"/>
      <c r="PQ1491" s="55"/>
      <c r="PR1491" s="55"/>
      <c r="PS1491" s="55"/>
      <c r="PT1491" s="55"/>
      <c r="PU1491" s="55"/>
      <c r="PV1491" s="55"/>
      <c r="PW1491" s="55"/>
      <c r="PX1491" s="55"/>
      <c r="PY1491" s="55"/>
      <c r="PZ1491" s="55"/>
      <c r="QA1491" s="55"/>
      <c r="QB1491" s="55"/>
      <c r="QC1491" s="55"/>
      <c r="QD1491" s="55"/>
      <c r="QE1491" s="55"/>
      <c r="QF1491" s="55"/>
      <c r="QG1491" s="55"/>
      <c r="QH1491" s="55"/>
      <c r="QI1491" s="55"/>
      <c r="QJ1491" s="55"/>
      <c r="QK1491" s="55"/>
      <c r="QL1491" s="55"/>
      <c r="QM1491" s="55"/>
      <c r="QN1491" s="55"/>
      <c r="QO1491" s="55"/>
      <c r="QP1491" s="55"/>
      <c r="QQ1491" s="55"/>
      <c r="QR1491" s="55"/>
      <c r="QS1491" s="55"/>
      <c r="QT1491" s="55"/>
      <c r="QU1491" s="55"/>
      <c r="QV1491" s="55"/>
      <c r="QW1491" s="55"/>
      <c r="QX1491" s="55"/>
      <c r="QY1491" s="55"/>
      <c r="QZ1491" s="55"/>
      <c r="RA1491" s="55"/>
      <c r="RB1491" s="55"/>
      <c r="RC1491" s="55"/>
      <c r="RD1491" s="55"/>
      <c r="RE1491" s="55"/>
      <c r="RF1491" s="55"/>
      <c r="RG1491" s="55"/>
      <c r="RH1491" s="55"/>
      <c r="RI1491" s="55"/>
      <c r="RJ1491" s="55"/>
      <c r="RK1491" s="55"/>
      <c r="RL1491" s="55"/>
      <c r="RM1491" s="55"/>
      <c r="RN1491" s="55"/>
      <c r="RO1491" s="55"/>
      <c r="RP1491" s="55"/>
      <c r="RQ1491" s="55"/>
      <c r="RR1491" s="55"/>
      <c r="RS1491" s="55"/>
      <c r="RT1491" s="55"/>
      <c r="RU1491" s="55"/>
      <c r="RV1491" s="55"/>
      <c r="RW1491" s="55"/>
      <c r="RX1491" s="55"/>
      <c r="RY1491" s="55"/>
      <c r="RZ1491" s="55"/>
      <c r="SA1491" s="55"/>
      <c r="SB1491" s="55"/>
      <c r="SC1491" s="55"/>
      <c r="SD1491" s="55"/>
      <c r="SE1491" s="55"/>
      <c r="SF1491" s="55"/>
      <c r="SG1491" s="55"/>
      <c r="SH1491" s="55"/>
      <c r="SI1491" s="55"/>
      <c r="SJ1491" s="55"/>
      <c r="SK1491" s="55"/>
      <c r="SL1491" s="55"/>
      <c r="SM1491" s="55"/>
      <c r="SN1491" s="55"/>
      <c r="SO1491" s="55"/>
      <c r="SP1491" s="55"/>
      <c r="SQ1491" s="55"/>
      <c r="SR1491" s="55"/>
      <c r="SS1491" s="55"/>
      <c r="ST1491" s="55"/>
      <c r="SU1491" s="55"/>
      <c r="SV1491" s="55"/>
      <c r="SW1491" s="55"/>
      <c r="SX1491" s="55"/>
      <c r="SY1491" s="55"/>
      <c r="SZ1491" s="55"/>
      <c r="TA1491" s="55"/>
      <c r="TB1491" s="55"/>
      <c r="TC1491" s="55"/>
      <c r="TD1491" s="55"/>
      <c r="TE1491" s="55"/>
      <c r="TF1491" s="55"/>
      <c r="TG1491" s="55"/>
      <c r="TH1491" s="55"/>
      <c r="TI1491" s="55"/>
      <c r="TJ1491" s="55"/>
      <c r="TK1491" s="55"/>
      <c r="TL1491" s="55"/>
      <c r="TM1491" s="55"/>
      <c r="TN1491" s="55"/>
      <c r="TO1491" s="55"/>
      <c r="TP1491" s="55"/>
      <c r="TQ1491" s="55"/>
      <c r="TR1491" s="55"/>
      <c r="TS1491" s="55"/>
      <c r="TT1491" s="55"/>
      <c r="TU1491" s="55"/>
      <c r="TV1491" s="55"/>
      <c r="TW1491" s="55"/>
      <c r="TX1491" s="55"/>
      <c r="TY1491" s="55"/>
      <c r="TZ1491" s="55"/>
      <c r="UA1491" s="55"/>
      <c r="UB1491" s="55"/>
      <c r="UC1491" s="55"/>
      <c r="UD1491" s="55"/>
      <c r="UE1491" s="55"/>
      <c r="UF1491" s="55"/>
      <c r="UG1491" s="55"/>
      <c r="UH1491" s="55"/>
      <c r="UI1491" s="55"/>
      <c r="UJ1491" s="55"/>
      <c r="UK1491" s="55"/>
      <c r="UL1491" s="55"/>
      <c r="UM1491" s="55"/>
      <c r="UN1491" s="55"/>
      <c r="UO1491" s="55"/>
      <c r="UP1491" s="55"/>
      <c r="UQ1491" s="55"/>
      <c r="UR1491" s="55"/>
      <c r="US1491" s="55"/>
      <c r="UT1491" s="55"/>
      <c r="UU1491" s="55"/>
      <c r="UV1491" s="55"/>
      <c r="UW1491" s="55"/>
      <c r="UX1491" s="55"/>
      <c r="UY1491" s="55"/>
      <c r="UZ1491" s="55"/>
      <c r="VA1491" s="55"/>
      <c r="VB1491" s="55"/>
      <c r="VC1491" s="55"/>
      <c r="VD1491" s="55"/>
      <c r="VE1491" s="55"/>
      <c r="VF1491" s="55"/>
      <c r="VG1491" s="55"/>
      <c r="VH1491" s="55"/>
      <c r="VI1491" s="55"/>
      <c r="VJ1491" s="55"/>
      <c r="VK1491" s="55"/>
      <c r="VL1491" s="55"/>
      <c r="VM1491" s="55"/>
      <c r="VN1491" s="55"/>
      <c r="VO1491" s="55"/>
      <c r="VP1491" s="55"/>
      <c r="VQ1491" s="55"/>
      <c r="VR1491" s="55"/>
      <c r="VS1491" s="55"/>
      <c r="VT1491" s="55"/>
      <c r="VU1491" s="55"/>
      <c r="VV1491" s="55"/>
      <c r="VW1491" s="55"/>
      <c r="VX1491" s="55"/>
      <c r="VY1491" s="55"/>
      <c r="VZ1491" s="55"/>
      <c r="WA1491" s="55"/>
      <c r="WB1491" s="55"/>
      <c r="WC1491" s="55"/>
      <c r="WD1491" s="55"/>
      <c r="WE1491" s="55"/>
      <c r="WF1491" s="55"/>
      <c r="WG1491" s="55"/>
      <c r="WH1491" s="55"/>
      <c r="WI1491" s="55"/>
      <c r="WJ1491" s="55"/>
      <c r="WK1491" s="55"/>
      <c r="WL1491" s="55"/>
      <c r="WM1491" s="55"/>
      <c r="WN1491" s="55"/>
      <c r="WO1491" s="55"/>
      <c r="WP1491" s="55"/>
      <c r="WQ1491" s="55"/>
      <c r="WR1491" s="55"/>
      <c r="WS1491" s="55"/>
      <c r="WT1491" s="55"/>
      <c r="WU1491" s="55"/>
      <c r="WV1491" s="55"/>
      <c r="WW1491" s="55"/>
      <c r="WX1491" s="55"/>
      <c r="WY1491" s="55"/>
      <c r="WZ1491" s="55"/>
      <c r="XA1491" s="55"/>
      <c r="XB1491" s="55"/>
      <c r="XC1491" s="55"/>
      <c r="XD1491" s="55"/>
      <c r="XE1491" s="55"/>
      <c r="XF1491" s="55"/>
      <c r="XG1491" s="55"/>
      <c r="XH1491" s="55"/>
      <c r="XI1491" s="55"/>
      <c r="XJ1491" s="55"/>
      <c r="XK1491" s="55"/>
      <c r="XL1491" s="55"/>
      <c r="XM1491" s="55"/>
      <c r="XN1491" s="55"/>
      <c r="XO1491" s="55"/>
      <c r="XP1491" s="55"/>
      <c r="XQ1491" s="55"/>
      <c r="XR1491" s="55"/>
      <c r="XS1491" s="55"/>
      <c r="XT1491" s="55"/>
      <c r="XU1491" s="55"/>
      <c r="XV1491" s="55"/>
      <c r="XW1491" s="55"/>
      <c r="XX1491" s="55"/>
      <c r="XY1491" s="55"/>
      <c r="XZ1491" s="55"/>
      <c r="YA1491" s="55"/>
      <c r="YB1491" s="55"/>
      <c r="YC1491" s="55"/>
      <c r="YD1491" s="55"/>
      <c r="YE1491" s="55"/>
      <c r="YF1491" s="55"/>
      <c r="YG1491" s="55"/>
      <c r="YH1491" s="55"/>
      <c r="YI1491" s="55"/>
      <c r="YJ1491" s="55"/>
      <c r="YK1491" s="55"/>
      <c r="YL1491" s="55"/>
      <c r="YM1491" s="55"/>
      <c r="YN1491" s="55"/>
      <c r="YO1491" s="55"/>
      <c r="YP1491" s="55"/>
      <c r="YQ1491" s="55"/>
      <c r="YR1491" s="55"/>
      <c r="YS1491" s="55"/>
      <c r="YT1491" s="55"/>
      <c r="YU1491" s="55"/>
      <c r="YV1491" s="55"/>
      <c r="YW1491" s="55"/>
      <c r="YX1491" s="55"/>
      <c r="YY1491" s="55"/>
      <c r="YZ1491" s="55"/>
      <c r="ZA1491" s="55"/>
      <c r="ZB1491" s="55"/>
      <c r="ZC1491" s="55"/>
      <c r="ZD1491" s="55"/>
      <c r="ZE1491" s="55"/>
      <c r="ZF1491" s="55"/>
      <c r="ZG1491" s="55"/>
      <c r="ZH1491" s="55"/>
      <c r="ZI1491" s="55"/>
      <c r="ZJ1491" s="55"/>
      <c r="ZK1491" s="55"/>
      <c r="ZL1491" s="55"/>
      <c r="ZM1491" s="55"/>
      <c r="ZN1491" s="55"/>
      <c r="ZO1491" s="55"/>
      <c r="ZP1491" s="55"/>
      <c r="ZQ1491" s="55"/>
      <c r="ZR1491" s="55"/>
      <c r="ZS1491" s="55"/>
      <c r="ZT1491" s="55"/>
      <c r="ZU1491" s="55"/>
      <c r="ZV1491" s="55"/>
      <c r="ZW1491" s="55"/>
      <c r="ZX1491" s="55"/>
      <c r="ZY1491" s="55"/>
      <c r="ZZ1491" s="55"/>
      <c r="AAA1491" s="55"/>
      <c r="AAB1491" s="55"/>
      <c r="AAC1491" s="55"/>
      <c r="AAD1491" s="55"/>
      <c r="AAE1491" s="55"/>
      <c r="AAF1491" s="55"/>
      <c r="AAG1491" s="55"/>
      <c r="AAH1491" s="55"/>
      <c r="AAI1491" s="55"/>
      <c r="AAJ1491" s="55"/>
      <c r="AAK1491" s="55"/>
      <c r="AAL1491" s="55"/>
      <c r="AAM1491" s="55"/>
      <c r="AAN1491" s="55"/>
      <c r="AAO1491" s="55"/>
      <c r="AAP1491" s="55"/>
      <c r="AAQ1491" s="55"/>
      <c r="AAR1491" s="55"/>
      <c r="AAS1491" s="55"/>
      <c r="AAT1491" s="55"/>
      <c r="AAU1491" s="55"/>
      <c r="AAV1491" s="55"/>
      <c r="AAW1491" s="55"/>
      <c r="AAX1491" s="55"/>
      <c r="AAY1491" s="55"/>
      <c r="AAZ1491" s="55"/>
      <c r="ABA1491" s="55"/>
      <c r="ABB1491" s="55"/>
      <c r="ABC1491" s="55"/>
      <c r="ABD1491" s="55"/>
      <c r="ABE1491" s="55"/>
      <c r="ABF1491" s="55"/>
      <c r="ABG1491" s="55"/>
      <c r="ABH1491" s="55"/>
      <c r="ABI1491" s="55"/>
      <c r="ABJ1491" s="55"/>
      <c r="ABK1491" s="55"/>
      <c r="ABL1491" s="55"/>
      <c r="ABM1491" s="55"/>
      <c r="ABN1491" s="55"/>
      <c r="ABO1491" s="55"/>
      <c r="ABP1491" s="55"/>
      <c r="ABQ1491" s="55"/>
      <c r="ABR1491" s="55"/>
      <c r="ABS1491" s="55"/>
      <c r="ABT1491" s="55"/>
      <c r="ABU1491" s="55"/>
      <c r="ABV1491" s="55"/>
      <c r="ABW1491" s="55"/>
      <c r="ABX1491" s="55"/>
      <c r="ABY1491" s="55"/>
      <c r="ABZ1491" s="55"/>
      <c r="ACA1491" s="55"/>
      <c r="ACB1491" s="55"/>
      <c r="ACC1491" s="55"/>
      <c r="ACD1491" s="55"/>
      <c r="ACE1491" s="55"/>
      <c r="ACF1491" s="55"/>
      <c r="ACG1491" s="55"/>
      <c r="ACH1491" s="55"/>
      <c r="ACI1491" s="55"/>
      <c r="ACJ1491" s="55"/>
      <c r="ACK1491" s="55"/>
      <c r="ACL1491" s="55"/>
      <c r="ACM1491" s="55"/>
      <c r="ACN1491" s="55"/>
      <c r="ACO1491" s="55"/>
      <c r="ACP1491" s="55"/>
      <c r="ACQ1491" s="55"/>
      <c r="ACR1491" s="55"/>
      <c r="ACS1491" s="55"/>
      <c r="ACT1491" s="55"/>
      <c r="ACU1491" s="55"/>
      <c r="ACV1491" s="55"/>
      <c r="ACW1491" s="55"/>
      <c r="ACX1491" s="55"/>
      <c r="ACY1491" s="55"/>
      <c r="ACZ1491" s="55"/>
      <c r="ADA1491" s="55"/>
      <c r="ADB1491" s="55"/>
      <c r="ADC1491" s="55"/>
      <c r="ADD1491" s="55"/>
      <c r="ADE1491" s="55"/>
      <c r="ADF1491" s="55"/>
      <c r="ADG1491" s="55"/>
      <c r="ADH1491" s="55"/>
      <c r="ADI1491" s="55"/>
      <c r="ADJ1491" s="55"/>
      <c r="ADK1491" s="55"/>
      <c r="ADL1491" s="55"/>
      <c r="ADM1491" s="55"/>
      <c r="ADN1491" s="55"/>
      <c r="ADO1491" s="55"/>
      <c r="ADP1491" s="55"/>
      <c r="ADQ1491" s="55"/>
      <c r="ADR1491" s="55"/>
      <c r="ADS1491" s="55"/>
      <c r="ADT1491" s="55"/>
      <c r="ADU1491" s="55"/>
      <c r="ADV1491" s="55"/>
      <c r="ADW1491" s="55"/>
      <c r="ADX1491" s="55"/>
      <c r="ADY1491" s="55"/>
      <c r="ADZ1491" s="55"/>
      <c r="AEA1491" s="55"/>
      <c r="AEB1491" s="55"/>
      <c r="AEC1491" s="55"/>
      <c r="AED1491" s="55"/>
      <c r="AEE1491" s="55"/>
      <c r="AEF1491" s="55"/>
      <c r="AEG1491" s="55"/>
      <c r="AEH1491" s="55"/>
      <c r="AEI1491" s="55"/>
      <c r="AEJ1491" s="55"/>
      <c r="AEK1491" s="55"/>
      <c r="AEL1491" s="55"/>
      <c r="AEM1491" s="55"/>
      <c r="AEN1491" s="55"/>
      <c r="AEO1491" s="55"/>
      <c r="AEP1491" s="55"/>
      <c r="AEQ1491" s="55"/>
      <c r="AER1491" s="55"/>
      <c r="AES1491" s="55"/>
      <c r="AET1491" s="55"/>
      <c r="AEU1491" s="55"/>
      <c r="AEV1491" s="55"/>
      <c r="AEW1491" s="55"/>
      <c r="AEX1491" s="55"/>
      <c r="AEY1491" s="55"/>
      <c r="AEZ1491" s="55"/>
      <c r="AFA1491" s="55"/>
      <c r="AFB1491" s="55"/>
      <c r="AFC1491" s="55"/>
      <c r="AFD1491" s="55"/>
      <c r="AFE1491" s="55"/>
      <c r="AFF1491" s="55"/>
      <c r="AFG1491" s="55"/>
      <c r="AFH1491" s="55"/>
      <c r="AFI1491" s="55"/>
      <c r="AFJ1491" s="55"/>
      <c r="AFK1491" s="55"/>
      <c r="AFL1491" s="55"/>
      <c r="AFM1491" s="55"/>
      <c r="AFN1491" s="55"/>
      <c r="AFO1491" s="55"/>
      <c r="AFP1491" s="55"/>
      <c r="AFQ1491" s="55"/>
      <c r="AFR1491" s="55"/>
      <c r="AFS1491" s="55"/>
      <c r="AFT1491" s="55"/>
      <c r="AFU1491" s="55"/>
      <c r="AFV1491" s="55"/>
      <c r="AFW1491" s="55"/>
      <c r="AFX1491" s="55"/>
      <c r="AFY1491" s="55"/>
      <c r="AFZ1491" s="55"/>
      <c r="AGA1491" s="55"/>
      <c r="AGB1491" s="55"/>
      <c r="AGC1491" s="55"/>
      <c r="AGD1491" s="55"/>
      <c r="AGE1491" s="55"/>
      <c r="AGF1491" s="55"/>
      <c r="AGG1491" s="55"/>
      <c r="AGH1491" s="55"/>
      <c r="AGI1491" s="55"/>
      <c r="AGJ1491" s="55"/>
      <c r="AGK1491" s="55"/>
      <c r="AGL1491" s="55"/>
      <c r="AGM1491" s="55"/>
      <c r="AGN1491" s="55"/>
      <c r="AGO1491" s="55"/>
      <c r="AGP1491" s="55"/>
      <c r="AGQ1491" s="55"/>
      <c r="AGR1491" s="55"/>
      <c r="AGS1491" s="55"/>
      <c r="AGT1491" s="55"/>
      <c r="AGU1491" s="55"/>
      <c r="AGV1491" s="55"/>
      <c r="AGW1491" s="55"/>
      <c r="AGX1491" s="55"/>
      <c r="AGY1491" s="55"/>
      <c r="AGZ1491" s="55"/>
      <c r="AHA1491" s="55"/>
      <c r="AHB1491" s="55"/>
      <c r="AHC1491" s="55"/>
      <c r="AHD1491" s="55"/>
      <c r="AHE1491" s="55"/>
      <c r="AHF1491" s="55"/>
      <c r="AHG1491" s="55"/>
      <c r="AHH1491" s="55"/>
      <c r="AHI1491" s="55"/>
      <c r="AHJ1491" s="55"/>
      <c r="AHK1491" s="55"/>
      <c r="AHL1491" s="55"/>
      <c r="AHM1491" s="55"/>
      <c r="AHN1491" s="55"/>
      <c r="AHO1491" s="55"/>
      <c r="AHP1491" s="55"/>
      <c r="AHQ1491" s="55"/>
      <c r="AHR1491" s="55"/>
      <c r="AHS1491" s="55"/>
      <c r="AHT1491" s="55"/>
      <c r="AHU1491" s="55"/>
      <c r="AHV1491" s="55"/>
      <c r="AHW1491" s="55"/>
      <c r="AHX1491" s="55"/>
      <c r="AHY1491" s="55"/>
      <c r="AHZ1491" s="55"/>
      <c r="AIA1491" s="55"/>
      <c r="AIB1491" s="55"/>
      <c r="AIC1491" s="55"/>
      <c r="AID1491" s="55"/>
      <c r="AIE1491" s="55"/>
      <c r="AIF1491" s="55"/>
      <c r="AIG1491" s="55"/>
      <c r="AIH1491" s="55"/>
      <c r="AII1491" s="55"/>
      <c r="AIJ1491" s="55"/>
      <c r="AIK1491" s="55"/>
      <c r="AIL1491" s="55"/>
      <c r="AIM1491" s="55"/>
      <c r="AIN1491" s="55"/>
      <c r="AIO1491" s="55"/>
      <c r="AIP1491" s="55"/>
      <c r="AIQ1491" s="55"/>
      <c r="AIR1491" s="55"/>
      <c r="AIS1491" s="55"/>
      <c r="AIT1491" s="55"/>
      <c r="AIU1491" s="55"/>
      <c r="AIV1491" s="55"/>
      <c r="AIW1491" s="55"/>
      <c r="AIX1491" s="55"/>
      <c r="AIY1491" s="55"/>
      <c r="AIZ1491" s="55"/>
      <c r="AJA1491" s="55"/>
      <c r="AJB1491" s="55"/>
      <c r="AJC1491" s="55"/>
      <c r="AJD1491" s="55"/>
      <c r="AJE1491" s="55"/>
      <c r="AJF1491" s="55"/>
      <c r="AJG1491" s="55"/>
      <c r="AJH1491" s="55"/>
      <c r="AJI1491" s="55"/>
      <c r="AJJ1491" s="55"/>
      <c r="AJK1491" s="55"/>
      <c r="AJL1491" s="55"/>
      <c r="AJM1491" s="55"/>
      <c r="AJN1491" s="55"/>
      <c r="AJO1491" s="55"/>
      <c r="AJP1491" s="55"/>
      <c r="AJQ1491" s="55"/>
      <c r="AJR1491" s="55"/>
      <c r="AJS1491" s="55"/>
      <c r="AJT1491" s="55"/>
      <c r="AJU1491" s="55"/>
      <c r="AJV1491" s="55"/>
      <c r="AJW1491" s="55"/>
      <c r="AJX1491" s="55"/>
      <c r="AJY1491" s="55"/>
      <c r="AJZ1491" s="55"/>
      <c r="AKA1491" s="55"/>
      <c r="AKB1491" s="55"/>
      <c r="AKC1491" s="55"/>
      <c r="AKD1491" s="55"/>
      <c r="AKE1491" s="55"/>
      <c r="AKF1491" s="55"/>
      <c r="AKG1491" s="55"/>
      <c r="AKH1491" s="55"/>
      <c r="AKI1491" s="55"/>
      <c r="AKJ1491" s="55"/>
      <c r="AKK1491" s="55"/>
      <c r="AKL1491" s="55"/>
      <c r="AKM1491" s="55"/>
      <c r="AKN1491" s="55"/>
      <c r="AKO1491" s="55"/>
      <c r="AKP1491" s="55"/>
      <c r="AKQ1491" s="55"/>
      <c r="AKR1491" s="55"/>
      <c r="AKS1491" s="55"/>
      <c r="AKT1491" s="55"/>
      <c r="AKU1491" s="55"/>
      <c r="AKV1491" s="55"/>
      <c r="AKW1491" s="55"/>
      <c r="AKX1491" s="55"/>
      <c r="AKY1491" s="55"/>
      <c r="AKZ1491" s="55"/>
      <c r="ALA1491" s="55"/>
      <c r="ALB1491" s="55"/>
      <c r="ALC1491" s="55"/>
      <c r="ALD1491" s="55"/>
      <c r="ALE1491" s="55"/>
      <c r="ALF1491" s="55"/>
      <c r="ALG1491" s="55"/>
      <c r="ALH1491" s="55"/>
      <c r="ALI1491" s="55"/>
      <c r="ALJ1491" s="55"/>
      <c r="ALK1491" s="55"/>
      <c r="ALL1491" s="55"/>
      <c r="ALM1491" s="55"/>
      <c r="ALN1491" s="55"/>
      <c r="ALO1491" s="55"/>
      <c r="ALP1491" s="55"/>
      <c r="ALQ1491" s="55"/>
      <c r="ALR1491" s="55"/>
      <c r="ALS1491" s="55"/>
      <c r="ALT1491" s="55"/>
      <c r="ALU1491" s="55"/>
      <c r="ALV1491" s="55"/>
      <c r="ALW1491" s="55"/>
      <c r="ALX1491" s="55"/>
      <c r="ALY1491" s="55"/>
      <c r="ALZ1491" s="55"/>
      <c r="AMA1491" s="55"/>
      <c r="AMB1491" s="55"/>
      <c r="AMC1491" s="55"/>
      <c r="AMD1491" s="55"/>
      <c r="AME1491" s="55"/>
      <c r="AMF1491" s="55"/>
      <c r="AMG1491" s="55"/>
      <c r="AMH1491" s="55"/>
      <c r="AMI1491" s="55"/>
      <c r="AMJ1491" s="55"/>
      <c r="AMK1491" s="55"/>
      <c r="AML1491" s="55"/>
      <c r="AMM1491" s="55"/>
      <c r="AMN1491" s="55"/>
      <c r="AMO1491" s="55"/>
      <c r="AMP1491" s="55"/>
      <c r="AMQ1491" s="55"/>
      <c r="AMR1491" s="55"/>
      <c r="AMS1491" s="55"/>
      <c r="AMT1491" s="55"/>
      <c r="AMU1491" s="55"/>
      <c r="AMV1491" s="55"/>
      <c r="AMW1491" s="55"/>
      <c r="AMX1491" s="55"/>
      <c r="AMY1491" s="55"/>
      <c r="AMZ1491" s="55"/>
      <c r="ANA1491" s="55"/>
      <c r="ANB1491" s="55"/>
      <c r="ANC1491" s="55"/>
      <c r="AND1491" s="55"/>
      <c r="ANE1491" s="55"/>
      <c r="ANF1491" s="55"/>
      <c r="ANG1491" s="55"/>
      <c r="ANH1491" s="55"/>
      <c r="ANI1491" s="55"/>
      <c r="ANJ1491" s="55"/>
      <c r="ANK1491" s="55"/>
      <c r="ANL1491" s="55"/>
      <c r="ANM1491" s="55"/>
      <c r="ANN1491" s="55"/>
      <c r="ANO1491" s="55"/>
      <c r="ANP1491" s="55"/>
      <c r="ANQ1491" s="55"/>
      <c r="ANR1491" s="55"/>
      <c r="ANS1491" s="55"/>
      <c r="ANT1491" s="55"/>
      <c r="ANU1491" s="55"/>
      <c r="ANV1491" s="55"/>
      <c r="ANW1491" s="55"/>
      <c r="ANX1491" s="55"/>
      <c r="ANY1491" s="55"/>
      <c r="ANZ1491" s="55"/>
      <c r="AOA1491" s="55"/>
      <c r="AOB1491" s="55"/>
      <c r="AOC1491" s="55"/>
      <c r="AOD1491" s="55"/>
      <c r="AOE1491" s="55"/>
      <c r="AOF1491" s="55"/>
      <c r="AOG1491" s="55"/>
      <c r="AOH1491" s="55"/>
      <c r="AOI1491" s="55"/>
      <c r="AOJ1491" s="55"/>
      <c r="AOK1491" s="55"/>
      <c r="AOL1491" s="55"/>
      <c r="AOM1491" s="55"/>
      <c r="AON1491" s="55"/>
      <c r="AOO1491" s="55"/>
      <c r="AOP1491" s="55"/>
      <c r="AOQ1491" s="55"/>
      <c r="AOR1491" s="55"/>
      <c r="AOS1491" s="55"/>
      <c r="AOT1491" s="55"/>
      <c r="AOU1491" s="55"/>
      <c r="AOV1491" s="55"/>
      <c r="AOW1491" s="55"/>
      <c r="AOX1491" s="55"/>
      <c r="AOY1491" s="55"/>
      <c r="AOZ1491" s="55"/>
      <c r="APA1491" s="55"/>
      <c r="APB1491" s="55"/>
      <c r="APC1491" s="55"/>
      <c r="APD1491" s="55"/>
      <c r="APE1491" s="55"/>
      <c r="APF1491" s="55"/>
      <c r="APG1491" s="55"/>
      <c r="APH1491" s="55"/>
      <c r="API1491" s="55"/>
      <c r="APJ1491" s="55"/>
      <c r="APK1491" s="55"/>
      <c r="APL1491" s="55"/>
      <c r="APM1491" s="55"/>
      <c r="APN1491" s="55"/>
      <c r="APO1491" s="55"/>
      <c r="APP1491" s="55"/>
      <c r="APQ1491" s="55"/>
      <c r="APR1491" s="55"/>
      <c r="APS1491" s="55"/>
      <c r="APT1491" s="55"/>
      <c r="APU1491" s="55"/>
      <c r="APV1491" s="55"/>
      <c r="APW1491" s="55"/>
      <c r="APX1491" s="55"/>
      <c r="APY1491" s="55"/>
      <c r="APZ1491" s="55"/>
      <c r="AQA1491" s="55"/>
      <c r="AQB1491" s="55"/>
      <c r="AQC1491" s="55"/>
      <c r="AQD1491" s="55"/>
      <c r="AQE1491" s="55"/>
      <c r="AQF1491" s="55"/>
      <c r="AQG1491" s="55"/>
      <c r="AQH1491" s="55"/>
      <c r="AQI1491" s="55"/>
      <c r="AQJ1491" s="55"/>
      <c r="AQK1491" s="55"/>
      <c r="AQL1491" s="55"/>
      <c r="AQM1491" s="55"/>
      <c r="AQN1491" s="55"/>
      <c r="AQO1491" s="55"/>
      <c r="AQP1491" s="55"/>
      <c r="AQQ1491" s="55"/>
      <c r="AQR1491" s="55"/>
      <c r="AQS1491" s="55"/>
      <c r="AQT1491" s="55"/>
      <c r="AQU1491" s="55"/>
      <c r="AQV1491" s="55"/>
      <c r="AQW1491" s="55"/>
      <c r="AQX1491" s="55"/>
      <c r="AQY1491" s="55"/>
      <c r="AQZ1491" s="55"/>
      <c r="ARA1491" s="55"/>
      <c r="ARB1491" s="55"/>
      <c r="ARC1491" s="55"/>
      <c r="ARD1491" s="55"/>
      <c r="ARE1491" s="55"/>
      <c r="ARF1491" s="55"/>
      <c r="ARG1491" s="55"/>
      <c r="ARH1491" s="55"/>
      <c r="ARI1491" s="55"/>
      <c r="ARJ1491" s="55"/>
      <c r="ARK1491" s="55"/>
      <c r="ARL1491" s="55"/>
      <c r="ARM1491" s="55"/>
      <c r="ARN1491" s="55"/>
      <c r="ARO1491" s="55"/>
      <c r="ARP1491" s="55"/>
      <c r="ARQ1491" s="55"/>
      <c r="ARR1491" s="55"/>
      <c r="ARS1491" s="55"/>
      <c r="ART1491" s="55"/>
      <c r="ARU1491" s="55"/>
      <c r="ARV1491" s="55"/>
      <c r="ARW1491" s="55"/>
      <c r="ARX1491" s="55"/>
      <c r="ARY1491" s="55"/>
      <c r="ARZ1491" s="55"/>
      <c r="ASA1491" s="55"/>
      <c r="ASB1491" s="55"/>
      <c r="ASC1491" s="55"/>
      <c r="ASD1491" s="55"/>
      <c r="ASE1491" s="55"/>
      <c r="ASF1491" s="55"/>
      <c r="ASG1491" s="55"/>
      <c r="ASH1491" s="55"/>
      <c r="ASI1491" s="55"/>
      <c r="ASJ1491" s="55"/>
      <c r="ASK1491" s="55"/>
      <c r="ASL1491" s="55"/>
      <c r="ASM1491" s="55"/>
      <c r="ASN1491" s="55"/>
      <c r="ASO1491" s="55"/>
      <c r="ASP1491" s="55"/>
      <c r="ASQ1491" s="55"/>
      <c r="ASR1491" s="55"/>
      <c r="ASS1491" s="55"/>
      <c r="AST1491" s="55"/>
      <c r="ASU1491" s="55"/>
      <c r="ASV1491" s="55"/>
      <c r="ASW1491" s="55"/>
      <c r="ASX1491" s="55"/>
      <c r="ASY1491" s="55"/>
      <c r="ASZ1491" s="55"/>
      <c r="ATA1491" s="55"/>
      <c r="ATB1491" s="55"/>
      <c r="ATC1491" s="55"/>
      <c r="ATD1491" s="55"/>
      <c r="ATE1491" s="55"/>
      <c r="ATF1491" s="55"/>
      <c r="ATG1491" s="55"/>
      <c r="ATH1491" s="55"/>
      <c r="ATI1491" s="55"/>
      <c r="ATJ1491" s="55"/>
      <c r="ATK1491" s="55"/>
      <c r="ATL1491" s="55"/>
      <c r="ATM1491" s="55"/>
      <c r="ATN1491" s="55"/>
      <c r="ATO1491" s="55"/>
      <c r="ATP1491" s="55"/>
      <c r="ATQ1491" s="55"/>
      <c r="ATR1491" s="55"/>
      <c r="ATS1491" s="55"/>
      <c r="ATT1491" s="55"/>
      <c r="ATU1491" s="55"/>
      <c r="ATV1491" s="55"/>
      <c r="ATW1491" s="55"/>
      <c r="ATX1491" s="55"/>
      <c r="ATY1491" s="55"/>
      <c r="ATZ1491" s="55"/>
      <c r="AUA1491" s="55"/>
      <c r="AUB1491" s="55"/>
      <c r="AUC1491" s="55"/>
      <c r="AUD1491" s="55"/>
      <c r="AUE1491" s="55"/>
      <c r="AUF1491" s="55"/>
      <c r="AUG1491" s="55"/>
      <c r="AUH1491" s="55"/>
      <c r="AUI1491" s="55"/>
      <c r="AUJ1491" s="55"/>
      <c r="AUK1491" s="55"/>
      <c r="AUL1491" s="55"/>
      <c r="AUM1491" s="55"/>
      <c r="AUN1491" s="55"/>
      <c r="AUO1491" s="55"/>
      <c r="AUP1491" s="55"/>
      <c r="AUQ1491" s="55"/>
      <c r="AUR1491" s="55"/>
      <c r="AUS1491" s="55"/>
      <c r="AUT1491" s="55"/>
      <c r="AUU1491" s="55"/>
      <c r="AUV1491" s="55"/>
      <c r="AUW1491" s="55"/>
      <c r="AUX1491" s="55"/>
      <c r="AUY1491" s="55"/>
      <c r="AUZ1491" s="55"/>
      <c r="AVA1491" s="55"/>
      <c r="AVB1491" s="55"/>
      <c r="AVC1491" s="55"/>
      <c r="AVD1491" s="55"/>
      <c r="AVE1491" s="55"/>
      <c r="AVF1491" s="55"/>
      <c r="AVG1491" s="55"/>
      <c r="AVH1491" s="55"/>
      <c r="AVI1491" s="55"/>
      <c r="AVJ1491" s="55"/>
      <c r="AVK1491" s="55"/>
      <c r="AVL1491" s="55"/>
      <c r="AVM1491" s="55"/>
      <c r="AVN1491" s="55"/>
      <c r="AVO1491" s="55"/>
      <c r="AVP1491" s="55"/>
      <c r="AVQ1491" s="55"/>
      <c r="AVR1491" s="55"/>
      <c r="AVS1491" s="55"/>
      <c r="AVT1491" s="55"/>
      <c r="AVU1491" s="55"/>
      <c r="AVV1491" s="55"/>
      <c r="AVW1491" s="55"/>
      <c r="AVX1491" s="55"/>
      <c r="AVY1491" s="55"/>
      <c r="AVZ1491" s="55"/>
      <c r="AWA1491" s="55"/>
      <c r="AWB1491" s="55"/>
      <c r="AWC1491" s="55"/>
      <c r="AWD1491" s="55"/>
      <c r="AWE1491" s="55"/>
      <c r="AWF1491" s="55"/>
      <c r="AWG1491" s="55"/>
      <c r="AWH1491" s="55"/>
      <c r="AWI1491" s="55"/>
      <c r="AWJ1491" s="55"/>
      <c r="AWK1491" s="55"/>
      <c r="AWL1491" s="55"/>
      <c r="AWM1491" s="55"/>
      <c r="AWN1491" s="55"/>
      <c r="AWO1491" s="55"/>
      <c r="AWP1491" s="55"/>
      <c r="AWQ1491" s="55"/>
      <c r="AWR1491" s="55"/>
      <c r="AWS1491" s="55"/>
      <c r="AWT1491" s="55"/>
      <c r="AWU1491" s="55"/>
      <c r="AWV1491" s="55"/>
      <c r="AWW1491" s="55"/>
      <c r="AWX1491" s="55"/>
      <c r="AWY1491" s="55"/>
      <c r="AWZ1491" s="55"/>
      <c r="AXA1491" s="55"/>
      <c r="AXB1491" s="55"/>
      <c r="AXC1491" s="55"/>
      <c r="AXD1491" s="55"/>
      <c r="AXE1491" s="55"/>
      <c r="AXF1491" s="55"/>
      <c r="AXG1491" s="55"/>
      <c r="AXH1491" s="55"/>
      <c r="AXI1491" s="55"/>
      <c r="AXJ1491" s="55"/>
      <c r="AXK1491" s="55"/>
      <c r="AXL1491" s="55"/>
      <c r="AXM1491" s="55"/>
      <c r="AXN1491" s="55"/>
      <c r="AXO1491" s="55"/>
      <c r="AXP1491" s="55"/>
      <c r="AXQ1491" s="55"/>
      <c r="AXR1491" s="55"/>
      <c r="AXS1491" s="55"/>
      <c r="AXT1491" s="55"/>
      <c r="AXU1491" s="55"/>
      <c r="AXV1491" s="55"/>
      <c r="AXW1491" s="55"/>
      <c r="AXX1491" s="55"/>
      <c r="AXY1491" s="55"/>
      <c r="AXZ1491" s="55"/>
      <c r="AYA1491" s="55"/>
      <c r="AYB1491" s="55"/>
      <c r="AYC1491" s="55"/>
      <c r="AYD1491" s="55"/>
      <c r="AYE1491" s="55"/>
      <c r="AYF1491" s="55"/>
      <c r="AYG1491" s="55"/>
      <c r="AYH1491" s="55"/>
      <c r="AYI1491" s="55"/>
      <c r="AYJ1491" s="55"/>
      <c r="AYK1491" s="55"/>
      <c r="AYL1491" s="55"/>
      <c r="AYM1491" s="55"/>
      <c r="AYN1491" s="55"/>
      <c r="AYO1491" s="55"/>
      <c r="AYP1491" s="55"/>
      <c r="AYQ1491" s="55"/>
      <c r="AYR1491" s="55"/>
      <c r="AYS1491" s="55"/>
      <c r="AYT1491" s="55"/>
      <c r="AYU1491" s="55"/>
      <c r="AYV1491" s="55"/>
      <c r="AYW1491" s="55"/>
      <c r="AYX1491" s="55"/>
      <c r="AYY1491" s="55"/>
      <c r="AYZ1491" s="55"/>
      <c r="AZA1491" s="55"/>
      <c r="AZB1491" s="55"/>
      <c r="AZC1491" s="55"/>
      <c r="AZD1491" s="55"/>
      <c r="AZE1491" s="55"/>
      <c r="AZF1491" s="55"/>
      <c r="AZG1491" s="55"/>
      <c r="AZH1491" s="55"/>
      <c r="AZI1491" s="55"/>
      <c r="AZJ1491" s="55"/>
      <c r="AZK1491" s="55"/>
      <c r="AZL1491" s="55"/>
      <c r="AZM1491" s="55"/>
      <c r="AZN1491" s="55"/>
      <c r="AZO1491" s="55"/>
      <c r="AZP1491" s="55"/>
      <c r="AZQ1491" s="55"/>
      <c r="AZR1491" s="55"/>
      <c r="AZS1491" s="55"/>
      <c r="AZT1491" s="55"/>
      <c r="AZU1491" s="55"/>
      <c r="AZV1491" s="55"/>
      <c r="AZW1491" s="55"/>
      <c r="AZX1491" s="55"/>
      <c r="AZY1491" s="55"/>
      <c r="AZZ1491" s="55"/>
      <c r="BAA1491" s="55"/>
      <c r="BAB1491" s="55"/>
      <c r="BAC1491" s="55"/>
      <c r="BAD1491" s="55"/>
      <c r="BAE1491" s="55"/>
      <c r="BAF1491" s="55"/>
      <c r="BAG1491" s="55"/>
      <c r="BAH1491" s="55"/>
      <c r="BAI1491" s="55"/>
      <c r="BAJ1491" s="55"/>
      <c r="BAK1491" s="55"/>
      <c r="BAL1491" s="55"/>
      <c r="BAM1491" s="55"/>
      <c r="BAN1491" s="55"/>
      <c r="BAO1491" s="55"/>
      <c r="BAP1491" s="55"/>
      <c r="BAQ1491" s="55"/>
      <c r="BAR1491" s="55"/>
      <c r="BAS1491" s="55"/>
      <c r="BAT1491" s="55"/>
      <c r="BAU1491" s="55"/>
      <c r="BAV1491" s="55"/>
      <c r="BAW1491" s="55"/>
      <c r="BAX1491" s="55"/>
      <c r="BAY1491" s="55"/>
      <c r="BAZ1491" s="55"/>
      <c r="BBA1491" s="55"/>
      <c r="BBB1491" s="55"/>
      <c r="BBC1491" s="55"/>
      <c r="BBD1491" s="55"/>
      <c r="BBE1491" s="55"/>
      <c r="BBF1491" s="55"/>
      <c r="BBG1491" s="55"/>
      <c r="BBH1491" s="55"/>
      <c r="BBI1491" s="55"/>
      <c r="BBJ1491" s="55"/>
      <c r="BBK1491" s="55"/>
      <c r="BBL1491" s="55"/>
      <c r="BBM1491" s="55"/>
      <c r="BBN1491" s="55"/>
      <c r="BBO1491" s="55"/>
      <c r="BBP1491" s="55"/>
      <c r="BBQ1491" s="55"/>
      <c r="BBR1491" s="55"/>
      <c r="BBS1491" s="55"/>
      <c r="BBT1491" s="55"/>
      <c r="BBU1491" s="55"/>
      <c r="BBV1491" s="55"/>
      <c r="BBW1491" s="55"/>
      <c r="BBX1491" s="55"/>
      <c r="BBY1491" s="55"/>
      <c r="BBZ1491" s="55"/>
      <c r="BCA1491" s="55"/>
      <c r="BCB1491" s="55"/>
      <c r="BCC1491" s="55"/>
      <c r="BCD1491" s="55"/>
      <c r="BCE1491" s="55"/>
      <c r="BCF1491" s="55"/>
      <c r="BCG1491" s="55"/>
      <c r="BCH1491" s="55"/>
      <c r="BCI1491" s="55"/>
      <c r="BCJ1491" s="55"/>
      <c r="BCK1491" s="55"/>
      <c r="BCL1491" s="55"/>
      <c r="BCM1491" s="55"/>
      <c r="BCN1491" s="55"/>
      <c r="BCO1491" s="55"/>
      <c r="BCP1491" s="55"/>
      <c r="BCQ1491" s="55"/>
      <c r="BCR1491" s="55"/>
      <c r="BCS1491" s="55"/>
      <c r="BCT1491" s="55"/>
      <c r="BCU1491" s="55"/>
      <c r="BCV1491" s="55"/>
      <c r="BCW1491" s="55"/>
      <c r="BCX1491" s="55"/>
      <c r="BCY1491" s="55"/>
      <c r="BCZ1491" s="55"/>
      <c r="BDA1491" s="55"/>
      <c r="BDB1491" s="55"/>
      <c r="BDC1491" s="55"/>
      <c r="BDD1491" s="55"/>
      <c r="BDE1491" s="55"/>
      <c r="BDF1491" s="55"/>
      <c r="BDG1491" s="55"/>
      <c r="BDH1491" s="55"/>
      <c r="BDI1491" s="55"/>
      <c r="BDJ1491" s="55"/>
      <c r="BDK1491" s="55"/>
      <c r="BDL1491" s="55"/>
      <c r="BDM1491" s="55"/>
      <c r="BDN1491" s="55"/>
      <c r="BDO1491" s="55"/>
      <c r="BDP1491" s="55"/>
      <c r="BDQ1491" s="55"/>
      <c r="BDR1491" s="55"/>
      <c r="BDS1491" s="55"/>
      <c r="BDT1491" s="55"/>
      <c r="BDU1491" s="55"/>
      <c r="BDV1491" s="55"/>
      <c r="BDW1491" s="55"/>
      <c r="BDX1491" s="55"/>
      <c r="BDY1491" s="55"/>
      <c r="BDZ1491" s="55"/>
      <c r="BEA1491" s="55"/>
      <c r="BEB1491" s="55"/>
      <c r="BEC1491" s="55"/>
      <c r="BED1491" s="55"/>
      <c r="BEE1491" s="55"/>
      <c r="BEF1491" s="55"/>
      <c r="BEG1491" s="55"/>
      <c r="BEH1491" s="55"/>
      <c r="BEI1491" s="55"/>
      <c r="BEJ1491" s="55"/>
      <c r="BEK1491" s="55"/>
      <c r="BEL1491" s="55"/>
      <c r="BEM1491" s="55"/>
      <c r="BEN1491" s="55"/>
      <c r="BEO1491" s="55"/>
      <c r="BEP1491" s="55"/>
      <c r="BEQ1491" s="55"/>
      <c r="BER1491" s="55"/>
      <c r="BES1491" s="55"/>
      <c r="BET1491" s="55"/>
      <c r="BEU1491" s="55"/>
      <c r="BEV1491" s="55"/>
      <c r="BEW1491" s="55"/>
      <c r="BEX1491" s="55"/>
      <c r="BEY1491" s="55"/>
      <c r="BEZ1491" s="55"/>
      <c r="BFA1491" s="55"/>
      <c r="BFB1491" s="55"/>
      <c r="BFC1491" s="55"/>
      <c r="BFD1491" s="55"/>
      <c r="BFE1491" s="55"/>
      <c r="BFF1491" s="55"/>
      <c r="BFG1491" s="55"/>
      <c r="BFH1491" s="55"/>
      <c r="BFI1491" s="55"/>
      <c r="BFJ1491" s="55"/>
      <c r="BFK1491" s="55"/>
      <c r="BFL1491" s="55"/>
      <c r="BFM1491" s="55"/>
      <c r="BFN1491" s="55"/>
      <c r="BFO1491" s="55"/>
      <c r="BFP1491" s="55"/>
      <c r="BFQ1491" s="55"/>
      <c r="BFR1491" s="55"/>
      <c r="BFS1491" s="55"/>
      <c r="BFT1491" s="55"/>
      <c r="BFU1491" s="55"/>
      <c r="BFV1491" s="55"/>
      <c r="BFW1491" s="55"/>
      <c r="BFX1491" s="55"/>
      <c r="BFY1491" s="55"/>
      <c r="BFZ1491" s="55"/>
      <c r="BGA1491" s="55"/>
      <c r="BGB1491" s="55"/>
      <c r="BGC1491" s="55"/>
      <c r="BGD1491" s="55"/>
      <c r="BGE1491" s="55"/>
      <c r="BGF1491" s="55"/>
      <c r="BGG1491" s="55"/>
      <c r="BGH1491" s="55"/>
      <c r="BGI1491" s="55"/>
      <c r="BGJ1491" s="55"/>
      <c r="BGK1491" s="55"/>
      <c r="BGL1491" s="55"/>
      <c r="BGM1491" s="55"/>
      <c r="BGN1491" s="55"/>
      <c r="BGO1491" s="55"/>
      <c r="BGP1491" s="55"/>
      <c r="BGQ1491" s="55"/>
      <c r="BGR1491" s="55"/>
      <c r="BGS1491" s="55"/>
      <c r="BGT1491" s="55"/>
      <c r="BGU1491" s="55"/>
      <c r="BGV1491" s="55"/>
      <c r="BGW1491" s="55"/>
      <c r="BGX1491" s="55"/>
      <c r="BGY1491" s="55"/>
      <c r="BGZ1491" s="55"/>
      <c r="BHA1491" s="55"/>
      <c r="BHB1491" s="55"/>
      <c r="BHC1491" s="55"/>
      <c r="BHD1491" s="55"/>
      <c r="BHE1491" s="55"/>
      <c r="BHF1491" s="55"/>
      <c r="BHG1491" s="55"/>
      <c r="BHH1491" s="55"/>
      <c r="BHI1491" s="55"/>
      <c r="BHJ1491" s="55"/>
      <c r="BHK1491" s="55"/>
      <c r="BHL1491" s="55"/>
      <c r="BHM1491" s="55"/>
      <c r="BHN1491" s="55"/>
      <c r="BHO1491" s="55"/>
      <c r="BHP1491" s="55"/>
      <c r="BHQ1491" s="55"/>
      <c r="BHR1491" s="55"/>
      <c r="BHS1491" s="55"/>
      <c r="BHT1491" s="55"/>
      <c r="BHU1491" s="55"/>
      <c r="BHV1491" s="55"/>
      <c r="BHW1491" s="55"/>
      <c r="BHX1491" s="55"/>
      <c r="BHY1491" s="55"/>
      <c r="BHZ1491" s="55"/>
      <c r="BIA1491" s="55"/>
      <c r="BIB1491" s="55"/>
      <c r="BIC1491" s="55"/>
      <c r="BID1491" s="55"/>
      <c r="BIE1491" s="55"/>
      <c r="BIF1491" s="55"/>
      <c r="BIG1491" s="55"/>
      <c r="BIH1491" s="55"/>
      <c r="BII1491" s="55"/>
      <c r="BIJ1491" s="55"/>
      <c r="BIK1491" s="55"/>
      <c r="BIL1491" s="55"/>
      <c r="BIM1491" s="55"/>
      <c r="BIN1491" s="55"/>
      <c r="BIO1491" s="55"/>
      <c r="BIP1491" s="55"/>
      <c r="BIQ1491" s="55"/>
      <c r="BIR1491" s="55"/>
      <c r="BIS1491" s="55"/>
      <c r="BIT1491" s="55"/>
      <c r="BIU1491" s="55"/>
      <c r="BIV1491" s="55"/>
      <c r="BIW1491" s="55"/>
      <c r="BIX1491" s="55"/>
      <c r="BIY1491" s="55"/>
      <c r="BIZ1491" s="55"/>
      <c r="BJA1491" s="55"/>
      <c r="BJB1491" s="55"/>
      <c r="BJC1491" s="55"/>
      <c r="BJD1491" s="55"/>
      <c r="BJE1491" s="55"/>
      <c r="BJF1491" s="55"/>
      <c r="BJG1491" s="55"/>
      <c r="BJH1491" s="55"/>
      <c r="BJI1491" s="55"/>
      <c r="BJJ1491" s="55"/>
      <c r="BJK1491" s="55"/>
      <c r="BJL1491" s="55"/>
      <c r="BJM1491" s="55"/>
      <c r="BJN1491" s="55"/>
      <c r="BJO1491" s="55"/>
      <c r="BJP1491" s="55"/>
      <c r="BJQ1491" s="55"/>
      <c r="BJR1491" s="55"/>
      <c r="BJS1491" s="55"/>
      <c r="BJT1491" s="55"/>
      <c r="BJU1491" s="55"/>
      <c r="BJV1491" s="55"/>
      <c r="BJW1491" s="55"/>
      <c r="BJX1491" s="55"/>
      <c r="BJY1491" s="55"/>
      <c r="BJZ1491" s="55"/>
      <c r="BKA1491" s="55"/>
      <c r="BKB1491" s="55"/>
      <c r="BKC1491" s="55"/>
      <c r="BKD1491" s="55"/>
      <c r="BKE1491" s="55"/>
      <c r="BKF1491" s="55"/>
      <c r="BKG1491" s="55"/>
      <c r="BKH1491" s="55"/>
      <c r="BKI1491" s="55"/>
      <c r="BKJ1491" s="55"/>
      <c r="BKK1491" s="55"/>
      <c r="BKL1491" s="55"/>
      <c r="BKM1491" s="55"/>
      <c r="BKN1491" s="55"/>
      <c r="BKO1491" s="55"/>
      <c r="BKP1491" s="55"/>
      <c r="BKQ1491" s="55"/>
      <c r="BKR1491" s="55"/>
      <c r="BKS1491" s="55"/>
      <c r="BKT1491" s="55"/>
      <c r="BKU1491" s="55"/>
      <c r="BKV1491" s="55"/>
      <c r="BKW1491" s="55"/>
      <c r="BKX1491" s="55"/>
      <c r="BKY1491" s="55"/>
      <c r="BKZ1491" s="55"/>
      <c r="BLA1491" s="55"/>
      <c r="BLB1491" s="55"/>
      <c r="BLC1491" s="55"/>
      <c r="BLD1491" s="55"/>
      <c r="BLE1491" s="55"/>
      <c r="BLF1491" s="55"/>
      <c r="BLG1491" s="55"/>
      <c r="BLH1491" s="55"/>
      <c r="BLI1491" s="55"/>
      <c r="BLJ1491" s="55"/>
      <c r="BLK1491" s="55"/>
      <c r="BLL1491" s="55"/>
      <c r="BLM1491" s="55"/>
      <c r="BLN1491" s="55"/>
      <c r="BLO1491" s="55"/>
      <c r="BLP1491" s="55"/>
      <c r="BLQ1491" s="55"/>
      <c r="BLR1491" s="55"/>
      <c r="BLS1491" s="55"/>
      <c r="BLT1491" s="55"/>
      <c r="BLU1491" s="55"/>
      <c r="BLV1491" s="55"/>
      <c r="BLW1491" s="55"/>
      <c r="BLX1491" s="55"/>
      <c r="BLY1491" s="55"/>
      <c r="BLZ1491" s="55"/>
      <c r="BMA1491" s="55"/>
      <c r="BMB1491" s="55"/>
      <c r="BMC1491" s="55"/>
      <c r="BMD1491" s="55"/>
      <c r="BME1491" s="55"/>
      <c r="BMF1491" s="55"/>
      <c r="BMG1491" s="55"/>
      <c r="BMH1491" s="55"/>
      <c r="BMI1491" s="55"/>
      <c r="BMJ1491" s="55"/>
      <c r="BMK1491" s="55"/>
      <c r="BML1491" s="55"/>
      <c r="BMM1491" s="55"/>
      <c r="BMN1491" s="55"/>
      <c r="BMO1491" s="55"/>
      <c r="BMP1491" s="55"/>
      <c r="BMQ1491" s="55"/>
      <c r="BMR1491" s="55"/>
      <c r="BMS1491" s="55"/>
      <c r="BMT1491" s="55"/>
      <c r="BMU1491" s="55"/>
      <c r="BMV1491" s="55"/>
      <c r="BMW1491" s="55"/>
      <c r="BMX1491" s="55"/>
      <c r="BMY1491" s="55"/>
      <c r="BMZ1491" s="55"/>
      <c r="BNA1491" s="55"/>
      <c r="BNB1491" s="55"/>
      <c r="BNC1491" s="55"/>
      <c r="BND1491" s="55"/>
      <c r="BNE1491" s="55"/>
      <c r="BNF1491" s="55"/>
      <c r="BNG1491" s="55"/>
      <c r="BNH1491" s="55"/>
      <c r="BNI1491" s="55"/>
      <c r="BNJ1491" s="55"/>
      <c r="BNK1491" s="55"/>
      <c r="BNL1491" s="55"/>
      <c r="BNM1491" s="55"/>
      <c r="BNN1491" s="55"/>
      <c r="BNO1491" s="55"/>
      <c r="BNP1491" s="55"/>
      <c r="BNQ1491" s="55"/>
      <c r="BNR1491" s="55"/>
      <c r="BNS1491" s="55"/>
      <c r="BNT1491" s="55"/>
      <c r="BNU1491" s="55"/>
      <c r="BNV1491" s="55"/>
      <c r="BNW1491" s="55"/>
      <c r="BNX1491" s="55"/>
      <c r="BNY1491" s="55"/>
      <c r="BNZ1491" s="55"/>
      <c r="BOA1491" s="55"/>
      <c r="BOB1491" s="55"/>
      <c r="BOC1491" s="55"/>
      <c r="BOD1491" s="55"/>
      <c r="BOE1491" s="55"/>
      <c r="BOF1491" s="55"/>
      <c r="BOG1491" s="55"/>
      <c r="BOH1491" s="55"/>
      <c r="BOI1491" s="55"/>
      <c r="BOJ1491" s="55"/>
      <c r="BOK1491" s="55"/>
      <c r="BOL1491" s="55"/>
      <c r="BOM1491" s="55"/>
      <c r="BON1491" s="55"/>
      <c r="BOO1491" s="55"/>
      <c r="BOP1491" s="55"/>
      <c r="BOQ1491" s="55"/>
      <c r="BOR1491" s="55"/>
      <c r="BOS1491" s="55"/>
      <c r="BOT1491" s="55"/>
      <c r="BOU1491" s="55"/>
      <c r="BOV1491" s="55"/>
      <c r="BOW1491" s="55"/>
      <c r="BOX1491" s="55"/>
      <c r="BOY1491" s="55"/>
      <c r="BOZ1491" s="55"/>
      <c r="BPA1491" s="55"/>
      <c r="BPB1491" s="55"/>
      <c r="BPC1491" s="55"/>
      <c r="BPD1491" s="55"/>
      <c r="BPE1491" s="55"/>
      <c r="BPF1491" s="55"/>
      <c r="BPG1491" s="55"/>
      <c r="BPH1491" s="55"/>
      <c r="BPI1491" s="55"/>
      <c r="BPJ1491" s="55"/>
      <c r="BPK1491" s="55"/>
      <c r="BPL1491" s="55"/>
      <c r="BPM1491" s="55"/>
      <c r="BPN1491" s="55"/>
      <c r="BPO1491" s="55"/>
      <c r="BPP1491" s="55"/>
      <c r="BPQ1491" s="55"/>
      <c r="BPR1491" s="55"/>
      <c r="BPS1491" s="55"/>
      <c r="BPT1491" s="55"/>
      <c r="BPU1491" s="55"/>
      <c r="BPV1491" s="55"/>
      <c r="BPW1491" s="55"/>
      <c r="BPX1491" s="55"/>
      <c r="BPY1491" s="55"/>
      <c r="BPZ1491" s="55"/>
      <c r="BQA1491" s="55"/>
      <c r="BQB1491" s="55"/>
      <c r="BQC1491" s="55"/>
      <c r="BQD1491" s="55"/>
      <c r="BQE1491" s="55"/>
      <c r="BQF1491" s="55"/>
      <c r="BQG1491" s="55"/>
      <c r="BQH1491" s="55"/>
      <c r="BQI1491" s="55"/>
      <c r="BQJ1491" s="55"/>
      <c r="BQK1491" s="55"/>
      <c r="BQL1491" s="55"/>
      <c r="BQM1491" s="55"/>
      <c r="BQN1491" s="55"/>
      <c r="BQO1491" s="55"/>
      <c r="BQP1491" s="55"/>
      <c r="BQQ1491" s="55"/>
      <c r="BQR1491" s="55"/>
      <c r="BQS1491" s="55"/>
      <c r="BQT1491" s="55"/>
      <c r="BQU1491" s="55"/>
      <c r="BQV1491" s="55"/>
      <c r="BQW1491" s="55"/>
      <c r="BQX1491" s="55"/>
      <c r="BQY1491" s="55"/>
      <c r="BQZ1491" s="55"/>
      <c r="BRA1491" s="55"/>
      <c r="BRB1491" s="55"/>
      <c r="BRC1491" s="55"/>
      <c r="BRD1491" s="55"/>
      <c r="BRE1491" s="55"/>
      <c r="BRF1491" s="55"/>
      <c r="BRG1491" s="55"/>
      <c r="BRH1491" s="55"/>
      <c r="BRI1491" s="55"/>
      <c r="BRJ1491" s="55"/>
      <c r="BRK1491" s="55"/>
      <c r="BRL1491" s="55"/>
      <c r="BRM1491" s="55"/>
      <c r="BRN1491" s="55"/>
      <c r="BRO1491" s="55"/>
      <c r="BRP1491" s="55"/>
      <c r="BRQ1491" s="55"/>
      <c r="BRR1491" s="55"/>
      <c r="BRS1491" s="55"/>
      <c r="BRT1491" s="55"/>
      <c r="BRU1491" s="55"/>
      <c r="BRV1491" s="55"/>
      <c r="BRW1491" s="55"/>
      <c r="BRX1491" s="55"/>
      <c r="BRY1491" s="55"/>
      <c r="BRZ1491" s="55"/>
      <c r="BSA1491" s="55"/>
      <c r="BSB1491" s="55"/>
      <c r="BSC1491" s="55"/>
      <c r="BSD1491" s="55"/>
      <c r="BSE1491" s="55"/>
      <c r="BSF1491" s="55"/>
      <c r="BSG1491" s="55"/>
      <c r="BSH1491" s="55"/>
      <c r="BSI1491" s="55"/>
      <c r="BSJ1491" s="55"/>
      <c r="BSK1491" s="55"/>
      <c r="BSL1491" s="55"/>
      <c r="BSM1491" s="55"/>
      <c r="BSN1491" s="55"/>
      <c r="BSO1491" s="55"/>
      <c r="BSP1491" s="55"/>
      <c r="BSQ1491" s="55"/>
      <c r="BSR1491" s="55"/>
      <c r="BSS1491" s="55"/>
      <c r="BST1491" s="55"/>
      <c r="BSU1491" s="55"/>
      <c r="BSV1491" s="55"/>
      <c r="BSW1491" s="55"/>
      <c r="BSX1491" s="55"/>
      <c r="BSY1491" s="55"/>
      <c r="BSZ1491" s="55"/>
      <c r="BTA1491" s="55"/>
      <c r="BTB1491" s="55"/>
      <c r="BTC1491" s="55"/>
      <c r="BTD1491" s="55"/>
      <c r="BTE1491" s="55"/>
      <c r="BTF1491" s="55"/>
      <c r="BTG1491" s="55"/>
      <c r="BTH1491" s="55"/>
      <c r="BTI1491" s="55"/>
      <c r="BTJ1491" s="55"/>
      <c r="BTK1491" s="55"/>
      <c r="BTL1491" s="55"/>
      <c r="BTM1491" s="55"/>
      <c r="BTN1491" s="55"/>
      <c r="BTO1491" s="55"/>
      <c r="BTP1491" s="55"/>
      <c r="BTQ1491" s="55"/>
      <c r="BTR1491" s="55"/>
      <c r="BTS1491" s="55"/>
      <c r="BTT1491" s="55"/>
      <c r="BTU1491" s="55"/>
      <c r="BTV1491" s="55"/>
      <c r="BTW1491" s="55"/>
      <c r="BTX1491" s="55"/>
      <c r="BTY1491" s="55"/>
      <c r="BTZ1491" s="55"/>
      <c r="BUA1491" s="55"/>
      <c r="BUB1491" s="55"/>
      <c r="BUC1491" s="55"/>
      <c r="BUD1491" s="55"/>
      <c r="BUE1491" s="55"/>
      <c r="BUF1491" s="55"/>
      <c r="BUG1491" s="55"/>
      <c r="BUH1491" s="55"/>
      <c r="BUI1491" s="55"/>
      <c r="BUJ1491" s="55"/>
      <c r="BUK1491" s="55"/>
      <c r="BUL1491" s="55"/>
      <c r="BUM1491" s="55"/>
      <c r="BUN1491" s="55"/>
      <c r="BUO1491" s="55"/>
      <c r="BUP1491" s="55"/>
      <c r="BUQ1491" s="55"/>
      <c r="BUR1491" s="55"/>
      <c r="BUS1491" s="55"/>
      <c r="BUT1491" s="55"/>
      <c r="BUU1491" s="55"/>
      <c r="BUV1491" s="55"/>
      <c r="BUW1491" s="55"/>
      <c r="BUX1491" s="55"/>
      <c r="BUY1491" s="55"/>
      <c r="BUZ1491" s="55"/>
      <c r="BVA1491" s="55"/>
      <c r="BVB1491" s="55"/>
      <c r="BVC1491" s="55"/>
      <c r="BVD1491" s="55"/>
      <c r="BVE1491" s="55"/>
      <c r="BVF1491" s="55"/>
      <c r="BVG1491" s="55"/>
      <c r="BVH1491" s="55"/>
      <c r="BVI1491" s="55"/>
      <c r="BVJ1491" s="55"/>
      <c r="BVK1491" s="55"/>
      <c r="BVL1491" s="55"/>
      <c r="BVM1491" s="55"/>
      <c r="BVN1491" s="55"/>
      <c r="BVO1491" s="55"/>
      <c r="BVP1491" s="55"/>
      <c r="BVQ1491" s="55"/>
      <c r="BVR1491" s="55"/>
      <c r="BVS1491" s="55"/>
      <c r="BVT1491" s="55"/>
      <c r="BVU1491" s="55"/>
      <c r="BVV1491" s="55"/>
      <c r="BVW1491" s="55"/>
      <c r="BVX1491" s="55"/>
      <c r="BVY1491" s="55"/>
      <c r="BVZ1491" s="55"/>
      <c r="BWA1491" s="55"/>
      <c r="BWB1491" s="55"/>
      <c r="BWC1491" s="55"/>
      <c r="BWD1491" s="55"/>
      <c r="BWE1491" s="55"/>
      <c r="BWF1491" s="55"/>
      <c r="BWG1491" s="55"/>
      <c r="BWH1491" s="55"/>
      <c r="BWI1491" s="55"/>
      <c r="BWJ1491" s="55"/>
      <c r="BWK1491" s="55"/>
      <c r="BWL1491" s="55"/>
      <c r="BWM1491" s="55"/>
      <c r="BWN1491" s="55"/>
      <c r="BWO1491" s="55"/>
      <c r="BWP1491" s="55"/>
      <c r="BWQ1491" s="55"/>
      <c r="BWR1491" s="55"/>
      <c r="BWS1491" s="55"/>
      <c r="BWT1491" s="55"/>
      <c r="BWU1491" s="55"/>
      <c r="BWV1491" s="55"/>
      <c r="BWW1491" s="55"/>
      <c r="BWX1491" s="55"/>
      <c r="BWY1491" s="55"/>
      <c r="BWZ1491" s="55"/>
      <c r="BXA1491" s="55"/>
      <c r="BXB1491" s="55"/>
      <c r="BXC1491" s="55"/>
      <c r="BXD1491" s="55"/>
      <c r="BXE1491" s="55"/>
      <c r="BXF1491" s="55"/>
      <c r="BXG1491" s="55"/>
      <c r="BXH1491" s="55"/>
      <c r="BXI1491" s="55"/>
      <c r="BXJ1491" s="55"/>
      <c r="BXK1491" s="55"/>
      <c r="BXL1491" s="55"/>
      <c r="BXM1491" s="55"/>
      <c r="BXN1491" s="55"/>
      <c r="BXO1491" s="55"/>
      <c r="BXP1491" s="55"/>
      <c r="BXQ1491" s="55"/>
      <c r="BXR1491" s="55"/>
      <c r="BXS1491" s="55"/>
      <c r="BXT1491" s="55"/>
      <c r="BXU1491" s="55"/>
      <c r="BXV1491" s="55"/>
      <c r="BXW1491" s="55"/>
      <c r="BXX1491" s="55"/>
      <c r="BXY1491" s="55"/>
      <c r="BXZ1491" s="55"/>
      <c r="BYA1491" s="55"/>
      <c r="BYB1491" s="55"/>
      <c r="BYC1491" s="55"/>
      <c r="BYD1491" s="55"/>
      <c r="BYE1491" s="55"/>
      <c r="BYF1491" s="55"/>
      <c r="BYG1491" s="55"/>
      <c r="BYH1491" s="55"/>
      <c r="BYI1491" s="55"/>
      <c r="BYJ1491" s="55"/>
      <c r="BYK1491" s="55"/>
      <c r="BYL1491" s="55"/>
      <c r="BYM1491" s="55"/>
      <c r="BYN1491" s="55"/>
      <c r="BYO1491" s="55"/>
      <c r="BYP1491" s="55"/>
      <c r="BYQ1491" s="55"/>
      <c r="BYR1491" s="55"/>
      <c r="BYS1491" s="55"/>
      <c r="BYT1491" s="55"/>
      <c r="BYU1491" s="55"/>
      <c r="BYV1491" s="55"/>
      <c r="BYW1491" s="55"/>
      <c r="BYX1491" s="55"/>
      <c r="BYY1491" s="55"/>
      <c r="BYZ1491" s="55"/>
      <c r="BZA1491" s="55"/>
      <c r="BZB1491" s="55"/>
      <c r="BZC1491" s="55"/>
      <c r="BZD1491" s="55"/>
      <c r="BZE1491" s="55"/>
      <c r="BZF1491" s="55"/>
      <c r="BZG1491" s="55"/>
      <c r="BZH1491" s="55"/>
      <c r="BZI1491" s="55"/>
      <c r="BZJ1491" s="55"/>
      <c r="BZK1491" s="55"/>
      <c r="BZL1491" s="55"/>
      <c r="BZM1491" s="55"/>
      <c r="BZN1491" s="55"/>
      <c r="BZO1491" s="55"/>
      <c r="BZP1491" s="55"/>
      <c r="BZQ1491" s="55"/>
      <c r="BZR1491" s="55"/>
      <c r="BZS1491" s="55"/>
      <c r="BZT1491" s="55"/>
      <c r="BZU1491" s="55"/>
      <c r="BZV1491" s="55"/>
      <c r="BZW1491" s="55"/>
      <c r="BZX1491" s="55"/>
      <c r="BZY1491" s="55"/>
      <c r="BZZ1491" s="55"/>
      <c r="CAA1491" s="55"/>
      <c r="CAB1491" s="55"/>
      <c r="CAC1491" s="55"/>
      <c r="CAD1491" s="55"/>
      <c r="CAE1491" s="55"/>
      <c r="CAF1491" s="55"/>
      <c r="CAG1491" s="55"/>
      <c r="CAH1491" s="55"/>
      <c r="CAI1491" s="55"/>
      <c r="CAJ1491" s="55"/>
      <c r="CAK1491" s="55"/>
      <c r="CAL1491" s="55"/>
      <c r="CAM1491" s="55"/>
      <c r="CAN1491" s="55"/>
      <c r="CAO1491" s="55"/>
      <c r="CAP1491" s="55"/>
      <c r="CAQ1491" s="55"/>
      <c r="CAR1491" s="55"/>
      <c r="CAS1491" s="55"/>
      <c r="CAT1491" s="55"/>
      <c r="CAU1491" s="55"/>
      <c r="CAV1491" s="55"/>
      <c r="CAW1491" s="55"/>
      <c r="CAX1491" s="55"/>
      <c r="CAY1491" s="55"/>
      <c r="CAZ1491" s="55"/>
      <c r="CBA1491" s="55"/>
      <c r="CBB1491" s="55"/>
      <c r="CBC1491" s="55"/>
      <c r="CBD1491" s="55"/>
      <c r="CBE1491" s="55"/>
      <c r="CBF1491" s="55"/>
      <c r="CBG1491" s="55"/>
      <c r="CBH1491" s="55"/>
      <c r="CBI1491" s="55"/>
      <c r="CBJ1491" s="55"/>
      <c r="CBK1491" s="55"/>
      <c r="CBL1491" s="55"/>
      <c r="CBM1491" s="55"/>
      <c r="CBN1491" s="55"/>
      <c r="CBO1491" s="55"/>
      <c r="CBP1491" s="55"/>
      <c r="CBQ1491" s="55"/>
      <c r="CBR1491" s="55"/>
      <c r="CBS1491" s="55"/>
      <c r="CBT1491" s="55"/>
      <c r="CBU1491" s="55"/>
      <c r="CBV1491" s="55"/>
      <c r="CBW1491" s="55"/>
      <c r="CBX1491" s="55"/>
      <c r="CBY1491" s="55"/>
      <c r="CBZ1491" s="55"/>
      <c r="CCA1491" s="55"/>
      <c r="CCB1491" s="55"/>
      <c r="CCC1491" s="55"/>
      <c r="CCD1491" s="55"/>
      <c r="CCE1491" s="55"/>
      <c r="CCF1491" s="55"/>
      <c r="CCG1491" s="55"/>
      <c r="CCH1491" s="55"/>
      <c r="CCI1491" s="55"/>
      <c r="CCJ1491" s="55"/>
      <c r="CCK1491" s="55"/>
      <c r="CCL1491" s="55"/>
      <c r="CCM1491" s="55"/>
      <c r="CCN1491" s="55"/>
      <c r="CCO1491" s="55"/>
      <c r="CCP1491" s="55"/>
      <c r="CCQ1491" s="55"/>
      <c r="CCR1491" s="55"/>
      <c r="CCS1491" s="55"/>
      <c r="CCT1491" s="55"/>
      <c r="CCU1491" s="55"/>
      <c r="CCV1491" s="55"/>
      <c r="CCW1491" s="55"/>
      <c r="CCX1491" s="55"/>
      <c r="CCY1491" s="55"/>
      <c r="CCZ1491" s="55"/>
      <c r="CDA1491" s="55"/>
      <c r="CDB1491" s="55"/>
      <c r="CDC1491" s="55"/>
      <c r="CDD1491" s="55"/>
      <c r="CDE1491" s="55"/>
      <c r="CDF1491" s="55"/>
      <c r="CDG1491" s="55"/>
      <c r="CDH1491" s="55"/>
      <c r="CDI1491" s="55"/>
      <c r="CDJ1491" s="55"/>
      <c r="CDK1491" s="55"/>
      <c r="CDL1491" s="55"/>
      <c r="CDM1491" s="55"/>
      <c r="CDN1491" s="55"/>
      <c r="CDO1491" s="55"/>
      <c r="CDP1491" s="55"/>
      <c r="CDQ1491" s="55"/>
      <c r="CDR1491" s="55"/>
      <c r="CDS1491" s="55"/>
      <c r="CDT1491" s="55"/>
      <c r="CDU1491" s="55"/>
      <c r="CDV1491" s="55"/>
      <c r="CDW1491" s="55"/>
      <c r="CDX1491" s="55"/>
      <c r="CDY1491" s="55"/>
      <c r="CDZ1491" s="55"/>
      <c r="CEA1491" s="55"/>
      <c r="CEB1491" s="55"/>
      <c r="CEC1491" s="55"/>
      <c r="CED1491" s="55"/>
      <c r="CEE1491" s="55"/>
      <c r="CEF1491" s="55"/>
      <c r="CEG1491" s="55"/>
      <c r="CEH1491" s="55"/>
      <c r="CEI1491" s="55"/>
      <c r="CEJ1491" s="55"/>
      <c r="CEK1491" s="55"/>
      <c r="CEL1491" s="55"/>
      <c r="CEM1491" s="55"/>
      <c r="CEN1491" s="55"/>
      <c r="CEO1491" s="55"/>
      <c r="CEP1491" s="55"/>
      <c r="CEQ1491" s="55"/>
      <c r="CER1491" s="55"/>
      <c r="CES1491" s="55"/>
      <c r="CET1491" s="55"/>
      <c r="CEU1491" s="55"/>
      <c r="CEV1491" s="55"/>
      <c r="CEW1491" s="55"/>
      <c r="CEX1491" s="55"/>
      <c r="CEY1491" s="55"/>
      <c r="CEZ1491" s="55"/>
      <c r="CFA1491" s="55"/>
      <c r="CFB1491" s="55"/>
      <c r="CFC1491" s="55"/>
      <c r="CFD1491" s="55"/>
      <c r="CFE1491" s="55"/>
      <c r="CFF1491" s="55"/>
      <c r="CFG1491" s="55"/>
      <c r="CFH1491" s="55"/>
      <c r="CFI1491" s="55"/>
      <c r="CFJ1491" s="55"/>
      <c r="CFK1491" s="55"/>
      <c r="CFL1491" s="55"/>
      <c r="CFM1491" s="55"/>
      <c r="CFN1491" s="55"/>
      <c r="CFO1491" s="55"/>
      <c r="CFP1491" s="55"/>
      <c r="CFQ1491" s="55"/>
      <c r="CFR1491" s="55"/>
      <c r="CFS1491" s="55"/>
      <c r="CFT1491" s="55"/>
      <c r="CFU1491" s="55"/>
      <c r="CFV1491" s="55"/>
      <c r="CFW1491" s="55"/>
      <c r="CFX1491" s="55"/>
      <c r="CFY1491" s="55"/>
      <c r="CFZ1491" s="55"/>
      <c r="CGA1491" s="55"/>
      <c r="CGB1491" s="55"/>
      <c r="CGC1491" s="55"/>
      <c r="CGD1491" s="55"/>
      <c r="CGE1491" s="55"/>
      <c r="CGF1491" s="55"/>
      <c r="CGG1491" s="55"/>
      <c r="CGH1491" s="55"/>
      <c r="CGI1491" s="55"/>
      <c r="CGJ1491" s="55"/>
      <c r="CGK1491" s="55"/>
      <c r="CGL1491" s="55"/>
      <c r="CGM1491" s="55"/>
      <c r="CGN1491" s="55"/>
      <c r="CGO1491" s="55"/>
      <c r="CGP1491" s="55"/>
      <c r="CGQ1491" s="55"/>
      <c r="CGR1491" s="55"/>
      <c r="CGS1491" s="55"/>
      <c r="CGT1491" s="55"/>
      <c r="CGU1491" s="55"/>
      <c r="CGV1491" s="55"/>
      <c r="CGW1491" s="55"/>
      <c r="CGX1491" s="55"/>
      <c r="CGY1491" s="55"/>
      <c r="CGZ1491" s="55"/>
      <c r="CHA1491" s="55"/>
      <c r="CHB1491" s="55"/>
      <c r="CHC1491" s="55"/>
      <c r="CHD1491" s="55"/>
      <c r="CHE1491" s="55"/>
      <c r="CHF1491" s="55"/>
      <c r="CHG1491" s="55"/>
      <c r="CHH1491" s="55"/>
      <c r="CHI1491" s="55"/>
      <c r="CHJ1491" s="55"/>
      <c r="CHK1491" s="55"/>
      <c r="CHL1491" s="55"/>
      <c r="CHM1491" s="55"/>
      <c r="CHN1491" s="55"/>
      <c r="CHO1491" s="55"/>
      <c r="CHP1491" s="55"/>
      <c r="CHQ1491" s="55"/>
      <c r="CHR1491" s="55"/>
      <c r="CHS1491" s="55"/>
      <c r="CHT1491" s="55"/>
      <c r="CHU1491" s="55"/>
      <c r="CHV1491" s="55"/>
      <c r="CHW1491" s="55"/>
      <c r="CHX1491" s="55"/>
      <c r="CHY1491" s="55"/>
      <c r="CHZ1491" s="55"/>
      <c r="CIA1491" s="55"/>
      <c r="CIB1491" s="55"/>
      <c r="CIC1491" s="55"/>
      <c r="CID1491" s="55"/>
      <c r="CIE1491" s="55"/>
      <c r="CIF1491" s="55"/>
      <c r="CIG1491" s="55"/>
      <c r="CIH1491" s="55"/>
      <c r="CII1491" s="55"/>
      <c r="CIJ1491" s="55"/>
      <c r="CIK1491" s="55"/>
      <c r="CIL1491" s="55"/>
      <c r="CIM1491" s="55"/>
      <c r="CIN1491" s="55"/>
      <c r="CIO1491" s="55"/>
      <c r="CIP1491" s="55"/>
      <c r="CIQ1491" s="55"/>
      <c r="CIR1491" s="55"/>
      <c r="CIS1491" s="55"/>
      <c r="CIT1491" s="55"/>
      <c r="CIU1491" s="55"/>
      <c r="CIV1491" s="55"/>
      <c r="CIW1491" s="55"/>
      <c r="CIX1491" s="55"/>
      <c r="CIY1491" s="55"/>
      <c r="CIZ1491" s="55"/>
      <c r="CJA1491" s="55"/>
      <c r="CJB1491" s="55"/>
      <c r="CJC1491" s="55"/>
      <c r="CJD1491" s="55"/>
      <c r="CJE1491" s="55"/>
      <c r="CJF1491" s="55"/>
      <c r="CJG1491" s="55"/>
      <c r="CJH1491" s="55"/>
      <c r="CJI1491" s="55"/>
      <c r="CJJ1491" s="55"/>
      <c r="CJK1491" s="55"/>
      <c r="CJL1491" s="55"/>
      <c r="CJM1491" s="55"/>
      <c r="CJN1491" s="55"/>
      <c r="CJO1491" s="55"/>
      <c r="CJP1491" s="55"/>
      <c r="CJQ1491" s="55"/>
      <c r="CJR1491" s="55"/>
      <c r="CJS1491" s="55"/>
      <c r="CJT1491" s="55"/>
      <c r="CJU1491" s="55"/>
      <c r="CJV1491" s="55"/>
      <c r="CJW1491" s="55"/>
      <c r="CJX1491" s="55"/>
      <c r="CJY1491" s="55"/>
      <c r="CJZ1491" s="55"/>
      <c r="CKA1491" s="55"/>
      <c r="CKB1491" s="55"/>
      <c r="CKC1491" s="55"/>
      <c r="CKD1491" s="55"/>
      <c r="CKE1491" s="55"/>
      <c r="CKF1491" s="55"/>
      <c r="CKG1491" s="55"/>
      <c r="CKH1491" s="55"/>
      <c r="CKI1491" s="55"/>
      <c r="CKJ1491" s="55"/>
      <c r="CKK1491" s="55"/>
      <c r="CKL1491" s="55"/>
      <c r="CKM1491" s="55"/>
      <c r="CKN1491" s="55"/>
      <c r="CKO1491" s="55"/>
      <c r="CKP1491" s="55"/>
      <c r="CKQ1491" s="55"/>
      <c r="CKR1491" s="55"/>
      <c r="CKS1491" s="55"/>
      <c r="CKT1491" s="55"/>
      <c r="CKU1491" s="55"/>
      <c r="CKV1491" s="55"/>
      <c r="CKW1491" s="55"/>
      <c r="CKX1491" s="55"/>
      <c r="CKY1491" s="55"/>
      <c r="CKZ1491" s="55"/>
      <c r="CLA1491" s="55"/>
      <c r="CLB1491" s="55"/>
      <c r="CLC1491" s="55"/>
      <c r="CLD1491" s="55"/>
      <c r="CLE1491" s="55"/>
      <c r="CLF1491" s="55"/>
      <c r="CLG1491" s="55"/>
      <c r="CLH1491" s="55"/>
      <c r="CLI1491" s="55"/>
      <c r="CLJ1491" s="55"/>
      <c r="CLK1491" s="55"/>
      <c r="CLL1491" s="55"/>
      <c r="CLM1491" s="55"/>
      <c r="CLN1491" s="55"/>
      <c r="CLO1491" s="55"/>
      <c r="CLP1491" s="55"/>
      <c r="CLQ1491" s="55"/>
      <c r="CLR1491" s="55"/>
      <c r="CLS1491" s="55"/>
      <c r="CLT1491" s="55"/>
      <c r="CLU1491" s="55"/>
      <c r="CLV1491" s="55"/>
      <c r="CLW1491" s="55"/>
      <c r="CLX1491" s="55"/>
      <c r="CLY1491" s="55"/>
      <c r="CLZ1491" s="55"/>
      <c r="CMA1491" s="55"/>
      <c r="CMB1491" s="55"/>
      <c r="CMC1491" s="55"/>
      <c r="CMD1491" s="55"/>
      <c r="CME1491" s="55"/>
      <c r="CMF1491" s="55"/>
      <c r="CMG1491" s="55"/>
      <c r="CMH1491" s="55"/>
      <c r="CMI1491" s="55"/>
      <c r="CMJ1491" s="55"/>
      <c r="CMK1491" s="55"/>
      <c r="CML1491" s="55"/>
      <c r="CMM1491" s="55"/>
      <c r="CMN1491" s="55"/>
      <c r="CMO1491" s="55"/>
      <c r="CMP1491" s="55"/>
      <c r="CMQ1491" s="55"/>
      <c r="CMR1491" s="55"/>
      <c r="CMS1491" s="55"/>
      <c r="CMT1491" s="55"/>
      <c r="CMU1491" s="55"/>
      <c r="CMV1491" s="55"/>
      <c r="CMW1491" s="55"/>
      <c r="CMX1491" s="55"/>
      <c r="CMY1491" s="55"/>
      <c r="CMZ1491" s="55"/>
      <c r="CNA1491" s="55"/>
      <c r="CNB1491" s="55"/>
      <c r="CNC1491" s="55"/>
      <c r="CND1491" s="55"/>
      <c r="CNE1491" s="55"/>
      <c r="CNF1491" s="55"/>
      <c r="CNG1491" s="55"/>
      <c r="CNH1491" s="55"/>
      <c r="CNI1491" s="55"/>
      <c r="CNJ1491" s="55"/>
      <c r="CNK1491" s="55"/>
      <c r="CNL1491" s="55"/>
      <c r="CNM1491" s="55"/>
      <c r="CNN1491" s="55"/>
      <c r="CNO1491" s="55"/>
      <c r="CNP1491" s="55"/>
      <c r="CNQ1491" s="55"/>
      <c r="CNR1491" s="55"/>
      <c r="CNS1491" s="55"/>
      <c r="CNT1491" s="55"/>
      <c r="CNU1491" s="55"/>
      <c r="CNV1491" s="55"/>
      <c r="CNW1491" s="55"/>
      <c r="CNX1491" s="55"/>
      <c r="CNY1491" s="55"/>
      <c r="CNZ1491" s="55"/>
      <c r="COA1491" s="55"/>
      <c r="COB1491" s="55"/>
      <c r="COC1491" s="55"/>
      <c r="COD1491" s="55"/>
      <c r="COE1491" s="55"/>
      <c r="COF1491" s="55"/>
      <c r="COG1491" s="55"/>
      <c r="COH1491" s="55"/>
      <c r="COI1491" s="55"/>
      <c r="COJ1491" s="55"/>
      <c r="COK1491" s="55"/>
      <c r="COL1491" s="55"/>
      <c r="COM1491" s="55"/>
      <c r="CON1491" s="55"/>
      <c r="COO1491" s="55"/>
      <c r="COP1491" s="55"/>
      <c r="COQ1491" s="55"/>
      <c r="COR1491" s="55"/>
      <c r="COS1491" s="55"/>
      <c r="COT1491" s="55"/>
      <c r="COU1491" s="55"/>
      <c r="COV1491" s="55"/>
      <c r="COW1491" s="55"/>
      <c r="COX1491" s="55"/>
      <c r="COY1491" s="55"/>
      <c r="COZ1491" s="55"/>
      <c r="CPA1491" s="55"/>
      <c r="CPB1491" s="55"/>
      <c r="CPC1491" s="55"/>
      <c r="CPD1491" s="55"/>
      <c r="CPE1491" s="55"/>
      <c r="CPF1491" s="55"/>
      <c r="CPG1491" s="55"/>
      <c r="CPH1491" s="55"/>
      <c r="CPI1491" s="55"/>
      <c r="CPJ1491" s="55"/>
      <c r="CPK1491" s="55"/>
      <c r="CPL1491" s="55"/>
      <c r="CPM1491" s="55"/>
      <c r="CPN1491" s="55"/>
      <c r="CPO1491" s="55"/>
      <c r="CPP1491" s="55"/>
      <c r="CPQ1491" s="55"/>
      <c r="CPR1491" s="55"/>
      <c r="CPS1491" s="55"/>
      <c r="CPT1491" s="55"/>
      <c r="CPU1491" s="55"/>
      <c r="CPV1491" s="55"/>
      <c r="CPW1491" s="55"/>
      <c r="CPX1491" s="55"/>
      <c r="CPY1491" s="55"/>
      <c r="CPZ1491" s="55"/>
      <c r="CQA1491" s="55"/>
      <c r="CQB1491" s="55"/>
      <c r="CQC1491" s="55"/>
      <c r="CQD1491" s="55"/>
      <c r="CQE1491" s="55"/>
      <c r="CQF1491" s="55"/>
      <c r="CQG1491" s="55"/>
      <c r="CQH1491" s="55"/>
      <c r="CQI1491" s="55"/>
      <c r="CQJ1491" s="55"/>
      <c r="CQK1491" s="55"/>
      <c r="CQL1491" s="55"/>
      <c r="CQM1491" s="55"/>
      <c r="CQN1491" s="55"/>
      <c r="CQO1491" s="55"/>
      <c r="CQP1491" s="55"/>
      <c r="CQQ1491" s="55"/>
      <c r="CQR1491" s="55"/>
      <c r="CQS1491" s="55"/>
      <c r="CQT1491" s="55"/>
      <c r="CQU1491" s="55"/>
      <c r="CQV1491" s="55"/>
      <c r="CQW1491" s="55"/>
      <c r="CQX1491" s="55"/>
      <c r="CQY1491" s="55"/>
      <c r="CQZ1491" s="55"/>
      <c r="CRA1491" s="55"/>
      <c r="CRB1491" s="55"/>
      <c r="CRC1491" s="55"/>
      <c r="CRD1491" s="55"/>
      <c r="CRE1491" s="55"/>
      <c r="CRF1491" s="55"/>
      <c r="CRG1491" s="55"/>
      <c r="CRH1491" s="55"/>
      <c r="CRI1491" s="55"/>
      <c r="CRJ1491" s="55"/>
      <c r="CRK1491" s="55"/>
      <c r="CRL1491" s="55"/>
      <c r="CRM1491" s="55"/>
      <c r="CRN1491" s="55"/>
      <c r="CRO1491" s="55"/>
      <c r="CRP1491" s="55"/>
      <c r="CRQ1491" s="55"/>
      <c r="CRR1491" s="55"/>
      <c r="CRS1491" s="55"/>
      <c r="CRT1491" s="55"/>
      <c r="CRU1491" s="55"/>
      <c r="CRV1491" s="55"/>
      <c r="CRW1491" s="55"/>
      <c r="CRX1491" s="55"/>
      <c r="CRY1491" s="55"/>
      <c r="CRZ1491" s="55"/>
      <c r="CSA1491" s="55"/>
      <c r="CSB1491" s="55"/>
      <c r="CSC1491" s="55"/>
      <c r="CSD1491" s="55"/>
      <c r="CSE1491" s="55"/>
      <c r="CSF1491" s="55"/>
      <c r="CSG1491" s="55"/>
      <c r="CSH1491" s="55"/>
      <c r="CSI1491" s="55"/>
      <c r="CSJ1491" s="55"/>
      <c r="CSK1491" s="55"/>
      <c r="CSL1491" s="55"/>
      <c r="CSM1491" s="55"/>
      <c r="CSN1491" s="55"/>
      <c r="CSO1491" s="55"/>
      <c r="CSP1491" s="55"/>
      <c r="CSQ1491" s="55"/>
      <c r="CSR1491" s="55"/>
      <c r="CSS1491" s="55"/>
      <c r="CST1491" s="55"/>
      <c r="CSU1491" s="55"/>
      <c r="CSV1491" s="55"/>
      <c r="CSW1491" s="55"/>
      <c r="CSX1491" s="55"/>
      <c r="CSY1491" s="55"/>
      <c r="CSZ1491" s="55"/>
      <c r="CTA1491" s="55"/>
      <c r="CTB1491" s="55"/>
      <c r="CTC1491" s="55"/>
      <c r="CTD1491" s="55"/>
      <c r="CTE1491" s="55"/>
      <c r="CTF1491" s="55"/>
      <c r="CTG1491" s="55"/>
      <c r="CTH1491" s="55"/>
      <c r="CTI1491" s="55"/>
      <c r="CTJ1491" s="55"/>
      <c r="CTK1491" s="55"/>
      <c r="CTL1491" s="55"/>
      <c r="CTM1491" s="55"/>
      <c r="CTN1491" s="55"/>
      <c r="CTO1491" s="55"/>
      <c r="CTP1491" s="55"/>
      <c r="CTQ1491" s="55"/>
      <c r="CTR1491" s="55"/>
      <c r="CTS1491" s="55"/>
      <c r="CTT1491" s="55"/>
      <c r="CTU1491" s="55"/>
      <c r="CTV1491" s="55"/>
      <c r="CTW1491" s="55"/>
      <c r="CTX1491" s="55"/>
      <c r="CTY1491" s="55"/>
      <c r="CTZ1491" s="55"/>
      <c r="CUA1491" s="55"/>
      <c r="CUB1491" s="55"/>
      <c r="CUC1491" s="55"/>
      <c r="CUD1491" s="55"/>
      <c r="CUE1491" s="55"/>
      <c r="CUF1491" s="55"/>
      <c r="CUG1491" s="55"/>
      <c r="CUH1491" s="55"/>
      <c r="CUI1491" s="55"/>
      <c r="CUJ1491" s="55"/>
      <c r="CUK1491" s="55"/>
      <c r="CUL1491" s="55"/>
      <c r="CUM1491" s="55"/>
      <c r="CUN1491" s="55"/>
      <c r="CUO1491" s="55"/>
      <c r="CUP1491" s="55"/>
      <c r="CUQ1491" s="55"/>
      <c r="CUR1491" s="55"/>
      <c r="CUS1491" s="55"/>
      <c r="CUT1491" s="55"/>
      <c r="CUU1491" s="55"/>
      <c r="CUV1491" s="55"/>
      <c r="CUW1491" s="55"/>
      <c r="CUX1491" s="55"/>
      <c r="CUY1491" s="55"/>
      <c r="CUZ1491" s="55"/>
      <c r="CVA1491" s="55"/>
      <c r="CVB1491" s="55"/>
      <c r="CVC1491" s="55"/>
      <c r="CVD1491" s="55"/>
      <c r="CVE1491" s="55"/>
      <c r="CVF1491" s="55"/>
      <c r="CVG1491" s="55"/>
      <c r="CVH1491" s="55"/>
      <c r="CVI1491" s="55"/>
      <c r="CVJ1491" s="55"/>
      <c r="CVK1491" s="55"/>
      <c r="CVL1491" s="55"/>
      <c r="CVM1491" s="55"/>
      <c r="CVN1491" s="55"/>
      <c r="CVO1491" s="55"/>
      <c r="CVP1491" s="55"/>
      <c r="CVQ1491" s="55"/>
      <c r="CVR1491" s="55"/>
      <c r="CVS1491" s="55"/>
      <c r="CVT1491" s="55"/>
      <c r="CVU1491" s="55"/>
      <c r="CVV1491" s="55"/>
      <c r="CVW1491" s="55"/>
      <c r="CVX1491" s="55"/>
      <c r="CVY1491" s="55"/>
      <c r="CVZ1491" s="55"/>
      <c r="CWA1491" s="55"/>
      <c r="CWB1491" s="55"/>
      <c r="CWC1491" s="55"/>
      <c r="CWD1491" s="55"/>
      <c r="CWE1491" s="55"/>
      <c r="CWF1491" s="55"/>
      <c r="CWG1491" s="55"/>
      <c r="CWH1491" s="55"/>
      <c r="CWI1491" s="55"/>
      <c r="CWJ1491" s="55"/>
      <c r="CWK1491" s="55"/>
      <c r="CWL1491" s="55"/>
      <c r="CWM1491" s="55"/>
      <c r="CWN1491" s="55"/>
      <c r="CWO1491" s="55"/>
      <c r="CWP1491" s="55"/>
      <c r="CWQ1491" s="55"/>
      <c r="CWR1491" s="55"/>
      <c r="CWS1491" s="55"/>
      <c r="CWT1491" s="55"/>
      <c r="CWU1491" s="55"/>
      <c r="CWV1491" s="55"/>
      <c r="CWW1491" s="55"/>
      <c r="CWX1491" s="55"/>
      <c r="CWY1491" s="55"/>
      <c r="CWZ1491" s="55"/>
      <c r="CXA1491" s="55"/>
      <c r="CXB1491" s="55"/>
      <c r="CXC1491" s="55"/>
      <c r="CXD1491" s="55"/>
      <c r="CXE1491" s="55"/>
      <c r="CXF1491" s="55"/>
      <c r="CXG1491" s="55"/>
      <c r="CXH1491" s="55"/>
      <c r="CXI1491" s="55"/>
      <c r="CXJ1491" s="55"/>
      <c r="CXK1491" s="55"/>
      <c r="CXL1491" s="55"/>
      <c r="CXM1491" s="55"/>
      <c r="CXN1491" s="55"/>
      <c r="CXO1491" s="55"/>
      <c r="CXP1491" s="55"/>
      <c r="CXQ1491" s="55"/>
      <c r="CXR1491" s="55"/>
      <c r="CXS1491" s="55"/>
      <c r="CXT1491" s="55"/>
      <c r="CXU1491" s="55"/>
      <c r="CXV1491" s="55"/>
      <c r="CXW1491" s="55"/>
      <c r="CXX1491" s="55"/>
      <c r="CXY1491" s="55"/>
      <c r="CXZ1491" s="55"/>
      <c r="CYA1491" s="55"/>
      <c r="CYB1491" s="55"/>
      <c r="CYC1491" s="55"/>
      <c r="CYD1491" s="55"/>
      <c r="CYE1491" s="55"/>
      <c r="CYF1491" s="55"/>
      <c r="CYG1491" s="55"/>
      <c r="CYH1491" s="55"/>
      <c r="CYI1491" s="55"/>
      <c r="CYJ1491" s="55"/>
      <c r="CYK1491" s="55"/>
      <c r="CYL1491" s="55"/>
      <c r="CYM1491" s="55"/>
      <c r="CYN1491" s="55"/>
      <c r="CYO1491" s="55"/>
      <c r="CYP1491" s="55"/>
      <c r="CYQ1491" s="55"/>
      <c r="CYR1491" s="55"/>
      <c r="CYS1491" s="55"/>
      <c r="CYT1491" s="55"/>
      <c r="CYU1491" s="55"/>
      <c r="CYV1491" s="55"/>
      <c r="CYW1491" s="55"/>
      <c r="CYX1491" s="55"/>
      <c r="CYY1491" s="55"/>
      <c r="CYZ1491" s="55"/>
      <c r="CZA1491" s="55"/>
      <c r="CZB1491" s="55"/>
      <c r="CZC1491" s="55"/>
      <c r="CZD1491" s="55"/>
      <c r="CZE1491" s="55"/>
      <c r="CZF1491" s="55"/>
      <c r="CZG1491" s="55"/>
      <c r="CZH1491" s="55"/>
      <c r="CZI1491" s="55"/>
      <c r="CZJ1491" s="55"/>
      <c r="CZK1491" s="55"/>
      <c r="CZL1491" s="55"/>
      <c r="CZM1491" s="55"/>
      <c r="CZN1491" s="55"/>
      <c r="CZO1491" s="55"/>
      <c r="CZP1491" s="55"/>
      <c r="CZQ1491" s="55"/>
      <c r="CZR1491" s="55"/>
      <c r="CZS1491" s="55"/>
      <c r="CZT1491" s="55"/>
      <c r="CZU1491" s="55"/>
      <c r="CZV1491" s="55"/>
      <c r="CZW1491" s="55"/>
      <c r="CZX1491" s="55"/>
      <c r="CZY1491" s="55"/>
      <c r="CZZ1491" s="55"/>
      <c r="DAA1491" s="55"/>
      <c r="DAB1491" s="55"/>
      <c r="DAC1491" s="55"/>
      <c r="DAD1491" s="55"/>
      <c r="DAE1491" s="55"/>
      <c r="DAF1491" s="55"/>
      <c r="DAG1491" s="55"/>
      <c r="DAH1491" s="55"/>
      <c r="DAI1491" s="55"/>
      <c r="DAJ1491" s="55"/>
      <c r="DAK1491" s="55"/>
      <c r="DAL1491" s="55"/>
      <c r="DAM1491" s="55"/>
      <c r="DAN1491" s="55"/>
      <c r="DAO1491" s="55"/>
      <c r="DAP1491" s="55"/>
      <c r="DAQ1491" s="55"/>
      <c r="DAR1491" s="55"/>
      <c r="DAS1491" s="55"/>
      <c r="DAT1491" s="55"/>
      <c r="DAU1491" s="55"/>
      <c r="DAV1491" s="55"/>
      <c r="DAW1491" s="55"/>
      <c r="DAX1491" s="55"/>
      <c r="DAY1491" s="55"/>
      <c r="DAZ1491" s="55"/>
      <c r="DBA1491" s="55"/>
      <c r="DBB1491" s="55"/>
      <c r="DBC1491" s="55"/>
      <c r="DBD1491" s="55"/>
      <c r="DBE1491" s="55"/>
      <c r="DBF1491" s="55"/>
      <c r="DBG1491" s="55"/>
      <c r="DBH1491" s="55"/>
      <c r="DBI1491" s="55"/>
      <c r="DBJ1491" s="55"/>
      <c r="DBK1491" s="55"/>
      <c r="DBL1491" s="55"/>
      <c r="DBM1491" s="55"/>
      <c r="DBN1491" s="55"/>
      <c r="DBO1491" s="55"/>
      <c r="DBP1491" s="55"/>
      <c r="DBQ1491" s="55"/>
      <c r="DBR1491" s="55"/>
      <c r="DBS1491" s="55"/>
      <c r="DBT1491" s="55"/>
      <c r="DBU1491" s="55"/>
      <c r="DBV1491" s="55"/>
      <c r="DBW1491" s="55"/>
      <c r="DBX1491" s="55"/>
      <c r="DBY1491" s="55"/>
      <c r="DBZ1491" s="55"/>
      <c r="DCA1491" s="55"/>
      <c r="DCB1491" s="55"/>
      <c r="DCC1491" s="55"/>
      <c r="DCD1491" s="55"/>
      <c r="DCE1491" s="55"/>
      <c r="DCF1491" s="55"/>
      <c r="DCG1491" s="55"/>
      <c r="DCH1491" s="55"/>
      <c r="DCI1491" s="55"/>
      <c r="DCJ1491" s="55"/>
      <c r="DCK1491" s="55"/>
      <c r="DCL1491" s="55"/>
      <c r="DCM1491" s="55"/>
      <c r="DCN1491" s="55"/>
      <c r="DCO1491" s="55"/>
      <c r="DCP1491" s="55"/>
      <c r="DCQ1491" s="55"/>
      <c r="DCR1491" s="55"/>
      <c r="DCS1491" s="55"/>
      <c r="DCT1491" s="55"/>
      <c r="DCU1491" s="55"/>
      <c r="DCV1491" s="55"/>
      <c r="DCW1491" s="55"/>
      <c r="DCX1491" s="55"/>
      <c r="DCY1491" s="55"/>
      <c r="DCZ1491" s="55"/>
      <c r="DDA1491" s="55"/>
      <c r="DDB1491" s="55"/>
      <c r="DDC1491" s="55"/>
      <c r="DDD1491" s="55"/>
      <c r="DDE1491" s="55"/>
      <c r="DDF1491" s="55"/>
      <c r="DDG1491" s="55"/>
      <c r="DDH1491" s="55"/>
      <c r="DDI1491" s="55"/>
      <c r="DDJ1491" s="55"/>
      <c r="DDK1491" s="55"/>
      <c r="DDL1491" s="55"/>
      <c r="DDM1491" s="55"/>
      <c r="DDN1491" s="55"/>
      <c r="DDO1491" s="55"/>
      <c r="DDP1491" s="55"/>
      <c r="DDQ1491" s="55"/>
      <c r="DDR1491" s="55"/>
      <c r="DDS1491" s="55"/>
      <c r="DDT1491" s="55"/>
      <c r="DDU1491" s="55"/>
      <c r="DDV1491" s="55"/>
      <c r="DDW1491" s="55"/>
      <c r="DDX1491" s="55"/>
      <c r="DDY1491" s="55"/>
      <c r="DDZ1491" s="55"/>
      <c r="DEA1491" s="55"/>
      <c r="DEB1491" s="55"/>
      <c r="DEC1491" s="55"/>
      <c r="DED1491" s="55"/>
      <c r="DEE1491" s="55"/>
      <c r="DEF1491" s="55"/>
      <c r="DEG1491" s="55"/>
      <c r="DEH1491" s="55"/>
      <c r="DEI1491" s="55"/>
      <c r="DEJ1491" s="55"/>
      <c r="DEK1491" s="55"/>
      <c r="DEL1491" s="55"/>
      <c r="DEM1491" s="55"/>
      <c r="DEN1491" s="55"/>
      <c r="DEO1491" s="55"/>
      <c r="DEP1491" s="55"/>
      <c r="DEQ1491" s="55"/>
      <c r="DER1491" s="55"/>
      <c r="DES1491" s="55"/>
      <c r="DET1491" s="55"/>
      <c r="DEU1491" s="55"/>
      <c r="DEV1491" s="55"/>
      <c r="DEW1491" s="55"/>
      <c r="DEX1491" s="55"/>
      <c r="DEY1491" s="55"/>
      <c r="DEZ1491" s="55"/>
      <c r="DFA1491" s="55"/>
      <c r="DFB1491" s="55"/>
      <c r="DFC1491" s="55"/>
      <c r="DFD1491" s="55"/>
      <c r="DFE1491" s="55"/>
      <c r="DFF1491" s="55"/>
      <c r="DFG1491" s="55"/>
      <c r="DFH1491" s="55"/>
      <c r="DFI1491" s="55"/>
      <c r="DFJ1491" s="55"/>
      <c r="DFK1491" s="55"/>
      <c r="DFL1491" s="55"/>
      <c r="DFM1491" s="55"/>
      <c r="DFN1491" s="55"/>
      <c r="DFO1491" s="55"/>
      <c r="DFP1491" s="55"/>
      <c r="DFQ1491" s="55"/>
      <c r="DFR1491" s="55"/>
      <c r="DFS1491" s="55"/>
      <c r="DFT1491" s="55"/>
      <c r="DFU1491" s="55"/>
      <c r="DFV1491" s="55"/>
      <c r="DFW1491" s="55"/>
      <c r="DFX1491" s="55"/>
      <c r="DFY1491" s="55"/>
      <c r="DFZ1491" s="55"/>
      <c r="DGA1491" s="55"/>
      <c r="DGB1491" s="55"/>
      <c r="DGC1491" s="55"/>
      <c r="DGD1491" s="55"/>
      <c r="DGE1491" s="55"/>
      <c r="DGF1491" s="55"/>
      <c r="DGG1491" s="55"/>
      <c r="DGH1491" s="55"/>
      <c r="DGI1491" s="55"/>
      <c r="DGJ1491" s="55"/>
      <c r="DGK1491" s="55"/>
      <c r="DGL1491" s="55"/>
      <c r="DGM1491" s="55"/>
      <c r="DGN1491" s="55"/>
      <c r="DGO1491" s="55"/>
      <c r="DGP1491" s="55"/>
      <c r="DGQ1491" s="55"/>
      <c r="DGR1491" s="55"/>
      <c r="DGS1491" s="55"/>
      <c r="DGT1491" s="55"/>
      <c r="DGU1491" s="55"/>
      <c r="DGV1491" s="55"/>
      <c r="DGW1491" s="55"/>
      <c r="DGX1491" s="55"/>
      <c r="DGY1491" s="55"/>
      <c r="DGZ1491" s="55"/>
      <c r="DHA1491" s="55"/>
      <c r="DHB1491" s="55"/>
      <c r="DHC1491" s="55"/>
      <c r="DHD1491" s="55"/>
      <c r="DHE1491" s="55"/>
      <c r="DHF1491" s="55"/>
      <c r="DHG1491" s="55"/>
      <c r="DHH1491" s="55"/>
      <c r="DHI1491" s="55"/>
      <c r="DHJ1491" s="55"/>
      <c r="DHK1491" s="55"/>
      <c r="DHL1491" s="55"/>
      <c r="DHM1491" s="55"/>
      <c r="DHN1491" s="55"/>
      <c r="DHO1491" s="55"/>
      <c r="DHP1491" s="55"/>
      <c r="DHQ1491" s="55"/>
      <c r="DHR1491" s="55"/>
      <c r="DHS1491" s="55"/>
      <c r="DHT1491" s="55"/>
      <c r="DHU1491" s="55"/>
      <c r="DHV1491" s="55"/>
      <c r="DHW1491" s="55"/>
      <c r="DHX1491" s="55"/>
      <c r="DHY1491" s="55"/>
      <c r="DHZ1491" s="55"/>
      <c r="DIA1491" s="55"/>
      <c r="DIB1491" s="55"/>
      <c r="DIC1491" s="55"/>
      <c r="DID1491" s="55"/>
      <c r="DIE1491" s="55"/>
      <c r="DIF1491" s="55"/>
      <c r="DIG1491" s="55"/>
      <c r="DIH1491" s="55"/>
      <c r="DII1491" s="55"/>
      <c r="DIJ1491" s="55"/>
      <c r="DIK1491" s="55"/>
      <c r="DIL1491" s="55"/>
      <c r="DIM1491" s="55"/>
      <c r="DIN1491" s="55"/>
      <c r="DIO1491" s="55"/>
      <c r="DIP1491" s="55"/>
      <c r="DIQ1491" s="55"/>
      <c r="DIR1491" s="55"/>
      <c r="DIS1491" s="55"/>
      <c r="DIT1491" s="55"/>
      <c r="DIU1491" s="55"/>
      <c r="DIV1491" s="55"/>
      <c r="DIW1491" s="55"/>
      <c r="DIX1491" s="55"/>
      <c r="DIY1491" s="55"/>
      <c r="DIZ1491" s="55"/>
      <c r="DJA1491" s="55"/>
      <c r="DJB1491" s="55"/>
      <c r="DJC1491" s="55"/>
      <c r="DJD1491" s="55"/>
      <c r="DJE1491" s="55"/>
      <c r="DJF1491" s="55"/>
      <c r="DJG1491" s="55"/>
      <c r="DJH1491" s="55"/>
      <c r="DJI1491" s="55"/>
      <c r="DJJ1491" s="55"/>
      <c r="DJK1491" s="55"/>
      <c r="DJL1491" s="55"/>
      <c r="DJM1491" s="55"/>
      <c r="DJN1491" s="55"/>
      <c r="DJO1491" s="55"/>
      <c r="DJP1491" s="55"/>
      <c r="DJQ1491" s="55"/>
      <c r="DJR1491" s="55"/>
      <c r="DJS1491" s="55"/>
      <c r="DJT1491" s="55"/>
      <c r="DJU1491" s="55"/>
      <c r="DJV1491" s="55"/>
      <c r="DJW1491" s="55"/>
      <c r="DJX1491" s="55"/>
      <c r="DJY1491" s="55"/>
      <c r="DJZ1491" s="55"/>
      <c r="DKA1491" s="55"/>
      <c r="DKB1491" s="55"/>
      <c r="DKC1491" s="55"/>
      <c r="DKD1491" s="55"/>
      <c r="DKE1491" s="55"/>
      <c r="DKF1491" s="55"/>
      <c r="DKG1491" s="55"/>
      <c r="DKH1491" s="55"/>
      <c r="DKI1491" s="55"/>
      <c r="DKJ1491" s="55"/>
      <c r="DKK1491" s="55"/>
      <c r="DKL1491" s="55"/>
      <c r="DKM1491" s="55"/>
      <c r="DKN1491" s="55"/>
      <c r="DKO1491" s="55"/>
      <c r="DKP1491" s="55"/>
      <c r="DKQ1491" s="55"/>
      <c r="DKR1491" s="55"/>
      <c r="DKS1491" s="55"/>
      <c r="DKT1491" s="55"/>
      <c r="DKU1491" s="55"/>
      <c r="DKV1491" s="55"/>
      <c r="DKW1491" s="55"/>
      <c r="DKX1491" s="55"/>
      <c r="DKY1491" s="55"/>
      <c r="DKZ1491" s="55"/>
      <c r="DLA1491" s="55"/>
      <c r="DLB1491" s="55"/>
      <c r="DLC1491" s="55"/>
      <c r="DLD1491" s="55"/>
      <c r="DLE1491" s="55"/>
      <c r="DLF1491" s="55"/>
      <c r="DLG1491" s="55"/>
      <c r="DLH1491" s="55"/>
      <c r="DLI1491" s="55"/>
      <c r="DLJ1491" s="55"/>
      <c r="DLK1491" s="55"/>
      <c r="DLL1491" s="55"/>
      <c r="DLM1491" s="55"/>
      <c r="DLN1491" s="55"/>
      <c r="DLO1491" s="55"/>
      <c r="DLP1491" s="55"/>
      <c r="DLQ1491" s="55"/>
      <c r="DLR1491" s="55"/>
      <c r="DLS1491" s="55"/>
      <c r="DLT1491" s="55"/>
      <c r="DLU1491" s="55"/>
      <c r="DLV1491" s="55"/>
      <c r="DLW1491" s="55"/>
      <c r="DLX1491" s="55"/>
      <c r="DLY1491" s="55"/>
      <c r="DLZ1491" s="55"/>
      <c r="DMA1491" s="55"/>
      <c r="DMB1491" s="55"/>
      <c r="DMC1491" s="55"/>
      <c r="DMD1491" s="55"/>
      <c r="DME1491" s="55"/>
      <c r="DMF1491" s="55"/>
      <c r="DMG1491" s="55"/>
      <c r="DMH1491" s="55"/>
      <c r="DMI1491" s="55"/>
      <c r="DMJ1491" s="55"/>
      <c r="DMK1491" s="55"/>
      <c r="DML1491" s="55"/>
      <c r="DMM1491" s="55"/>
      <c r="DMN1491" s="55"/>
      <c r="DMO1491" s="55"/>
      <c r="DMP1491" s="55"/>
      <c r="DMQ1491" s="55"/>
      <c r="DMR1491" s="55"/>
      <c r="DMS1491" s="55"/>
      <c r="DMT1491" s="55"/>
      <c r="DMU1491" s="55"/>
      <c r="DMV1491" s="55"/>
      <c r="DMW1491" s="55"/>
      <c r="DMX1491" s="55"/>
      <c r="DMY1491" s="55"/>
      <c r="DMZ1491" s="55"/>
      <c r="DNA1491" s="55"/>
      <c r="DNB1491" s="55"/>
      <c r="DNC1491" s="55"/>
      <c r="DND1491" s="55"/>
      <c r="DNE1491" s="55"/>
      <c r="DNF1491" s="55"/>
      <c r="DNG1491" s="55"/>
      <c r="DNH1491" s="55"/>
      <c r="DNI1491" s="55"/>
      <c r="DNJ1491" s="55"/>
      <c r="DNK1491" s="55"/>
      <c r="DNL1491" s="55"/>
      <c r="DNM1491" s="55"/>
      <c r="DNN1491" s="55"/>
      <c r="DNO1491" s="55"/>
      <c r="DNP1491" s="55"/>
      <c r="DNQ1491" s="55"/>
      <c r="DNR1491" s="55"/>
      <c r="DNS1491" s="55"/>
      <c r="DNT1491" s="55"/>
      <c r="DNU1491" s="55"/>
      <c r="DNV1491" s="55"/>
      <c r="DNW1491" s="55"/>
      <c r="DNX1491" s="55"/>
      <c r="DNY1491" s="55"/>
      <c r="DNZ1491" s="55"/>
      <c r="DOA1491" s="55"/>
      <c r="DOB1491" s="55"/>
      <c r="DOC1491" s="55"/>
      <c r="DOD1491" s="55"/>
      <c r="DOE1491" s="55"/>
      <c r="DOF1491" s="55"/>
      <c r="DOG1491" s="55"/>
      <c r="DOH1491" s="55"/>
      <c r="DOI1491" s="55"/>
      <c r="DOJ1491" s="55"/>
      <c r="DOK1491" s="55"/>
      <c r="DOL1491" s="55"/>
      <c r="DOM1491" s="55"/>
      <c r="DON1491" s="55"/>
      <c r="DOO1491" s="55"/>
      <c r="DOP1491" s="55"/>
      <c r="DOQ1491" s="55"/>
      <c r="DOR1491" s="55"/>
      <c r="DOS1491" s="55"/>
      <c r="DOT1491" s="55"/>
      <c r="DOU1491" s="55"/>
      <c r="DOV1491" s="55"/>
      <c r="DOW1491" s="55"/>
      <c r="DOX1491" s="55"/>
      <c r="DOY1491" s="55"/>
      <c r="DOZ1491" s="55"/>
      <c r="DPA1491" s="55"/>
      <c r="DPB1491" s="55"/>
      <c r="DPC1491" s="55"/>
      <c r="DPD1491" s="55"/>
      <c r="DPE1491" s="55"/>
      <c r="DPF1491" s="55"/>
      <c r="DPG1491" s="55"/>
      <c r="DPH1491" s="55"/>
      <c r="DPI1491" s="55"/>
      <c r="DPJ1491" s="55"/>
      <c r="DPK1491" s="55"/>
      <c r="DPL1491" s="55"/>
      <c r="DPM1491" s="55"/>
      <c r="DPN1491" s="55"/>
      <c r="DPO1491" s="55"/>
      <c r="DPP1491" s="55"/>
      <c r="DPQ1491" s="55"/>
      <c r="DPR1491" s="55"/>
      <c r="DPS1491" s="55"/>
      <c r="DPT1491" s="55"/>
      <c r="DPU1491" s="55"/>
      <c r="DPV1491" s="55"/>
      <c r="DPW1491" s="55"/>
      <c r="DPX1491" s="55"/>
      <c r="DPY1491" s="55"/>
      <c r="DPZ1491" s="55"/>
      <c r="DQA1491" s="55"/>
      <c r="DQB1491" s="55"/>
      <c r="DQC1491" s="55"/>
      <c r="DQD1491" s="55"/>
      <c r="DQE1491" s="55"/>
      <c r="DQF1491" s="55"/>
      <c r="DQG1491" s="55"/>
      <c r="DQH1491" s="55"/>
      <c r="DQI1491" s="55"/>
      <c r="DQJ1491" s="55"/>
      <c r="DQK1491" s="55"/>
      <c r="DQL1491" s="55"/>
      <c r="DQM1491" s="55"/>
      <c r="DQN1491" s="55"/>
      <c r="DQO1491" s="55"/>
      <c r="DQP1491" s="55"/>
      <c r="DQQ1491" s="55"/>
      <c r="DQR1491" s="55"/>
      <c r="DQS1491" s="55"/>
      <c r="DQT1491" s="55"/>
      <c r="DQU1491" s="55"/>
      <c r="DQV1491" s="55"/>
      <c r="DQW1491" s="55"/>
      <c r="DQX1491" s="55"/>
      <c r="DQY1491" s="55"/>
      <c r="DQZ1491" s="55"/>
      <c r="DRA1491" s="55"/>
      <c r="DRB1491" s="55"/>
      <c r="DRC1491" s="55"/>
      <c r="DRD1491" s="55"/>
      <c r="DRE1491" s="55"/>
      <c r="DRF1491" s="55"/>
      <c r="DRG1491" s="55"/>
      <c r="DRH1491" s="55"/>
      <c r="DRI1491" s="55"/>
      <c r="DRJ1491" s="55"/>
      <c r="DRK1491" s="55"/>
      <c r="DRL1491" s="55"/>
      <c r="DRM1491" s="55"/>
      <c r="DRN1491" s="55"/>
      <c r="DRO1491" s="55"/>
      <c r="DRP1491" s="55"/>
      <c r="DRQ1491" s="55"/>
      <c r="DRR1491" s="55"/>
      <c r="DRS1491" s="55"/>
      <c r="DRT1491" s="55"/>
      <c r="DRU1491" s="55"/>
      <c r="DRV1491" s="55"/>
      <c r="DRW1491" s="55"/>
      <c r="DRX1491" s="55"/>
      <c r="DRY1491" s="55"/>
      <c r="DRZ1491" s="55"/>
      <c r="DSA1491" s="55"/>
      <c r="DSB1491" s="55"/>
      <c r="DSC1491" s="55"/>
      <c r="DSD1491" s="55"/>
      <c r="DSE1491" s="55"/>
      <c r="DSF1491" s="55"/>
      <c r="DSG1491" s="55"/>
      <c r="DSH1491" s="55"/>
      <c r="DSI1491" s="55"/>
      <c r="DSJ1491" s="55"/>
      <c r="DSK1491" s="55"/>
      <c r="DSL1491" s="55"/>
      <c r="DSM1491" s="55"/>
      <c r="DSN1491" s="55"/>
      <c r="DSO1491" s="55"/>
      <c r="DSP1491" s="55"/>
      <c r="DSQ1491" s="55"/>
      <c r="DSR1491" s="55"/>
      <c r="DSS1491" s="55"/>
      <c r="DST1491" s="55"/>
      <c r="DSU1491" s="55"/>
      <c r="DSV1491" s="55"/>
      <c r="DSW1491" s="55"/>
      <c r="DSX1491" s="55"/>
      <c r="DSY1491" s="55"/>
      <c r="DSZ1491" s="55"/>
      <c r="DTA1491" s="55"/>
      <c r="DTB1491" s="55"/>
      <c r="DTC1491" s="55"/>
      <c r="DTD1491" s="55"/>
      <c r="DTE1491" s="55"/>
      <c r="DTF1491" s="55"/>
      <c r="DTG1491" s="55"/>
      <c r="DTH1491" s="55"/>
      <c r="DTI1491" s="55"/>
      <c r="DTJ1491" s="55"/>
      <c r="DTK1491" s="55"/>
      <c r="DTL1491" s="55"/>
      <c r="DTM1491" s="55"/>
      <c r="DTN1491" s="55"/>
      <c r="DTO1491" s="55"/>
      <c r="DTP1491" s="55"/>
      <c r="DTQ1491" s="55"/>
      <c r="DTR1491" s="55"/>
      <c r="DTS1491" s="55"/>
      <c r="DTT1491" s="55"/>
      <c r="DTU1491" s="55"/>
      <c r="DTV1491" s="55"/>
      <c r="DTW1491" s="55"/>
      <c r="DTX1491" s="55"/>
      <c r="DTY1491" s="55"/>
      <c r="DTZ1491" s="55"/>
      <c r="DUA1491" s="55"/>
      <c r="DUB1491" s="55"/>
      <c r="DUC1491" s="55"/>
      <c r="DUD1491" s="55"/>
      <c r="DUE1491" s="55"/>
      <c r="DUF1491" s="55"/>
      <c r="DUG1491" s="55"/>
      <c r="DUH1491" s="55"/>
      <c r="DUI1491" s="55"/>
      <c r="DUJ1491" s="55"/>
      <c r="DUK1491" s="55"/>
      <c r="DUL1491" s="55"/>
      <c r="DUM1491" s="55"/>
      <c r="DUN1491" s="55"/>
      <c r="DUO1491" s="55"/>
      <c r="DUP1491" s="55"/>
      <c r="DUQ1491" s="55"/>
      <c r="DUR1491" s="55"/>
      <c r="DUS1491" s="55"/>
      <c r="DUT1491" s="55"/>
      <c r="DUU1491" s="55"/>
      <c r="DUV1491" s="55"/>
      <c r="DUW1491" s="55"/>
      <c r="DUX1491" s="55"/>
      <c r="DUY1491" s="55"/>
      <c r="DUZ1491" s="55"/>
      <c r="DVA1491" s="55"/>
      <c r="DVB1491" s="55"/>
      <c r="DVC1491" s="55"/>
      <c r="DVD1491" s="55"/>
      <c r="DVE1491" s="55"/>
      <c r="DVF1491" s="55"/>
      <c r="DVG1491" s="55"/>
      <c r="DVH1491" s="55"/>
      <c r="DVI1491" s="55"/>
      <c r="DVJ1491" s="55"/>
      <c r="DVK1491" s="55"/>
      <c r="DVL1491" s="55"/>
      <c r="DVM1491" s="55"/>
      <c r="DVN1491" s="55"/>
      <c r="DVO1491" s="55"/>
      <c r="DVP1491" s="55"/>
      <c r="DVQ1491" s="55"/>
      <c r="DVR1491" s="55"/>
      <c r="DVS1491" s="55"/>
      <c r="DVT1491" s="55"/>
      <c r="DVU1491" s="55"/>
      <c r="DVV1491" s="55"/>
      <c r="DVW1491" s="55"/>
      <c r="DVX1491" s="55"/>
      <c r="DVY1491" s="55"/>
      <c r="DVZ1491" s="55"/>
      <c r="DWA1491" s="55"/>
      <c r="DWB1491" s="55"/>
      <c r="DWC1491" s="55"/>
      <c r="DWD1491" s="55"/>
      <c r="DWE1491" s="55"/>
      <c r="DWF1491" s="55"/>
      <c r="DWG1491" s="55"/>
      <c r="DWH1491" s="55"/>
      <c r="DWI1491" s="55"/>
      <c r="DWJ1491" s="55"/>
      <c r="DWK1491" s="55"/>
      <c r="DWL1491" s="55"/>
      <c r="DWM1491" s="55"/>
      <c r="DWN1491" s="55"/>
      <c r="DWO1491" s="55"/>
      <c r="DWP1491" s="55"/>
      <c r="DWQ1491" s="55"/>
      <c r="DWR1491" s="55"/>
      <c r="DWS1491" s="55"/>
      <c r="DWT1491" s="55"/>
      <c r="DWU1491" s="55"/>
      <c r="DWV1491" s="55"/>
      <c r="DWW1491" s="55"/>
      <c r="DWX1491" s="55"/>
      <c r="DWY1491" s="55"/>
      <c r="DWZ1491" s="55"/>
      <c r="DXA1491" s="55"/>
      <c r="DXB1491" s="55"/>
      <c r="DXC1491" s="55"/>
      <c r="DXD1491" s="55"/>
      <c r="DXE1491" s="55"/>
      <c r="DXF1491" s="55"/>
      <c r="DXG1491" s="55"/>
      <c r="DXH1491" s="55"/>
      <c r="DXI1491" s="55"/>
      <c r="DXJ1491" s="55"/>
      <c r="DXK1491" s="55"/>
      <c r="DXL1491" s="55"/>
      <c r="DXM1491" s="55"/>
      <c r="DXN1491" s="55"/>
      <c r="DXO1491" s="55"/>
      <c r="DXP1491" s="55"/>
      <c r="DXQ1491" s="55"/>
      <c r="DXR1491" s="55"/>
      <c r="DXS1491" s="55"/>
      <c r="DXT1491" s="55"/>
      <c r="DXU1491" s="55"/>
      <c r="DXV1491" s="55"/>
      <c r="DXW1491" s="55"/>
      <c r="DXX1491" s="55"/>
      <c r="DXY1491" s="55"/>
      <c r="DXZ1491" s="55"/>
      <c r="DYA1491" s="55"/>
      <c r="DYB1491" s="55"/>
      <c r="DYC1491" s="55"/>
      <c r="DYD1491" s="55"/>
      <c r="DYE1491" s="55"/>
      <c r="DYF1491" s="55"/>
      <c r="DYG1491" s="55"/>
      <c r="DYH1491" s="55"/>
      <c r="DYI1491" s="55"/>
      <c r="DYJ1491" s="55"/>
      <c r="DYK1491" s="55"/>
      <c r="DYL1491" s="55"/>
      <c r="DYM1491" s="55"/>
      <c r="DYN1491" s="55"/>
      <c r="DYO1491" s="55"/>
      <c r="DYP1491" s="55"/>
      <c r="DYQ1491" s="55"/>
      <c r="DYR1491" s="55"/>
      <c r="DYS1491" s="55"/>
      <c r="DYT1491" s="55"/>
      <c r="DYU1491" s="55"/>
      <c r="DYV1491" s="55"/>
      <c r="DYW1491" s="55"/>
      <c r="DYX1491" s="55"/>
      <c r="DYY1491" s="55"/>
      <c r="DYZ1491" s="55"/>
      <c r="DZA1491" s="55"/>
      <c r="DZB1491" s="55"/>
      <c r="DZC1491" s="55"/>
      <c r="DZD1491" s="55"/>
      <c r="DZE1491" s="55"/>
      <c r="DZF1491" s="55"/>
      <c r="DZG1491" s="55"/>
      <c r="DZH1491" s="55"/>
      <c r="DZI1491" s="55"/>
      <c r="DZJ1491" s="55"/>
      <c r="DZK1491" s="55"/>
      <c r="DZL1491" s="55"/>
      <c r="DZM1491" s="55"/>
      <c r="DZN1491" s="55"/>
      <c r="DZO1491" s="55"/>
      <c r="DZP1491" s="55"/>
      <c r="DZQ1491" s="55"/>
      <c r="DZR1491" s="55"/>
      <c r="DZS1491" s="55"/>
      <c r="DZT1491" s="55"/>
      <c r="DZU1491" s="55"/>
      <c r="DZV1491" s="55"/>
      <c r="DZW1491" s="55"/>
      <c r="DZX1491" s="55"/>
      <c r="DZY1491" s="55"/>
      <c r="DZZ1491" s="55"/>
      <c r="EAA1491" s="55"/>
      <c r="EAB1491" s="55"/>
      <c r="EAC1491" s="55"/>
      <c r="EAD1491" s="55"/>
      <c r="EAE1491" s="55"/>
      <c r="EAF1491" s="55"/>
      <c r="EAG1491" s="55"/>
      <c r="EAH1491" s="55"/>
      <c r="EAI1491" s="55"/>
      <c r="EAJ1491" s="55"/>
      <c r="EAK1491" s="55"/>
      <c r="EAL1491" s="55"/>
      <c r="EAM1491" s="55"/>
      <c r="EAN1491" s="55"/>
      <c r="EAO1491" s="55"/>
      <c r="EAP1491" s="55"/>
      <c r="EAQ1491" s="55"/>
      <c r="EAR1491" s="55"/>
      <c r="EAS1491" s="55"/>
      <c r="EAT1491" s="55"/>
      <c r="EAU1491" s="55"/>
      <c r="EAV1491" s="55"/>
      <c r="EAW1491" s="55"/>
      <c r="EAX1491" s="55"/>
      <c r="EAY1491" s="55"/>
      <c r="EAZ1491" s="55"/>
      <c r="EBA1491" s="55"/>
      <c r="EBB1491" s="55"/>
      <c r="EBC1491" s="55"/>
      <c r="EBD1491" s="55"/>
      <c r="EBE1491" s="55"/>
      <c r="EBF1491" s="55"/>
      <c r="EBG1491" s="55"/>
      <c r="EBH1491" s="55"/>
      <c r="EBI1491" s="55"/>
      <c r="EBJ1491" s="55"/>
      <c r="EBK1491" s="55"/>
      <c r="EBL1491" s="55"/>
      <c r="EBM1491" s="55"/>
      <c r="EBN1491" s="55"/>
      <c r="EBO1491" s="55"/>
      <c r="EBP1491" s="55"/>
      <c r="EBQ1491" s="55"/>
      <c r="EBR1491" s="55"/>
      <c r="EBS1491" s="55"/>
      <c r="EBT1491" s="55"/>
      <c r="EBU1491" s="55"/>
      <c r="EBV1491" s="55"/>
      <c r="EBW1491" s="55"/>
      <c r="EBX1491" s="55"/>
      <c r="EBY1491" s="55"/>
      <c r="EBZ1491" s="55"/>
      <c r="ECA1491" s="55"/>
      <c r="ECB1491" s="55"/>
      <c r="ECC1491" s="55"/>
      <c r="ECD1491" s="55"/>
      <c r="ECE1491" s="55"/>
      <c r="ECF1491" s="55"/>
      <c r="ECG1491" s="55"/>
      <c r="ECH1491" s="55"/>
      <c r="ECI1491" s="55"/>
      <c r="ECJ1491" s="55"/>
      <c r="ECK1491" s="55"/>
      <c r="ECL1491" s="55"/>
      <c r="ECM1491" s="55"/>
      <c r="ECN1491" s="55"/>
      <c r="ECO1491" s="55"/>
      <c r="ECP1491" s="55"/>
      <c r="ECQ1491" s="55"/>
      <c r="ECR1491" s="55"/>
      <c r="ECS1491" s="55"/>
      <c r="ECT1491" s="55"/>
      <c r="ECU1491" s="55"/>
      <c r="ECV1491" s="55"/>
      <c r="ECW1491" s="55"/>
      <c r="ECX1491" s="55"/>
      <c r="ECY1491" s="55"/>
      <c r="ECZ1491" s="55"/>
      <c r="EDA1491" s="55"/>
      <c r="EDB1491" s="55"/>
      <c r="EDC1491" s="55"/>
      <c r="EDD1491" s="55"/>
      <c r="EDE1491" s="55"/>
      <c r="EDF1491" s="55"/>
      <c r="EDG1491" s="55"/>
      <c r="EDH1491" s="55"/>
      <c r="EDI1491" s="55"/>
      <c r="EDJ1491" s="55"/>
      <c r="EDK1491" s="55"/>
      <c r="EDL1491" s="55"/>
      <c r="EDM1491" s="55"/>
      <c r="EDN1491" s="55"/>
      <c r="EDO1491" s="55"/>
      <c r="EDP1491" s="55"/>
      <c r="EDQ1491" s="55"/>
      <c r="EDR1491" s="55"/>
      <c r="EDS1491" s="55"/>
      <c r="EDT1491" s="55"/>
      <c r="EDU1491" s="55"/>
      <c r="EDV1491" s="55"/>
      <c r="EDW1491" s="55"/>
      <c r="EDX1491" s="55"/>
      <c r="EDY1491" s="55"/>
      <c r="EDZ1491" s="55"/>
      <c r="EEA1491" s="55"/>
      <c r="EEB1491" s="55"/>
      <c r="EEC1491" s="55"/>
      <c r="EED1491" s="55"/>
      <c r="EEE1491" s="55"/>
      <c r="EEF1491" s="55"/>
      <c r="EEG1491" s="55"/>
      <c r="EEH1491" s="55"/>
      <c r="EEI1491" s="55"/>
      <c r="EEJ1491" s="55"/>
      <c r="EEK1491" s="55"/>
      <c r="EEL1491" s="55"/>
      <c r="EEM1491" s="55"/>
      <c r="EEN1491" s="55"/>
      <c r="EEO1491" s="55"/>
      <c r="EEP1491" s="55"/>
      <c r="EEQ1491" s="55"/>
      <c r="EER1491" s="55"/>
      <c r="EES1491" s="55"/>
      <c r="EET1491" s="55"/>
      <c r="EEU1491" s="55"/>
      <c r="EEV1491" s="55"/>
      <c r="EEW1491" s="55"/>
      <c r="EEX1491" s="55"/>
      <c r="EEY1491" s="55"/>
      <c r="EEZ1491" s="55"/>
      <c r="EFA1491" s="55"/>
      <c r="EFB1491" s="55"/>
      <c r="EFC1491" s="55"/>
      <c r="EFD1491" s="55"/>
      <c r="EFE1491" s="55"/>
      <c r="EFF1491" s="55"/>
      <c r="EFG1491" s="55"/>
      <c r="EFH1491" s="55"/>
      <c r="EFI1491" s="55"/>
      <c r="EFJ1491" s="55"/>
      <c r="EFK1491" s="55"/>
      <c r="EFL1491" s="55"/>
      <c r="EFM1491" s="55"/>
      <c r="EFN1491" s="55"/>
      <c r="EFO1491" s="55"/>
      <c r="EFP1491" s="55"/>
      <c r="EFQ1491" s="55"/>
      <c r="EFR1491" s="55"/>
      <c r="EFS1491" s="55"/>
      <c r="EFT1491" s="55"/>
      <c r="EFU1491" s="55"/>
      <c r="EFV1491" s="55"/>
      <c r="EFW1491" s="55"/>
      <c r="EFX1491" s="55"/>
      <c r="EFY1491" s="55"/>
      <c r="EFZ1491" s="55"/>
      <c r="EGA1491" s="55"/>
      <c r="EGB1491" s="55"/>
      <c r="EGC1491" s="55"/>
      <c r="EGD1491" s="55"/>
      <c r="EGE1491" s="55"/>
      <c r="EGF1491" s="55"/>
      <c r="EGG1491" s="55"/>
      <c r="EGH1491" s="55"/>
      <c r="EGI1491" s="55"/>
      <c r="EGJ1491" s="55"/>
      <c r="EGK1491" s="55"/>
      <c r="EGL1491" s="55"/>
      <c r="EGM1491" s="55"/>
      <c r="EGN1491" s="55"/>
      <c r="EGO1491" s="55"/>
      <c r="EGP1491" s="55"/>
      <c r="EGQ1491" s="55"/>
      <c r="EGR1491" s="55"/>
      <c r="EGS1491" s="55"/>
      <c r="EGT1491" s="55"/>
      <c r="EGU1491" s="55"/>
      <c r="EGV1491" s="55"/>
      <c r="EGW1491" s="55"/>
      <c r="EGX1491" s="55"/>
      <c r="EGY1491" s="55"/>
      <c r="EGZ1491" s="55"/>
      <c r="EHA1491" s="55"/>
      <c r="EHB1491" s="55"/>
      <c r="EHC1491" s="55"/>
      <c r="EHD1491" s="55"/>
      <c r="EHE1491" s="55"/>
      <c r="EHF1491" s="55"/>
      <c r="EHG1491" s="55"/>
      <c r="EHH1491" s="55"/>
      <c r="EHI1491" s="55"/>
      <c r="EHJ1491" s="55"/>
      <c r="EHK1491" s="55"/>
      <c r="EHL1491" s="55"/>
      <c r="EHM1491" s="55"/>
      <c r="EHN1491" s="55"/>
      <c r="EHO1491" s="55"/>
      <c r="EHP1491" s="55"/>
      <c r="EHQ1491" s="55"/>
      <c r="EHR1491" s="55"/>
      <c r="EHS1491" s="55"/>
      <c r="EHT1491" s="55"/>
      <c r="EHU1491" s="55"/>
      <c r="EHV1491" s="55"/>
      <c r="EHW1491" s="55"/>
      <c r="EHX1491" s="55"/>
      <c r="EHY1491" s="55"/>
      <c r="EHZ1491" s="55"/>
      <c r="EIA1491" s="55"/>
      <c r="EIB1491" s="55"/>
      <c r="EIC1491" s="55"/>
      <c r="EID1491" s="55"/>
      <c r="EIE1491" s="55"/>
      <c r="EIF1491" s="55"/>
      <c r="EIG1491" s="55"/>
      <c r="EIH1491" s="55"/>
      <c r="EII1491" s="55"/>
      <c r="EIJ1491" s="55"/>
      <c r="EIK1491" s="55"/>
      <c r="EIL1491" s="55"/>
      <c r="EIM1491" s="55"/>
      <c r="EIN1491" s="55"/>
      <c r="EIO1491" s="55"/>
      <c r="EIP1491" s="55"/>
      <c r="EIQ1491" s="55"/>
      <c r="EIR1491" s="55"/>
      <c r="EIS1491" s="55"/>
      <c r="EIT1491" s="55"/>
      <c r="EIU1491" s="55"/>
      <c r="EIV1491" s="55"/>
      <c r="EIW1491" s="55"/>
      <c r="EIX1491" s="55"/>
      <c r="EIY1491" s="55"/>
      <c r="EIZ1491" s="55"/>
      <c r="EJA1491" s="55"/>
      <c r="EJB1491" s="55"/>
      <c r="EJC1491" s="55"/>
      <c r="EJD1491" s="55"/>
      <c r="EJE1491" s="55"/>
      <c r="EJF1491" s="55"/>
      <c r="EJG1491" s="55"/>
      <c r="EJH1491" s="55"/>
      <c r="EJI1491" s="55"/>
      <c r="EJJ1491" s="55"/>
      <c r="EJK1491" s="55"/>
      <c r="EJL1491" s="55"/>
      <c r="EJM1491" s="55"/>
      <c r="EJN1491" s="55"/>
      <c r="EJO1491" s="55"/>
      <c r="EJP1491" s="55"/>
      <c r="EJQ1491" s="55"/>
      <c r="EJR1491" s="55"/>
      <c r="EJS1491" s="55"/>
      <c r="EJT1491" s="55"/>
      <c r="EJU1491" s="55"/>
      <c r="EJV1491" s="55"/>
      <c r="EJW1491" s="55"/>
      <c r="EJX1491" s="55"/>
      <c r="EJY1491" s="55"/>
      <c r="EJZ1491" s="55"/>
      <c r="EKA1491" s="55"/>
      <c r="EKB1491" s="55"/>
      <c r="EKC1491" s="55"/>
      <c r="EKD1491" s="55"/>
      <c r="EKE1491" s="55"/>
      <c r="EKF1491" s="55"/>
      <c r="EKG1491" s="55"/>
      <c r="EKH1491" s="55"/>
      <c r="EKI1491" s="55"/>
      <c r="EKJ1491" s="55"/>
      <c r="EKK1491" s="55"/>
      <c r="EKL1491" s="55"/>
      <c r="EKM1491" s="55"/>
      <c r="EKN1491" s="55"/>
      <c r="EKO1491" s="55"/>
      <c r="EKP1491" s="55"/>
      <c r="EKQ1491" s="55"/>
      <c r="EKR1491" s="55"/>
      <c r="EKS1491" s="55"/>
      <c r="EKT1491" s="55"/>
      <c r="EKU1491" s="55"/>
      <c r="EKV1491" s="55"/>
      <c r="EKW1491" s="55"/>
      <c r="EKX1491" s="55"/>
      <c r="EKY1491" s="55"/>
      <c r="EKZ1491" s="55"/>
      <c r="ELA1491" s="55"/>
      <c r="ELB1491" s="55"/>
      <c r="ELC1491" s="55"/>
      <c r="ELD1491" s="55"/>
      <c r="ELE1491" s="55"/>
      <c r="ELF1491" s="55"/>
      <c r="ELG1491" s="55"/>
      <c r="ELH1491" s="55"/>
      <c r="ELI1491" s="55"/>
      <c r="ELJ1491" s="55"/>
      <c r="ELK1491" s="55"/>
      <c r="ELL1491" s="55"/>
      <c r="ELM1491" s="55"/>
      <c r="ELN1491" s="55"/>
      <c r="ELO1491" s="55"/>
      <c r="ELP1491" s="55"/>
      <c r="ELQ1491" s="55"/>
      <c r="ELR1491" s="55"/>
      <c r="ELS1491" s="55"/>
      <c r="ELT1491" s="55"/>
      <c r="ELU1491" s="55"/>
      <c r="ELV1491" s="55"/>
      <c r="ELW1491" s="55"/>
      <c r="ELX1491" s="55"/>
      <c r="ELY1491" s="55"/>
      <c r="ELZ1491" s="55"/>
      <c r="EMA1491" s="55"/>
      <c r="EMB1491" s="55"/>
      <c r="EMC1491" s="55"/>
      <c r="EMD1491" s="55"/>
      <c r="EME1491" s="55"/>
      <c r="EMF1491" s="55"/>
      <c r="EMG1491" s="55"/>
      <c r="EMH1491" s="55"/>
      <c r="EMI1491" s="55"/>
      <c r="EMJ1491" s="55"/>
      <c r="EMK1491" s="55"/>
      <c r="EML1491" s="55"/>
      <c r="EMM1491" s="55"/>
      <c r="EMN1491" s="55"/>
      <c r="EMO1491" s="55"/>
      <c r="EMP1491" s="55"/>
      <c r="EMQ1491" s="55"/>
      <c r="EMR1491" s="55"/>
      <c r="EMS1491" s="55"/>
      <c r="EMT1491" s="55"/>
      <c r="EMU1491" s="55"/>
      <c r="EMV1491" s="55"/>
      <c r="EMW1491" s="55"/>
      <c r="EMX1491" s="55"/>
      <c r="EMY1491" s="55"/>
      <c r="EMZ1491" s="55"/>
      <c r="ENA1491" s="55"/>
      <c r="ENB1491" s="55"/>
      <c r="ENC1491" s="55"/>
      <c r="END1491" s="55"/>
      <c r="ENE1491" s="55"/>
      <c r="ENF1491" s="55"/>
      <c r="ENG1491" s="55"/>
      <c r="ENH1491" s="55"/>
      <c r="ENI1491" s="55"/>
      <c r="ENJ1491" s="55"/>
      <c r="ENK1491" s="55"/>
      <c r="ENL1491" s="55"/>
      <c r="ENM1491" s="55"/>
      <c r="ENN1491" s="55"/>
      <c r="ENO1491" s="55"/>
      <c r="ENP1491" s="55"/>
      <c r="ENQ1491" s="55"/>
      <c r="ENR1491" s="55"/>
      <c r="ENS1491" s="55"/>
      <c r="ENT1491" s="55"/>
      <c r="ENU1491" s="55"/>
      <c r="ENV1491" s="55"/>
      <c r="ENW1491" s="55"/>
      <c r="ENX1491" s="55"/>
      <c r="ENY1491" s="55"/>
      <c r="ENZ1491" s="55"/>
      <c r="EOA1491" s="55"/>
      <c r="EOB1491" s="55"/>
      <c r="EOC1491" s="55"/>
      <c r="EOD1491" s="55"/>
      <c r="EOE1491" s="55"/>
      <c r="EOF1491" s="55"/>
      <c r="EOG1491" s="55"/>
      <c r="EOH1491" s="55"/>
      <c r="EOI1491" s="55"/>
      <c r="EOJ1491" s="55"/>
      <c r="EOK1491" s="55"/>
      <c r="EOL1491" s="55"/>
      <c r="EOM1491" s="55"/>
      <c r="EON1491" s="55"/>
      <c r="EOO1491" s="55"/>
      <c r="EOP1491" s="55"/>
      <c r="EOQ1491" s="55"/>
      <c r="EOR1491" s="55"/>
      <c r="EOS1491" s="55"/>
      <c r="EOT1491" s="55"/>
      <c r="EOU1491" s="55"/>
      <c r="EOV1491" s="55"/>
      <c r="EOW1491" s="55"/>
      <c r="EOX1491" s="55"/>
      <c r="EOY1491" s="55"/>
      <c r="EOZ1491" s="55"/>
      <c r="EPA1491" s="55"/>
      <c r="EPB1491" s="55"/>
      <c r="EPC1491" s="55"/>
      <c r="EPD1491" s="55"/>
      <c r="EPE1491" s="55"/>
      <c r="EPF1491" s="55"/>
      <c r="EPG1491" s="55"/>
      <c r="EPH1491" s="55"/>
      <c r="EPI1491" s="55"/>
      <c r="EPJ1491" s="55"/>
      <c r="EPK1491" s="55"/>
      <c r="EPL1491" s="55"/>
      <c r="EPM1491" s="55"/>
      <c r="EPN1491" s="55"/>
      <c r="EPO1491" s="55"/>
      <c r="EPP1491" s="55"/>
      <c r="EPQ1491" s="55"/>
      <c r="EPR1491" s="55"/>
      <c r="EPS1491" s="55"/>
      <c r="EPT1491" s="55"/>
      <c r="EPU1491" s="55"/>
      <c r="EPV1491" s="55"/>
      <c r="EPW1491" s="55"/>
      <c r="EPX1491" s="55"/>
      <c r="EPY1491" s="55"/>
      <c r="EPZ1491" s="55"/>
      <c r="EQA1491" s="55"/>
      <c r="EQB1491" s="55"/>
      <c r="EQC1491" s="55"/>
      <c r="EQD1491" s="55"/>
      <c r="EQE1491" s="55"/>
      <c r="EQF1491" s="55"/>
      <c r="EQG1491" s="55"/>
      <c r="EQH1491" s="55"/>
      <c r="EQI1491" s="55"/>
      <c r="EQJ1491" s="55"/>
      <c r="EQK1491" s="55"/>
      <c r="EQL1491" s="55"/>
      <c r="EQM1491" s="55"/>
      <c r="EQN1491" s="55"/>
      <c r="EQO1491" s="55"/>
      <c r="EQP1491" s="55"/>
      <c r="EQQ1491" s="55"/>
      <c r="EQR1491" s="55"/>
      <c r="EQS1491" s="55"/>
      <c r="EQT1491" s="55"/>
      <c r="EQU1491" s="55"/>
      <c r="EQV1491" s="55"/>
      <c r="EQW1491" s="55"/>
      <c r="EQX1491" s="55"/>
      <c r="EQY1491" s="55"/>
      <c r="EQZ1491" s="55"/>
      <c r="ERA1491" s="55"/>
      <c r="ERB1491" s="55"/>
      <c r="ERC1491" s="55"/>
      <c r="ERD1491" s="55"/>
      <c r="ERE1491" s="55"/>
      <c r="ERF1491" s="55"/>
      <c r="ERG1491" s="55"/>
      <c r="ERH1491" s="55"/>
      <c r="ERI1491" s="55"/>
      <c r="ERJ1491" s="55"/>
      <c r="ERK1491" s="55"/>
      <c r="ERL1491" s="55"/>
      <c r="ERM1491" s="55"/>
      <c r="ERN1491" s="55"/>
      <c r="ERO1491" s="55"/>
      <c r="ERP1491" s="55"/>
      <c r="ERQ1491" s="55"/>
      <c r="ERR1491" s="55"/>
      <c r="ERS1491" s="55"/>
      <c r="ERT1491" s="55"/>
      <c r="ERU1491" s="55"/>
      <c r="ERV1491" s="55"/>
      <c r="ERW1491" s="55"/>
      <c r="ERX1491" s="55"/>
      <c r="ERY1491" s="55"/>
      <c r="ERZ1491" s="55"/>
      <c r="ESA1491" s="55"/>
      <c r="ESB1491" s="55"/>
      <c r="ESC1491" s="55"/>
      <c r="ESD1491" s="55"/>
      <c r="ESE1491" s="55"/>
      <c r="ESF1491" s="55"/>
      <c r="ESG1491" s="55"/>
      <c r="ESH1491" s="55"/>
      <c r="ESI1491" s="55"/>
      <c r="ESJ1491" s="55"/>
      <c r="ESK1491" s="55"/>
      <c r="ESL1491" s="55"/>
      <c r="ESM1491" s="55"/>
      <c r="ESN1491" s="55"/>
      <c r="ESO1491" s="55"/>
      <c r="ESP1491" s="55"/>
      <c r="ESQ1491" s="55"/>
      <c r="ESR1491" s="55"/>
      <c r="ESS1491" s="55"/>
      <c r="EST1491" s="55"/>
      <c r="ESU1491" s="55"/>
      <c r="ESV1491" s="55"/>
      <c r="ESW1491" s="55"/>
      <c r="ESX1491" s="55"/>
      <c r="ESY1491" s="55"/>
      <c r="ESZ1491" s="55"/>
      <c r="ETA1491" s="55"/>
      <c r="ETB1491" s="55"/>
      <c r="ETC1491" s="55"/>
      <c r="ETD1491" s="55"/>
      <c r="ETE1491" s="55"/>
      <c r="ETF1491" s="55"/>
      <c r="ETG1491" s="55"/>
      <c r="ETH1491" s="55"/>
      <c r="ETI1491" s="55"/>
      <c r="ETJ1491" s="55"/>
      <c r="ETK1491" s="55"/>
      <c r="ETL1491" s="55"/>
      <c r="ETM1491" s="55"/>
      <c r="ETN1491" s="55"/>
      <c r="ETO1491" s="55"/>
      <c r="ETP1491" s="55"/>
      <c r="ETQ1491" s="55"/>
      <c r="ETR1491" s="55"/>
      <c r="ETS1491" s="55"/>
      <c r="ETT1491" s="55"/>
      <c r="ETU1491" s="55"/>
      <c r="ETV1491" s="55"/>
      <c r="ETW1491" s="55"/>
      <c r="ETX1491" s="55"/>
      <c r="ETY1491" s="55"/>
      <c r="ETZ1491" s="55"/>
      <c r="EUA1491" s="55"/>
      <c r="EUB1491" s="55"/>
      <c r="EUC1491" s="55"/>
      <c r="EUD1491" s="55"/>
      <c r="EUE1491" s="55"/>
      <c r="EUF1491" s="55"/>
      <c r="EUG1491" s="55"/>
      <c r="EUH1491" s="55"/>
      <c r="EUI1491" s="55"/>
      <c r="EUJ1491" s="55"/>
      <c r="EUK1491" s="55"/>
      <c r="EUL1491" s="55"/>
      <c r="EUM1491" s="55"/>
      <c r="EUN1491" s="55"/>
      <c r="EUO1491" s="55"/>
      <c r="EUP1491" s="55"/>
      <c r="EUQ1491" s="55"/>
      <c r="EUR1491" s="55"/>
      <c r="EUS1491" s="55"/>
      <c r="EUT1491" s="55"/>
      <c r="EUU1491" s="55"/>
      <c r="EUV1491" s="55"/>
      <c r="EUW1491" s="55"/>
      <c r="EUX1491" s="55"/>
      <c r="EUY1491" s="55"/>
      <c r="EUZ1491" s="55"/>
      <c r="EVA1491" s="55"/>
      <c r="EVB1491" s="55"/>
      <c r="EVC1491" s="55"/>
      <c r="EVD1491" s="55"/>
      <c r="EVE1491" s="55"/>
      <c r="EVF1491" s="55"/>
      <c r="EVG1491" s="55"/>
      <c r="EVH1491" s="55"/>
      <c r="EVI1491" s="55"/>
      <c r="EVJ1491" s="55"/>
      <c r="EVK1491" s="55"/>
      <c r="EVL1491" s="55"/>
      <c r="EVM1491" s="55"/>
      <c r="EVN1491" s="55"/>
      <c r="EVO1491" s="55"/>
      <c r="EVP1491" s="55"/>
      <c r="EVQ1491" s="55"/>
      <c r="EVR1491" s="55"/>
      <c r="EVS1491" s="55"/>
      <c r="EVT1491" s="55"/>
      <c r="EVU1491" s="55"/>
      <c r="EVV1491" s="55"/>
      <c r="EVW1491" s="55"/>
      <c r="EVX1491" s="55"/>
      <c r="EVY1491" s="55"/>
      <c r="EVZ1491" s="55"/>
      <c r="EWA1491" s="55"/>
      <c r="EWB1491" s="55"/>
      <c r="EWC1491" s="55"/>
      <c r="EWD1491" s="55"/>
      <c r="EWE1491" s="55"/>
      <c r="EWF1491" s="55"/>
      <c r="EWG1491" s="55"/>
      <c r="EWH1491" s="55"/>
      <c r="EWI1491" s="55"/>
      <c r="EWJ1491" s="55"/>
      <c r="EWK1491" s="55"/>
      <c r="EWL1491" s="55"/>
      <c r="EWM1491" s="55"/>
      <c r="EWN1491" s="55"/>
      <c r="EWO1491" s="55"/>
      <c r="EWP1491" s="55"/>
      <c r="EWQ1491" s="55"/>
      <c r="EWR1491" s="55"/>
      <c r="EWS1491" s="55"/>
      <c r="EWT1491" s="55"/>
      <c r="EWU1491" s="55"/>
      <c r="EWV1491" s="55"/>
      <c r="EWW1491" s="55"/>
      <c r="EWX1491" s="55"/>
      <c r="EWY1491" s="55"/>
      <c r="EWZ1491" s="55"/>
      <c r="EXA1491" s="55"/>
      <c r="EXB1491" s="55"/>
      <c r="EXC1491" s="55"/>
      <c r="EXD1491" s="55"/>
      <c r="EXE1491" s="55"/>
      <c r="EXF1491" s="55"/>
      <c r="EXG1491" s="55"/>
      <c r="EXH1491" s="55"/>
      <c r="EXI1491" s="55"/>
      <c r="EXJ1491" s="55"/>
      <c r="EXK1491" s="55"/>
      <c r="EXL1491" s="55"/>
      <c r="EXM1491" s="55"/>
      <c r="EXN1491" s="55"/>
      <c r="EXO1491" s="55"/>
      <c r="EXP1491" s="55"/>
      <c r="EXQ1491" s="55"/>
      <c r="EXR1491" s="55"/>
      <c r="EXS1491" s="55"/>
      <c r="EXT1491" s="55"/>
      <c r="EXU1491" s="55"/>
      <c r="EXV1491" s="55"/>
      <c r="EXW1491" s="55"/>
      <c r="EXX1491" s="55"/>
      <c r="EXY1491" s="55"/>
      <c r="EXZ1491" s="55"/>
      <c r="EYA1491" s="55"/>
      <c r="EYB1491" s="55"/>
      <c r="EYC1491" s="55"/>
      <c r="EYD1491" s="55"/>
      <c r="EYE1491" s="55"/>
      <c r="EYF1491" s="55"/>
      <c r="EYG1491" s="55"/>
      <c r="EYH1491" s="55"/>
      <c r="EYI1491" s="55"/>
      <c r="EYJ1491" s="55"/>
      <c r="EYK1491" s="55"/>
      <c r="EYL1491" s="55"/>
      <c r="EYM1491" s="55"/>
      <c r="EYN1491" s="55"/>
      <c r="EYO1491" s="55"/>
      <c r="EYP1491" s="55"/>
      <c r="EYQ1491" s="55"/>
      <c r="EYR1491" s="55"/>
      <c r="EYS1491" s="55"/>
      <c r="EYT1491" s="55"/>
      <c r="EYU1491" s="55"/>
      <c r="EYV1491" s="55"/>
      <c r="EYW1491" s="55"/>
      <c r="EYX1491" s="55"/>
      <c r="EYY1491" s="55"/>
      <c r="EYZ1491" s="55"/>
      <c r="EZA1491" s="55"/>
      <c r="EZB1491" s="55"/>
      <c r="EZC1491" s="55"/>
      <c r="EZD1491" s="55"/>
      <c r="EZE1491" s="55"/>
      <c r="EZF1491" s="55"/>
      <c r="EZG1491" s="55"/>
      <c r="EZH1491" s="55"/>
      <c r="EZI1491" s="55"/>
      <c r="EZJ1491" s="55"/>
      <c r="EZK1491" s="55"/>
      <c r="EZL1491" s="55"/>
      <c r="EZM1491" s="55"/>
      <c r="EZN1491" s="55"/>
      <c r="EZO1491" s="55"/>
      <c r="EZP1491" s="55"/>
      <c r="EZQ1491" s="55"/>
      <c r="EZR1491" s="55"/>
      <c r="EZS1491" s="55"/>
      <c r="EZT1491" s="55"/>
      <c r="EZU1491" s="55"/>
      <c r="EZV1491" s="55"/>
      <c r="EZW1491" s="55"/>
      <c r="EZX1491" s="55"/>
      <c r="EZY1491" s="55"/>
      <c r="EZZ1491" s="55"/>
      <c r="FAA1491" s="55"/>
      <c r="FAB1491" s="55"/>
      <c r="FAC1491" s="55"/>
      <c r="FAD1491" s="55"/>
      <c r="FAE1491" s="55"/>
      <c r="FAF1491" s="55"/>
      <c r="FAG1491" s="55"/>
      <c r="FAH1491" s="55"/>
      <c r="FAI1491" s="55"/>
      <c r="FAJ1491" s="55"/>
      <c r="FAK1491" s="55"/>
      <c r="FAL1491" s="55"/>
      <c r="FAM1491" s="55"/>
      <c r="FAN1491" s="55"/>
      <c r="FAO1491" s="55"/>
      <c r="FAP1491" s="55"/>
      <c r="FAQ1491" s="55"/>
      <c r="FAR1491" s="55"/>
      <c r="FAS1491" s="55"/>
      <c r="FAT1491" s="55"/>
      <c r="FAU1491" s="55"/>
      <c r="FAV1491" s="55"/>
      <c r="FAW1491" s="55"/>
      <c r="FAX1491" s="55"/>
      <c r="FAY1491" s="55"/>
      <c r="FAZ1491" s="55"/>
      <c r="FBA1491" s="55"/>
      <c r="FBB1491" s="55"/>
      <c r="FBC1491" s="55"/>
      <c r="FBD1491" s="55"/>
      <c r="FBE1491" s="55"/>
      <c r="FBF1491" s="55"/>
      <c r="FBG1491" s="55"/>
      <c r="FBH1491" s="55"/>
      <c r="FBI1491" s="55"/>
      <c r="FBJ1491" s="55"/>
      <c r="FBK1491" s="55"/>
      <c r="FBL1491" s="55"/>
      <c r="FBM1491" s="55"/>
      <c r="FBN1491" s="55"/>
      <c r="FBO1491" s="55"/>
      <c r="FBP1491" s="55"/>
      <c r="FBQ1491" s="55"/>
      <c r="FBR1491" s="55"/>
      <c r="FBS1491" s="55"/>
      <c r="FBT1491" s="55"/>
      <c r="FBU1491" s="55"/>
      <c r="FBV1491" s="55"/>
      <c r="FBW1491" s="55"/>
      <c r="FBX1491" s="55"/>
      <c r="FBY1491" s="55"/>
      <c r="FBZ1491" s="55"/>
      <c r="FCA1491" s="55"/>
      <c r="FCB1491" s="55"/>
      <c r="FCC1491" s="55"/>
      <c r="FCD1491" s="55"/>
      <c r="FCE1491" s="55"/>
      <c r="FCF1491" s="55"/>
      <c r="FCG1491" s="55"/>
      <c r="FCH1491" s="55"/>
      <c r="FCI1491" s="55"/>
      <c r="FCJ1491" s="55"/>
      <c r="FCK1491" s="55"/>
      <c r="FCL1491" s="55"/>
      <c r="FCM1491" s="55"/>
      <c r="FCN1491" s="55"/>
      <c r="FCO1491" s="55"/>
      <c r="FCP1491" s="55"/>
      <c r="FCQ1491" s="55"/>
      <c r="FCR1491" s="55"/>
      <c r="FCS1491" s="55"/>
      <c r="FCT1491" s="55"/>
      <c r="FCU1491" s="55"/>
      <c r="FCV1491" s="55"/>
      <c r="FCW1491" s="55"/>
      <c r="FCX1491" s="55"/>
      <c r="FCY1491" s="55"/>
      <c r="FCZ1491" s="55"/>
      <c r="FDA1491" s="55"/>
      <c r="FDB1491" s="55"/>
      <c r="FDC1491" s="55"/>
      <c r="FDD1491" s="55"/>
      <c r="FDE1491" s="55"/>
      <c r="FDF1491" s="55"/>
      <c r="FDG1491" s="55"/>
      <c r="FDH1491" s="55"/>
      <c r="FDI1491" s="55"/>
      <c r="FDJ1491" s="55"/>
      <c r="FDK1491" s="55"/>
      <c r="FDL1491" s="55"/>
      <c r="FDM1491" s="55"/>
      <c r="FDN1491" s="55"/>
      <c r="FDO1491" s="55"/>
      <c r="FDP1491" s="55"/>
      <c r="FDQ1491" s="55"/>
      <c r="FDR1491" s="55"/>
      <c r="FDS1491" s="55"/>
      <c r="FDT1491" s="55"/>
      <c r="FDU1491" s="55"/>
      <c r="FDV1491" s="55"/>
      <c r="FDW1491" s="55"/>
      <c r="FDX1491" s="55"/>
      <c r="FDY1491" s="55"/>
      <c r="FDZ1491" s="55"/>
      <c r="FEA1491" s="55"/>
      <c r="FEB1491" s="55"/>
      <c r="FEC1491" s="55"/>
      <c r="FED1491" s="55"/>
      <c r="FEE1491" s="55"/>
      <c r="FEF1491" s="55"/>
      <c r="FEG1491" s="55"/>
      <c r="FEH1491" s="55"/>
      <c r="FEI1491" s="55"/>
      <c r="FEJ1491" s="55"/>
      <c r="FEK1491" s="55"/>
      <c r="FEL1491" s="55"/>
      <c r="FEM1491" s="55"/>
      <c r="FEN1491" s="55"/>
      <c r="FEO1491" s="55"/>
      <c r="FEP1491" s="55"/>
      <c r="FEQ1491" s="55"/>
      <c r="FER1491" s="55"/>
      <c r="FES1491" s="55"/>
      <c r="FET1491" s="55"/>
      <c r="FEU1491" s="55"/>
      <c r="FEV1491" s="55"/>
      <c r="FEW1491" s="55"/>
      <c r="FEX1491" s="55"/>
      <c r="FEY1491" s="55"/>
      <c r="FEZ1491" s="55"/>
      <c r="FFA1491" s="55"/>
      <c r="FFB1491" s="55"/>
      <c r="FFC1491" s="55"/>
      <c r="FFD1491" s="55"/>
      <c r="FFE1491" s="55"/>
      <c r="FFF1491" s="55"/>
      <c r="FFG1491" s="55"/>
      <c r="FFH1491" s="55"/>
      <c r="FFI1491" s="55"/>
      <c r="FFJ1491" s="55"/>
      <c r="FFK1491" s="55"/>
      <c r="FFL1491" s="55"/>
      <c r="FFM1491" s="55"/>
      <c r="FFN1491" s="55"/>
      <c r="FFO1491" s="55"/>
      <c r="FFP1491" s="55"/>
      <c r="FFQ1491" s="55"/>
      <c r="FFR1491" s="55"/>
      <c r="FFS1491" s="55"/>
      <c r="FFT1491" s="55"/>
      <c r="FFU1491" s="55"/>
      <c r="FFV1491" s="55"/>
      <c r="FFW1491" s="55"/>
      <c r="FFX1491" s="55"/>
      <c r="FFY1491" s="55"/>
      <c r="FFZ1491" s="55"/>
      <c r="FGA1491" s="55"/>
      <c r="FGB1491" s="55"/>
      <c r="FGC1491" s="55"/>
      <c r="FGD1491" s="55"/>
      <c r="FGE1491" s="55"/>
      <c r="FGF1491" s="55"/>
      <c r="FGG1491" s="55"/>
      <c r="FGH1491" s="55"/>
      <c r="FGI1491" s="55"/>
      <c r="FGJ1491" s="55"/>
      <c r="FGK1491" s="55"/>
      <c r="FGL1491" s="55"/>
      <c r="FGM1491" s="55"/>
      <c r="FGN1491" s="55"/>
      <c r="FGO1491" s="55"/>
      <c r="FGP1491" s="55"/>
      <c r="FGQ1491" s="55"/>
      <c r="FGR1491" s="55"/>
      <c r="FGS1491" s="55"/>
      <c r="FGT1491" s="55"/>
      <c r="FGU1491" s="55"/>
      <c r="FGV1491" s="55"/>
      <c r="FGW1491" s="55"/>
      <c r="FGX1491" s="55"/>
      <c r="FGY1491" s="55"/>
      <c r="FGZ1491" s="55"/>
      <c r="FHA1491" s="55"/>
      <c r="FHB1491" s="55"/>
      <c r="FHC1491" s="55"/>
      <c r="FHD1491" s="55"/>
      <c r="FHE1491" s="55"/>
      <c r="FHF1491" s="55"/>
      <c r="FHG1491" s="55"/>
      <c r="FHH1491" s="55"/>
      <c r="FHI1491" s="55"/>
      <c r="FHJ1491" s="55"/>
      <c r="FHK1491" s="55"/>
      <c r="FHL1491" s="55"/>
      <c r="FHM1491" s="55"/>
      <c r="FHN1491" s="55"/>
      <c r="FHO1491" s="55"/>
      <c r="FHP1491" s="55"/>
      <c r="FHQ1491" s="55"/>
      <c r="FHR1491" s="55"/>
      <c r="FHS1491" s="55"/>
      <c r="FHT1491" s="55"/>
      <c r="FHU1491" s="55"/>
      <c r="FHV1491" s="55"/>
      <c r="FHW1491" s="55"/>
      <c r="FHX1491" s="55"/>
      <c r="FHY1491" s="55"/>
      <c r="FHZ1491" s="55"/>
      <c r="FIA1491" s="55"/>
      <c r="FIB1491" s="55"/>
      <c r="FIC1491" s="55"/>
      <c r="FID1491" s="55"/>
      <c r="FIE1491" s="55"/>
      <c r="FIF1491" s="55"/>
      <c r="FIG1491" s="55"/>
      <c r="FIH1491" s="55"/>
      <c r="FII1491" s="55"/>
      <c r="FIJ1491" s="55"/>
      <c r="FIK1491" s="55"/>
      <c r="FIL1491" s="55"/>
      <c r="FIM1491" s="55"/>
      <c r="FIN1491" s="55"/>
      <c r="FIO1491" s="55"/>
      <c r="FIP1491" s="55"/>
      <c r="FIQ1491" s="55"/>
      <c r="FIR1491" s="55"/>
      <c r="FIS1491" s="55"/>
      <c r="FIT1491" s="55"/>
      <c r="FIU1491" s="55"/>
      <c r="FIV1491" s="55"/>
      <c r="FIW1491" s="55"/>
      <c r="FIX1491" s="55"/>
      <c r="FIY1491" s="55"/>
      <c r="FIZ1491" s="55"/>
      <c r="FJA1491" s="55"/>
      <c r="FJB1491" s="55"/>
      <c r="FJC1491" s="55"/>
      <c r="FJD1491" s="55"/>
      <c r="FJE1491" s="55"/>
      <c r="FJF1491" s="55"/>
      <c r="FJG1491" s="55"/>
      <c r="FJH1491" s="55"/>
      <c r="FJI1491" s="55"/>
      <c r="FJJ1491" s="55"/>
      <c r="FJK1491" s="55"/>
      <c r="FJL1491" s="55"/>
      <c r="FJM1491" s="55"/>
      <c r="FJN1491" s="55"/>
      <c r="FJO1491" s="55"/>
      <c r="FJP1491" s="55"/>
      <c r="FJQ1491" s="55"/>
      <c r="FJR1491" s="55"/>
      <c r="FJS1491" s="55"/>
      <c r="FJT1491" s="55"/>
      <c r="FJU1491" s="55"/>
      <c r="FJV1491" s="55"/>
      <c r="FJW1491" s="55"/>
      <c r="FJX1491" s="55"/>
      <c r="FJY1491" s="55"/>
      <c r="FJZ1491" s="55"/>
      <c r="FKA1491" s="55"/>
      <c r="FKB1491" s="55"/>
      <c r="FKC1491" s="55"/>
      <c r="FKD1491" s="55"/>
      <c r="FKE1491" s="55"/>
      <c r="FKF1491" s="55"/>
      <c r="FKG1491" s="55"/>
      <c r="FKH1491" s="55"/>
      <c r="FKI1491" s="55"/>
      <c r="FKJ1491" s="55"/>
      <c r="FKK1491" s="55"/>
      <c r="FKL1491" s="55"/>
      <c r="FKM1491" s="55"/>
      <c r="FKN1491" s="55"/>
      <c r="FKO1491" s="55"/>
      <c r="FKP1491" s="55"/>
      <c r="FKQ1491" s="55"/>
      <c r="FKR1491" s="55"/>
      <c r="FKS1491" s="55"/>
      <c r="FKT1491" s="55"/>
      <c r="FKU1491" s="55"/>
      <c r="FKV1491" s="55"/>
      <c r="FKW1491" s="55"/>
      <c r="FKX1491" s="55"/>
      <c r="FKY1491" s="55"/>
      <c r="FKZ1491" s="55"/>
      <c r="FLA1491" s="55"/>
      <c r="FLB1491" s="55"/>
      <c r="FLC1491" s="55"/>
      <c r="FLD1491" s="55"/>
      <c r="FLE1491" s="55"/>
      <c r="FLF1491" s="55"/>
      <c r="FLG1491" s="55"/>
      <c r="FLH1491" s="55"/>
      <c r="FLI1491" s="55"/>
      <c r="FLJ1491" s="55"/>
      <c r="FLK1491" s="55"/>
      <c r="FLL1491" s="55"/>
      <c r="FLM1491" s="55"/>
      <c r="FLN1491" s="55"/>
      <c r="FLO1491" s="55"/>
      <c r="FLP1491" s="55"/>
      <c r="FLQ1491" s="55"/>
      <c r="FLR1491" s="55"/>
      <c r="FLS1491" s="55"/>
      <c r="FLT1491" s="55"/>
      <c r="FLU1491" s="55"/>
      <c r="FLV1491" s="55"/>
      <c r="FLW1491" s="55"/>
      <c r="FLX1491" s="55"/>
      <c r="FLY1491" s="55"/>
      <c r="FLZ1491" s="55"/>
      <c r="FMA1491" s="55"/>
      <c r="FMB1491" s="55"/>
      <c r="FMC1491" s="55"/>
      <c r="FMD1491" s="55"/>
      <c r="FME1491" s="55"/>
      <c r="FMF1491" s="55"/>
      <c r="FMG1491" s="55"/>
      <c r="FMH1491" s="55"/>
      <c r="FMI1491" s="55"/>
      <c r="FMJ1491" s="55"/>
      <c r="FMK1491" s="55"/>
      <c r="FML1491" s="55"/>
      <c r="FMM1491" s="55"/>
      <c r="FMN1491" s="55"/>
      <c r="FMO1491" s="55"/>
      <c r="FMP1491" s="55"/>
      <c r="FMQ1491" s="55"/>
      <c r="FMR1491" s="55"/>
      <c r="FMS1491" s="55"/>
      <c r="FMT1491" s="55"/>
      <c r="FMU1491" s="55"/>
      <c r="FMV1491" s="55"/>
      <c r="FMW1491" s="55"/>
      <c r="FMX1491" s="55"/>
      <c r="FMY1491" s="55"/>
      <c r="FMZ1491" s="55"/>
      <c r="FNA1491" s="55"/>
      <c r="FNB1491" s="55"/>
      <c r="FNC1491" s="55"/>
      <c r="FND1491" s="55"/>
      <c r="FNE1491" s="55"/>
      <c r="FNF1491" s="55"/>
      <c r="FNG1491" s="55"/>
      <c r="FNH1491" s="55"/>
      <c r="FNI1491" s="55"/>
      <c r="FNJ1491" s="55"/>
      <c r="FNK1491" s="55"/>
      <c r="FNL1491" s="55"/>
      <c r="FNM1491" s="55"/>
      <c r="FNN1491" s="55"/>
      <c r="FNO1491" s="55"/>
      <c r="FNP1491" s="55"/>
      <c r="FNQ1491" s="55"/>
      <c r="FNR1491" s="55"/>
      <c r="FNS1491" s="55"/>
      <c r="FNT1491" s="55"/>
      <c r="FNU1491" s="55"/>
      <c r="FNV1491" s="55"/>
      <c r="FNW1491" s="55"/>
      <c r="FNX1491" s="55"/>
      <c r="FNY1491" s="55"/>
      <c r="FNZ1491" s="55"/>
      <c r="FOA1491" s="55"/>
      <c r="FOB1491" s="55"/>
      <c r="FOC1491" s="55"/>
      <c r="FOD1491" s="55"/>
      <c r="FOE1491" s="55"/>
      <c r="FOF1491" s="55"/>
      <c r="FOG1491" s="55"/>
      <c r="FOH1491" s="55"/>
      <c r="FOI1491" s="55"/>
      <c r="FOJ1491" s="55"/>
      <c r="FOK1491" s="55"/>
      <c r="FOL1491" s="55"/>
      <c r="FOM1491" s="55"/>
      <c r="FON1491" s="55"/>
      <c r="FOO1491" s="55"/>
      <c r="FOP1491" s="55"/>
      <c r="FOQ1491" s="55"/>
      <c r="FOR1491" s="55"/>
      <c r="FOS1491" s="55"/>
      <c r="FOT1491" s="55"/>
      <c r="FOU1491" s="55"/>
      <c r="FOV1491" s="55"/>
      <c r="FOW1491" s="55"/>
      <c r="FOX1491" s="55"/>
      <c r="FOY1491" s="55"/>
      <c r="FOZ1491" s="55"/>
      <c r="FPA1491" s="55"/>
      <c r="FPB1491" s="55"/>
      <c r="FPC1491" s="55"/>
      <c r="FPD1491" s="55"/>
      <c r="FPE1491" s="55"/>
      <c r="FPF1491" s="55"/>
      <c r="FPG1491" s="55"/>
      <c r="FPH1491" s="55"/>
      <c r="FPI1491" s="55"/>
      <c r="FPJ1491" s="55"/>
      <c r="FPK1491" s="55"/>
      <c r="FPL1491" s="55"/>
      <c r="FPM1491" s="55"/>
      <c r="FPN1491" s="55"/>
      <c r="FPO1491" s="55"/>
      <c r="FPP1491" s="55"/>
      <c r="FPQ1491" s="55"/>
      <c r="FPR1491" s="55"/>
      <c r="FPS1491" s="55"/>
      <c r="FPT1491" s="55"/>
      <c r="FPU1491" s="55"/>
      <c r="FPV1491" s="55"/>
      <c r="FPW1491" s="55"/>
      <c r="FPX1491" s="55"/>
      <c r="FPY1491" s="55"/>
      <c r="FPZ1491" s="55"/>
      <c r="FQA1491" s="55"/>
      <c r="FQB1491" s="55"/>
      <c r="FQC1491" s="55"/>
      <c r="FQD1491" s="55"/>
      <c r="FQE1491" s="55"/>
      <c r="FQF1491" s="55"/>
      <c r="FQG1491" s="55"/>
      <c r="FQH1491" s="55"/>
      <c r="FQI1491" s="55"/>
      <c r="FQJ1491" s="55"/>
      <c r="FQK1491" s="55"/>
      <c r="FQL1491" s="55"/>
      <c r="FQM1491" s="55"/>
      <c r="FQN1491" s="55"/>
      <c r="FQO1491" s="55"/>
      <c r="FQP1491" s="55"/>
      <c r="FQQ1491" s="55"/>
      <c r="FQR1491" s="55"/>
      <c r="FQS1491" s="55"/>
      <c r="FQT1491" s="55"/>
      <c r="FQU1491" s="55"/>
      <c r="FQV1491" s="55"/>
      <c r="FQW1491" s="55"/>
      <c r="FQX1491" s="55"/>
      <c r="FQY1491" s="55"/>
      <c r="FQZ1491" s="55"/>
      <c r="FRA1491" s="55"/>
      <c r="FRB1491" s="55"/>
      <c r="FRC1491" s="55"/>
      <c r="FRD1491" s="55"/>
      <c r="FRE1491" s="55"/>
      <c r="FRF1491" s="55"/>
      <c r="FRG1491" s="55"/>
      <c r="FRH1491" s="55"/>
      <c r="FRI1491" s="55"/>
      <c r="FRJ1491" s="55"/>
      <c r="FRK1491" s="55"/>
      <c r="FRL1491" s="55"/>
      <c r="FRM1491" s="55"/>
      <c r="FRN1491" s="55"/>
      <c r="FRO1491" s="55"/>
      <c r="FRP1491" s="55"/>
      <c r="FRQ1491" s="55"/>
      <c r="FRR1491" s="55"/>
      <c r="FRS1491" s="55"/>
      <c r="FRT1491" s="55"/>
      <c r="FRU1491" s="55"/>
      <c r="FRV1491" s="55"/>
      <c r="FRW1491" s="55"/>
      <c r="FRX1491" s="55"/>
      <c r="FRY1491" s="55"/>
      <c r="FRZ1491" s="55"/>
      <c r="FSA1491" s="55"/>
      <c r="FSB1491" s="55"/>
      <c r="FSC1491" s="55"/>
      <c r="FSD1491" s="55"/>
      <c r="FSE1491" s="55"/>
      <c r="FSF1491" s="55"/>
      <c r="FSG1491" s="55"/>
      <c r="FSH1491" s="55"/>
      <c r="FSI1491" s="55"/>
      <c r="FSJ1491" s="55"/>
      <c r="FSK1491" s="55"/>
      <c r="FSL1491" s="55"/>
      <c r="FSM1491" s="55"/>
      <c r="FSN1491" s="55"/>
      <c r="FSO1491" s="55"/>
      <c r="FSP1491" s="55"/>
      <c r="FSQ1491" s="55"/>
      <c r="FSR1491" s="55"/>
      <c r="FSS1491" s="55"/>
      <c r="FST1491" s="55"/>
      <c r="FSU1491" s="55"/>
      <c r="FSV1491" s="55"/>
      <c r="FSW1491" s="55"/>
      <c r="FSX1491" s="55"/>
      <c r="FSY1491" s="55"/>
      <c r="FSZ1491" s="55"/>
      <c r="FTA1491" s="55"/>
      <c r="FTB1491" s="55"/>
      <c r="FTC1491" s="55"/>
      <c r="FTD1491" s="55"/>
      <c r="FTE1491" s="55"/>
      <c r="FTF1491" s="55"/>
      <c r="FTG1491" s="55"/>
      <c r="FTH1491" s="55"/>
      <c r="FTI1491" s="55"/>
      <c r="FTJ1491" s="55"/>
      <c r="FTK1491" s="55"/>
      <c r="FTL1491" s="55"/>
      <c r="FTM1491" s="55"/>
      <c r="FTN1491" s="55"/>
      <c r="FTO1491" s="55"/>
      <c r="FTP1491" s="55"/>
      <c r="FTQ1491" s="55"/>
      <c r="FTR1491" s="55"/>
      <c r="FTS1491" s="55"/>
      <c r="FTT1491" s="55"/>
      <c r="FTU1491" s="55"/>
      <c r="FTV1491" s="55"/>
      <c r="FTW1491" s="55"/>
      <c r="FTX1491" s="55"/>
      <c r="FTY1491" s="55"/>
      <c r="FTZ1491" s="55"/>
      <c r="FUA1491" s="55"/>
      <c r="FUB1491" s="55"/>
      <c r="FUC1491" s="55"/>
      <c r="FUD1491" s="55"/>
      <c r="FUE1491" s="55"/>
      <c r="FUF1491" s="55"/>
      <c r="FUG1491" s="55"/>
      <c r="FUH1491" s="55"/>
      <c r="FUI1491" s="55"/>
      <c r="FUJ1491" s="55"/>
      <c r="FUK1491" s="55"/>
      <c r="FUL1491" s="55"/>
      <c r="FUM1491" s="55"/>
      <c r="FUN1491" s="55"/>
      <c r="FUO1491" s="55"/>
      <c r="FUP1491" s="55"/>
      <c r="FUQ1491" s="55"/>
      <c r="FUR1491" s="55"/>
      <c r="FUS1491" s="55"/>
      <c r="FUT1491" s="55"/>
      <c r="FUU1491" s="55"/>
      <c r="FUV1491" s="55"/>
      <c r="FUW1491" s="55"/>
      <c r="FUX1491" s="55"/>
      <c r="FUY1491" s="55"/>
      <c r="FUZ1491" s="55"/>
      <c r="FVA1491" s="55"/>
      <c r="FVB1491" s="55"/>
      <c r="FVC1491" s="55"/>
      <c r="FVD1491" s="55"/>
      <c r="FVE1491" s="55"/>
      <c r="FVF1491" s="55"/>
      <c r="FVG1491" s="55"/>
      <c r="FVH1491" s="55"/>
      <c r="FVI1491" s="55"/>
      <c r="FVJ1491" s="55"/>
      <c r="FVK1491" s="55"/>
      <c r="FVL1491" s="55"/>
      <c r="FVM1491" s="55"/>
      <c r="FVN1491" s="55"/>
      <c r="FVO1491" s="55"/>
      <c r="FVP1491" s="55"/>
      <c r="FVQ1491" s="55"/>
      <c r="FVR1491" s="55"/>
      <c r="FVS1491" s="55"/>
      <c r="FVT1491" s="55"/>
      <c r="FVU1491" s="55"/>
      <c r="FVV1491" s="55"/>
      <c r="FVW1491" s="55"/>
      <c r="FVX1491" s="55"/>
      <c r="FVY1491" s="55"/>
      <c r="FVZ1491" s="55"/>
      <c r="FWA1491" s="55"/>
      <c r="FWB1491" s="55"/>
      <c r="FWC1491" s="55"/>
      <c r="FWD1491" s="55"/>
      <c r="FWE1491" s="55"/>
      <c r="FWF1491" s="55"/>
      <c r="FWG1491" s="55"/>
      <c r="FWH1491" s="55"/>
      <c r="FWI1491" s="55"/>
      <c r="FWJ1491" s="55"/>
      <c r="FWK1491" s="55"/>
      <c r="FWL1491" s="55"/>
      <c r="FWM1491" s="55"/>
      <c r="FWN1491" s="55"/>
      <c r="FWO1491" s="55"/>
      <c r="FWP1491" s="55"/>
      <c r="FWQ1491" s="55"/>
      <c r="FWR1491" s="55"/>
      <c r="FWS1491" s="55"/>
      <c r="FWT1491" s="55"/>
      <c r="FWU1491" s="55"/>
      <c r="FWV1491" s="55"/>
      <c r="FWW1491" s="55"/>
      <c r="FWX1491" s="55"/>
      <c r="FWY1491" s="55"/>
      <c r="FWZ1491" s="55"/>
      <c r="FXA1491" s="55"/>
      <c r="FXB1491" s="55"/>
      <c r="FXC1491" s="55"/>
      <c r="FXD1491" s="55"/>
      <c r="FXE1491" s="55"/>
      <c r="FXF1491" s="55"/>
      <c r="FXG1491" s="55"/>
      <c r="FXH1491" s="55"/>
      <c r="FXI1491" s="55"/>
      <c r="FXJ1491" s="55"/>
      <c r="FXK1491" s="55"/>
      <c r="FXL1491" s="55"/>
      <c r="FXM1491" s="55"/>
      <c r="FXN1491" s="55"/>
      <c r="FXO1491" s="55"/>
      <c r="FXP1491" s="55"/>
      <c r="FXQ1491" s="55"/>
      <c r="FXR1491" s="55"/>
      <c r="FXS1491" s="55"/>
      <c r="FXT1491" s="55"/>
      <c r="FXU1491" s="55"/>
      <c r="FXV1491" s="55"/>
      <c r="FXW1491" s="55"/>
      <c r="FXX1491" s="55"/>
      <c r="FXY1491" s="55"/>
      <c r="FXZ1491" s="55"/>
      <c r="FYA1491" s="55"/>
      <c r="FYB1491" s="55"/>
      <c r="FYC1491" s="55"/>
      <c r="FYD1491" s="55"/>
      <c r="FYE1491" s="55"/>
      <c r="FYF1491" s="55"/>
      <c r="FYG1491" s="55"/>
      <c r="FYH1491" s="55"/>
      <c r="FYI1491" s="55"/>
      <c r="FYJ1491" s="55"/>
      <c r="FYK1491" s="55"/>
      <c r="FYL1491" s="55"/>
      <c r="FYM1491" s="55"/>
      <c r="FYN1491" s="55"/>
      <c r="FYO1491" s="55"/>
      <c r="FYP1491" s="55"/>
      <c r="FYQ1491" s="55"/>
      <c r="FYR1491" s="55"/>
      <c r="FYS1491" s="55"/>
      <c r="FYT1491" s="55"/>
      <c r="FYU1491" s="55"/>
      <c r="FYV1491" s="55"/>
      <c r="FYW1491" s="55"/>
      <c r="FYX1491" s="55"/>
      <c r="FYY1491" s="55"/>
      <c r="FYZ1491" s="55"/>
      <c r="FZA1491" s="55"/>
      <c r="FZB1491" s="55"/>
      <c r="FZC1491" s="55"/>
      <c r="FZD1491" s="55"/>
      <c r="FZE1491" s="55"/>
      <c r="FZF1491" s="55"/>
      <c r="FZG1491" s="55"/>
      <c r="FZH1491" s="55"/>
      <c r="FZI1491" s="55"/>
      <c r="FZJ1491" s="55"/>
      <c r="FZK1491" s="55"/>
      <c r="FZL1491" s="55"/>
      <c r="FZM1491" s="55"/>
      <c r="FZN1491" s="55"/>
      <c r="FZO1491" s="55"/>
      <c r="FZP1491" s="55"/>
      <c r="FZQ1491" s="55"/>
      <c r="FZR1491" s="55"/>
      <c r="FZS1491" s="55"/>
      <c r="FZT1491" s="55"/>
      <c r="FZU1491" s="55"/>
      <c r="FZV1491" s="55"/>
      <c r="FZW1491" s="55"/>
      <c r="FZX1491" s="55"/>
      <c r="FZY1491" s="55"/>
      <c r="FZZ1491" s="55"/>
      <c r="GAA1491" s="55"/>
      <c r="GAB1491" s="55"/>
      <c r="GAC1491" s="55"/>
      <c r="GAD1491" s="55"/>
      <c r="GAE1491" s="55"/>
      <c r="GAF1491" s="55"/>
      <c r="GAG1491" s="55"/>
      <c r="GAH1491" s="55"/>
      <c r="GAI1491" s="55"/>
      <c r="GAJ1491" s="55"/>
      <c r="GAK1491" s="55"/>
      <c r="GAL1491" s="55"/>
      <c r="GAM1491" s="55"/>
      <c r="GAN1491" s="55"/>
      <c r="GAO1491" s="55"/>
      <c r="GAP1491" s="55"/>
      <c r="GAQ1491" s="55"/>
      <c r="GAR1491" s="55"/>
      <c r="GAS1491" s="55"/>
      <c r="GAT1491" s="55"/>
      <c r="GAU1491" s="55"/>
      <c r="GAV1491" s="55"/>
      <c r="GAW1491" s="55"/>
      <c r="GAX1491" s="55"/>
      <c r="GAY1491" s="55"/>
      <c r="GAZ1491" s="55"/>
      <c r="GBA1491" s="55"/>
      <c r="GBB1491" s="55"/>
      <c r="GBC1491" s="55"/>
      <c r="GBD1491" s="55"/>
      <c r="GBE1491" s="55"/>
      <c r="GBF1491" s="55"/>
      <c r="GBG1491" s="55"/>
      <c r="GBH1491" s="55"/>
      <c r="GBI1491" s="55"/>
      <c r="GBJ1491" s="55"/>
      <c r="GBK1491" s="55"/>
      <c r="GBL1491" s="55"/>
      <c r="GBM1491" s="55"/>
      <c r="GBN1491" s="55"/>
      <c r="GBO1491" s="55"/>
      <c r="GBP1491" s="55"/>
      <c r="GBQ1491" s="55"/>
      <c r="GBR1491" s="55"/>
      <c r="GBS1491" s="55"/>
      <c r="GBT1491" s="55"/>
      <c r="GBU1491" s="55"/>
      <c r="GBV1491" s="55"/>
      <c r="GBW1491" s="55"/>
      <c r="GBX1491" s="55"/>
      <c r="GBY1491" s="55"/>
      <c r="GBZ1491" s="55"/>
      <c r="GCA1491" s="55"/>
      <c r="GCB1491" s="55"/>
      <c r="GCC1491" s="55"/>
      <c r="GCD1491" s="55"/>
      <c r="GCE1491" s="55"/>
      <c r="GCF1491" s="55"/>
      <c r="GCG1491" s="55"/>
      <c r="GCH1491" s="55"/>
      <c r="GCI1491" s="55"/>
      <c r="GCJ1491" s="55"/>
      <c r="GCK1491" s="55"/>
      <c r="GCL1491" s="55"/>
      <c r="GCM1491" s="55"/>
      <c r="GCN1491" s="55"/>
      <c r="GCO1491" s="55"/>
      <c r="GCP1491" s="55"/>
      <c r="GCQ1491" s="55"/>
      <c r="GCR1491" s="55"/>
      <c r="GCS1491" s="55"/>
      <c r="GCT1491" s="55"/>
      <c r="GCU1491" s="55"/>
      <c r="GCV1491" s="55"/>
      <c r="GCW1491" s="55"/>
      <c r="GCX1491" s="55"/>
      <c r="GCY1491" s="55"/>
      <c r="GCZ1491" s="55"/>
      <c r="GDA1491" s="55"/>
      <c r="GDB1491" s="55"/>
      <c r="GDC1491" s="55"/>
      <c r="GDD1491" s="55"/>
      <c r="GDE1491" s="55"/>
      <c r="GDF1491" s="55"/>
      <c r="GDG1491" s="55"/>
      <c r="GDH1491" s="55"/>
      <c r="GDI1491" s="55"/>
      <c r="GDJ1491" s="55"/>
      <c r="GDK1491" s="55"/>
      <c r="GDL1491" s="55"/>
      <c r="GDM1491" s="55"/>
      <c r="GDN1491" s="55"/>
      <c r="GDO1491" s="55"/>
      <c r="GDP1491" s="55"/>
      <c r="GDQ1491" s="55"/>
      <c r="GDR1491" s="55"/>
      <c r="GDS1491" s="55"/>
      <c r="GDT1491" s="55"/>
      <c r="GDU1491" s="55"/>
      <c r="GDV1491" s="55"/>
      <c r="GDW1491" s="55"/>
      <c r="GDX1491" s="55"/>
      <c r="GDY1491" s="55"/>
      <c r="GDZ1491" s="55"/>
      <c r="GEA1491" s="55"/>
      <c r="GEB1491" s="55"/>
      <c r="GEC1491" s="55"/>
      <c r="GED1491" s="55"/>
      <c r="GEE1491" s="55"/>
      <c r="GEF1491" s="55"/>
      <c r="GEG1491" s="55"/>
      <c r="GEH1491" s="55"/>
      <c r="GEI1491" s="55"/>
      <c r="GEJ1491" s="55"/>
      <c r="GEK1491" s="55"/>
      <c r="GEL1491" s="55"/>
      <c r="GEM1491" s="55"/>
      <c r="GEN1491" s="55"/>
      <c r="GEO1491" s="55"/>
      <c r="GEP1491" s="55"/>
      <c r="GEQ1491" s="55"/>
      <c r="GER1491" s="55"/>
      <c r="GES1491" s="55"/>
      <c r="GET1491" s="55"/>
      <c r="GEU1491" s="55"/>
      <c r="GEV1491" s="55"/>
      <c r="GEW1491" s="55"/>
      <c r="GEX1491" s="55"/>
      <c r="GEY1491" s="55"/>
      <c r="GEZ1491" s="55"/>
      <c r="GFA1491" s="55"/>
      <c r="GFB1491" s="55"/>
      <c r="GFC1491" s="55"/>
      <c r="GFD1491" s="55"/>
      <c r="GFE1491" s="55"/>
      <c r="GFF1491" s="55"/>
      <c r="GFG1491" s="55"/>
      <c r="GFH1491" s="55"/>
      <c r="GFI1491" s="55"/>
      <c r="GFJ1491" s="55"/>
      <c r="GFK1491" s="55"/>
      <c r="GFL1491" s="55"/>
      <c r="GFM1491" s="55"/>
      <c r="GFN1491" s="55"/>
      <c r="GFO1491" s="55"/>
      <c r="GFP1491" s="55"/>
      <c r="GFQ1491" s="55"/>
      <c r="GFR1491" s="55"/>
      <c r="GFS1491" s="55"/>
      <c r="GFT1491" s="55"/>
      <c r="GFU1491" s="55"/>
      <c r="GFV1491" s="55"/>
      <c r="GFW1491" s="55"/>
      <c r="GFX1491" s="55"/>
      <c r="GFY1491" s="55"/>
      <c r="GFZ1491" s="55"/>
      <c r="GGA1491" s="55"/>
      <c r="GGB1491" s="55"/>
      <c r="GGC1491" s="55"/>
      <c r="GGD1491" s="55"/>
      <c r="GGE1491" s="55"/>
      <c r="GGF1491" s="55"/>
      <c r="GGG1491" s="55"/>
      <c r="GGH1491" s="55"/>
      <c r="GGI1491" s="55"/>
      <c r="GGJ1491" s="55"/>
      <c r="GGK1491" s="55"/>
      <c r="GGL1491" s="55"/>
      <c r="GGM1491" s="55"/>
      <c r="GGN1491" s="55"/>
      <c r="GGO1491" s="55"/>
      <c r="GGP1491" s="55"/>
      <c r="GGQ1491" s="55"/>
      <c r="GGR1491" s="55"/>
      <c r="GGS1491" s="55"/>
      <c r="GGT1491" s="55"/>
      <c r="GGU1491" s="55"/>
      <c r="GGV1491" s="55"/>
      <c r="GGW1491" s="55"/>
      <c r="GGX1491" s="55"/>
      <c r="GGY1491" s="55"/>
      <c r="GGZ1491" s="55"/>
      <c r="GHA1491" s="55"/>
      <c r="GHB1491" s="55"/>
      <c r="GHC1491" s="55"/>
      <c r="GHD1491" s="55"/>
      <c r="GHE1491" s="55"/>
      <c r="GHF1491" s="55"/>
      <c r="GHG1491" s="55"/>
      <c r="GHH1491" s="55"/>
      <c r="GHI1491" s="55"/>
      <c r="GHJ1491" s="55"/>
      <c r="GHK1491" s="55"/>
      <c r="GHL1491" s="55"/>
      <c r="GHM1491" s="55"/>
      <c r="GHN1491" s="55"/>
      <c r="GHO1491" s="55"/>
      <c r="GHP1491" s="55"/>
      <c r="GHQ1491" s="55"/>
      <c r="GHR1491" s="55"/>
      <c r="GHS1491" s="55"/>
      <c r="GHT1491" s="55"/>
      <c r="GHU1491" s="55"/>
      <c r="GHV1491" s="55"/>
      <c r="GHW1491" s="55"/>
      <c r="GHX1491" s="55"/>
      <c r="GHY1491" s="55"/>
      <c r="GHZ1491" s="55"/>
      <c r="GIA1491" s="55"/>
      <c r="GIB1491" s="55"/>
      <c r="GIC1491" s="55"/>
      <c r="GID1491" s="55"/>
      <c r="GIE1491" s="55"/>
      <c r="GIF1491" s="55"/>
      <c r="GIG1491" s="55"/>
      <c r="GIH1491" s="55"/>
      <c r="GII1491" s="55"/>
      <c r="GIJ1491" s="55"/>
      <c r="GIK1491" s="55"/>
      <c r="GIL1491" s="55"/>
      <c r="GIM1491" s="55"/>
      <c r="GIN1491" s="55"/>
      <c r="GIO1491" s="55"/>
      <c r="GIP1491" s="55"/>
      <c r="GIQ1491" s="55"/>
      <c r="GIR1491" s="55"/>
      <c r="GIS1491" s="55"/>
      <c r="GIT1491" s="55"/>
      <c r="GIU1491" s="55"/>
      <c r="GIV1491" s="55"/>
      <c r="GIW1491" s="55"/>
      <c r="GIX1491" s="55"/>
      <c r="GIY1491" s="55"/>
      <c r="GIZ1491" s="55"/>
      <c r="GJA1491" s="55"/>
      <c r="GJB1491" s="55"/>
      <c r="GJC1491" s="55"/>
      <c r="GJD1491" s="55"/>
      <c r="GJE1491" s="55"/>
      <c r="GJF1491" s="55"/>
      <c r="GJG1491" s="55"/>
      <c r="GJH1491" s="55"/>
      <c r="GJI1491" s="55"/>
      <c r="GJJ1491" s="55"/>
      <c r="GJK1491" s="55"/>
      <c r="GJL1491" s="55"/>
      <c r="GJM1491" s="55"/>
      <c r="GJN1491" s="55"/>
      <c r="GJO1491" s="55"/>
      <c r="GJP1491" s="55"/>
      <c r="GJQ1491" s="55"/>
      <c r="GJR1491" s="55"/>
      <c r="GJS1491" s="55"/>
      <c r="GJT1491" s="55"/>
      <c r="GJU1491" s="55"/>
      <c r="GJV1491" s="55"/>
      <c r="GJW1491" s="55"/>
      <c r="GJX1491" s="55"/>
      <c r="GJY1491" s="55"/>
      <c r="GJZ1491" s="55"/>
      <c r="GKA1491" s="55"/>
      <c r="GKB1491" s="55"/>
      <c r="GKC1491" s="55"/>
      <c r="GKD1491" s="55"/>
      <c r="GKE1491" s="55"/>
      <c r="GKF1491" s="55"/>
      <c r="GKG1491" s="55"/>
      <c r="GKH1491" s="55"/>
      <c r="GKI1491" s="55"/>
      <c r="GKJ1491" s="55"/>
      <c r="GKK1491" s="55"/>
      <c r="GKL1491" s="55"/>
      <c r="GKM1491" s="55"/>
      <c r="GKN1491" s="55"/>
      <c r="GKO1491" s="55"/>
      <c r="GKP1491" s="55"/>
      <c r="GKQ1491" s="55"/>
      <c r="GKR1491" s="55"/>
      <c r="GKS1491" s="55"/>
      <c r="GKT1491" s="55"/>
      <c r="GKU1491" s="55"/>
      <c r="GKV1491" s="55"/>
      <c r="GKW1491" s="55"/>
      <c r="GKX1491" s="55"/>
      <c r="GKY1491" s="55"/>
      <c r="GKZ1491" s="55"/>
      <c r="GLA1491" s="55"/>
      <c r="GLB1491" s="55"/>
      <c r="GLC1491" s="55"/>
      <c r="GLD1491" s="55"/>
      <c r="GLE1491" s="55"/>
      <c r="GLF1491" s="55"/>
      <c r="GLG1491" s="55"/>
      <c r="GLH1491" s="55"/>
      <c r="GLI1491" s="55"/>
      <c r="GLJ1491" s="55"/>
      <c r="GLK1491" s="55"/>
      <c r="GLL1491" s="55"/>
      <c r="GLM1491" s="55"/>
      <c r="GLN1491" s="55"/>
      <c r="GLO1491" s="55"/>
      <c r="GLP1491" s="55"/>
      <c r="GLQ1491" s="55"/>
      <c r="GLR1491" s="55"/>
      <c r="GLS1491" s="55"/>
      <c r="GLT1491" s="55"/>
      <c r="GLU1491" s="55"/>
      <c r="GLV1491" s="55"/>
      <c r="GLW1491" s="55"/>
      <c r="GLX1491" s="55"/>
      <c r="GLY1491" s="55"/>
      <c r="GLZ1491" s="55"/>
      <c r="GMA1491" s="55"/>
      <c r="GMB1491" s="55"/>
      <c r="GMC1491" s="55"/>
      <c r="GMD1491" s="55"/>
      <c r="GME1491" s="55"/>
      <c r="GMF1491" s="55"/>
      <c r="GMG1491" s="55"/>
      <c r="GMH1491" s="55"/>
      <c r="GMI1491" s="55"/>
      <c r="GMJ1491" s="55"/>
      <c r="GMK1491" s="55"/>
      <c r="GML1491" s="55"/>
      <c r="GMM1491" s="55"/>
      <c r="GMN1491" s="55"/>
      <c r="GMO1491" s="55"/>
      <c r="GMP1491" s="55"/>
      <c r="GMQ1491" s="55"/>
      <c r="GMR1491" s="55"/>
      <c r="GMS1491" s="55"/>
      <c r="GMT1491" s="55"/>
      <c r="GMU1491" s="55"/>
      <c r="GMV1491" s="55"/>
      <c r="GMW1491" s="55"/>
      <c r="GMX1491" s="55"/>
      <c r="GMY1491" s="55"/>
      <c r="GMZ1491" s="55"/>
      <c r="GNA1491" s="55"/>
      <c r="GNB1491" s="55"/>
      <c r="GNC1491" s="55"/>
      <c r="GND1491" s="55"/>
      <c r="GNE1491" s="55"/>
      <c r="GNF1491" s="55"/>
      <c r="GNG1491" s="55"/>
      <c r="GNH1491" s="55"/>
      <c r="GNI1491" s="55"/>
      <c r="GNJ1491" s="55"/>
      <c r="GNK1491" s="55"/>
      <c r="GNL1491" s="55"/>
      <c r="GNM1491" s="55"/>
      <c r="GNN1491" s="55"/>
      <c r="GNO1491" s="55"/>
      <c r="GNP1491" s="55"/>
      <c r="GNQ1491" s="55"/>
      <c r="GNR1491" s="55"/>
      <c r="GNS1491" s="55"/>
      <c r="GNT1491" s="55"/>
      <c r="GNU1491" s="55"/>
      <c r="GNV1491" s="55"/>
      <c r="GNW1491" s="55"/>
      <c r="GNX1491" s="55"/>
      <c r="GNY1491" s="55"/>
      <c r="GNZ1491" s="55"/>
      <c r="GOA1491" s="55"/>
      <c r="GOB1491" s="55"/>
      <c r="GOC1491" s="55"/>
      <c r="GOD1491" s="55"/>
      <c r="GOE1491" s="55"/>
      <c r="GOF1491" s="55"/>
      <c r="GOG1491" s="55"/>
      <c r="GOH1491" s="55"/>
      <c r="GOI1491" s="55"/>
      <c r="GOJ1491" s="55"/>
      <c r="GOK1491" s="55"/>
      <c r="GOL1491" s="55"/>
      <c r="GOM1491" s="55"/>
      <c r="GON1491" s="55"/>
      <c r="GOO1491" s="55"/>
      <c r="GOP1491" s="55"/>
      <c r="GOQ1491" s="55"/>
      <c r="GOR1491" s="55"/>
      <c r="GOS1491" s="55"/>
      <c r="GOT1491" s="55"/>
      <c r="GOU1491" s="55"/>
      <c r="GOV1491" s="55"/>
      <c r="GOW1491" s="55"/>
      <c r="GOX1491" s="55"/>
      <c r="GOY1491" s="55"/>
      <c r="GOZ1491" s="55"/>
      <c r="GPA1491" s="55"/>
      <c r="GPB1491" s="55"/>
      <c r="GPC1491" s="55"/>
      <c r="GPD1491" s="55"/>
      <c r="GPE1491" s="55"/>
      <c r="GPF1491" s="55"/>
      <c r="GPG1491" s="55"/>
      <c r="GPH1491" s="55"/>
      <c r="GPI1491" s="55"/>
      <c r="GPJ1491" s="55"/>
      <c r="GPK1491" s="55"/>
      <c r="GPL1491" s="55"/>
      <c r="GPM1491" s="55"/>
      <c r="GPN1491" s="55"/>
      <c r="GPO1491" s="55"/>
      <c r="GPP1491" s="55"/>
      <c r="GPQ1491" s="55"/>
      <c r="GPR1491" s="55"/>
      <c r="GPS1491" s="55"/>
      <c r="GPT1491" s="55"/>
      <c r="GPU1491" s="55"/>
      <c r="GPV1491" s="55"/>
      <c r="GPW1491" s="55"/>
      <c r="GPX1491" s="55"/>
      <c r="GPY1491" s="55"/>
      <c r="GPZ1491" s="55"/>
      <c r="GQA1491" s="55"/>
      <c r="GQB1491" s="55"/>
      <c r="GQC1491" s="55"/>
      <c r="GQD1491" s="55"/>
      <c r="GQE1491" s="55"/>
      <c r="GQF1491" s="55"/>
      <c r="GQG1491" s="55"/>
      <c r="GQH1491" s="55"/>
      <c r="GQI1491" s="55"/>
      <c r="GQJ1491" s="55"/>
      <c r="GQK1491" s="55"/>
      <c r="GQL1491" s="55"/>
      <c r="GQM1491" s="55"/>
      <c r="GQN1491" s="55"/>
      <c r="GQO1491" s="55"/>
      <c r="GQP1491" s="55"/>
      <c r="GQQ1491" s="55"/>
      <c r="GQR1491" s="55"/>
      <c r="GQS1491" s="55"/>
      <c r="GQT1491" s="55"/>
      <c r="GQU1491" s="55"/>
      <c r="GQV1491" s="55"/>
      <c r="GQW1491" s="55"/>
      <c r="GQX1491" s="55"/>
      <c r="GQY1491" s="55"/>
      <c r="GQZ1491" s="55"/>
      <c r="GRA1491" s="55"/>
      <c r="GRB1491" s="55"/>
      <c r="GRC1491" s="55"/>
      <c r="GRD1491" s="55"/>
      <c r="GRE1491" s="55"/>
      <c r="GRF1491" s="55"/>
      <c r="GRG1491" s="55"/>
      <c r="GRH1491" s="55"/>
      <c r="GRI1491" s="55"/>
      <c r="GRJ1491" s="55"/>
      <c r="GRK1491" s="55"/>
      <c r="GRL1491" s="55"/>
      <c r="GRM1491" s="55"/>
      <c r="GRN1491" s="55"/>
      <c r="GRO1491" s="55"/>
      <c r="GRP1491" s="55"/>
      <c r="GRQ1491" s="55"/>
      <c r="GRR1491" s="55"/>
      <c r="GRS1491" s="55"/>
      <c r="GRT1491" s="55"/>
      <c r="GRU1491" s="55"/>
      <c r="GRV1491" s="55"/>
      <c r="GRW1491" s="55"/>
      <c r="GRX1491" s="55"/>
      <c r="GRY1491" s="55"/>
      <c r="GRZ1491" s="55"/>
      <c r="GSA1491" s="55"/>
      <c r="GSB1491" s="55"/>
      <c r="GSC1491" s="55"/>
      <c r="GSD1491" s="55"/>
      <c r="GSE1491" s="55"/>
      <c r="GSF1491" s="55"/>
      <c r="GSG1491" s="55"/>
      <c r="GSH1491" s="55"/>
      <c r="GSI1491" s="55"/>
      <c r="GSJ1491" s="55"/>
      <c r="GSK1491" s="55"/>
      <c r="GSL1491" s="55"/>
      <c r="GSM1491" s="55"/>
      <c r="GSN1491" s="55"/>
      <c r="GSO1491" s="55"/>
      <c r="GSP1491" s="55"/>
      <c r="GSQ1491" s="55"/>
      <c r="GSR1491" s="55"/>
      <c r="GSS1491" s="55"/>
      <c r="GST1491" s="55"/>
      <c r="GSU1491" s="55"/>
      <c r="GSV1491" s="55"/>
      <c r="GSW1491" s="55"/>
      <c r="GSX1491" s="55"/>
      <c r="GSY1491" s="55"/>
      <c r="GSZ1491" s="55"/>
      <c r="GTA1491" s="55"/>
      <c r="GTB1491" s="55"/>
      <c r="GTC1491" s="55"/>
      <c r="GTD1491" s="55"/>
      <c r="GTE1491" s="55"/>
      <c r="GTF1491" s="55"/>
      <c r="GTG1491" s="55"/>
      <c r="GTH1491" s="55"/>
      <c r="GTI1491" s="55"/>
      <c r="GTJ1491" s="55"/>
      <c r="GTK1491" s="55"/>
      <c r="GTL1491" s="55"/>
      <c r="GTM1491" s="55"/>
      <c r="GTN1491" s="55"/>
      <c r="GTO1491" s="55"/>
      <c r="GTP1491" s="55"/>
      <c r="GTQ1491" s="55"/>
      <c r="GTR1491" s="55"/>
      <c r="GTS1491" s="55"/>
      <c r="GTT1491" s="55"/>
      <c r="GTU1491" s="55"/>
      <c r="GTV1491" s="55"/>
      <c r="GTW1491" s="55"/>
      <c r="GTX1491" s="55"/>
      <c r="GTY1491" s="55"/>
      <c r="GTZ1491" s="55"/>
      <c r="GUA1491" s="55"/>
      <c r="GUB1491" s="55"/>
      <c r="GUC1491" s="55"/>
      <c r="GUD1491" s="55"/>
      <c r="GUE1491" s="55"/>
      <c r="GUF1491" s="55"/>
      <c r="GUG1491" s="55"/>
      <c r="GUH1491" s="55"/>
      <c r="GUI1491" s="55"/>
      <c r="GUJ1491" s="55"/>
      <c r="GUK1491" s="55"/>
      <c r="GUL1491" s="55"/>
      <c r="GUM1491" s="55"/>
      <c r="GUN1491" s="55"/>
      <c r="GUO1491" s="55"/>
      <c r="GUP1491" s="55"/>
      <c r="GUQ1491" s="55"/>
      <c r="GUR1491" s="55"/>
      <c r="GUS1491" s="55"/>
      <c r="GUT1491" s="55"/>
      <c r="GUU1491" s="55"/>
      <c r="GUV1491" s="55"/>
      <c r="GUW1491" s="55"/>
      <c r="GUX1491" s="55"/>
      <c r="GUY1491" s="55"/>
      <c r="GUZ1491" s="55"/>
      <c r="GVA1491" s="55"/>
      <c r="GVB1491" s="55"/>
      <c r="GVC1491" s="55"/>
      <c r="GVD1491" s="55"/>
      <c r="GVE1491" s="55"/>
      <c r="GVF1491" s="55"/>
      <c r="GVG1491" s="55"/>
      <c r="GVH1491" s="55"/>
      <c r="GVI1491" s="55"/>
      <c r="GVJ1491" s="55"/>
      <c r="GVK1491" s="55"/>
      <c r="GVL1491" s="55"/>
      <c r="GVM1491" s="55"/>
      <c r="GVN1491" s="55"/>
      <c r="GVO1491" s="55"/>
      <c r="GVP1491" s="55"/>
      <c r="GVQ1491" s="55"/>
      <c r="GVR1491" s="55"/>
      <c r="GVS1491" s="55"/>
      <c r="GVT1491" s="55"/>
      <c r="GVU1491" s="55"/>
      <c r="GVV1491" s="55"/>
      <c r="GVW1491" s="55"/>
      <c r="GVX1491" s="55"/>
      <c r="GVY1491" s="55"/>
      <c r="GVZ1491" s="55"/>
      <c r="GWA1491" s="55"/>
      <c r="GWB1491" s="55"/>
      <c r="GWC1491" s="55"/>
      <c r="GWD1491" s="55"/>
      <c r="GWE1491" s="55"/>
      <c r="GWF1491" s="55"/>
      <c r="GWG1491" s="55"/>
      <c r="GWH1491" s="55"/>
      <c r="GWI1491" s="55"/>
      <c r="GWJ1491" s="55"/>
      <c r="GWK1491" s="55"/>
      <c r="GWL1491" s="55"/>
      <c r="GWM1491" s="55"/>
      <c r="GWN1491" s="55"/>
      <c r="GWO1491" s="55"/>
      <c r="GWP1491" s="55"/>
      <c r="GWQ1491" s="55"/>
      <c r="GWR1491" s="55"/>
      <c r="GWS1491" s="55"/>
      <c r="GWT1491" s="55"/>
      <c r="GWU1491" s="55"/>
      <c r="GWV1491" s="55"/>
      <c r="GWW1491" s="55"/>
      <c r="GWX1491" s="55"/>
      <c r="GWY1491" s="55"/>
      <c r="GWZ1491" s="55"/>
      <c r="GXA1491" s="55"/>
      <c r="GXB1491" s="55"/>
      <c r="GXC1491" s="55"/>
      <c r="GXD1491" s="55"/>
      <c r="GXE1491" s="55"/>
      <c r="GXF1491" s="55"/>
      <c r="GXG1491" s="55"/>
      <c r="GXH1491" s="55"/>
      <c r="GXI1491" s="55"/>
      <c r="GXJ1491" s="55"/>
      <c r="GXK1491" s="55"/>
      <c r="GXL1491" s="55"/>
      <c r="GXM1491" s="55"/>
      <c r="GXN1491" s="55"/>
      <c r="GXO1491" s="55"/>
      <c r="GXP1491" s="55"/>
      <c r="GXQ1491" s="55"/>
      <c r="GXR1491" s="55"/>
      <c r="GXS1491" s="55"/>
      <c r="GXT1491" s="55"/>
      <c r="GXU1491" s="55"/>
      <c r="GXV1491" s="55"/>
      <c r="GXW1491" s="55"/>
      <c r="GXX1491" s="55"/>
      <c r="GXY1491" s="55"/>
      <c r="GXZ1491" s="55"/>
      <c r="GYA1491" s="55"/>
      <c r="GYB1491" s="55"/>
      <c r="GYC1491" s="55"/>
      <c r="GYD1491" s="55"/>
      <c r="GYE1491" s="55"/>
      <c r="GYF1491" s="55"/>
      <c r="GYG1491" s="55"/>
      <c r="GYH1491" s="55"/>
      <c r="GYI1491" s="55"/>
      <c r="GYJ1491" s="55"/>
      <c r="GYK1491" s="55"/>
      <c r="GYL1491" s="55"/>
      <c r="GYM1491" s="55"/>
      <c r="GYN1491" s="55"/>
      <c r="GYO1491" s="55"/>
      <c r="GYP1491" s="55"/>
      <c r="GYQ1491" s="55"/>
      <c r="GYR1491" s="55"/>
      <c r="GYS1491" s="55"/>
      <c r="GYT1491" s="55"/>
      <c r="GYU1491" s="55"/>
      <c r="GYV1491" s="55"/>
      <c r="GYW1491" s="55"/>
      <c r="GYX1491" s="55"/>
      <c r="GYY1491" s="55"/>
      <c r="GYZ1491" s="55"/>
      <c r="GZA1491" s="55"/>
      <c r="GZB1491" s="55"/>
      <c r="GZC1491" s="55"/>
      <c r="GZD1491" s="55"/>
      <c r="GZE1491" s="55"/>
      <c r="GZF1491" s="55"/>
      <c r="GZG1491" s="55"/>
      <c r="GZH1491" s="55"/>
      <c r="GZI1491" s="55"/>
      <c r="GZJ1491" s="55"/>
      <c r="GZK1491" s="55"/>
      <c r="GZL1491" s="55"/>
      <c r="GZM1491" s="55"/>
      <c r="GZN1491" s="55"/>
      <c r="GZO1491" s="55"/>
      <c r="GZP1491" s="55"/>
      <c r="GZQ1491" s="55"/>
      <c r="GZR1491" s="55"/>
      <c r="GZS1491" s="55"/>
      <c r="GZT1491" s="55"/>
      <c r="GZU1491" s="55"/>
      <c r="GZV1491" s="55"/>
      <c r="GZW1491" s="55"/>
      <c r="GZX1491" s="55"/>
      <c r="GZY1491" s="55"/>
      <c r="GZZ1491" s="55"/>
      <c r="HAA1491" s="55"/>
      <c r="HAB1491" s="55"/>
      <c r="HAC1491" s="55"/>
      <c r="HAD1491" s="55"/>
      <c r="HAE1491" s="55"/>
      <c r="HAF1491" s="55"/>
      <c r="HAG1491" s="55"/>
      <c r="HAH1491" s="55"/>
      <c r="HAI1491" s="55"/>
      <c r="HAJ1491" s="55"/>
      <c r="HAK1491" s="55"/>
      <c r="HAL1491" s="55"/>
      <c r="HAM1491" s="55"/>
      <c r="HAN1491" s="55"/>
      <c r="HAO1491" s="55"/>
      <c r="HAP1491" s="55"/>
      <c r="HAQ1491" s="55"/>
      <c r="HAR1491" s="55"/>
      <c r="HAS1491" s="55"/>
      <c r="HAT1491" s="55"/>
      <c r="HAU1491" s="55"/>
      <c r="HAV1491" s="55"/>
      <c r="HAW1491" s="55"/>
      <c r="HAX1491" s="55"/>
      <c r="HAY1491" s="55"/>
      <c r="HAZ1491" s="55"/>
      <c r="HBA1491" s="55"/>
      <c r="HBB1491" s="55"/>
      <c r="HBC1491" s="55"/>
      <c r="HBD1491" s="55"/>
      <c r="HBE1491" s="55"/>
      <c r="HBF1491" s="55"/>
      <c r="HBG1491" s="55"/>
      <c r="HBH1491" s="55"/>
      <c r="HBI1491" s="55"/>
      <c r="HBJ1491" s="55"/>
      <c r="HBK1491" s="55"/>
      <c r="HBL1491" s="55"/>
      <c r="HBM1491" s="55"/>
      <c r="HBN1491" s="55"/>
      <c r="HBO1491" s="55"/>
      <c r="HBP1491" s="55"/>
      <c r="HBQ1491" s="55"/>
      <c r="HBR1491" s="55"/>
      <c r="HBS1491" s="55"/>
      <c r="HBT1491" s="55"/>
      <c r="HBU1491" s="55"/>
      <c r="HBV1491" s="55"/>
      <c r="HBW1491" s="55"/>
      <c r="HBX1491" s="55"/>
      <c r="HBY1491" s="55"/>
      <c r="HBZ1491" s="55"/>
      <c r="HCA1491" s="55"/>
      <c r="HCB1491" s="55"/>
      <c r="HCC1491" s="55"/>
      <c r="HCD1491" s="55"/>
      <c r="HCE1491" s="55"/>
      <c r="HCF1491" s="55"/>
      <c r="HCG1491" s="55"/>
      <c r="HCH1491" s="55"/>
      <c r="HCI1491" s="55"/>
      <c r="HCJ1491" s="55"/>
      <c r="HCK1491" s="55"/>
      <c r="HCL1491" s="55"/>
      <c r="HCM1491" s="55"/>
      <c r="HCN1491" s="55"/>
      <c r="HCO1491" s="55"/>
      <c r="HCP1491" s="55"/>
      <c r="HCQ1491" s="55"/>
      <c r="HCR1491" s="55"/>
      <c r="HCS1491" s="55"/>
      <c r="HCT1491" s="55"/>
      <c r="HCU1491" s="55"/>
      <c r="HCV1491" s="55"/>
      <c r="HCW1491" s="55"/>
      <c r="HCX1491" s="55"/>
      <c r="HCY1491" s="55"/>
      <c r="HCZ1491" s="55"/>
      <c r="HDA1491" s="55"/>
      <c r="HDB1491" s="55"/>
      <c r="HDC1491" s="55"/>
      <c r="HDD1491" s="55"/>
      <c r="HDE1491" s="55"/>
      <c r="HDF1491" s="55"/>
      <c r="HDG1491" s="55"/>
      <c r="HDH1491" s="55"/>
      <c r="HDI1491" s="55"/>
      <c r="HDJ1491" s="55"/>
      <c r="HDK1491" s="55"/>
      <c r="HDL1491" s="55"/>
      <c r="HDM1491" s="55"/>
      <c r="HDN1491" s="55"/>
      <c r="HDO1491" s="55"/>
      <c r="HDP1491" s="55"/>
      <c r="HDQ1491" s="55"/>
      <c r="HDR1491" s="55"/>
      <c r="HDS1491" s="55"/>
      <c r="HDT1491" s="55"/>
      <c r="HDU1491" s="55"/>
      <c r="HDV1491" s="55"/>
      <c r="HDW1491" s="55"/>
      <c r="HDX1491" s="55"/>
      <c r="HDY1491" s="55"/>
      <c r="HDZ1491" s="55"/>
      <c r="HEA1491" s="55"/>
      <c r="HEB1491" s="55"/>
      <c r="HEC1491" s="55"/>
      <c r="HED1491" s="55"/>
      <c r="HEE1491" s="55"/>
      <c r="HEF1491" s="55"/>
      <c r="HEG1491" s="55"/>
      <c r="HEH1491" s="55"/>
      <c r="HEI1491" s="55"/>
      <c r="HEJ1491" s="55"/>
      <c r="HEK1491" s="55"/>
      <c r="HEL1491" s="55"/>
      <c r="HEM1491" s="55"/>
      <c r="HEN1491" s="55"/>
      <c r="HEO1491" s="55"/>
      <c r="HEP1491" s="55"/>
      <c r="HEQ1491" s="55"/>
      <c r="HER1491" s="55"/>
      <c r="HES1491" s="55"/>
      <c r="HET1491" s="55"/>
      <c r="HEU1491" s="55"/>
      <c r="HEV1491" s="55"/>
      <c r="HEW1491" s="55"/>
      <c r="HEX1491" s="55"/>
      <c r="HEY1491" s="55"/>
      <c r="HEZ1491" s="55"/>
      <c r="HFA1491" s="55"/>
      <c r="HFB1491" s="55"/>
      <c r="HFC1491" s="55"/>
      <c r="HFD1491" s="55"/>
      <c r="HFE1491" s="55"/>
      <c r="HFF1491" s="55"/>
      <c r="HFG1491" s="55"/>
      <c r="HFH1491" s="55"/>
      <c r="HFI1491" s="55"/>
      <c r="HFJ1491" s="55"/>
      <c r="HFK1491" s="55"/>
      <c r="HFL1491" s="55"/>
      <c r="HFM1491" s="55"/>
      <c r="HFN1491" s="55"/>
      <c r="HFO1491" s="55"/>
      <c r="HFP1491" s="55"/>
      <c r="HFQ1491" s="55"/>
      <c r="HFR1491" s="55"/>
      <c r="HFS1491" s="55"/>
      <c r="HFT1491" s="55"/>
      <c r="HFU1491" s="55"/>
      <c r="HFV1491" s="55"/>
      <c r="HFW1491" s="55"/>
      <c r="HFX1491" s="55"/>
      <c r="HFY1491" s="55"/>
      <c r="HFZ1491" s="55"/>
      <c r="HGA1491" s="55"/>
      <c r="HGB1491" s="55"/>
      <c r="HGC1491" s="55"/>
      <c r="HGD1491" s="55"/>
      <c r="HGE1491" s="55"/>
      <c r="HGF1491" s="55"/>
      <c r="HGG1491" s="55"/>
      <c r="HGH1491" s="55"/>
      <c r="HGI1491" s="55"/>
      <c r="HGJ1491" s="55"/>
      <c r="HGK1491" s="55"/>
      <c r="HGL1491" s="55"/>
      <c r="HGM1491" s="55"/>
      <c r="HGN1491" s="55"/>
      <c r="HGO1491" s="55"/>
      <c r="HGP1491" s="55"/>
      <c r="HGQ1491" s="55"/>
      <c r="HGR1491" s="55"/>
      <c r="HGS1491" s="55"/>
      <c r="HGT1491" s="55"/>
      <c r="HGU1491" s="55"/>
      <c r="HGV1491" s="55"/>
      <c r="HGW1491" s="55"/>
      <c r="HGX1491" s="55"/>
      <c r="HGY1491" s="55"/>
      <c r="HGZ1491" s="55"/>
      <c r="HHA1491" s="55"/>
      <c r="HHB1491" s="55"/>
      <c r="HHC1491" s="55"/>
      <c r="HHD1491" s="55"/>
      <c r="HHE1491" s="55"/>
      <c r="HHF1491" s="55"/>
      <c r="HHG1491" s="55"/>
      <c r="HHH1491" s="55"/>
      <c r="HHI1491" s="55"/>
      <c r="HHJ1491" s="55"/>
      <c r="HHK1491" s="55"/>
      <c r="HHL1491" s="55"/>
      <c r="HHM1491" s="55"/>
      <c r="HHN1491" s="55"/>
      <c r="HHO1491" s="55"/>
      <c r="HHP1491" s="55"/>
      <c r="HHQ1491" s="55"/>
      <c r="HHR1491" s="55"/>
      <c r="HHS1491" s="55"/>
      <c r="HHT1491" s="55"/>
      <c r="HHU1491" s="55"/>
      <c r="HHV1491" s="55"/>
      <c r="HHW1491" s="55"/>
      <c r="HHX1491" s="55"/>
      <c r="HHY1491" s="55"/>
      <c r="HHZ1491" s="55"/>
      <c r="HIA1491" s="55"/>
      <c r="HIB1491" s="55"/>
      <c r="HIC1491" s="55"/>
      <c r="HID1491" s="55"/>
      <c r="HIE1491" s="55"/>
      <c r="HIF1491" s="55"/>
      <c r="HIG1491" s="55"/>
      <c r="HIH1491" s="55"/>
      <c r="HII1491" s="55"/>
      <c r="HIJ1491" s="55"/>
      <c r="HIK1491" s="55"/>
      <c r="HIL1491" s="55"/>
      <c r="HIM1491" s="55"/>
      <c r="HIN1491" s="55"/>
      <c r="HIO1491" s="55"/>
      <c r="HIP1491" s="55"/>
      <c r="HIQ1491" s="55"/>
      <c r="HIR1491" s="55"/>
      <c r="HIS1491" s="55"/>
      <c r="HIT1491" s="55"/>
      <c r="HIU1491" s="55"/>
      <c r="HIV1491" s="55"/>
      <c r="HIW1491" s="55"/>
      <c r="HIX1491" s="55"/>
      <c r="HIY1491" s="55"/>
      <c r="HIZ1491" s="55"/>
      <c r="HJA1491" s="55"/>
      <c r="HJB1491" s="55"/>
      <c r="HJC1491" s="55"/>
      <c r="HJD1491" s="55"/>
      <c r="HJE1491" s="55"/>
      <c r="HJF1491" s="55"/>
      <c r="HJG1491" s="55"/>
      <c r="HJH1491" s="55"/>
      <c r="HJI1491" s="55"/>
      <c r="HJJ1491" s="55"/>
      <c r="HJK1491" s="55"/>
      <c r="HJL1491" s="55"/>
      <c r="HJM1491" s="55"/>
      <c r="HJN1491" s="55"/>
      <c r="HJO1491" s="55"/>
      <c r="HJP1491" s="55"/>
      <c r="HJQ1491" s="55"/>
      <c r="HJR1491" s="55"/>
      <c r="HJS1491" s="55"/>
      <c r="HJT1491" s="55"/>
      <c r="HJU1491" s="55"/>
      <c r="HJV1491" s="55"/>
      <c r="HJW1491" s="55"/>
      <c r="HJX1491" s="55"/>
      <c r="HJY1491" s="55"/>
      <c r="HJZ1491" s="55"/>
      <c r="HKA1491" s="55"/>
      <c r="HKB1491" s="55"/>
      <c r="HKC1491" s="55"/>
      <c r="HKD1491" s="55"/>
      <c r="HKE1491" s="55"/>
      <c r="HKF1491" s="55"/>
      <c r="HKG1491" s="55"/>
      <c r="HKH1491" s="55"/>
      <c r="HKI1491" s="55"/>
      <c r="HKJ1491" s="55"/>
      <c r="HKK1491" s="55"/>
      <c r="HKL1491" s="55"/>
      <c r="HKM1491" s="55"/>
      <c r="HKN1491" s="55"/>
      <c r="HKO1491" s="55"/>
      <c r="HKP1491" s="55"/>
      <c r="HKQ1491" s="55"/>
      <c r="HKR1491" s="55"/>
      <c r="HKS1491" s="55"/>
      <c r="HKT1491" s="55"/>
      <c r="HKU1491" s="55"/>
      <c r="HKV1491" s="55"/>
      <c r="HKW1491" s="55"/>
      <c r="HKX1491" s="55"/>
      <c r="HKY1491" s="55"/>
      <c r="HKZ1491" s="55"/>
      <c r="HLA1491" s="55"/>
      <c r="HLB1491" s="55"/>
      <c r="HLC1491" s="55"/>
      <c r="HLD1491" s="55"/>
      <c r="HLE1491" s="55"/>
      <c r="HLF1491" s="55"/>
      <c r="HLG1491" s="55"/>
      <c r="HLH1491" s="55"/>
      <c r="HLI1491" s="55"/>
      <c r="HLJ1491" s="55"/>
      <c r="HLK1491" s="55"/>
      <c r="HLL1491" s="55"/>
      <c r="HLM1491" s="55"/>
      <c r="HLN1491" s="55"/>
      <c r="HLO1491" s="55"/>
      <c r="HLP1491" s="55"/>
      <c r="HLQ1491" s="55"/>
      <c r="HLR1491" s="55"/>
      <c r="HLS1491" s="55"/>
      <c r="HLT1491" s="55"/>
      <c r="HLU1491" s="55"/>
      <c r="HLV1491" s="55"/>
      <c r="HLW1491" s="55"/>
      <c r="HLX1491" s="55"/>
      <c r="HLY1491" s="55"/>
      <c r="HLZ1491" s="55"/>
      <c r="HMA1491" s="55"/>
      <c r="HMB1491" s="55"/>
      <c r="HMC1491" s="55"/>
      <c r="HMD1491" s="55"/>
      <c r="HME1491" s="55"/>
      <c r="HMF1491" s="55"/>
      <c r="HMG1491" s="55"/>
      <c r="HMH1491" s="55"/>
      <c r="HMI1491" s="55"/>
      <c r="HMJ1491" s="55"/>
      <c r="HMK1491" s="55"/>
      <c r="HML1491" s="55"/>
      <c r="HMM1491" s="55"/>
      <c r="HMN1491" s="55"/>
      <c r="HMO1491" s="55"/>
      <c r="HMP1491" s="55"/>
      <c r="HMQ1491" s="55"/>
      <c r="HMR1491" s="55"/>
      <c r="HMS1491" s="55"/>
      <c r="HMT1491" s="55"/>
      <c r="HMU1491" s="55"/>
      <c r="HMV1491" s="55"/>
      <c r="HMW1491" s="55"/>
      <c r="HMX1491" s="55"/>
      <c r="HMY1491" s="55"/>
      <c r="HMZ1491" s="55"/>
      <c r="HNA1491" s="55"/>
      <c r="HNB1491" s="55"/>
      <c r="HNC1491" s="55"/>
      <c r="HND1491" s="55"/>
      <c r="HNE1491" s="55"/>
      <c r="HNF1491" s="55"/>
      <c r="HNG1491" s="55"/>
      <c r="HNH1491" s="55"/>
      <c r="HNI1491" s="55"/>
      <c r="HNJ1491" s="55"/>
      <c r="HNK1491" s="55"/>
      <c r="HNL1491" s="55"/>
      <c r="HNM1491" s="55"/>
      <c r="HNN1491" s="55"/>
      <c r="HNO1491" s="55"/>
      <c r="HNP1491" s="55"/>
      <c r="HNQ1491" s="55"/>
      <c r="HNR1491" s="55"/>
      <c r="HNS1491" s="55"/>
      <c r="HNT1491" s="55"/>
      <c r="HNU1491" s="55"/>
      <c r="HNV1491" s="55"/>
      <c r="HNW1491" s="55"/>
      <c r="HNX1491" s="55"/>
      <c r="HNY1491" s="55"/>
      <c r="HNZ1491" s="55"/>
      <c r="HOA1491" s="55"/>
      <c r="HOB1491" s="55"/>
      <c r="HOC1491" s="55"/>
      <c r="HOD1491" s="55"/>
      <c r="HOE1491" s="55"/>
      <c r="HOF1491" s="55"/>
      <c r="HOG1491" s="55"/>
      <c r="HOH1491" s="55"/>
      <c r="HOI1491" s="55"/>
      <c r="HOJ1491" s="55"/>
      <c r="HOK1491" s="55"/>
      <c r="HOL1491" s="55"/>
      <c r="HOM1491" s="55"/>
      <c r="HON1491" s="55"/>
      <c r="HOO1491" s="55"/>
      <c r="HOP1491" s="55"/>
      <c r="HOQ1491" s="55"/>
      <c r="HOR1491" s="55"/>
      <c r="HOS1491" s="55"/>
      <c r="HOT1491" s="55"/>
      <c r="HOU1491" s="55"/>
      <c r="HOV1491" s="55"/>
      <c r="HOW1491" s="55"/>
      <c r="HOX1491" s="55"/>
      <c r="HOY1491" s="55"/>
      <c r="HOZ1491" s="55"/>
      <c r="HPA1491" s="55"/>
      <c r="HPB1491" s="55"/>
      <c r="HPC1491" s="55"/>
      <c r="HPD1491" s="55"/>
      <c r="HPE1491" s="55"/>
      <c r="HPF1491" s="55"/>
      <c r="HPG1491" s="55"/>
      <c r="HPH1491" s="55"/>
      <c r="HPI1491" s="55"/>
      <c r="HPJ1491" s="55"/>
      <c r="HPK1491" s="55"/>
      <c r="HPL1491" s="55"/>
      <c r="HPM1491" s="55"/>
      <c r="HPN1491" s="55"/>
      <c r="HPO1491" s="55"/>
      <c r="HPP1491" s="55"/>
      <c r="HPQ1491" s="55"/>
      <c r="HPR1491" s="55"/>
      <c r="HPS1491" s="55"/>
      <c r="HPT1491" s="55"/>
      <c r="HPU1491" s="55"/>
      <c r="HPV1491" s="55"/>
      <c r="HPW1491" s="55"/>
      <c r="HPX1491" s="55"/>
      <c r="HPY1491" s="55"/>
      <c r="HPZ1491" s="55"/>
      <c r="HQA1491" s="55"/>
      <c r="HQB1491" s="55"/>
      <c r="HQC1491" s="55"/>
      <c r="HQD1491" s="55"/>
      <c r="HQE1491" s="55"/>
      <c r="HQF1491" s="55"/>
      <c r="HQG1491" s="55"/>
      <c r="HQH1491" s="55"/>
      <c r="HQI1491" s="55"/>
      <c r="HQJ1491" s="55"/>
      <c r="HQK1491" s="55"/>
      <c r="HQL1491" s="55"/>
      <c r="HQM1491" s="55"/>
      <c r="HQN1491" s="55"/>
      <c r="HQO1491" s="55"/>
      <c r="HQP1491" s="55"/>
      <c r="HQQ1491" s="55"/>
      <c r="HQR1491" s="55"/>
      <c r="HQS1491" s="55"/>
      <c r="HQT1491" s="55"/>
      <c r="HQU1491" s="55"/>
      <c r="HQV1491" s="55"/>
      <c r="HQW1491" s="55"/>
      <c r="HQX1491" s="55"/>
      <c r="HQY1491" s="55"/>
      <c r="HQZ1491" s="55"/>
      <c r="HRA1491" s="55"/>
      <c r="HRB1491" s="55"/>
      <c r="HRC1491" s="55"/>
      <c r="HRD1491" s="55"/>
      <c r="HRE1491" s="55"/>
      <c r="HRF1491" s="55"/>
      <c r="HRG1491" s="55"/>
      <c r="HRH1491" s="55"/>
      <c r="HRI1491" s="55"/>
      <c r="HRJ1491" s="55"/>
      <c r="HRK1491" s="55"/>
      <c r="HRL1491" s="55"/>
      <c r="HRM1491" s="55"/>
      <c r="HRN1491" s="55"/>
      <c r="HRO1491" s="55"/>
      <c r="HRP1491" s="55"/>
      <c r="HRQ1491" s="55"/>
      <c r="HRR1491" s="55"/>
      <c r="HRS1491" s="55"/>
      <c r="HRT1491" s="55"/>
      <c r="HRU1491" s="55"/>
      <c r="HRV1491" s="55"/>
      <c r="HRW1491" s="55"/>
      <c r="HRX1491" s="55"/>
      <c r="HRY1491" s="55"/>
      <c r="HRZ1491" s="55"/>
      <c r="HSA1491" s="55"/>
      <c r="HSB1491" s="55"/>
      <c r="HSC1491" s="55"/>
      <c r="HSD1491" s="55"/>
      <c r="HSE1491" s="55"/>
      <c r="HSF1491" s="55"/>
      <c r="HSG1491" s="55"/>
      <c r="HSH1491" s="55"/>
      <c r="HSI1491" s="55"/>
      <c r="HSJ1491" s="55"/>
      <c r="HSK1491" s="55"/>
      <c r="HSL1491" s="55"/>
      <c r="HSM1491" s="55"/>
      <c r="HSN1491" s="55"/>
      <c r="HSO1491" s="55"/>
      <c r="HSP1491" s="55"/>
      <c r="HSQ1491" s="55"/>
      <c r="HSR1491" s="55"/>
      <c r="HSS1491" s="55"/>
      <c r="HST1491" s="55"/>
      <c r="HSU1491" s="55"/>
      <c r="HSV1491" s="55"/>
      <c r="HSW1491" s="55"/>
      <c r="HSX1491" s="55"/>
      <c r="HSY1491" s="55"/>
      <c r="HSZ1491" s="55"/>
      <c r="HTA1491" s="55"/>
      <c r="HTB1491" s="55"/>
      <c r="HTC1491" s="55"/>
      <c r="HTD1491" s="55"/>
      <c r="HTE1491" s="55"/>
      <c r="HTF1491" s="55"/>
      <c r="HTG1491" s="55"/>
      <c r="HTH1491" s="55"/>
      <c r="HTI1491" s="55"/>
      <c r="HTJ1491" s="55"/>
      <c r="HTK1491" s="55"/>
      <c r="HTL1491" s="55"/>
      <c r="HTM1491" s="55"/>
      <c r="HTN1491" s="55"/>
      <c r="HTO1491" s="55"/>
      <c r="HTP1491" s="55"/>
      <c r="HTQ1491" s="55"/>
      <c r="HTR1491" s="55"/>
      <c r="HTS1491" s="55"/>
      <c r="HTT1491" s="55"/>
      <c r="HTU1491" s="55"/>
      <c r="HTV1491" s="55"/>
      <c r="HTW1491" s="55"/>
      <c r="HTX1491" s="55"/>
      <c r="HTY1491" s="55"/>
      <c r="HTZ1491" s="55"/>
      <c r="HUA1491" s="55"/>
      <c r="HUB1491" s="55"/>
      <c r="HUC1491" s="55"/>
      <c r="HUD1491" s="55"/>
      <c r="HUE1491" s="55"/>
      <c r="HUF1491" s="55"/>
      <c r="HUG1491" s="55"/>
      <c r="HUH1491" s="55"/>
      <c r="HUI1491" s="55"/>
      <c r="HUJ1491" s="55"/>
      <c r="HUK1491" s="55"/>
      <c r="HUL1491" s="55"/>
      <c r="HUM1491" s="55"/>
      <c r="HUN1491" s="55"/>
      <c r="HUO1491" s="55"/>
      <c r="HUP1491" s="55"/>
      <c r="HUQ1491" s="55"/>
      <c r="HUR1491" s="55"/>
      <c r="HUS1491" s="55"/>
      <c r="HUT1491" s="55"/>
      <c r="HUU1491" s="55"/>
      <c r="HUV1491" s="55"/>
      <c r="HUW1491" s="55"/>
      <c r="HUX1491" s="55"/>
      <c r="HUY1491" s="55"/>
      <c r="HUZ1491" s="55"/>
      <c r="HVA1491" s="55"/>
      <c r="HVB1491" s="55"/>
      <c r="HVC1491" s="55"/>
      <c r="HVD1491" s="55"/>
      <c r="HVE1491" s="55"/>
      <c r="HVF1491" s="55"/>
      <c r="HVG1491" s="55"/>
      <c r="HVH1491" s="55"/>
      <c r="HVI1491" s="55"/>
      <c r="HVJ1491" s="55"/>
      <c r="HVK1491" s="55"/>
      <c r="HVL1491" s="55"/>
      <c r="HVM1491" s="55"/>
      <c r="HVN1491" s="55"/>
      <c r="HVO1491" s="55"/>
      <c r="HVP1491" s="55"/>
      <c r="HVQ1491" s="55"/>
      <c r="HVR1491" s="55"/>
      <c r="HVS1491" s="55"/>
      <c r="HVT1491" s="55"/>
      <c r="HVU1491" s="55"/>
      <c r="HVV1491" s="55"/>
      <c r="HVW1491" s="55"/>
      <c r="HVX1491" s="55"/>
      <c r="HVY1491" s="55"/>
      <c r="HVZ1491" s="55"/>
      <c r="HWA1491" s="55"/>
      <c r="HWB1491" s="55"/>
      <c r="HWC1491" s="55"/>
      <c r="HWD1491" s="55"/>
      <c r="HWE1491" s="55"/>
      <c r="HWF1491" s="55"/>
      <c r="HWG1491" s="55"/>
      <c r="HWH1491" s="55"/>
      <c r="HWI1491" s="55"/>
      <c r="HWJ1491" s="55"/>
      <c r="HWK1491" s="55"/>
      <c r="HWL1491" s="55"/>
      <c r="HWM1491" s="55"/>
      <c r="HWN1491" s="55"/>
      <c r="HWO1491" s="55"/>
      <c r="HWP1491" s="55"/>
      <c r="HWQ1491" s="55"/>
      <c r="HWR1491" s="55"/>
      <c r="HWS1491" s="55"/>
      <c r="HWT1491" s="55"/>
      <c r="HWU1491" s="55"/>
      <c r="HWV1491" s="55"/>
      <c r="HWW1491" s="55"/>
      <c r="HWX1491" s="55"/>
      <c r="HWY1491" s="55"/>
      <c r="HWZ1491" s="55"/>
      <c r="HXA1491" s="55"/>
      <c r="HXB1491" s="55"/>
      <c r="HXC1491" s="55"/>
      <c r="HXD1491" s="55"/>
      <c r="HXE1491" s="55"/>
      <c r="HXF1491" s="55"/>
      <c r="HXG1491" s="55"/>
      <c r="HXH1491" s="55"/>
      <c r="HXI1491" s="55"/>
      <c r="HXJ1491" s="55"/>
      <c r="HXK1491" s="55"/>
      <c r="HXL1491" s="55"/>
      <c r="HXM1491" s="55"/>
      <c r="HXN1491" s="55"/>
      <c r="HXO1491" s="55"/>
      <c r="HXP1491" s="55"/>
      <c r="HXQ1491" s="55"/>
      <c r="HXR1491" s="55"/>
      <c r="HXS1491" s="55"/>
      <c r="HXT1491" s="55"/>
      <c r="HXU1491" s="55"/>
      <c r="HXV1491" s="55"/>
      <c r="HXW1491" s="55"/>
      <c r="HXX1491" s="55"/>
      <c r="HXY1491" s="55"/>
      <c r="HXZ1491" s="55"/>
      <c r="HYA1491" s="55"/>
      <c r="HYB1491" s="55"/>
      <c r="HYC1491" s="55"/>
      <c r="HYD1491" s="55"/>
      <c r="HYE1491" s="55"/>
      <c r="HYF1491" s="55"/>
      <c r="HYG1491" s="55"/>
      <c r="HYH1491" s="55"/>
      <c r="HYI1491" s="55"/>
      <c r="HYJ1491" s="55"/>
      <c r="HYK1491" s="55"/>
      <c r="HYL1491" s="55"/>
      <c r="HYM1491" s="55"/>
      <c r="HYN1491" s="55"/>
      <c r="HYO1491" s="55"/>
      <c r="HYP1491" s="55"/>
      <c r="HYQ1491" s="55"/>
      <c r="HYR1491" s="55"/>
      <c r="HYS1491" s="55"/>
      <c r="HYT1491" s="55"/>
      <c r="HYU1491" s="55"/>
      <c r="HYV1491" s="55"/>
      <c r="HYW1491" s="55"/>
      <c r="HYX1491" s="55"/>
      <c r="HYY1491" s="55"/>
      <c r="HYZ1491" s="55"/>
      <c r="HZA1491" s="55"/>
      <c r="HZB1491" s="55"/>
      <c r="HZC1491" s="55"/>
      <c r="HZD1491" s="55"/>
      <c r="HZE1491" s="55"/>
      <c r="HZF1491" s="55"/>
      <c r="HZG1491" s="55"/>
      <c r="HZH1491" s="55"/>
      <c r="HZI1491" s="55"/>
      <c r="HZJ1491" s="55"/>
      <c r="HZK1491" s="55"/>
      <c r="HZL1491" s="55"/>
      <c r="HZM1491" s="55"/>
      <c r="HZN1491" s="55"/>
      <c r="HZO1491" s="55"/>
      <c r="HZP1491" s="55"/>
      <c r="HZQ1491" s="55"/>
      <c r="HZR1491" s="55"/>
      <c r="HZS1491" s="55"/>
      <c r="HZT1491" s="55"/>
      <c r="HZU1491" s="55"/>
      <c r="HZV1491" s="55"/>
      <c r="HZW1491" s="55"/>
      <c r="HZX1491" s="55"/>
      <c r="HZY1491" s="55"/>
      <c r="HZZ1491" s="55"/>
      <c r="IAA1491" s="55"/>
      <c r="IAB1491" s="55"/>
      <c r="IAC1491" s="55"/>
      <c r="IAD1491" s="55"/>
      <c r="IAE1491" s="55"/>
      <c r="IAF1491" s="55"/>
      <c r="IAG1491" s="55"/>
      <c r="IAH1491" s="55"/>
      <c r="IAI1491" s="55"/>
      <c r="IAJ1491" s="55"/>
      <c r="IAK1491" s="55"/>
      <c r="IAL1491" s="55"/>
      <c r="IAM1491" s="55"/>
      <c r="IAN1491" s="55"/>
      <c r="IAO1491" s="55"/>
      <c r="IAP1491" s="55"/>
      <c r="IAQ1491" s="55"/>
      <c r="IAR1491" s="55"/>
      <c r="IAS1491" s="55"/>
      <c r="IAT1491" s="55"/>
      <c r="IAU1491" s="55"/>
      <c r="IAV1491" s="55"/>
      <c r="IAW1491" s="55"/>
      <c r="IAX1491" s="55"/>
      <c r="IAY1491" s="55"/>
      <c r="IAZ1491" s="55"/>
      <c r="IBA1491" s="55"/>
      <c r="IBB1491" s="55"/>
      <c r="IBC1491" s="55"/>
      <c r="IBD1491" s="55"/>
      <c r="IBE1491" s="55"/>
      <c r="IBF1491" s="55"/>
      <c r="IBG1491" s="55"/>
      <c r="IBH1491" s="55"/>
      <c r="IBI1491" s="55"/>
      <c r="IBJ1491" s="55"/>
      <c r="IBK1491" s="55"/>
      <c r="IBL1491" s="55"/>
      <c r="IBM1491" s="55"/>
      <c r="IBN1491" s="55"/>
      <c r="IBO1491" s="55"/>
      <c r="IBP1491" s="55"/>
      <c r="IBQ1491" s="55"/>
      <c r="IBR1491" s="55"/>
      <c r="IBS1491" s="55"/>
      <c r="IBT1491" s="55"/>
      <c r="IBU1491" s="55"/>
      <c r="IBV1491" s="55"/>
      <c r="IBW1491" s="55"/>
      <c r="IBX1491" s="55"/>
      <c r="IBY1491" s="55"/>
      <c r="IBZ1491" s="55"/>
      <c r="ICA1491" s="55"/>
      <c r="ICB1491" s="55"/>
      <c r="ICC1491" s="55"/>
      <c r="ICD1491" s="55"/>
      <c r="ICE1491" s="55"/>
      <c r="ICF1491" s="55"/>
      <c r="ICG1491" s="55"/>
      <c r="ICH1491" s="55"/>
      <c r="ICI1491" s="55"/>
      <c r="ICJ1491" s="55"/>
      <c r="ICK1491" s="55"/>
      <c r="ICL1491" s="55"/>
      <c r="ICM1491" s="55"/>
      <c r="ICN1491" s="55"/>
      <c r="ICO1491" s="55"/>
      <c r="ICP1491" s="55"/>
      <c r="ICQ1491" s="55"/>
      <c r="ICR1491" s="55"/>
      <c r="ICS1491" s="55"/>
      <c r="ICT1491" s="55"/>
      <c r="ICU1491" s="55"/>
      <c r="ICV1491" s="55"/>
      <c r="ICW1491" s="55"/>
      <c r="ICX1491" s="55"/>
      <c r="ICY1491" s="55"/>
      <c r="ICZ1491" s="55"/>
      <c r="IDA1491" s="55"/>
      <c r="IDB1491" s="55"/>
      <c r="IDC1491" s="55"/>
      <c r="IDD1491" s="55"/>
      <c r="IDE1491" s="55"/>
      <c r="IDF1491" s="55"/>
      <c r="IDG1491" s="55"/>
      <c r="IDH1491" s="55"/>
      <c r="IDI1491" s="55"/>
      <c r="IDJ1491" s="55"/>
      <c r="IDK1491" s="55"/>
      <c r="IDL1491" s="55"/>
      <c r="IDM1491" s="55"/>
      <c r="IDN1491" s="55"/>
      <c r="IDO1491" s="55"/>
      <c r="IDP1491" s="55"/>
      <c r="IDQ1491" s="55"/>
      <c r="IDR1491" s="55"/>
      <c r="IDS1491" s="55"/>
      <c r="IDT1491" s="55"/>
      <c r="IDU1491" s="55"/>
      <c r="IDV1491" s="55"/>
      <c r="IDW1491" s="55"/>
      <c r="IDX1491" s="55"/>
      <c r="IDY1491" s="55"/>
      <c r="IDZ1491" s="55"/>
      <c r="IEA1491" s="55"/>
      <c r="IEB1491" s="55"/>
      <c r="IEC1491" s="55"/>
      <c r="IED1491" s="55"/>
      <c r="IEE1491" s="55"/>
      <c r="IEF1491" s="55"/>
      <c r="IEG1491" s="55"/>
      <c r="IEH1491" s="55"/>
      <c r="IEI1491" s="55"/>
      <c r="IEJ1491" s="55"/>
      <c r="IEK1491" s="55"/>
      <c r="IEL1491" s="55"/>
      <c r="IEM1491" s="55"/>
      <c r="IEN1491" s="55"/>
      <c r="IEO1491" s="55"/>
      <c r="IEP1491" s="55"/>
      <c r="IEQ1491" s="55"/>
      <c r="IER1491" s="55"/>
      <c r="IES1491" s="55"/>
      <c r="IET1491" s="55"/>
      <c r="IEU1491" s="55"/>
      <c r="IEV1491" s="55"/>
      <c r="IEW1491" s="55"/>
      <c r="IEX1491" s="55"/>
      <c r="IEY1491" s="55"/>
      <c r="IEZ1491" s="55"/>
      <c r="IFA1491" s="55"/>
      <c r="IFB1491" s="55"/>
      <c r="IFC1491" s="55"/>
      <c r="IFD1491" s="55"/>
      <c r="IFE1491" s="55"/>
      <c r="IFF1491" s="55"/>
      <c r="IFG1491" s="55"/>
      <c r="IFH1491" s="55"/>
      <c r="IFI1491" s="55"/>
      <c r="IFJ1491" s="55"/>
      <c r="IFK1491" s="55"/>
      <c r="IFL1491" s="55"/>
      <c r="IFM1491" s="55"/>
      <c r="IFN1491" s="55"/>
      <c r="IFO1491" s="55"/>
      <c r="IFP1491" s="55"/>
      <c r="IFQ1491" s="55"/>
      <c r="IFR1491" s="55"/>
      <c r="IFS1491" s="55"/>
      <c r="IFT1491" s="55"/>
      <c r="IFU1491" s="55"/>
      <c r="IFV1491" s="55"/>
      <c r="IFW1491" s="55"/>
      <c r="IFX1491" s="55"/>
      <c r="IFY1491" s="55"/>
      <c r="IFZ1491" s="55"/>
      <c r="IGA1491" s="55"/>
      <c r="IGB1491" s="55"/>
      <c r="IGC1491" s="55"/>
      <c r="IGD1491" s="55"/>
      <c r="IGE1491" s="55"/>
      <c r="IGF1491" s="55"/>
      <c r="IGG1491" s="55"/>
      <c r="IGH1491" s="55"/>
      <c r="IGI1491" s="55"/>
      <c r="IGJ1491" s="55"/>
      <c r="IGK1491" s="55"/>
      <c r="IGL1491" s="55"/>
      <c r="IGM1491" s="55"/>
      <c r="IGN1491" s="55"/>
      <c r="IGO1491" s="55"/>
      <c r="IGP1491" s="55"/>
      <c r="IGQ1491" s="55"/>
      <c r="IGR1491" s="55"/>
      <c r="IGS1491" s="55"/>
      <c r="IGT1491" s="55"/>
      <c r="IGU1491" s="55"/>
      <c r="IGV1491" s="55"/>
      <c r="IGW1491" s="55"/>
      <c r="IGX1491" s="55"/>
      <c r="IGY1491" s="55"/>
      <c r="IGZ1491" s="55"/>
      <c r="IHA1491" s="55"/>
      <c r="IHB1491" s="55"/>
      <c r="IHC1491" s="55"/>
      <c r="IHD1491" s="55"/>
      <c r="IHE1491" s="55"/>
      <c r="IHF1491" s="55"/>
      <c r="IHG1491" s="55"/>
      <c r="IHH1491" s="55"/>
      <c r="IHI1491" s="55"/>
      <c r="IHJ1491" s="55"/>
      <c r="IHK1491" s="55"/>
      <c r="IHL1491" s="55"/>
      <c r="IHM1491" s="55"/>
      <c r="IHN1491" s="55"/>
      <c r="IHO1491" s="55"/>
      <c r="IHP1491" s="55"/>
      <c r="IHQ1491" s="55"/>
      <c r="IHR1491" s="55"/>
      <c r="IHS1491" s="55"/>
      <c r="IHT1491" s="55"/>
      <c r="IHU1491" s="55"/>
      <c r="IHV1491" s="55"/>
      <c r="IHW1491" s="55"/>
      <c r="IHX1491" s="55"/>
      <c r="IHY1491" s="55"/>
      <c r="IHZ1491" s="55"/>
      <c r="IIA1491" s="55"/>
      <c r="IIB1491" s="55"/>
      <c r="IIC1491" s="55"/>
      <c r="IID1491" s="55"/>
      <c r="IIE1491" s="55"/>
      <c r="IIF1491" s="55"/>
      <c r="IIG1491" s="55"/>
      <c r="IIH1491" s="55"/>
      <c r="III1491" s="55"/>
      <c r="IIJ1491" s="55"/>
      <c r="IIK1491" s="55"/>
      <c r="IIL1491" s="55"/>
      <c r="IIM1491" s="55"/>
      <c r="IIN1491" s="55"/>
      <c r="IIO1491" s="55"/>
      <c r="IIP1491" s="55"/>
      <c r="IIQ1491" s="55"/>
      <c r="IIR1491" s="55"/>
      <c r="IIS1491" s="55"/>
      <c r="IIT1491" s="55"/>
      <c r="IIU1491" s="55"/>
      <c r="IIV1491" s="55"/>
      <c r="IIW1491" s="55"/>
      <c r="IIX1491" s="55"/>
      <c r="IIY1491" s="55"/>
      <c r="IIZ1491" s="55"/>
      <c r="IJA1491" s="55"/>
      <c r="IJB1491" s="55"/>
      <c r="IJC1491" s="55"/>
      <c r="IJD1491" s="55"/>
      <c r="IJE1491" s="55"/>
      <c r="IJF1491" s="55"/>
      <c r="IJG1491" s="55"/>
      <c r="IJH1491" s="55"/>
      <c r="IJI1491" s="55"/>
      <c r="IJJ1491" s="55"/>
      <c r="IJK1491" s="55"/>
      <c r="IJL1491" s="55"/>
      <c r="IJM1491" s="55"/>
      <c r="IJN1491" s="55"/>
      <c r="IJO1491" s="55"/>
      <c r="IJP1491" s="55"/>
      <c r="IJQ1491" s="55"/>
      <c r="IJR1491" s="55"/>
      <c r="IJS1491" s="55"/>
      <c r="IJT1491" s="55"/>
      <c r="IJU1491" s="55"/>
      <c r="IJV1491" s="55"/>
      <c r="IJW1491" s="55"/>
      <c r="IJX1491" s="55"/>
      <c r="IJY1491" s="55"/>
      <c r="IJZ1491" s="55"/>
      <c r="IKA1491" s="55"/>
      <c r="IKB1491" s="55"/>
      <c r="IKC1491" s="55"/>
      <c r="IKD1491" s="55"/>
      <c r="IKE1491" s="55"/>
      <c r="IKF1491" s="55"/>
      <c r="IKG1491" s="55"/>
      <c r="IKH1491" s="55"/>
      <c r="IKI1491" s="55"/>
      <c r="IKJ1491" s="55"/>
      <c r="IKK1491" s="55"/>
      <c r="IKL1491" s="55"/>
      <c r="IKM1491" s="55"/>
      <c r="IKN1491" s="55"/>
      <c r="IKO1491" s="55"/>
      <c r="IKP1491" s="55"/>
      <c r="IKQ1491" s="55"/>
      <c r="IKR1491" s="55"/>
      <c r="IKS1491" s="55"/>
      <c r="IKT1491" s="55"/>
      <c r="IKU1491" s="55"/>
      <c r="IKV1491" s="55"/>
      <c r="IKW1491" s="55"/>
      <c r="IKX1491" s="55"/>
      <c r="IKY1491" s="55"/>
      <c r="IKZ1491" s="55"/>
      <c r="ILA1491" s="55"/>
      <c r="ILB1491" s="55"/>
      <c r="ILC1491" s="55"/>
      <c r="ILD1491" s="55"/>
      <c r="ILE1491" s="55"/>
      <c r="ILF1491" s="55"/>
      <c r="ILG1491" s="55"/>
      <c r="ILH1491" s="55"/>
      <c r="ILI1491" s="55"/>
      <c r="ILJ1491" s="55"/>
      <c r="ILK1491" s="55"/>
      <c r="ILL1491" s="55"/>
      <c r="ILM1491" s="55"/>
      <c r="ILN1491" s="55"/>
      <c r="ILO1491" s="55"/>
      <c r="ILP1491" s="55"/>
      <c r="ILQ1491" s="55"/>
      <c r="ILR1491" s="55"/>
      <c r="ILS1491" s="55"/>
      <c r="ILT1491" s="55"/>
      <c r="ILU1491" s="55"/>
      <c r="ILV1491" s="55"/>
      <c r="ILW1491" s="55"/>
      <c r="ILX1491" s="55"/>
      <c r="ILY1491" s="55"/>
      <c r="ILZ1491" s="55"/>
      <c r="IMA1491" s="55"/>
      <c r="IMB1491" s="55"/>
      <c r="IMC1491" s="55"/>
      <c r="IMD1491" s="55"/>
      <c r="IME1491" s="55"/>
      <c r="IMF1491" s="55"/>
      <c r="IMG1491" s="55"/>
      <c r="IMH1491" s="55"/>
      <c r="IMI1491" s="55"/>
      <c r="IMJ1491" s="55"/>
      <c r="IMK1491" s="55"/>
      <c r="IML1491" s="55"/>
      <c r="IMM1491" s="55"/>
      <c r="IMN1491" s="55"/>
      <c r="IMO1491" s="55"/>
      <c r="IMP1491" s="55"/>
      <c r="IMQ1491" s="55"/>
      <c r="IMR1491" s="55"/>
      <c r="IMS1491" s="55"/>
      <c r="IMT1491" s="55"/>
      <c r="IMU1491" s="55"/>
      <c r="IMV1491" s="55"/>
      <c r="IMW1491" s="55"/>
      <c r="IMX1491" s="55"/>
      <c r="IMY1491" s="55"/>
      <c r="IMZ1491" s="55"/>
      <c r="INA1491" s="55"/>
      <c r="INB1491" s="55"/>
      <c r="INC1491" s="55"/>
      <c r="IND1491" s="55"/>
      <c r="INE1491" s="55"/>
      <c r="INF1491" s="55"/>
      <c r="ING1491" s="55"/>
      <c r="INH1491" s="55"/>
      <c r="INI1491" s="55"/>
      <c r="INJ1491" s="55"/>
      <c r="INK1491" s="55"/>
      <c r="INL1491" s="55"/>
      <c r="INM1491" s="55"/>
      <c r="INN1491" s="55"/>
      <c r="INO1491" s="55"/>
      <c r="INP1491" s="55"/>
      <c r="INQ1491" s="55"/>
      <c r="INR1491" s="55"/>
      <c r="INS1491" s="55"/>
      <c r="INT1491" s="55"/>
      <c r="INU1491" s="55"/>
      <c r="INV1491" s="55"/>
      <c r="INW1491" s="55"/>
      <c r="INX1491" s="55"/>
      <c r="INY1491" s="55"/>
      <c r="INZ1491" s="55"/>
      <c r="IOA1491" s="55"/>
      <c r="IOB1491" s="55"/>
      <c r="IOC1491" s="55"/>
      <c r="IOD1491" s="55"/>
      <c r="IOE1491" s="55"/>
      <c r="IOF1491" s="55"/>
      <c r="IOG1491" s="55"/>
      <c r="IOH1491" s="55"/>
      <c r="IOI1491" s="55"/>
      <c r="IOJ1491" s="55"/>
      <c r="IOK1491" s="55"/>
      <c r="IOL1491" s="55"/>
      <c r="IOM1491" s="55"/>
      <c r="ION1491" s="55"/>
      <c r="IOO1491" s="55"/>
      <c r="IOP1491" s="55"/>
      <c r="IOQ1491" s="55"/>
      <c r="IOR1491" s="55"/>
      <c r="IOS1491" s="55"/>
      <c r="IOT1491" s="55"/>
      <c r="IOU1491" s="55"/>
      <c r="IOV1491" s="55"/>
      <c r="IOW1491" s="55"/>
      <c r="IOX1491" s="55"/>
      <c r="IOY1491" s="55"/>
      <c r="IOZ1491" s="55"/>
      <c r="IPA1491" s="55"/>
      <c r="IPB1491" s="55"/>
      <c r="IPC1491" s="55"/>
      <c r="IPD1491" s="55"/>
      <c r="IPE1491" s="55"/>
      <c r="IPF1491" s="55"/>
      <c r="IPG1491" s="55"/>
      <c r="IPH1491" s="55"/>
      <c r="IPI1491" s="55"/>
      <c r="IPJ1491" s="55"/>
      <c r="IPK1491" s="55"/>
      <c r="IPL1491" s="55"/>
      <c r="IPM1491" s="55"/>
      <c r="IPN1491" s="55"/>
      <c r="IPO1491" s="55"/>
      <c r="IPP1491" s="55"/>
      <c r="IPQ1491" s="55"/>
      <c r="IPR1491" s="55"/>
      <c r="IPS1491" s="55"/>
      <c r="IPT1491" s="55"/>
      <c r="IPU1491" s="55"/>
      <c r="IPV1491" s="55"/>
      <c r="IPW1491" s="55"/>
      <c r="IPX1491" s="55"/>
      <c r="IPY1491" s="55"/>
      <c r="IPZ1491" s="55"/>
      <c r="IQA1491" s="55"/>
      <c r="IQB1491" s="55"/>
      <c r="IQC1491" s="55"/>
      <c r="IQD1491" s="55"/>
      <c r="IQE1491" s="55"/>
      <c r="IQF1491" s="55"/>
      <c r="IQG1491" s="55"/>
      <c r="IQH1491" s="55"/>
      <c r="IQI1491" s="55"/>
      <c r="IQJ1491" s="55"/>
      <c r="IQK1491" s="55"/>
      <c r="IQL1491" s="55"/>
      <c r="IQM1491" s="55"/>
      <c r="IQN1491" s="55"/>
      <c r="IQO1491" s="55"/>
      <c r="IQP1491" s="55"/>
      <c r="IQQ1491" s="55"/>
      <c r="IQR1491" s="55"/>
      <c r="IQS1491" s="55"/>
      <c r="IQT1491" s="55"/>
      <c r="IQU1491" s="55"/>
      <c r="IQV1491" s="55"/>
      <c r="IQW1491" s="55"/>
      <c r="IQX1491" s="55"/>
      <c r="IQY1491" s="55"/>
      <c r="IQZ1491" s="55"/>
      <c r="IRA1491" s="55"/>
      <c r="IRB1491" s="55"/>
      <c r="IRC1491" s="55"/>
      <c r="IRD1491" s="55"/>
      <c r="IRE1491" s="55"/>
      <c r="IRF1491" s="55"/>
      <c r="IRG1491" s="55"/>
      <c r="IRH1491" s="55"/>
      <c r="IRI1491" s="55"/>
      <c r="IRJ1491" s="55"/>
      <c r="IRK1491" s="55"/>
      <c r="IRL1491" s="55"/>
      <c r="IRM1491" s="55"/>
      <c r="IRN1491" s="55"/>
      <c r="IRO1491" s="55"/>
      <c r="IRP1491" s="55"/>
      <c r="IRQ1491" s="55"/>
      <c r="IRR1491" s="55"/>
      <c r="IRS1491" s="55"/>
      <c r="IRT1491" s="55"/>
      <c r="IRU1491" s="55"/>
      <c r="IRV1491" s="55"/>
      <c r="IRW1491" s="55"/>
      <c r="IRX1491" s="55"/>
      <c r="IRY1491" s="55"/>
      <c r="IRZ1491" s="55"/>
      <c r="ISA1491" s="55"/>
      <c r="ISB1491" s="55"/>
      <c r="ISC1491" s="55"/>
      <c r="ISD1491" s="55"/>
      <c r="ISE1491" s="55"/>
      <c r="ISF1491" s="55"/>
      <c r="ISG1491" s="55"/>
      <c r="ISH1491" s="55"/>
      <c r="ISI1491" s="55"/>
      <c r="ISJ1491" s="55"/>
      <c r="ISK1491" s="55"/>
      <c r="ISL1491" s="55"/>
      <c r="ISM1491" s="55"/>
      <c r="ISN1491" s="55"/>
      <c r="ISO1491" s="55"/>
      <c r="ISP1491" s="55"/>
      <c r="ISQ1491" s="55"/>
      <c r="ISR1491" s="55"/>
      <c r="ISS1491" s="55"/>
      <c r="IST1491" s="55"/>
      <c r="ISU1491" s="55"/>
      <c r="ISV1491" s="55"/>
      <c r="ISW1491" s="55"/>
      <c r="ISX1491" s="55"/>
      <c r="ISY1491" s="55"/>
      <c r="ISZ1491" s="55"/>
      <c r="ITA1491" s="55"/>
      <c r="ITB1491" s="55"/>
      <c r="ITC1491" s="55"/>
      <c r="ITD1491" s="55"/>
      <c r="ITE1491" s="55"/>
      <c r="ITF1491" s="55"/>
      <c r="ITG1491" s="55"/>
      <c r="ITH1491" s="55"/>
      <c r="ITI1491" s="55"/>
      <c r="ITJ1491" s="55"/>
      <c r="ITK1491" s="55"/>
      <c r="ITL1491" s="55"/>
      <c r="ITM1491" s="55"/>
      <c r="ITN1491" s="55"/>
      <c r="ITO1491" s="55"/>
      <c r="ITP1491" s="55"/>
      <c r="ITQ1491" s="55"/>
      <c r="ITR1491" s="55"/>
      <c r="ITS1491" s="55"/>
      <c r="ITT1491" s="55"/>
      <c r="ITU1491" s="55"/>
      <c r="ITV1491" s="55"/>
      <c r="ITW1491" s="55"/>
      <c r="ITX1491" s="55"/>
      <c r="ITY1491" s="55"/>
      <c r="ITZ1491" s="55"/>
      <c r="IUA1491" s="55"/>
      <c r="IUB1491" s="55"/>
      <c r="IUC1491" s="55"/>
      <c r="IUD1491" s="55"/>
      <c r="IUE1491" s="55"/>
      <c r="IUF1491" s="55"/>
      <c r="IUG1491" s="55"/>
      <c r="IUH1491" s="55"/>
      <c r="IUI1491" s="55"/>
      <c r="IUJ1491" s="55"/>
      <c r="IUK1491" s="55"/>
      <c r="IUL1491" s="55"/>
      <c r="IUM1491" s="55"/>
      <c r="IUN1491" s="55"/>
      <c r="IUO1491" s="55"/>
      <c r="IUP1491" s="55"/>
      <c r="IUQ1491" s="55"/>
      <c r="IUR1491" s="55"/>
      <c r="IUS1491" s="55"/>
      <c r="IUT1491" s="55"/>
      <c r="IUU1491" s="55"/>
      <c r="IUV1491" s="55"/>
      <c r="IUW1491" s="55"/>
      <c r="IUX1491" s="55"/>
      <c r="IUY1491" s="55"/>
      <c r="IUZ1491" s="55"/>
      <c r="IVA1491" s="55"/>
      <c r="IVB1491" s="55"/>
      <c r="IVC1491" s="55"/>
      <c r="IVD1491" s="55"/>
      <c r="IVE1491" s="55"/>
      <c r="IVF1491" s="55"/>
      <c r="IVG1491" s="55"/>
      <c r="IVH1491" s="55"/>
      <c r="IVI1491" s="55"/>
      <c r="IVJ1491" s="55"/>
      <c r="IVK1491" s="55"/>
      <c r="IVL1491" s="55"/>
      <c r="IVM1491" s="55"/>
      <c r="IVN1491" s="55"/>
      <c r="IVO1491" s="55"/>
      <c r="IVP1491" s="55"/>
      <c r="IVQ1491" s="55"/>
      <c r="IVR1491" s="55"/>
      <c r="IVS1491" s="55"/>
      <c r="IVT1491" s="55"/>
      <c r="IVU1491" s="55"/>
      <c r="IVV1491" s="55"/>
      <c r="IVW1491" s="55"/>
      <c r="IVX1491" s="55"/>
      <c r="IVY1491" s="55"/>
      <c r="IVZ1491" s="55"/>
      <c r="IWA1491" s="55"/>
      <c r="IWB1491" s="55"/>
      <c r="IWC1491" s="55"/>
      <c r="IWD1491" s="55"/>
      <c r="IWE1491" s="55"/>
      <c r="IWF1491" s="55"/>
      <c r="IWG1491" s="55"/>
      <c r="IWH1491" s="55"/>
      <c r="IWI1491" s="55"/>
      <c r="IWJ1491" s="55"/>
      <c r="IWK1491" s="55"/>
      <c r="IWL1491" s="55"/>
      <c r="IWM1491" s="55"/>
      <c r="IWN1491" s="55"/>
      <c r="IWO1491" s="55"/>
      <c r="IWP1491" s="55"/>
      <c r="IWQ1491" s="55"/>
      <c r="IWR1491" s="55"/>
      <c r="IWS1491" s="55"/>
      <c r="IWT1491" s="55"/>
      <c r="IWU1491" s="55"/>
      <c r="IWV1491" s="55"/>
      <c r="IWW1491" s="55"/>
      <c r="IWX1491" s="55"/>
      <c r="IWY1491" s="55"/>
      <c r="IWZ1491" s="55"/>
      <c r="IXA1491" s="55"/>
      <c r="IXB1491" s="55"/>
      <c r="IXC1491" s="55"/>
      <c r="IXD1491" s="55"/>
      <c r="IXE1491" s="55"/>
      <c r="IXF1491" s="55"/>
      <c r="IXG1491" s="55"/>
      <c r="IXH1491" s="55"/>
      <c r="IXI1491" s="55"/>
      <c r="IXJ1491" s="55"/>
      <c r="IXK1491" s="55"/>
      <c r="IXL1491" s="55"/>
      <c r="IXM1491" s="55"/>
      <c r="IXN1491" s="55"/>
      <c r="IXO1491" s="55"/>
      <c r="IXP1491" s="55"/>
      <c r="IXQ1491" s="55"/>
      <c r="IXR1491" s="55"/>
      <c r="IXS1491" s="55"/>
      <c r="IXT1491" s="55"/>
      <c r="IXU1491" s="55"/>
      <c r="IXV1491" s="55"/>
      <c r="IXW1491" s="55"/>
      <c r="IXX1491" s="55"/>
      <c r="IXY1491" s="55"/>
      <c r="IXZ1491" s="55"/>
      <c r="IYA1491" s="55"/>
      <c r="IYB1491" s="55"/>
      <c r="IYC1491" s="55"/>
      <c r="IYD1491" s="55"/>
      <c r="IYE1491" s="55"/>
      <c r="IYF1491" s="55"/>
      <c r="IYG1491" s="55"/>
      <c r="IYH1491" s="55"/>
      <c r="IYI1491" s="55"/>
      <c r="IYJ1491" s="55"/>
      <c r="IYK1491" s="55"/>
      <c r="IYL1491" s="55"/>
      <c r="IYM1491" s="55"/>
      <c r="IYN1491" s="55"/>
      <c r="IYO1491" s="55"/>
      <c r="IYP1491" s="55"/>
      <c r="IYQ1491" s="55"/>
      <c r="IYR1491" s="55"/>
      <c r="IYS1491" s="55"/>
      <c r="IYT1491" s="55"/>
      <c r="IYU1491" s="55"/>
      <c r="IYV1491" s="55"/>
      <c r="IYW1491" s="55"/>
      <c r="IYX1491" s="55"/>
      <c r="IYY1491" s="55"/>
      <c r="IYZ1491" s="55"/>
      <c r="IZA1491" s="55"/>
      <c r="IZB1491" s="55"/>
      <c r="IZC1491" s="55"/>
      <c r="IZD1491" s="55"/>
      <c r="IZE1491" s="55"/>
      <c r="IZF1491" s="55"/>
      <c r="IZG1491" s="55"/>
      <c r="IZH1491" s="55"/>
      <c r="IZI1491" s="55"/>
      <c r="IZJ1491" s="55"/>
      <c r="IZK1491" s="55"/>
      <c r="IZL1491" s="55"/>
      <c r="IZM1491" s="55"/>
      <c r="IZN1491" s="55"/>
      <c r="IZO1491" s="55"/>
      <c r="IZP1491" s="55"/>
      <c r="IZQ1491" s="55"/>
      <c r="IZR1491" s="55"/>
      <c r="IZS1491" s="55"/>
      <c r="IZT1491" s="55"/>
      <c r="IZU1491" s="55"/>
      <c r="IZV1491" s="55"/>
      <c r="IZW1491" s="55"/>
      <c r="IZX1491" s="55"/>
      <c r="IZY1491" s="55"/>
      <c r="IZZ1491" s="55"/>
      <c r="JAA1491" s="55"/>
      <c r="JAB1491" s="55"/>
      <c r="JAC1491" s="55"/>
      <c r="JAD1491" s="55"/>
      <c r="JAE1491" s="55"/>
      <c r="JAF1491" s="55"/>
      <c r="JAG1491" s="55"/>
      <c r="JAH1491" s="55"/>
      <c r="JAI1491" s="55"/>
      <c r="JAJ1491" s="55"/>
      <c r="JAK1491" s="55"/>
      <c r="JAL1491" s="55"/>
      <c r="JAM1491" s="55"/>
      <c r="JAN1491" s="55"/>
      <c r="JAO1491" s="55"/>
      <c r="JAP1491" s="55"/>
      <c r="JAQ1491" s="55"/>
      <c r="JAR1491" s="55"/>
      <c r="JAS1491" s="55"/>
      <c r="JAT1491" s="55"/>
      <c r="JAU1491" s="55"/>
      <c r="JAV1491" s="55"/>
      <c r="JAW1491" s="55"/>
      <c r="JAX1491" s="55"/>
      <c r="JAY1491" s="55"/>
      <c r="JAZ1491" s="55"/>
      <c r="JBA1491" s="55"/>
      <c r="JBB1491" s="55"/>
      <c r="JBC1491" s="55"/>
      <c r="JBD1491" s="55"/>
      <c r="JBE1491" s="55"/>
      <c r="JBF1491" s="55"/>
      <c r="JBG1491" s="55"/>
      <c r="JBH1491" s="55"/>
      <c r="JBI1491" s="55"/>
      <c r="JBJ1491" s="55"/>
      <c r="JBK1491" s="55"/>
      <c r="JBL1491" s="55"/>
      <c r="JBM1491" s="55"/>
      <c r="JBN1491" s="55"/>
      <c r="JBO1491" s="55"/>
      <c r="JBP1491" s="55"/>
      <c r="JBQ1491" s="55"/>
      <c r="JBR1491" s="55"/>
      <c r="JBS1491" s="55"/>
      <c r="JBT1491" s="55"/>
      <c r="JBU1491" s="55"/>
      <c r="JBV1491" s="55"/>
      <c r="JBW1491" s="55"/>
      <c r="JBX1491" s="55"/>
      <c r="JBY1491" s="55"/>
      <c r="JBZ1491" s="55"/>
      <c r="JCA1491" s="55"/>
      <c r="JCB1491" s="55"/>
      <c r="JCC1491" s="55"/>
      <c r="JCD1491" s="55"/>
      <c r="JCE1491" s="55"/>
      <c r="JCF1491" s="55"/>
      <c r="JCG1491" s="55"/>
      <c r="JCH1491" s="55"/>
      <c r="JCI1491" s="55"/>
      <c r="JCJ1491" s="55"/>
      <c r="JCK1491" s="55"/>
      <c r="JCL1491" s="55"/>
      <c r="JCM1491" s="55"/>
      <c r="JCN1491" s="55"/>
      <c r="JCO1491" s="55"/>
      <c r="JCP1491" s="55"/>
      <c r="JCQ1491" s="55"/>
      <c r="JCR1491" s="55"/>
      <c r="JCS1491" s="55"/>
      <c r="JCT1491" s="55"/>
      <c r="JCU1491" s="55"/>
      <c r="JCV1491" s="55"/>
      <c r="JCW1491" s="55"/>
      <c r="JCX1491" s="55"/>
      <c r="JCY1491" s="55"/>
      <c r="JCZ1491" s="55"/>
      <c r="JDA1491" s="55"/>
      <c r="JDB1491" s="55"/>
      <c r="JDC1491" s="55"/>
      <c r="JDD1491" s="55"/>
      <c r="JDE1491" s="55"/>
      <c r="JDF1491" s="55"/>
      <c r="JDG1491" s="55"/>
      <c r="JDH1491" s="55"/>
      <c r="JDI1491" s="55"/>
      <c r="JDJ1491" s="55"/>
      <c r="JDK1491" s="55"/>
      <c r="JDL1491" s="55"/>
      <c r="JDM1491" s="55"/>
      <c r="JDN1491" s="55"/>
      <c r="JDO1491" s="55"/>
      <c r="JDP1491" s="55"/>
      <c r="JDQ1491" s="55"/>
      <c r="JDR1491" s="55"/>
      <c r="JDS1491" s="55"/>
      <c r="JDT1491" s="55"/>
      <c r="JDU1491" s="55"/>
      <c r="JDV1491" s="55"/>
      <c r="JDW1491" s="55"/>
      <c r="JDX1491" s="55"/>
      <c r="JDY1491" s="55"/>
      <c r="JDZ1491" s="55"/>
      <c r="JEA1491" s="55"/>
      <c r="JEB1491" s="55"/>
      <c r="JEC1491" s="55"/>
      <c r="JED1491" s="55"/>
      <c r="JEE1491" s="55"/>
      <c r="JEF1491" s="55"/>
      <c r="JEG1491" s="55"/>
      <c r="JEH1491" s="55"/>
      <c r="JEI1491" s="55"/>
      <c r="JEJ1491" s="55"/>
      <c r="JEK1491" s="55"/>
      <c r="JEL1491" s="55"/>
      <c r="JEM1491" s="55"/>
      <c r="JEN1491" s="55"/>
      <c r="JEO1491" s="55"/>
      <c r="JEP1491" s="55"/>
      <c r="JEQ1491" s="55"/>
      <c r="JER1491" s="55"/>
      <c r="JES1491" s="55"/>
      <c r="JET1491" s="55"/>
      <c r="JEU1491" s="55"/>
      <c r="JEV1491" s="55"/>
      <c r="JEW1491" s="55"/>
      <c r="JEX1491" s="55"/>
      <c r="JEY1491" s="55"/>
      <c r="JEZ1491" s="55"/>
      <c r="JFA1491" s="55"/>
      <c r="JFB1491" s="55"/>
      <c r="JFC1491" s="55"/>
      <c r="JFD1491" s="55"/>
      <c r="JFE1491" s="55"/>
      <c r="JFF1491" s="55"/>
      <c r="JFG1491" s="55"/>
      <c r="JFH1491" s="55"/>
      <c r="JFI1491" s="55"/>
      <c r="JFJ1491" s="55"/>
      <c r="JFK1491" s="55"/>
      <c r="JFL1491" s="55"/>
      <c r="JFM1491" s="55"/>
      <c r="JFN1491" s="55"/>
      <c r="JFO1491" s="55"/>
      <c r="JFP1491" s="55"/>
      <c r="JFQ1491" s="55"/>
      <c r="JFR1491" s="55"/>
      <c r="JFS1491" s="55"/>
      <c r="JFT1491" s="55"/>
      <c r="JFU1491" s="55"/>
      <c r="JFV1491" s="55"/>
      <c r="JFW1491" s="55"/>
      <c r="JFX1491" s="55"/>
      <c r="JFY1491" s="55"/>
      <c r="JFZ1491" s="55"/>
      <c r="JGA1491" s="55"/>
      <c r="JGB1491" s="55"/>
      <c r="JGC1491" s="55"/>
      <c r="JGD1491" s="55"/>
      <c r="JGE1491" s="55"/>
      <c r="JGF1491" s="55"/>
      <c r="JGG1491" s="55"/>
      <c r="JGH1491" s="55"/>
      <c r="JGI1491" s="55"/>
      <c r="JGJ1491" s="55"/>
      <c r="JGK1491" s="55"/>
      <c r="JGL1491" s="55"/>
      <c r="JGM1491" s="55"/>
      <c r="JGN1491" s="55"/>
      <c r="JGO1491" s="55"/>
      <c r="JGP1491" s="55"/>
      <c r="JGQ1491" s="55"/>
      <c r="JGR1491" s="55"/>
      <c r="JGS1491" s="55"/>
      <c r="JGT1491" s="55"/>
      <c r="JGU1491" s="55"/>
      <c r="JGV1491" s="55"/>
      <c r="JGW1491" s="55"/>
      <c r="JGX1491" s="55"/>
      <c r="JGY1491" s="55"/>
      <c r="JGZ1491" s="55"/>
      <c r="JHA1491" s="55"/>
      <c r="JHB1491" s="55"/>
      <c r="JHC1491" s="55"/>
      <c r="JHD1491" s="55"/>
      <c r="JHE1491" s="55"/>
      <c r="JHF1491" s="55"/>
      <c r="JHG1491" s="55"/>
      <c r="JHH1491" s="55"/>
      <c r="JHI1491" s="55"/>
      <c r="JHJ1491" s="55"/>
      <c r="JHK1491" s="55"/>
      <c r="JHL1491" s="55"/>
      <c r="JHM1491" s="55"/>
      <c r="JHN1491" s="55"/>
      <c r="JHO1491" s="55"/>
      <c r="JHP1491" s="55"/>
      <c r="JHQ1491" s="55"/>
      <c r="JHR1491" s="55"/>
      <c r="JHS1491" s="55"/>
      <c r="JHT1491" s="55"/>
      <c r="JHU1491" s="55"/>
      <c r="JHV1491" s="55"/>
      <c r="JHW1491" s="55"/>
      <c r="JHX1491" s="55"/>
      <c r="JHY1491" s="55"/>
      <c r="JHZ1491" s="55"/>
      <c r="JIA1491" s="55"/>
      <c r="JIB1491" s="55"/>
      <c r="JIC1491" s="55"/>
      <c r="JID1491" s="55"/>
      <c r="JIE1491" s="55"/>
      <c r="JIF1491" s="55"/>
      <c r="JIG1491" s="55"/>
      <c r="JIH1491" s="55"/>
      <c r="JII1491" s="55"/>
      <c r="JIJ1491" s="55"/>
      <c r="JIK1491" s="55"/>
      <c r="JIL1491" s="55"/>
      <c r="JIM1491" s="55"/>
      <c r="JIN1491" s="55"/>
      <c r="JIO1491" s="55"/>
      <c r="JIP1491" s="55"/>
      <c r="JIQ1491" s="55"/>
      <c r="JIR1491" s="55"/>
      <c r="JIS1491" s="55"/>
      <c r="JIT1491" s="55"/>
      <c r="JIU1491" s="55"/>
      <c r="JIV1491" s="55"/>
      <c r="JIW1491" s="55"/>
      <c r="JIX1491" s="55"/>
      <c r="JIY1491" s="55"/>
      <c r="JIZ1491" s="55"/>
      <c r="JJA1491" s="55"/>
      <c r="JJB1491" s="55"/>
      <c r="JJC1491" s="55"/>
      <c r="JJD1491" s="55"/>
      <c r="JJE1491" s="55"/>
      <c r="JJF1491" s="55"/>
      <c r="JJG1491" s="55"/>
      <c r="JJH1491" s="55"/>
      <c r="JJI1491" s="55"/>
      <c r="JJJ1491" s="55"/>
      <c r="JJK1491" s="55"/>
      <c r="JJL1491" s="55"/>
      <c r="JJM1491" s="55"/>
      <c r="JJN1491" s="55"/>
      <c r="JJO1491" s="55"/>
      <c r="JJP1491" s="55"/>
      <c r="JJQ1491" s="55"/>
      <c r="JJR1491" s="55"/>
      <c r="JJS1491" s="55"/>
      <c r="JJT1491" s="55"/>
      <c r="JJU1491" s="55"/>
      <c r="JJV1491" s="55"/>
      <c r="JJW1491" s="55"/>
      <c r="JJX1491" s="55"/>
      <c r="JJY1491" s="55"/>
      <c r="JJZ1491" s="55"/>
      <c r="JKA1491" s="55"/>
      <c r="JKB1491" s="55"/>
      <c r="JKC1491" s="55"/>
      <c r="JKD1491" s="55"/>
      <c r="JKE1491" s="55"/>
      <c r="JKF1491" s="55"/>
      <c r="JKG1491" s="55"/>
      <c r="JKH1491" s="55"/>
      <c r="JKI1491" s="55"/>
      <c r="JKJ1491" s="55"/>
      <c r="JKK1491" s="55"/>
      <c r="JKL1491" s="55"/>
      <c r="JKM1491" s="55"/>
      <c r="JKN1491" s="55"/>
      <c r="JKO1491" s="55"/>
      <c r="JKP1491" s="55"/>
      <c r="JKQ1491" s="55"/>
      <c r="JKR1491" s="55"/>
      <c r="JKS1491" s="55"/>
      <c r="JKT1491" s="55"/>
      <c r="JKU1491" s="55"/>
      <c r="JKV1491" s="55"/>
      <c r="JKW1491" s="55"/>
      <c r="JKX1491" s="55"/>
      <c r="JKY1491" s="55"/>
      <c r="JKZ1491" s="55"/>
      <c r="JLA1491" s="55"/>
      <c r="JLB1491" s="55"/>
      <c r="JLC1491" s="55"/>
      <c r="JLD1491" s="55"/>
      <c r="JLE1491" s="55"/>
      <c r="JLF1491" s="55"/>
      <c r="JLG1491" s="55"/>
      <c r="JLH1491" s="55"/>
      <c r="JLI1491" s="55"/>
      <c r="JLJ1491" s="55"/>
      <c r="JLK1491" s="55"/>
      <c r="JLL1491" s="55"/>
      <c r="JLM1491" s="55"/>
      <c r="JLN1491" s="55"/>
      <c r="JLO1491" s="55"/>
      <c r="JLP1491" s="55"/>
      <c r="JLQ1491" s="55"/>
      <c r="JLR1491" s="55"/>
      <c r="JLS1491" s="55"/>
      <c r="JLT1491" s="55"/>
      <c r="JLU1491" s="55"/>
      <c r="JLV1491" s="55"/>
      <c r="JLW1491" s="55"/>
      <c r="JLX1491" s="55"/>
      <c r="JLY1491" s="55"/>
      <c r="JLZ1491" s="55"/>
      <c r="JMA1491" s="55"/>
      <c r="JMB1491" s="55"/>
      <c r="JMC1491" s="55"/>
      <c r="JMD1491" s="55"/>
      <c r="JME1491" s="55"/>
      <c r="JMF1491" s="55"/>
      <c r="JMG1491" s="55"/>
      <c r="JMH1491" s="55"/>
      <c r="JMI1491" s="55"/>
      <c r="JMJ1491" s="55"/>
      <c r="JMK1491" s="55"/>
      <c r="JML1491" s="55"/>
      <c r="JMM1491" s="55"/>
      <c r="JMN1491" s="55"/>
      <c r="JMO1491" s="55"/>
      <c r="JMP1491" s="55"/>
      <c r="JMQ1491" s="55"/>
      <c r="JMR1491" s="55"/>
      <c r="JMS1491" s="55"/>
      <c r="JMT1491" s="55"/>
      <c r="JMU1491" s="55"/>
      <c r="JMV1491" s="55"/>
      <c r="JMW1491" s="55"/>
      <c r="JMX1491" s="55"/>
      <c r="JMY1491" s="55"/>
      <c r="JMZ1491" s="55"/>
      <c r="JNA1491" s="55"/>
      <c r="JNB1491" s="55"/>
      <c r="JNC1491" s="55"/>
      <c r="JND1491" s="55"/>
      <c r="JNE1491" s="55"/>
      <c r="JNF1491" s="55"/>
      <c r="JNG1491" s="55"/>
      <c r="JNH1491" s="55"/>
      <c r="JNI1491" s="55"/>
      <c r="JNJ1491" s="55"/>
      <c r="JNK1491" s="55"/>
      <c r="JNL1491" s="55"/>
      <c r="JNM1491" s="55"/>
      <c r="JNN1491" s="55"/>
      <c r="JNO1491" s="55"/>
      <c r="JNP1491" s="55"/>
      <c r="JNQ1491" s="55"/>
      <c r="JNR1491" s="55"/>
      <c r="JNS1491" s="55"/>
      <c r="JNT1491" s="55"/>
      <c r="JNU1491" s="55"/>
      <c r="JNV1491" s="55"/>
      <c r="JNW1491" s="55"/>
      <c r="JNX1491" s="55"/>
      <c r="JNY1491" s="55"/>
      <c r="JNZ1491" s="55"/>
      <c r="JOA1491" s="55"/>
      <c r="JOB1491" s="55"/>
      <c r="JOC1491" s="55"/>
      <c r="JOD1491" s="55"/>
      <c r="JOE1491" s="55"/>
      <c r="JOF1491" s="55"/>
      <c r="JOG1491" s="55"/>
      <c r="JOH1491" s="55"/>
      <c r="JOI1491" s="55"/>
      <c r="JOJ1491" s="55"/>
      <c r="JOK1491" s="55"/>
      <c r="JOL1491" s="55"/>
      <c r="JOM1491" s="55"/>
      <c r="JON1491" s="55"/>
      <c r="JOO1491" s="55"/>
      <c r="JOP1491" s="55"/>
      <c r="JOQ1491" s="55"/>
      <c r="JOR1491" s="55"/>
      <c r="JOS1491" s="55"/>
      <c r="JOT1491" s="55"/>
      <c r="JOU1491" s="55"/>
      <c r="JOV1491" s="55"/>
      <c r="JOW1491" s="55"/>
      <c r="JOX1491" s="55"/>
      <c r="JOY1491" s="55"/>
      <c r="JOZ1491" s="55"/>
      <c r="JPA1491" s="55"/>
      <c r="JPB1491" s="55"/>
      <c r="JPC1491" s="55"/>
      <c r="JPD1491" s="55"/>
      <c r="JPE1491" s="55"/>
      <c r="JPF1491" s="55"/>
      <c r="JPG1491" s="55"/>
      <c r="JPH1491" s="55"/>
      <c r="JPI1491" s="55"/>
      <c r="JPJ1491" s="55"/>
      <c r="JPK1491" s="55"/>
      <c r="JPL1491" s="55"/>
      <c r="JPM1491" s="55"/>
      <c r="JPN1491" s="55"/>
      <c r="JPO1491" s="55"/>
      <c r="JPP1491" s="55"/>
      <c r="JPQ1491" s="55"/>
      <c r="JPR1491" s="55"/>
      <c r="JPS1491" s="55"/>
      <c r="JPT1491" s="55"/>
      <c r="JPU1491" s="55"/>
      <c r="JPV1491" s="55"/>
      <c r="JPW1491" s="55"/>
      <c r="JPX1491" s="55"/>
      <c r="JPY1491" s="55"/>
      <c r="JPZ1491" s="55"/>
      <c r="JQA1491" s="55"/>
      <c r="JQB1491" s="55"/>
      <c r="JQC1491" s="55"/>
      <c r="JQD1491" s="55"/>
      <c r="JQE1491" s="55"/>
      <c r="JQF1491" s="55"/>
      <c r="JQG1491" s="55"/>
      <c r="JQH1491" s="55"/>
      <c r="JQI1491" s="55"/>
      <c r="JQJ1491" s="55"/>
      <c r="JQK1491" s="55"/>
      <c r="JQL1491" s="55"/>
      <c r="JQM1491" s="55"/>
      <c r="JQN1491" s="55"/>
      <c r="JQO1491" s="55"/>
      <c r="JQP1491" s="55"/>
      <c r="JQQ1491" s="55"/>
      <c r="JQR1491" s="55"/>
      <c r="JQS1491" s="55"/>
      <c r="JQT1491" s="55"/>
      <c r="JQU1491" s="55"/>
      <c r="JQV1491" s="55"/>
      <c r="JQW1491" s="55"/>
      <c r="JQX1491" s="55"/>
      <c r="JQY1491" s="55"/>
      <c r="JQZ1491" s="55"/>
      <c r="JRA1491" s="55"/>
      <c r="JRB1491" s="55"/>
      <c r="JRC1491" s="55"/>
      <c r="JRD1491" s="55"/>
      <c r="JRE1491" s="55"/>
      <c r="JRF1491" s="55"/>
      <c r="JRG1491" s="55"/>
      <c r="JRH1491" s="55"/>
      <c r="JRI1491" s="55"/>
      <c r="JRJ1491" s="55"/>
      <c r="JRK1491" s="55"/>
      <c r="JRL1491" s="55"/>
      <c r="JRM1491" s="55"/>
      <c r="JRN1491" s="55"/>
      <c r="JRO1491" s="55"/>
      <c r="JRP1491" s="55"/>
      <c r="JRQ1491" s="55"/>
      <c r="JRR1491" s="55"/>
      <c r="JRS1491" s="55"/>
      <c r="JRT1491" s="55"/>
      <c r="JRU1491" s="55"/>
      <c r="JRV1491" s="55"/>
      <c r="JRW1491" s="55"/>
      <c r="JRX1491" s="55"/>
      <c r="JRY1491" s="55"/>
      <c r="JRZ1491" s="55"/>
      <c r="JSA1491" s="55"/>
      <c r="JSB1491" s="55"/>
      <c r="JSC1491" s="55"/>
      <c r="JSD1491" s="55"/>
      <c r="JSE1491" s="55"/>
      <c r="JSF1491" s="55"/>
      <c r="JSG1491" s="55"/>
      <c r="JSH1491" s="55"/>
      <c r="JSI1491" s="55"/>
      <c r="JSJ1491" s="55"/>
      <c r="JSK1491" s="55"/>
      <c r="JSL1491" s="55"/>
      <c r="JSM1491" s="55"/>
      <c r="JSN1491" s="55"/>
      <c r="JSO1491" s="55"/>
      <c r="JSP1491" s="55"/>
      <c r="JSQ1491" s="55"/>
      <c r="JSR1491" s="55"/>
      <c r="JSS1491" s="55"/>
      <c r="JST1491" s="55"/>
      <c r="JSU1491" s="55"/>
      <c r="JSV1491" s="55"/>
      <c r="JSW1491" s="55"/>
      <c r="JSX1491" s="55"/>
      <c r="JSY1491" s="55"/>
      <c r="JSZ1491" s="55"/>
      <c r="JTA1491" s="55"/>
      <c r="JTB1491" s="55"/>
      <c r="JTC1491" s="55"/>
      <c r="JTD1491" s="55"/>
      <c r="JTE1491" s="55"/>
      <c r="JTF1491" s="55"/>
      <c r="JTG1491" s="55"/>
      <c r="JTH1491" s="55"/>
      <c r="JTI1491" s="55"/>
      <c r="JTJ1491" s="55"/>
      <c r="JTK1491" s="55"/>
      <c r="JTL1491" s="55"/>
      <c r="JTM1491" s="55"/>
      <c r="JTN1491" s="55"/>
      <c r="JTO1491" s="55"/>
      <c r="JTP1491" s="55"/>
      <c r="JTQ1491" s="55"/>
      <c r="JTR1491" s="55"/>
      <c r="JTS1491" s="55"/>
      <c r="JTT1491" s="55"/>
      <c r="JTU1491" s="55"/>
      <c r="JTV1491" s="55"/>
      <c r="JTW1491" s="55"/>
      <c r="JTX1491" s="55"/>
      <c r="JTY1491" s="55"/>
      <c r="JTZ1491" s="55"/>
      <c r="JUA1491" s="55"/>
      <c r="JUB1491" s="55"/>
      <c r="JUC1491" s="55"/>
      <c r="JUD1491" s="55"/>
      <c r="JUE1491" s="55"/>
      <c r="JUF1491" s="55"/>
      <c r="JUG1491" s="55"/>
      <c r="JUH1491" s="55"/>
      <c r="JUI1491" s="55"/>
      <c r="JUJ1491" s="55"/>
      <c r="JUK1491" s="55"/>
      <c r="JUL1491" s="55"/>
      <c r="JUM1491" s="55"/>
      <c r="JUN1491" s="55"/>
      <c r="JUO1491" s="55"/>
      <c r="JUP1491" s="55"/>
      <c r="JUQ1491" s="55"/>
      <c r="JUR1491" s="55"/>
      <c r="JUS1491" s="55"/>
      <c r="JUT1491" s="55"/>
      <c r="JUU1491" s="55"/>
      <c r="JUV1491" s="55"/>
      <c r="JUW1491" s="55"/>
      <c r="JUX1491" s="55"/>
      <c r="JUY1491" s="55"/>
      <c r="JUZ1491" s="55"/>
      <c r="JVA1491" s="55"/>
      <c r="JVB1491" s="55"/>
      <c r="JVC1491" s="55"/>
      <c r="JVD1491" s="55"/>
      <c r="JVE1491" s="55"/>
      <c r="JVF1491" s="55"/>
      <c r="JVG1491" s="55"/>
      <c r="JVH1491" s="55"/>
      <c r="JVI1491" s="55"/>
      <c r="JVJ1491" s="55"/>
      <c r="JVK1491" s="55"/>
      <c r="JVL1491" s="55"/>
      <c r="JVM1491" s="55"/>
      <c r="JVN1491" s="55"/>
      <c r="JVO1491" s="55"/>
      <c r="JVP1491" s="55"/>
      <c r="JVQ1491" s="55"/>
      <c r="JVR1491" s="55"/>
      <c r="JVS1491" s="55"/>
      <c r="JVT1491" s="55"/>
      <c r="JVU1491" s="55"/>
      <c r="JVV1491" s="55"/>
      <c r="JVW1491" s="55"/>
      <c r="JVX1491" s="55"/>
      <c r="JVY1491" s="55"/>
      <c r="JVZ1491" s="55"/>
      <c r="JWA1491" s="55"/>
      <c r="JWB1491" s="55"/>
      <c r="JWC1491" s="55"/>
      <c r="JWD1491" s="55"/>
      <c r="JWE1491" s="55"/>
      <c r="JWF1491" s="55"/>
      <c r="JWG1491" s="55"/>
      <c r="JWH1491" s="55"/>
      <c r="JWI1491" s="55"/>
      <c r="JWJ1491" s="55"/>
      <c r="JWK1491" s="55"/>
      <c r="JWL1491" s="55"/>
      <c r="JWM1491" s="55"/>
      <c r="JWN1491" s="55"/>
      <c r="JWO1491" s="55"/>
      <c r="JWP1491" s="55"/>
      <c r="JWQ1491" s="55"/>
      <c r="JWR1491" s="55"/>
      <c r="JWS1491" s="55"/>
      <c r="JWT1491" s="55"/>
      <c r="JWU1491" s="55"/>
      <c r="JWV1491" s="55"/>
      <c r="JWW1491" s="55"/>
      <c r="JWX1491" s="55"/>
      <c r="JWY1491" s="55"/>
      <c r="JWZ1491" s="55"/>
      <c r="JXA1491" s="55"/>
      <c r="JXB1491" s="55"/>
      <c r="JXC1491" s="55"/>
      <c r="JXD1491" s="55"/>
      <c r="JXE1491" s="55"/>
      <c r="JXF1491" s="55"/>
      <c r="JXG1491" s="55"/>
      <c r="JXH1491" s="55"/>
      <c r="JXI1491" s="55"/>
      <c r="JXJ1491" s="55"/>
      <c r="JXK1491" s="55"/>
      <c r="JXL1491" s="55"/>
      <c r="JXM1491" s="55"/>
      <c r="JXN1491" s="55"/>
      <c r="JXO1491" s="55"/>
      <c r="JXP1491" s="55"/>
      <c r="JXQ1491" s="55"/>
      <c r="JXR1491" s="55"/>
      <c r="JXS1491" s="55"/>
      <c r="JXT1491" s="55"/>
      <c r="JXU1491" s="55"/>
      <c r="JXV1491" s="55"/>
      <c r="JXW1491" s="55"/>
      <c r="JXX1491" s="55"/>
      <c r="JXY1491" s="55"/>
      <c r="JXZ1491" s="55"/>
      <c r="JYA1491" s="55"/>
      <c r="JYB1491" s="55"/>
      <c r="JYC1491" s="55"/>
      <c r="JYD1491" s="55"/>
      <c r="JYE1491" s="55"/>
      <c r="JYF1491" s="55"/>
      <c r="JYG1491" s="55"/>
      <c r="JYH1491" s="55"/>
      <c r="JYI1491" s="55"/>
      <c r="JYJ1491" s="55"/>
      <c r="JYK1491" s="55"/>
      <c r="JYL1491" s="55"/>
      <c r="JYM1491" s="55"/>
      <c r="JYN1491" s="55"/>
      <c r="JYO1491" s="55"/>
      <c r="JYP1491" s="55"/>
      <c r="JYQ1491" s="55"/>
      <c r="JYR1491" s="55"/>
      <c r="JYS1491" s="55"/>
      <c r="JYT1491" s="55"/>
      <c r="JYU1491" s="55"/>
      <c r="JYV1491" s="55"/>
      <c r="JYW1491" s="55"/>
      <c r="JYX1491" s="55"/>
      <c r="JYY1491" s="55"/>
      <c r="JYZ1491" s="55"/>
      <c r="JZA1491" s="55"/>
      <c r="JZB1491" s="55"/>
      <c r="JZC1491" s="55"/>
      <c r="JZD1491" s="55"/>
      <c r="JZE1491" s="55"/>
      <c r="JZF1491" s="55"/>
      <c r="JZG1491" s="55"/>
      <c r="JZH1491" s="55"/>
      <c r="JZI1491" s="55"/>
      <c r="JZJ1491" s="55"/>
      <c r="JZK1491" s="55"/>
      <c r="JZL1491" s="55"/>
      <c r="JZM1491" s="55"/>
      <c r="JZN1491" s="55"/>
      <c r="JZO1491" s="55"/>
      <c r="JZP1491" s="55"/>
      <c r="JZQ1491" s="55"/>
      <c r="JZR1491" s="55"/>
      <c r="JZS1491" s="55"/>
      <c r="JZT1491" s="55"/>
      <c r="JZU1491" s="55"/>
      <c r="JZV1491" s="55"/>
      <c r="JZW1491" s="55"/>
      <c r="JZX1491" s="55"/>
      <c r="JZY1491" s="55"/>
      <c r="JZZ1491" s="55"/>
      <c r="KAA1491" s="55"/>
      <c r="KAB1491" s="55"/>
      <c r="KAC1491" s="55"/>
      <c r="KAD1491" s="55"/>
      <c r="KAE1491" s="55"/>
      <c r="KAF1491" s="55"/>
      <c r="KAG1491" s="55"/>
      <c r="KAH1491" s="55"/>
      <c r="KAI1491" s="55"/>
      <c r="KAJ1491" s="55"/>
      <c r="KAK1491" s="55"/>
      <c r="KAL1491" s="55"/>
      <c r="KAM1491" s="55"/>
      <c r="KAN1491" s="55"/>
      <c r="KAO1491" s="55"/>
      <c r="KAP1491" s="55"/>
      <c r="KAQ1491" s="55"/>
      <c r="KAR1491" s="55"/>
      <c r="KAS1491" s="55"/>
      <c r="KAT1491" s="55"/>
      <c r="KAU1491" s="55"/>
      <c r="KAV1491" s="55"/>
      <c r="KAW1491" s="55"/>
      <c r="KAX1491" s="55"/>
      <c r="KAY1491" s="55"/>
      <c r="KAZ1491" s="55"/>
      <c r="KBA1491" s="55"/>
      <c r="KBB1491" s="55"/>
      <c r="KBC1491" s="55"/>
      <c r="KBD1491" s="55"/>
      <c r="KBE1491" s="55"/>
      <c r="KBF1491" s="55"/>
      <c r="KBG1491" s="55"/>
      <c r="KBH1491" s="55"/>
      <c r="KBI1491" s="55"/>
      <c r="KBJ1491" s="55"/>
      <c r="KBK1491" s="55"/>
      <c r="KBL1491" s="55"/>
      <c r="KBM1491" s="55"/>
      <c r="KBN1491" s="55"/>
      <c r="KBO1491" s="55"/>
      <c r="KBP1491" s="55"/>
      <c r="KBQ1491" s="55"/>
      <c r="KBR1491" s="55"/>
      <c r="KBS1491" s="55"/>
      <c r="KBT1491" s="55"/>
      <c r="KBU1491" s="55"/>
      <c r="KBV1491" s="55"/>
      <c r="KBW1491" s="55"/>
      <c r="KBX1491" s="55"/>
      <c r="KBY1491" s="55"/>
      <c r="KBZ1491" s="55"/>
      <c r="KCA1491" s="55"/>
      <c r="KCB1491" s="55"/>
      <c r="KCC1491" s="55"/>
      <c r="KCD1491" s="55"/>
      <c r="KCE1491" s="55"/>
      <c r="KCF1491" s="55"/>
      <c r="KCG1491" s="55"/>
      <c r="KCH1491" s="55"/>
      <c r="KCI1491" s="55"/>
      <c r="KCJ1491" s="55"/>
      <c r="KCK1491" s="55"/>
      <c r="KCL1491" s="55"/>
      <c r="KCM1491" s="55"/>
      <c r="KCN1491" s="55"/>
      <c r="KCO1491" s="55"/>
      <c r="KCP1491" s="55"/>
      <c r="KCQ1491" s="55"/>
      <c r="KCR1491" s="55"/>
      <c r="KCS1491" s="55"/>
      <c r="KCT1491" s="55"/>
      <c r="KCU1491" s="55"/>
      <c r="KCV1491" s="55"/>
      <c r="KCW1491" s="55"/>
      <c r="KCX1491" s="55"/>
      <c r="KCY1491" s="55"/>
      <c r="KCZ1491" s="55"/>
      <c r="KDA1491" s="55"/>
      <c r="KDB1491" s="55"/>
      <c r="KDC1491" s="55"/>
      <c r="KDD1491" s="55"/>
      <c r="KDE1491" s="55"/>
      <c r="KDF1491" s="55"/>
      <c r="KDG1491" s="55"/>
      <c r="KDH1491" s="55"/>
      <c r="KDI1491" s="55"/>
      <c r="KDJ1491" s="55"/>
      <c r="KDK1491" s="55"/>
      <c r="KDL1491" s="55"/>
      <c r="KDM1491" s="55"/>
      <c r="KDN1491" s="55"/>
      <c r="KDO1491" s="55"/>
      <c r="KDP1491" s="55"/>
      <c r="KDQ1491" s="55"/>
      <c r="KDR1491" s="55"/>
      <c r="KDS1491" s="55"/>
      <c r="KDT1491" s="55"/>
      <c r="KDU1491" s="55"/>
      <c r="KDV1491" s="55"/>
      <c r="KDW1491" s="55"/>
      <c r="KDX1491" s="55"/>
      <c r="KDY1491" s="55"/>
      <c r="KDZ1491" s="55"/>
      <c r="KEA1491" s="55"/>
      <c r="KEB1491" s="55"/>
      <c r="KEC1491" s="55"/>
      <c r="KED1491" s="55"/>
      <c r="KEE1491" s="55"/>
      <c r="KEF1491" s="55"/>
      <c r="KEG1491" s="55"/>
      <c r="KEH1491" s="55"/>
      <c r="KEI1491" s="55"/>
      <c r="KEJ1491" s="55"/>
      <c r="KEK1491" s="55"/>
      <c r="KEL1491" s="55"/>
      <c r="KEM1491" s="55"/>
      <c r="KEN1491" s="55"/>
      <c r="KEO1491" s="55"/>
      <c r="KEP1491" s="55"/>
      <c r="KEQ1491" s="55"/>
      <c r="KER1491" s="55"/>
      <c r="KES1491" s="55"/>
      <c r="KET1491" s="55"/>
      <c r="KEU1491" s="55"/>
      <c r="KEV1491" s="55"/>
      <c r="KEW1491" s="55"/>
      <c r="KEX1491" s="55"/>
      <c r="KEY1491" s="55"/>
      <c r="KEZ1491" s="55"/>
      <c r="KFA1491" s="55"/>
      <c r="KFB1491" s="55"/>
      <c r="KFC1491" s="55"/>
      <c r="KFD1491" s="55"/>
      <c r="KFE1491" s="55"/>
      <c r="KFF1491" s="55"/>
      <c r="KFG1491" s="55"/>
      <c r="KFH1491" s="55"/>
      <c r="KFI1491" s="55"/>
      <c r="KFJ1491" s="55"/>
      <c r="KFK1491" s="55"/>
      <c r="KFL1491" s="55"/>
      <c r="KFM1491" s="55"/>
      <c r="KFN1491" s="55"/>
      <c r="KFO1491" s="55"/>
      <c r="KFP1491" s="55"/>
      <c r="KFQ1491" s="55"/>
      <c r="KFR1491" s="55"/>
      <c r="KFS1491" s="55"/>
      <c r="KFT1491" s="55"/>
      <c r="KFU1491" s="55"/>
      <c r="KFV1491" s="55"/>
      <c r="KFW1491" s="55"/>
      <c r="KFX1491" s="55"/>
      <c r="KFY1491" s="55"/>
      <c r="KFZ1491" s="55"/>
      <c r="KGA1491" s="55"/>
      <c r="KGB1491" s="55"/>
      <c r="KGC1491" s="55"/>
      <c r="KGD1491" s="55"/>
      <c r="KGE1491" s="55"/>
      <c r="KGF1491" s="55"/>
      <c r="KGG1491" s="55"/>
      <c r="KGH1491" s="55"/>
      <c r="KGI1491" s="55"/>
      <c r="KGJ1491" s="55"/>
      <c r="KGK1491" s="55"/>
      <c r="KGL1491" s="55"/>
      <c r="KGM1491" s="55"/>
      <c r="KGN1491" s="55"/>
      <c r="KGO1491" s="55"/>
      <c r="KGP1491" s="55"/>
      <c r="KGQ1491" s="55"/>
      <c r="KGR1491" s="55"/>
      <c r="KGS1491" s="55"/>
      <c r="KGT1491" s="55"/>
      <c r="KGU1491" s="55"/>
      <c r="KGV1491" s="55"/>
      <c r="KGW1491" s="55"/>
      <c r="KGX1491" s="55"/>
      <c r="KGY1491" s="55"/>
      <c r="KGZ1491" s="55"/>
      <c r="KHA1491" s="55"/>
      <c r="KHB1491" s="55"/>
      <c r="KHC1491" s="55"/>
      <c r="KHD1491" s="55"/>
      <c r="KHE1491" s="55"/>
      <c r="KHF1491" s="55"/>
      <c r="KHG1491" s="55"/>
      <c r="KHH1491" s="55"/>
      <c r="KHI1491" s="55"/>
      <c r="KHJ1491" s="55"/>
      <c r="KHK1491" s="55"/>
      <c r="KHL1491" s="55"/>
      <c r="KHM1491" s="55"/>
      <c r="KHN1491" s="55"/>
      <c r="KHO1491" s="55"/>
      <c r="KHP1491" s="55"/>
      <c r="KHQ1491" s="55"/>
      <c r="KHR1491" s="55"/>
      <c r="KHS1491" s="55"/>
      <c r="KHT1491" s="55"/>
      <c r="KHU1491" s="55"/>
      <c r="KHV1491" s="55"/>
      <c r="KHW1491" s="55"/>
      <c r="KHX1491" s="55"/>
      <c r="KHY1491" s="55"/>
      <c r="KHZ1491" s="55"/>
      <c r="KIA1491" s="55"/>
      <c r="KIB1491" s="55"/>
      <c r="KIC1491" s="55"/>
      <c r="KID1491" s="55"/>
      <c r="KIE1491" s="55"/>
      <c r="KIF1491" s="55"/>
      <c r="KIG1491" s="55"/>
      <c r="KIH1491" s="55"/>
      <c r="KII1491" s="55"/>
      <c r="KIJ1491" s="55"/>
      <c r="KIK1491" s="55"/>
      <c r="KIL1491" s="55"/>
      <c r="KIM1491" s="55"/>
      <c r="KIN1491" s="55"/>
      <c r="KIO1491" s="55"/>
      <c r="KIP1491" s="55"/>
      <c r="KIQ1491" s="55"/>
      <c r="KIR1491" s="55"/>
      <c r="KIS1491" s="55"/>
      <c r="KIT1491" s="55"/>
      <c r="KIU1491" s="55"/>
      <c r="KIV1491" s="55"/>
      <c r="KIW1491" s="55"/>
      <c r="KIX1491" s="55"/>
      <c r="KIY1491" s="55"/>
      <c r="KIZ1491" s="55"/>
      <c r="KJA1491" s="55"/>
      <c r="KJB1491" s="55"/>
      <c r="KJC1491" s="55"/>
      <c r="KJD1491" s="55"/>
      <c r="KJE1491" s="55"/>
      <c r="KJF1491" s="55"/>
      <c r="KJG1491" s="55"/>
      <c r="KJH1491" s="55"/>
      <c r="KJI1491" s="55"/>
      <c r="KJJ1491" s="55"/>
      <c r="KJK1491" s="55"/>
      <c r="KJL1491" s="55"/>
      <c r="KJM1491" s="55"/>
      <c r="KJN1491" s="55"/>
      <c r="KJO1491" s="55"/>
      <c r="KJP1491" s="55"/>
      <c r="KJQ1491" s="55"/>
      <c r="KJR1491" s="55"/>
      <c r="KJS1491" s="55"/>
      <c r="KJT1491" s="55"/>
      <c r="KJU1491" s="55"/>
      <c r="KJV1491" s="55"/>
      <c r="KJW1491" s="55"/>
      <c r="KJX1491" s="55"/>
      <c r="KJY1491" s="55"/>
      <c r="KJZ1491" s="55"/>
      <c r="KKA1491" s="55"/>
      <c r="KKB1491" s="55"/>
      <c r="KKC1491" s="55"/>
      <c r="KKD1491" s="55"/>
      <c r="KKE1491" s="55"/>
      <c r="KKF1491" s="55"/>
      <c r="KKG1491" s="55"/>
      <c r="KKH1491" s="55"/>
      <c r="KKI1491" s="55"/>
      <c r="KKJ1491" s="55"/>
      <c r="KKK1491" s="55"/>
      <c r="KKL1491" s="55"/>
      <c r="KKM1491" s="55"/>
      <c r="KKN1491" s="55"/>
      <c r="KKO1491" s="55"/>
      <c r="KKP1491" s="55"/>
      <c r="KKQ1491" s="55"/>
      <c r="KKR1491" s="55"/>
      <c r="KKS1491" s="55"/>
      <c r="KKT1491" s="55"/>
      <c r="KKU1491" s="55"/>
      <c r="KKV1491" s="55"/>
      <c r="KKW1491" s="55"/>
      <c r="KKX1491" s="55"/>
      <c r="KKY1491" s="55"/>
      <c r="KKZ1491" s="55"/>
      <c r="KLA1491" s="55"/>
      <c r="KLB1491" s="55"/>
      <c r="KLC1491" s="55"/>
      <c r="KLD1491" s="55"/>
      <c r="KLE1491" s="55"/>
      <c r="KLF1491" s="55"/>
      <c r="KLG1491" s="55"/>
      <c r="KLH1491" s="55"/>
      <c r="KLI1491" s="55"/>
      <c r="KLJ1491" s="55"/>
      <c r="KLK1491" s="55"/>
      <c r="KLL1491" s="55"/>
      <c r="KLM1491" s="55"/>
      <c r="KLN1491" s="55"/>
      <c r="KLO1491" s="55"/>
      <c r="KLP1491" s="55"/>
      <c r="KLQ1491" s="55"/>
      <c r="KLR1491" s="55"/>
      <c r="KLS1491" s="55"/>
      <c r="KLT1491" s="55"/>
      <c r="KLU1491" s="55"/>
      <c r="KLV1491" s="55"/>
      <c r="KLW1491" s="55"/>
      <c r="KLX1491" s="55"/>
      <c r="KLY1491" s="55"/>
      <c r="KLZ1491" s="55"/>
      <c r="KMA1491" s="55"/>
      <c r="KMB1491" s="55"/>
      <c r="KMC1491" s="55"/>
      <c r="KMD1491" s="55"/>
      <c r="KME1491" s="55"/>
      <c r="KMF1491" s="55"/>
      <c r="KMG1491" s="55"/>
      <c r="KMH1491" s="55"/>
      <c r="KMI1491" s="55"/>
      <c r="KMJ1491" s="55"/>
      <c r="KMK1491" s="55"/>
      <c r="KML1491" s="55"/>
      <c r="KMM1491" s="55"/>
      <c r="KMN1491" s="55"/>
      <c r="KMO1491" s="55"/>
      <c r="KMP1491" s="55"/>
      <c r="KMQ1491" s="55"/>
      <c r="KMR1491" s="55"/>
      <c r="KMS1491" s="55"/>
      <c r="KMT1491" s="55"/>
      <c r="KMU1491" s="55"/>
      <c r="KMV1491" s="55"/>
      <c r="KMW1491" s="55"/>
      <c r="KMX1491" s="55"/>
      <c r="KMY1491" s="55"/>
      <c r="KMZ1491" s="55"/>
      <c r="KNA1491" s="55"/>
      <c r="KNB1491" s="55"/>
      <c r="KNC1491" s="55"/>
      <c r="KND1491" s="55"/>
      <c r="KNE1491" s="55"/>
      <c r="KNF1491" s="55"/>
      <c r="KNG1491" s="55"/>
      <c r="KNH1491" s="55"/>
      <c r="KNI1491" s="55"/>
      <c r="KNJ1491" s="55"/>
      <c r="KNK1491" s="55"/>
      <c r="KNL1491" s="55"/>
      <c r="KNM1491" s="55"/>
      <c r="KNN1491" s="55"/>
      <c r="KNO1491" s="55"/>
      <c r="KNP1491" s="55"/>
      <c r="KNQ1491" s="55"/>
      <c r="KNR1491" s="55"/>
      <c r="KNS1491" s="55"/>
      <c r="KNT1491" s="55"/>
      <c r="KNU1491" s="55"/>
      <c r="KNV1491" s="55"/>
      <c r="KNW1491" s="55"/>
      <c r="KNX1491" s="55"/>
      <c r="KNY1491" s="55"/>
      <c r="KNZ1491" s="55"/>
      <c r="KOA1491" s="55"/>
      <c r="KOB1491" s="55"/>
      <c r="KOC1491" s="55"/>
      <c r="KOD1491" s="55"/>
      <c r="KOE1491" s="55"/>
      <c r="KOF1491" s="55"/>
      <c r="KOG1491" s="55"/>
      <c r="KOH1491" s="55"/>
      <c r="KOI1491" s="55"/>
      <c r="KOJ1491" s="55"/>
      <c r="KOK1491" s="55"/>
      <c r="KOL1491" s="55"/>
      <c r="KOM1491" s="55"/>
      <c r="KON1491" s="55"/>
      <c r="KOO1491" s="55"/>
      <c r="KOP1491" s="55"/>
      <c r="KOQ1491" s="55"/>
      <c r="KOR1491" s="55"/>
      <c r="KOS1491" s="55"/>
      <c r="KOT1491" s="55"/>
      <c r="KOU1491" s="55"/>
      <c r="KOV1491" s="55"/>
      <c r="KOW1491" s="55"/>
      <c r="KOX1491" s="55"/>
      <c r="KOY1491" s="55"/>
      <c r="KOZ1491" s="55"/>
      <c r="KPA1491" s="55"/>
      <c r="KPB1491" s="55"/>
      <c r="KPC1491" s="55"/>
      <c r="KPD1491" s="55"/>
      <c r="KPE1491" s="55"/>
      <c r="KPF1491" s="55"/>
      <c r="KPG1491" s="55"/>
      <c r="KPH1491" s="55"/>
      <c r="KPI1491" s="55"/>
      <c r="KPJ1491" s="55"/>
      <c r="KPK1491" s="55"/>
      <c r="KPL1491" s="55"/>
      <c r="KPM1491" s="55"/>
      <c r="KPN1491" s="55"/>
      <c r="KPO1491" s="55"/>
      <c r="KPP1491" s="55"/>
      <c r="KPQ1491" s="55"/>
      <c r="KPR1491" s="55"/>
      <c r="KPS1491" s="55"/>
      <c r="KPT1491" s="55"/>
      <c r="KPU1491" s="55"/>
      <c r="KPV1491" s="55"/>
      <c r="KPW1491" s="55"/>
      <c r="KPX1491" s="55"/>
      <c r="KPY1491" s="55"/>
      <c r="KPZ1491" s="55"/>
      <c r="KQA1491" s="55"/>
      <c r="KQB1491" s="55"/>
      <c r="KQC1491" s="55"/>
      <c r="KQD1491" s="55"/>
      <c r="KQE1491" s="55"/>
      <c r="KQF1491" s="55"/>
      <c r="KQG1491" s="55"/>
      <c r="KQH1491" s="55"/>
      <c r="KQI1491" s="55"/>
      <c r="KQJ1491" s="55"/>
      <c r="KQK1491" s="55"/>
      <c r="KQL1491" s="55"/>
      <c r="KQM1491" s="55"/>
      <c r="KQN1491" s="55"/>
      <c r="KQO1491" s="55"/>
      <c r="KQP1491" s="55"/>
      <c r="KQQ1491" s="55"/>
      <c r="KQR1491" s="55"/>
      <c r="KQS1491" s="55"/>
      <c r="KQT1491" s="55"/>
      <c r="KQU1491" s="55"/>
      <c r="KQV1491" s="55"/>
      <c r="KQW1491" s="55"/>
      <c r="KQX1491" s="55"/>
      <c r="KQY1491" s="55"/>
      <c r="KQZ1491" s="55"/>
      <c r="KRA1491" s="55"/>
      <c r="KRB1491" s="55"/>
      <c r="KRC1491" s="55"/>
      <c r="KRD1491" s="55"/>
      <c r="KRE1491" s="55"/>
      <c r="KRF1491" s="55"/>
      <c r="KRG1491" s="55"/>
      <c r="KRH1491" s="55"/>
      <c r="KRI1491" s="55"/>
      <c r="KRJ1491" s="55"/>
      <c r="KRK1491" s="55"/>
      <c r="KRL1491" s="55"/>
      <c r="KRM1491" s="55"/>
      <c r="KRN1491" s="55"/>
      <c r="KRO1491" s="55"/>
      <c r="KRP1491" s="55"/>
      <c r="KRQ1491" s="55"/>
      <c r="KRR1491" s="55"/>
      <c r="KRS1491" s="55"/>
      <c r="KRT1491" s="55"/>
      <c r="KRU1491" s="55"/>
      <c r="KRV1491" s="55"/>
      <c r="KRW1491" s="55"/>
      <c r="KRX1491" s="55"/>
      <c r="KRY1491" s="55"/>
      <c r="KRZ1491" s="55"/>
      <c r="KSA1491" s="55"/>
      <c r="KSB1491" s="55"/>
      <c r="KSC1491" s="55"/>
      <c r="KSD1491" s="55"/>
      <c r="KSE1491" s="55"/>
      <c r="KSF1491" s="55"/>
      <c r="KSG1491" s="55"/>
      <c r="KSH1491" s="55"/>
      <c r="KSI1491" s="55"/>
      <c r="KSJ1491" s="55"/>
      <c r="KSK1491" s="55"/>
      <c r="KSL1491" s="55"/>
      <c r="KSM1491" s="55"/>
      <c r="KSN1491" s="55"/>
      <c r="KSO1491" s="55"/>
      <c r="KSP1491" s="55"/>
      <c r="KSQ1491" s="55"/>
      <c r="KSR1491" s="55"/>
      <c r="KSS1491" s="55"/>
      <c r="KST1491" s="55"/>
      <c r="KSU1491" s="55"/>
      <c r="KSV1491" s="55"/>
      <c r="KSW1491" s="55"/>
      <c r="KSX1491" s="55"/>
      <c r="KSY1491" s="55"/>
      <c r="KSZ1491" s="55"/>
      <c r="KTA1491" s="55"/>
      <c r="KTB1491" s="55"/>
      <c r="KTC1491" s="55"/>
      <c r="KTD1491" s="55"/>
      <c r="KTE1491" s="55"/>
      <c r="KTF1491" s="55"/>
      <c r="KTG1491" s="55"/>
      <c r="KTH1491" s="55"/>
      <c r="KTI1491" s="55"/>
      <c r="KTJ1491" s="55"/>
      <c r="KTK1491" s="55"/>
      <c r="KTL1491" s="55"/>
      <c r="KTM1491" s="55"/>
      <c r="KTN1491" s="55"/>
      <c r="KTO1491" s="55"/>
      <c r="KTP1491" s="55"/>
      <c r="KTQ1491" s="55"/>
      <c r="KTR1491" s="55"/>
      <c r="KTS1491" s="55"/>
      <c r="KTT1491" s="55"/>
      <c r="KTU1491" s="55"/>
      <c r="KTV1491" s="55"/>
      <c r="KTW1491" s="55"/>
      <c r="KTX1491" s="55"/>
      <c r="KTY1491" s="55"/>
      <c r="KTZ1491" s="55"/>
      <c r="KUA1491" s="55"/>
      <c r="KUB1491" s="55"/>
      <c r="KUC1491" s="55"/>
      <c r="KUD1491" s="55"/>
      <c r="KUE1491" s="55"/>
      <c r="KUF1491" s="55"/>
      <c r="KUG1491" s="55"/>
      <c r="KUH1491" s="55"/>
      <c r="KUI1491" s="55"/>
      <c r="KUJ1491" s="55"/>
      <c r="KUK1491" s="55"/>
      <c r="KUL1491" s="55"/>
      <c r="KUM1491" s="55"/>
      <c r="KUN1491" s="55"/>
      <c r="KUO1491" s="55"/>
      <c r="KUP1491" s="55"/>
      <c r="KUQ1491" s="55"/>
      <c r="KUR1491" s="55"/>
      <c r="KUS1491" s="55"/>
      <c r="KUT1491" s="55"/>
      <c r="KUU1491" s="55"/>
      <c r="KUV1491" s="55"/>
      <c r="KUW1491" s="55"/>
      <c r="KUX1491" s="55"/>
      <c r="KUY1491" s="55"/>
      <c r="KUZ1491" s="55"/>
      <c r="KVA1491" s="55"/>
      <c r="KVB1491" s="55"/>
      <c r="KVC1491" s="55"/>
      <c r="KVD1491" s="55"/>
      <c r="KVE1491" s="55"/>
      <c r="KVF1491" s="55"/>
      <c r="KVG1491" s="55"/>
      <c r="KVH1491" s="55"/>
      <c r="KVI1491" s="55"/>
      <c r="KVJ1491" s="55"/>
      <c r="KVK1491" s="55"/>
      <c r="KVL1491" s="55"/>
      <c r="KVM1491" s="55"/>
      <c r="KVN1491" s="55"/>
      <c r="KVO1491" s="55"/>
      <c r="KVP1491" s="55"/>
      <c r="KVQ1491" s="55"/>
      <c r="KVR1491" s="55"/>
      <c r="KVS1491" s="55"/>
      <c r="KVT1491" s="55"/>
      <c r="KVU1491" s="55"/>
      <c r="KVV1491" s="55"/>
      <c r="KVW1491" s="55"/>
      <c r="KVX1491" s="55"/>
      <c r="KVY1491" s="55"/>
      <c r="KVZ1491" s="55"/>
      <c r="KWA1491" s="55"/>
      <c r="KWB1491" s="55"/>
      <c r="KWC1491" s="55"/>
      <c r="KWD1491" s="55"/>
      <c r="KWE1491" s="55"/>
      <c r="KWF1491" s="55"/>
      <c r="KWG1491" s="55"/>
      <c r="KWH1491" s="55"/>
      <c r="KWI1491" s="55"/>
      <c r="KWJ1491" s="55"/>
      <c r="KWK1491" s="55"/>
      <c r="KWL1491" s="55"/>
      <c r="KWM1491" s="55"/>
      <c r="KWN1491" s="55"/>
      <c r="KWO1491" s="55"/>
      <c r="KWP1491" s="55"/>
      <c r="KWQ1491" s="55"/>
      <c r="KWR1491" s="55"/>
      <c r="KWS1491" s="55"/>
      <c r="KWT1491" s="55"/>
      <c r="KWU1491" s="55"/>
      <c r="KWV1491" s="55"/>
      <c r="KWW1491" s="55"/>
      <c r="KWX1491" s="55"/>
      <c r="KWY1491" s="55"/>
      <c r="KWZ1491" s="55"/>
      <c r="KXA1491" s="55"/>
      <c r="KXB1491" s="55"/>
      <c r="KXC1491" s="55"/>
      <c r="KXD1491" s="55"/>
      <c r="KXE1491" s="55"/>
      <c r="KXF1491" s="55"/>
      <c r="KXG1491" s="55"/>
      <c r="KXH1491" s="55"/>
      <c r="KXI1491" s="55"/>
      <c r="KXJ1491" s="55"/>
      <c r="KXK1491" s="55"/>
      <c r="KXL1491" s="55"/>
      <c r="KXM1491" s="55"/>
      <c r="KXN1491" s="55"/>
      <c r="KXO1491" s="55"/>
      <c r="KXP1491" s="55"/>
      <c r="KXQ1491" s="55"/>
      <c r="KXR1491" s="55"/>
      <c r="KXS1491" s="55"/>
      <c r="KXT1491" s="55"/>
      <c r="KXU1491" s="55"/>
      <c r="KXV1491" s="55"/>
      <c r="KXW1491" s="55"/>
      <c r="KXX1491" s="55"/>
      <c r="KXY1491" s="55"/>
      <c r="KXZ1491" s="55"/>
      <c r="KYA1491" s="55"/>
      <c r="KYB1491" s="55"/>
      <c r="KYC1491" s="55"/>
      <c r="KYD1491" s="55"/>
      <c r="KYE1491" s="55"/>
      <c r="KYF1491" s="55"/>
      <c r="KYG1491" s="55"/>
      <c r="KYH1491" s="55"/>
      <c r="KYI1491" s="55"/>
      <c r="KYJ1491" s="55"/>
      <c r="KYK1491" s="55"/>
      <c r="KYL1491" s="55"/>
      <c r="KYM1491" s="55"/>
      <c r="KYN1491" s="55"/>
      <c r="KYO1491" s="55"/>
      <c r="KYP1491" s="55"/>
      <c r="KYQ1491" s="55"/>
      <c r="KYR1491" s="55"/>
      <c r="KYS1491" s="55"/>
      <c r="KYT1491" s="55"/>
      <c r="KYU1491" s="55"/>
      <c r="KYV1491" s="55"/>
      <c r="KYW1491" s="55"/>
      <c r="KYX1491" s="55"/>
      <c r="KYY1491" s="55"/>
      <c r="KYZ1491" s="55"/>
      <c r="KZA1491" s="55"/>
      <c r="KZB1491" s="55"/>
      <c r="KZC1491" s="55"/>
      <c r="KZD1491" s="55"/>
      <c r="KZE1491" s="55"/>
      <c r="KZF1491" s="55"/>
      <c r="KZG1491" s="55"/>
      <c r="KZH1491" s="55"/>
      <c r="KZI1491" s="55"/>
      <c r="KZJ1491" s="55"/>
      <c r="KZK1491" s="55"/>
      <c r="KZL1491" s="55"/>
      <c r="KZM1491" s="55"/>
      <c r="KZN1491" s="55"/>
      <c r="KZO1491" s="55"/>
      <c r="KZP1491" s="55"/>
      <c r="KZQ1491" s="55"/>
      <c r="KZR1491" s="55"/>
      <c r="KZS1491" s="55"/>
      <c r="KZT1491" s="55"/>
      <c r="KZU1491" s="55"/>
      <c r="KZV1491" s="55"/>
      <c r="KZW1491" s="55"/>
      <c r="KZX1491" s="55"/>
      <c r="KZY1491" s="55"/>
      <c r="KZZ1491" s="55"/>
      <c r="LAA1491" s="55"/>
      <c r="LAB1491" s="55"/>
      <c r="LAC1491" s="55"/>
      <c r="LAD1491" s="55"/>
      <c r="LAE1491" s="55"/>
      <c r="LAF1491" s="55"/>
      <c r="LAG1491" s="55"/>
      <c r="LAH1491" s="55"/>
      <c r="LAI1491" s="55"/>
      <c r="LAJ1491" s="55"/>
      <c r="LAK1491" s="55"/>
      <c r="LAL1491" s="55"/>
      <c r="LAM1491" s="55"/>
      <c r="LAN1491" s="55"/>
      <c r="LAO1491" s="55"/>
      <c r="LAP1491" s="55"/>
      <c r="LAQ1491" s="55"/>
      <c r="LAR1491" s="55"/>
      <c r="LAS1491" s="55"/>
      <c r="LAT1491" s="55"/>
      <c r="LAU1491" s="55"/>
      <c r="LAV1491" s="55"/>
      <c r="LAW1491" s="55"/>
      <c r="LAX1491" s="55"/>
      <c r="LAY1491" s="55"/>
      <c r="LAZ1491" s="55"/>
      <c r="LBA1491" s="55"/>
      <c r="LBB1491" s="55"/>
      <c r="LBC1491" s="55"/>
      <c r="LBD1491" s="55"/>
      <c r="LBE1491" s="55"/>
      <c r="LBF1491" s="55"/>
      <c r="LBG1491" s="55"/>
      <c r="LBH1491" s="55"/>
      <c r="LBI1491" s="55"/>
      <c r="LBJ1491" s="55"/>
      <c r="LBK1491" s="55"/>
      <c r="LBL1491" s="55"/>
      <c r="LBM1491" s="55"/>
      <c r="LBN1491" s="55"/>
      <c r="LBO1491" s="55"/>
      <c r="LBP1491" s="55"/>
      <c r="LBQ1491" s="55"/>
      <c r="LBR1491" s="55"/>
      <c r="LBS1491" s="55"/>
      <c r="LBT1491" s="55"/>
      <c r="LBU1491" s="55"/>
      <c r="LBV1491" s="55"/>
      <c r="LBW1491" s="55"/>
      <c r="LBX1491" s="55"/>
      <c r="LBY1491" s="55"/>
      <c r="LBZ1491" s="55"/>
      <c r="LCA1491" s="55"/>
      <c r="LCB1491" s="55"/>
      <c r="LCC1491" s="55"/>
      <c r="LCD1491" s="55"/>
      <c r="LCE1491" s="55"/>
      <c r="LCF1491" s="55"/>
      <c r="LCG1491" s="55"/>
      <c r="LCH1491" s="55"/>
      <c r="LCI1491" s="55"/>
      <c r="LCJ1491" s="55"/>
      <c r="LCK1491" s="55"/>
      <c r="LCL1491" s="55"/>
      <c r="LCM1491" s="55"/>
      <c r="LCN1491" s="55"/>
      <c r="LCO1491" s="55"/>
      <c r="LCP1491" s="55"/>
      <c r="LCQ1491" s="55"/>
      <c r="LCR1491" s="55"/>
      <c r="LCS1491" s="55"/>
      <c r="LCT1491" s="55"/>
      <c r="LCU1491" s="55"/>
      <c r="LCV1491" s="55"/>
      <c r="LCW1491" s="55"/>
      <c r="LCX1491" s="55"/>
      <c r="LCY1491" s="55"/>
      <c r="LCZ1491" s="55"/>
      <c r="LDA1491" s="55"/>
      <c r="LDB1491" s="55"/>
      <c r="LDC1491" s="55"/>
      <c r="LDD1491" s="55"/>
      <c r="LDE1491" s="55"/>
      <c r="LDF1491" s="55"/>
      <c r="LDG1491" s="55"/>
      <c r="LDH1491" s="55"/>
      <c r="LDI1491" s="55"/>
      <c r="LDJ1491" s="55"/>
      <c r="LDK1491" s="55"/>
      <c r="LDL1491" s="55"/>
      <c r="LDM1491" s="55"/>
      <c r="LDN1491" s="55"/>
      <c r="LDO1491" s="55"/>
      <c r="LDP1491" s="55"/>
      <c r="LDQ1491" s="55"/>
      <c r="LDR1491" s="55"/>
      <c r="LDS1491" s="55"/>
      <c r="LDT1491" s="55"/>
      <c r="LDU1491" s="55"/>
      <c r="LDV1491" s="55"/>
      <c r="LDW1491" s="55"/>
      <c r="LDX1491" s="55"/>
      <c r="LDY1491" s="55"/>
      <c r="LDZ1491" s="55"/>
      <c r="LEA1491" s="55"/>
      <c r="LEB1491" s="55"/>
      <c r="LEC1491" s="55"/>
      <c r="LED1491" s="55"/>
      <c r="LEE1491" s="55"/>
      <c r="LEF1491" s="55"/>
      <c r="LEG1491" s="55"/>
      <c r="LEH1491" s="55"/>
      <c r="LEI1491" s="55"/>
      <c r="LEJ1491" s="55"/>
      <c r="LEK1491" s="55"/>
      <c r="LEL1491" s="55"/>
      <c r="LEM1491" s="55"/>
      <c r="LEN1491" s="55"/>
      <c r="LEO1491" s="55"/>
      <c r="LEP1491" s="55"/>
      <c r="LEQ1491" s="55"/>
      <c r="LER1491" s="55"/>
      <c r="LES1491" s="55"/>
      <c r="LET1491" s="55"/>
      <c r="LEU1491" s="55"/>
      <c r="LEV1491" s="55"/>
      <c r="LEW1491" s="55"/>
      <c r="LEX1491" s="55"/>
      <c r="LEY1491" s="55"/>
      <c r="LEZ1491" s="55"/>
      <c r="LFA1491" s="55"/>
      <c r="LFB1491" s="55"/>
      <c r="LFC1491" s="55"/>
      <c r="LFD1491" s="55"/>
      <c r="LFE1491" s="55"/>
      <c r="LFF1491" s="55"/>
      <c r="LFG1491" s="55"/>
      <c r="LFH1491" s="55"/>
      <c r="LFI1491" s="55"/>
      <c r="LFJ1491" s="55"/>
      <c r="LFK1491" s="55"/>
      <c r="LFL1491" s="55"/>
      <c r="LFM1491" s="55"/>
      <c r="LFN1491" s="55"/>
      <c r="LFO1491" s="55"/>
      <c r="LFP1491" s="55"/>
      <c r="LFQ1491" s="55"/>
      <c r="LFR1491" s="55"/>
      <c r="LFS1491" s="55"/>
      <c r="LFT1491" s="55"/>
      <c r="LFU1491" s="55"/>
      <c r="LFV1491" s="55"/>
      <c r="LFW1491" s="55"/>
      <c r="LFX1491" s="55"/>
      <c r="LFY1491" s="55"/>
      <c r="LFZ1491" s="55"/>
      <c r="LGA1491" s="55"/>
      <c r="LGB1491" s="55"/>
      <c r="LGC1491" s="55"/>
      <c r="LGD1491" s="55"/>
      <c r="LGE1491" s="55"/>
      <c r="LGF1491" s="55"/>
      <c r="LGG1491" s="55"/>
      <c r="LGH1491" s="55"/>
      <c r="LGI1491" s="55"/>
      <c r="LGJ1491" s="55"/>
      <c r="LGK1491" s="55"/>
      <c r="LGL1491" s="55"/>
      <c r="LGM1491" s="55"/>
      <c r="LGN1491" s="55"/>
      <c r="LGO1491" s="55"/>
      <c r="LGP1491" s="55"/>
      <c r="LGQ1491" s="55"/>
      <c r="LGR1491" s="55"/>
      <c r="LGS1491" s="55"/>
      <c r="LGT1491" s="55"/>
      <c r="LGU1491" s="55"/>
      <c r="LGV1491" s="55"/>
      <c r="LGW1491" s="55"/>
      <c r="LGX1491" s="55"/>
      <c r="LGY1491" s="55"/>
      <c r="LGZ1491" s="55"/>
      <c r="LHA1491" s="55"/>
      <c r="LHB1491" s="55"/>
      <c r="LHC1491" s="55"/>
      <c r="LHD1491" s="55"/>
      <c r="LHE1491" s="55"/>
      <c r="LHF1491" s="55"/>
      <c r="LHG1491" s="55"/>
      <c r="LHH1491" s="55"/>
      <c r="LHI1491" s="55"/>
      <c r="LHJ1491" s="55"/>
      <c r="LHK1491" s="55"/>
      <c r="LHL1491" s="55"/>
      <c r="LHM1491" s="55"/>
      <c r="LHN1491" s="55"/>
      <c r="LHO1491" s="55"/>
      <c r="LHP1491" s="55"/>
      <c r="LHQ1491" s="55"/>
      <c r="LHR1491" s="55"/>
      <c r="LHS1491" s="55"/>
      <c r="LHT1491" s="55"/>
      <c r="LHU1491" s="55"/>
      <c r="LHV1491" s="55"/>
      <c r="LHW1491" s="55"/>
      <c r="LHX1491" s="55"/>
      <c r="LHY1491" s="55"/>
      <c r="LHZ1491" s="55"/>
      <c r="LIA1491" s="55"/>
      <c r="LIB1491" s="55"/>
      <c r="LIC1491" s="55"/>
      <c r="LID1491" s="55"/>
      <c r="LIE1491" s="55"/>
      <c r="LIF1491" s="55"/>
      <c r="LIG1491" s="55"/>
      <c r="LIH1491" s="55"/>
      <c r="LII1491" s="55"/>
      <c r="LIJ1491" s="55"/>
      <c r="LIK1491" s="55"/>
      <c r="LIL1491" s="55"/>
      <c r="LIM1491" s="55"/>
      <c r="LIN1491" s="55"/>
      <c r="LIO1491" s="55"/>
      <c r="LIP1491" s="55"/>
      <c r="LIQ1491" s="55"/>
      <c r="LIR1491" s="55"/>
      <c r="LIS1491" s="55"/>
      <c r="LIT1491" s="55"/>
      <c r="LIU1491" s="55"/>
      <c r="LIV1491" s="55"/>
      <c r="LIW1491" s="55"/>
      <c r="LIX1491" s="55"/>
      <c r="LIY1491" s="55"/>
      <c r="LIZ1491" s="55"/>
      <c r="LJA1491" s="55"/>
      <c r="LJB1491" s="55"/>
      <c r="LJC1491" s="55"/>
      <c r="LJD1491" s="55"/>
      <c r="LJE1491" s="55"/>
      <c r="LJF1491" s="55"/>
      <c r="LJG1491" s="55"/>
      <c r="LJH1491" s="55"/>
      <c r="LJI1491" s="55"/>
      <c r="LJJ1491" s="55"/>
      <c r="LJK1491" s="55"/>
      <c r="LJL1491" s="55"/>
      <c r="LJM1491" s="55"/>
      <c r="LJN1491" s="55"/>
      <c r="LJO1491" s="55"/>
      <c r="LJP1491" s="55"/>
      <c r="LJQ1491" s="55"/>
      <c r="LJR1491" s="55"/>
      <c r="LJS1491" s="55"/>
      <c r="LJT1491" s="55"/>
      <c r="LJU1491" s="55"/>
      <c r="LJV1491" s="55"/>
      <c r="LJW1491" s="55"/>
      <c r="LJX1491" s="55"/>
      <c r="LJY1491" s="55"/>
      <c r="LJZ1491" s="55"/>
      <c r="LKA1491" s="55"/>
      <c r="LKB1491" s="55"/>
      <c r="LKC1491" s="55"/>
      <c r="LKD1491" s="55"/>
      <c r="LKE1491" s="55"/>
      <c r="LKF1491" s="55"/>
      <c r="LKG1491" s="55"/>
      <c r="LKH1491" s="55"/>
      <c r="LKI1491" s="55"/>
      <c r="LKJ1491" s="55"/>
      <c r="LKK1491" s="55"/>
      <c r="LKL1491" s="55"/>
      <c r="LKM1491" s="55"/>
      <c r="LKN1491" s="55"/>
      <c r="LKO1491" s="55"/>
      <c r="LKP1491" s="55"/>
      <c r="LKQ1491" s="55"/>
      <c r="LKR1491" s="55"/>
      <c r="LKS1491" s="55"/>
      <c r="LKT1491" s="55"/>
      <c r="LKU1491" s="55"/>
      <c r="LKV1491" s="55"/>
      <c r="LKW1491" s="55"/>
      <c r="LKX1491" s="55"/>
      <c r="LKY1491" s="55"/>
      <c r="LKZ1491" s="55"/>
      <c r="LLA1491" s="55"/>
      <c r="LLB1491" s="55"/>
      <c r="LLC1491" s="55"/>
      <c r="LLD1491" s="55"/>
      <c r="LLE1491" s="55"/>
      <c r="LLF1491" s="55"/>
      <c r="LLG1491" s="55"/>
      <c r="LLH1491" s="55"/>
      <c r="LLI1491" s="55"/>
      <c r="LLJ1491" s="55"/>
      <c r="LLK1491" s="55"/>
      <c r="LLL1491" s="55"/>
      <c r="LLM1491" s="55"/>
      <c r="LLN1491" s="55"/>
      <c r="LLO1491" s="55"/>
      <c r="LLP1491" s="55"/>
      <c r="LLQ1491" s="55"/>
      <c r="LLR1491" s="55"/>
      <c r="LLS1491" s="55"/>
      <c r="LLT1491" s="55"/>
      <c r="LLU1491" s="55"/>
      <c r="LLV1491" s="55"/>
      <c r="LLW1491" s="55"/>
      <c r="LLX1491" s="55"/>
      <c r="LLY1491" s="55"/>
      <c r="LLZ1491" s="55"/>
      <c r="LMA1491" s="55"/>
      <c r="LMB1491" s="55"/>
      <c r="LMC1491" s="55"/>
      <c r="LMD1491" s="55"/>
      <c r="LME1491" s="55"/>
      <c r="LMF1491" s="55"/>
      <c r="LMG1491" s="55"/>
      <c r="LMH1491" s="55"/>
      <c r="LMI1491" s="55"/>
      <c r="LMJ1491" s="55"/>
      <c r="LMK1491" s="55"/>
      <c r="LML1491" s="55"/>
      <c r="LMM1491" s="55"/>
      <c r="LMN1491" s="55"/>
      <c r="LMO1491" s="55"/>
      <c r="LMP1491" s="55"/>
      <c r="LMQ1491" s="55"/>
      <c r="LMR1491" s="55"/>
      <c r="LMS1491" s="55"/>
      <c r="LMT1491" s="55"/>
      <c r="LMU1491" s="55"/>
      <c r="LMV1491" s="55"/>
      <c r="LMW1491" s="55"/>
      <c r="LMX1491" s="55"/>
      <c r="LMY1491" s="55"/>
      <c r="LMZ1491" s="55"/>
      <c r="LNA1491" s="55"/>
      <c r="LNB1491" s="55"/>
      <c r="LNC1491" s="55"/>
      <c r="LND1491" s="55"/>
      <c r="LNE1491" s="55"/>
      <c r="LNF1491" s="55"/>
      <c r="LNG1491" s="55"/>
      <c r="LNH1491" s="55"/>
      <c r="LNI1491" s="55"/>
      <c r="LNJ1491" s="55"/>
      <c r="LNK1491" s="55"/>
      <c r="LNL1491" s="55"/>
      <c r="LNM1491" s="55"/>
      <c r="LNN1491" s="55"/>
      <c r="LNO1491" s="55"/>
      <c r="LNP1491" s="55"/>
      <c r="LNQ1491" s="55"/>
      <c r="LNR1491" s="55"/>
      <c r="LNS1491" s="55"/>
      <c r="LNT1491" s="55"/>
      <c r="LNU1491" s="55"/>
      <c r="LNV1491" s="55"/>
      <c r="LNW1491" s="55"/>
      <c r="LNX1491" s="55"/>
      <c r="LNY1491" s="55"/>
      <c r="LNZ1491" s="55"/>
      <c r="LOA1491" s="55"/>
      <c r="LOB1491" s="55"/>
      <c r="LOC1491" s="55"/>
      <c r="LOD1491" s="55"/>
      <c r="LOE1491" s="55"/>
      <c r="LOF1491" s="55"/>
      <c r="LOG1491" s="55"/>
      <c r="LOH1491" s="55"/>
      <c r="LOI1491" s="55"/>
      <c r="LOJ1491" s="55"/>
      <c r="LOK1491" s="55"/>
      <c r="LOL1491" s="55"/>
      <c r="LOM1491" s="55"/>
      <c r="LON1491" s="55"/>
      <c r="LOO1491" s="55"/>
      <c r="LOP1491" s="55"/>
      <c r="LOQ1491" s="55"/>
      <c r="LOR1491" s="55"/>
      <c r="LOS1491" s="55"/>
      <c r="LOT1491" s="55"/>
      <c r="LOU1491" s="55"/>
      <c r="LOV1491" s="55"/>
      <c r="LOW1491" s="55"/>
      <c r="LOX1491" s="55"/>
      <c r="LOY1491" s="55"/>
      <c r="LOZ1491" s="55"/>
      <c r="LPA1491" s="55"/>
      <c r="LPB1491" s="55"/>
      <c r="LPC1491" s="55"/>
      <c r="LPD1491" s="55"/>
      <c r="LPE1491" s="55"/>
      <c r="LPF1491" s="55"/>
      <c r="LPG1491" s="55"/>
      <c r="LPH1491" s="55"/>
      <c r="LPI1491" s="55"/>
      <c r="LPJ1491" s="55"/>
      <c r="LPK1491" s="55"/>
      <c r="LPL1491" s="55"/>
      <c r="LPM1491" s="55"/>
      <c r="LPN1491" s="55"/>
      <c r="LPO1491" s="55"/>
      <c r="LPP1491" s="55"/>
      <c r="LPQ1491" s="55"/>
      <c r="LPR1491" s="55"/>
      <c r="LPS1491" s="55"/>
      <c r="LPT1491" s="55"/>
      <c r="LPU1491" s="55"/>
      <c r="LPV1491" s="55"/>
      <c r="LPW1491" s="55"/>
      <c r="LPX1491" s="55"/>
      <c r="LPY1491" s="55"/>
      <c r="LPZ1491" s="55"/>
      <c r="LQA1491" s="55"/>
      <c r="LQB1491" s="55"/>
      <c r="LQC1491" s="55"/>
      <c r="LQD1491" s="55"/>
      <c r="LQE1491" s="55"/>
      <c r="LQF1491" s="55"/>
      <c r="LQG1491" s="55"/>
      <c r="LQH1491" s="55"/>
      <c r="LQI1491" s="55"/>
      <c r="LQJ1491" s="55"/>
      <c r="LQK1491" s="55"/>
      <c r="LQL1491" s="55"/>
      <c r="LQM1491" s="55"/>
      <c r="LQN1491" s="55"/>
      <c r="LQO1491" s="55"/>
      <c r="LQP1491" s="55"/>
      <c r="LQQ1491" s="55"/>
      <c r="LQR1491" s="55"/>
      <c r="LQS1491" s="55"/>
      <c r="LQT1491" s="55"/>
      <c r="LQU1491" s="55"/>
      <c r="LQV1491" s="55"/>
      <c r="LQW1491" s="55"/>
      <c r="LQX1491" s="55"/>
      <c r="LQY1491" s="55"/>
      <c r="LQZ1491" s="55"/>
      <c r="LRA1491" s="55"/>
      <c r="LRB1491" s="55"/>
      <c r="LRC1491" s="55"/>
      <c r="LRD1491" s="55"/>
      <c r="LRE1491" s="55"/>
      <c r="LRF1491" s="55"/>
      <c r="LRG1491" s="55"/>
      <c r="LRH1491" s="55"/>
      <c r="LRI1491" s="55"/>
      <c r="LRJ1491" s="55"/>
      <c r="LRK1491" s="55"/>
      <c r="LRL1491" s="55"/>
      <c r="LRM1491" s="55"/>
      <c r="LRN1491" s="55"/>
      <c r="LRO1491" s="55"/>
      <c r="LRP1491" s="55"/>
      <c r="LRQ1491" s="55"/>
      <c r="LRR1491" s="55"/>
      <c r="LRS1491" s="55"/>
      <c r="LRT1491" s="55"/>
      <c r="LRU1491" s="55"/>
      <c r="LRV1491" s="55"/>
      <c r="LRW1491" s="55"/>
      <c r="LRX1491" s="55"/>
      <c r="LRY1491" s="55"/>
      <c r="LRZ1491" s="55"/>
      <c r="LSA1491" s="55"/>
      <c r="LSB1491" s="55"/>
      <c r="LSC1491" s="55"/>
      <c r="LSD1491" s="55"/>
      <c r="LSE1491" s="55"/>
      <c r="LSF1491" s="55"/>
      <c r="LSG1491" s="55"/>
      <c r="LSH1491" s="55"/>
      <c r="LSI1491" s="55"/>
      <c r="LSJ1491" s="55"/>
      <c r="LSK1491" s="55"/>
      <c r="LSL1491" s="55"/>
      <c r="LSM1491" s="55"/>
      <c r="LSN1491" s="55"/>
      <c r="LSO1491" s="55"/>
      <c r="LSP1491" s="55"/>
      <c r="LSQ1491" s="55"/>
      <c r="LSR1491" s="55"/>
      <c r="LSS1491" s="55"/>
      <c r="LST1491" s="55"/>
      <c r="LSU1491" s="55"/>
      <c r="LSV1491" s="55"/>
      <c r="LSW1491" s="55"/>
      <c r="LSX1491" s="55"/>
      <c r="LSY1491" s="55"/>
      <c r="LSZ1491" s="55"/>
      <c r="LTA1491" s="55"/>
      <c r="LTB1491" s="55"/>
      <c r="LTC1491" s="55"/>
      <c r="LTD1491" s="55"/>
      <c r="LTE1491" s="55"/>
      <c r="LTF1491" s="55"/>
      <c r="LTG1491" s="55"/>
      <c r="LTH1491" s="55"/>
      <c r="LTI1491" s="55"/>
      <c r="LTJ1491" s="55"/>
      <c r="LTK1491" s="55"/>
      <c r="LTL1491" s="55"/>
      <c r="LTM1491" s="55"/>
      <c r="LTN1491" s="55"/>
      <c r="LTO1491" s="55"/>
      <c r="LTP1491" s="55"/>
      <c r="LTQ1491" s="55"/>
      <c r="LTR1491" s="55"/>
      <c r="LTS1491" s="55"/>
      <c r="LTT1491" s="55"/>
      <c r="LTU1491" s="55"/>
      <c r="LTV1491" s="55"/>
      <c r="LTW1491" s="55"/>
      <c r="LTX1491" s="55"/>
      <c r="LTY1491" s="55"/>
      <c r="LTZ1491" s="55"/>
      <c r="LUA1491" s="55"/>
      <c r="LUB1491" s="55"/>
      <c r="LUC1491" s="55"/>
      <c r="LUD1491" s="55"/>
      <c r="LUE1491" s="55"/>
      <c r="LUF1491" s="55"/>
      <c r="LUG1491" s="55"/>
      <c r="LUH1491" s="55"/>
      <c r="LUI1491" s="55"/>
      <c r="LUJ1491" s="55"/>
      <c r="LUK1491" s="55"/>
      <c r="LUL1491" s="55"/>
      <c r="LUM1491" s="55"/>
      <c r="LUN1491" s="55"/>
      <c r="LUO1491" s="55"/>
      <c r="LUP1491" s="55"/>
      <c r="LUQ1491" s="55"/>
      <c r="LUR1491" s="55"/>
      <c r="LUS1491" s="55"/>
      <c r="LUT1491" s="55"/>
      <c r="LUU1491" s="55"/>
      <c r="LUV1491" s="55"/>
      <c r="LUW1491" s="55"/>
      <c r="LUX1491" s="55"/>
      <c r="LUY1491" s="55"/>
      <c r="LUZ1491" s="55"/>
      <c r="LVA1491" s="55"/>
      <c r="LVB1491" s="55"/>
      <c r="LVC1491" s="55"/>
      <c r="LVD1491" s="55"/>
      <c r="LVE1491" s="55"/>
      <c r="LVF1491" s="55"/>
      <c r="LVG1491" s="55"/>
      <c r="LVH1491" s="55"/>
      <c r="LVI1491" s="55"/>
      <c r="LVJ1491" s="55"/>
      <c r="LVK1491" s="55"/>
      <c r="LVL1491" s="55"/>
      <c r="LVM1491" s="55"/>
      <c r="LVN1491" s="55"/>
      <c r="LVO1491" s="55"/>
      <c r="LVP1491" s="55"/>
      <c r="LVQ1491" s="55"/>
      <c r="LVR1491" s="55"/>
      <c r="LVS1491" s="55"/>
      <c r="LVT1491" s="55"/>
      <c r="LVU1491" s="55"/>
      <c r="LVV1491" s="55"/>
      <c r="LVW1491" s="55"/>
      <c r="LVX1491" s="55"/>
      <c r="LVY1491" s="55"/>
      <c r="LVZ1491" s="55"/>
      <c r="LWA1491" s="55"/>
      <c r="LWB1491" s="55"/>
      <c r="LWC1491" s="55"/>
      <c r="LWD1491" s="55"/>
      <c r="LWE1491" s="55"/>
      <c r="LWF1491" s="55"/>
      <c r="LWG1491" s="55"/>
      <c r="LWH1491" s="55"/>
      <c r="LWI1491" s="55"/>
      <c r="LWJ1491" s="55"/>
      <c r="LWK1491" s="55"/>
      <c r="LWL1491" s="55"/>
      <c r="LWM1491" s="55"/>
      <c r="LWN1491" s="55"/>
      <c r="LWO1491" s="55"/>
      <c r="LWP1491" s="55"/>
      <c r="LWQ1491" s="55"/>
      <c r="LWR1491" s="55"/>
      <c r="LWS1491" s="55"/>
      <c r="LWT1491" s="55"/>
      <c r="LWU1491" s="55"/>
      <c r="LWV1491" s="55"/>
      <c r="LWW1491" s="55"/>
      <c r="LWX1491" s="55"/>
      <c r="LWY1491" s="55"/>
      <c r="LWZ1491" s="55"/>
      <c r="LXA1491" s="55"/>
      <c r="LXB1491" s="55"/>
      <c r="LXC1491" s="55"/>
      <c r="LXD1491" s="55"/>
      <c r="LXE1491" s="55"/>
      <c r="LXF1491" s="55"/>
      <c r="LXG1491" s="55"/>
      <c r="LXH1491" s="55"/>
      <c r="LXI1491" s="55"/>
      <c r="LXJ1491" s="55"/>
      <c r="LXK1491" s="55"/>
      <c r="LXL1491" s="55"/>
      <c r="LXM1491" s="55"/>
      <c r="LXN1491" s="55"/>
      <c r="LXO1491" s="55"/>
      <c r="LXP1491" s="55"/>
      <c r="LXQ1491" s="55"/>
      <c r="LXR1491" s="55"/>
      <c r="LXS1491" s="55"/>
      <c r="LXT1491" s="55"/>
      <c r="LXU1491" s="55"/>
      <c r="LXV1491" s="55"/>
      <c r="LXW1491" s="55"/>
      <c r="LXX1491" s="55"/>
      <c r="LXY1491" s="55"/>
      <c r="LXZ1491" s="55"/>
      <c r="LYA1491" s="55"/>
      <c r="LYB1491" s="55"/>
      <c r="LYC1491" s="55"/>
      <c r="LYD1491" s="55"/>
      <c r="LYE1491" s="55"/>
      <c r="LYF1491" s="55"/>
      <c r="LYG1491" s="55"/>
      <c r="LYH1491" s="55"/>
      <c r="LYI1491" s="55"/>
      <c r="LYJ1491" s="55"/>
      <c r="LYK1491" s="55"/>
      <c r="LYL1491" s="55"/>
      <c r="LYM1491" s="55"/>
      <c r="LYN1491" s="55"/>
      <c r="LYO1491" s="55"/>
      <c r="LYP1491" s="55"/>
      <c r="LYQ1491" s="55"/>
      <c r="LYR1491" s="55"/>
      <c r="LYS1491" s="55"/>
      <c r="LYT1491" s="55"/>
      <c r="LYU1491" s="55"/>
      <c r="LYV1491" s="55"/>
      <c r="LYW1491" s="55"/>
      <c r="LYX1491" s="55"/>
      <c r="LYY1491" s="55"/>
      <c r="LYZ1491" s="55"/>
      <c r="LZA1491" s="55"/>
      <c r="LZB1491" s="55"/>
      <c r="LZC1491" s="55"/>
      <c r="LZD1491" s="55"/>
      <c r="LZE1491" s="55"/>
      <c r="LZF1491" s="55"/>
      <c r="LZG1491" s="55"/>
      <c r="LZH1491" s="55"/>
      <c r="LZI1491" s="55"/>
      <c r="LZJ1491" s="55"/>
      <c r="LZK1491" s="55"/>
      <c r="LZL1491" s="55"/>
      <c r="LZM1491" s="55"/>
      <c r="LZN1491" s="55"/>
      <c r="LZO1491" s="55"/>
      <c r="LZP1491" s="55"/>
      <c r="LZQ1491" s="55"/>
      <c r="LZR1491" s="55"/>
      <c r="LZS1491" s="55"/>
      <c r="LZT1491" s="55"/>
      <c r="LZU1491" s="55"/>
      <c r="LZV1491" s="55"/>
      <c r="LZW1491" s="55"/>
      <c r="LZX1491" s="55"/>
      <c r="LZY1491" s="55"/>
      <c r="LZZ1491" s="55"/>
      <c r="MAA1491" s="55"/>
      <c r="MAB1491" s="55"/>
      <c r="MAC1491" s="55"/>
      <c r="MAD1491" s="55"/>
      <c r="MAE1491" s="55"/>
      <c r="MAF1491" s="55"/>
      <c r="MAG1491" s="55"/>
      <c r="MAH1491" s="55"/>
      <c r="MAI1491" s="55"/>
      <c r="MAJ1491" s="55"/>
      <c r="MAK1491" s="55"/>
      <c r="MAL1491" s="55"/>
      <c r="MAM1491" s="55"/>
      <c r="MAN1491" s="55"/>
      <c r="MAO1491" s="55"/>
      <c r="MAP1491" s="55"/>
      <c r="MAQ1491" s="55"/>
      <c r="MAR1491" s="55"/>
      <c r="MAS1491" s="55"/>
      <c r="MAT1491" s="55"/>
      <c r="MAU1491" s="55"/>
      <c r="MAV1491" s="55"/>
      <c r="MAW1491" s="55"/>
      <c r="MAX1491" s="55"/>
      <c r="MAY1491" s="55"/>
      <c r="MAZ1491" s="55"/>
      <c r="MBA1491" s="55"/>
      <c r="MBB1491" s="55"/>
      <c r="MBC1491" s="55"/>
      <c r="MBD1491" s="55"/>
      <c r="MBE1491" s="55"/>
      <c r="MBF1491" s="55"/>
      <c r="MBG1491" s="55"/>
      <c r="MBH1491" s="55"/>
      <c r="MBI1491" s="55"/>
      <c r="MBJ1491" s="55"/>
      <c r="MBK1491" s="55"/>
      <c r="MBL1491" s="55"/>
      <c r="MBM1491" s="55"/>
      <c r="MBN1491" s="55"/>
      <c r="MBO1491" s="55"/>
      <c r="MBP1491" s="55"/>
      <c r="MBQ1491" s="55"/>
      <c r="MBR1491" s="55"/>
      <c r="MBS1491" s="55"/>
      <c r="MBT1491" s="55"/>
      <c r="MBU1491" s="55"/>
      <c r="MBV1491" s="55"/>
      <c r="MBW1491" s="55"/>
      <c r="MBX1491" s="55"/>
      <c r="MBY1491" s="55"/>
      <c r="MBZ1491" s="55"/>
      <c r="MCA1491" s="55"/>
      <c r="MCB1491" s="55"/>
      <c r="MCC1491" s="55"/>
      <c r="MCD1491" s="55"/>
      <c r="MCE1491" s="55"/>
      <c r="MCF1491" s="55"/>
      <c r="MCG1491" s="55"/>
      <c r="MCH1491" s="55"/>
      <c r="MCI1491" s="55"/>
      <c r="MCJ1491" s="55"/>
      <c r="MCK1491" s="55"/>
      <c r="MCL1491" s="55"/>
      <c r="MCM1491" s="55"/>
      <c r="MCN1491" s="55"/>
      <c r="MCO1491" s="55"/>
      <c r="MCP1491" s="55"/>
      <c r="MCQ1491" s="55"/>
      <c r="MCR1491" s="55"/>
      <c r="MCS1491" s="55"/>
      <c r="MCT1491" s="55"/>
      <c r="MCU1491" s="55"/>
      <c r="MCV1491" s="55"/>
      <c r="MCW1491" s="55"/>
      <c r="MCX1491" s="55"/>
      <c r="MCY1491" s="55"/>
      <c r="MCZ1491" s="55"/>
      <c r="MDA1491" s="55"/>
      <c r="MDB1491" s="55"/>
      <c r="MDC1491" s="55"/>
      <c r="MDD1491" s="55"/>
      <c r="MDE1491" s="55"/>
      <c r="MDF1491" s="55"/>
      <c r="MDG1491" s="55"/>
      <c r="MDH1491" s="55"/>
      <c r="MDI1491" s="55"/>
      <c r="MDJ1491" s="55"/>
      <c r="MDK1491" s="55"/>
      <c r="MDL1491" s="55"/>
      <c r="MDM1491" s="55"/>
      <c r="MDN1491" s="55"/>
      <c r="MDO1491" s="55"/>
      <c r="MDP1491" s="55"/>
      <c r="MDQ1491" s="55"/>
      <c r="MDR1491" s="55"/>
      <c r="MDS1491" s="55"/>
      <c r="MDT1491" s="55"/>
      <c r="MDU1491" s="55"/>
      <c r="MDV1491" s="55"/>
      <c r="MDW1491" s="55"/>
      <c r="MDX1491" s="55"/>
      <c r="MDY1491" s="55"/>
      <c r="MDZ1491" s="55"/>
      <c r="MEA1491" s="55"/>
      <c r="MEB1491" s="55"/>
      <c r="MEC1491" s="55"/>
      <c r="MED1491" s="55"/>
      <c r="MEE1491" s="55"/>
      <c r="MEF1491" s="55"/>
      <c r="MEG1491" s="55"/>
      <c r="MEH1491" s="55"/>
      <c r="MEI1491" s="55"/>
      <c r="MEJ1491" s="55"/>
      <c r="MEK1491" s="55"/>
      <c r="MEL1491" s="55"/>
      <c r="MEM1491" s="55"/>
      <c r="MEN1491" s="55"/>
      <c r="MEO1491" s="55"/>
      <c r="MEP1491" s="55"/>
      <c r="MEQ1491" s="55"/>
      <c r="MER1491" s="55"/>
      <c r="MES1491" s="55"/>
      <c r="MET1491" s="55"/>
      <c r="MEU1491" s="55"/>
      <c r="MEV1491" s="55"/>
      <c r="MEW1491" s="55"/>
      <c r="MEX1491" s="55"/>
      <c r="MEY1491" s="55"/>
      <c r="MEZ1491" s="55"/>
      <c r="MFA1491" s="55"/>
      <c r="MFB1491" s="55"/>
      <c r="MFC1491" s="55"/>
      <c r="MFD1491" s="55"/>
      <c r="MFE1491" s="55"/>
      <c r="MFF1491" s="55"/>
      <c r="MFG1491" s="55"/>
      <c r="MFH1491" s="55"/>
      <c r="MFI1491" s="55"/>
      <c r="MFJ1491" s="55"/>
      <c r="MFK1491" s="55"/>
      <c r="MFL1491" s="55"/>
      <c r="MFM1491" s="55"/>
      <c r="MFN1491" s="55"/>
      <c r="MFO1491" s="55"/>
      <c r="MFP1491" s="55"/>
      <c r="MFQ1491" s="55"/>
      <c r="MFR1491" s="55"/>
      <c r="MFS1491" s="55"/>
      <c r="MFT1491" s="55"/>
      <c r="MFU1491" s="55"/>
      <c r="MFV1491" s="55"/>
      <c r="MFW1491" s="55"/>
      <c r="MFX1491" s="55"/>
      <c r="MFY1491" s="55"/>
      <c r="MFZ1491" s="55"/>
      <c r="MGA1491" s="55"/>
      <c r="MGB1491" s="55"/>
      <c r="MGC1491" s="55"/>
      <c r="MGD1491" s="55"/>
      <c r="MGE1491" s="55"/>
      <c r="MGF1491" s="55"/>
      <c r="MGG1491" s="55"/>
      <c r="MGH1491" s="55"/>
      <c r="MGI1491" s="55"/>
      <c r="MGJ1491" s="55"/>
      <c r="MGK1491" s="55"/>
      <c r="MGL1491" s="55"/>
      <c r="MGM1491" s="55"/>
      <c r="MGN1491" s="55"/>
      <c r="MGO1491" s="55"/>
      <c r="MGP1491" s="55"/>
      <c r="MGQ1491" s="55"/>
      <c r="MGR1491" s="55"/>
      <c r="MGS1491" s="55"/>
      <c r="MGT1491" s="55"/>
      <c r="MGU1491" s="55"/>
      <c r="MGV1491" s="55"/>
      <c r="MGW1491" s="55"/>
      <c r="MGX1491" s="55"/>
      <c r="MGY1491" s="55"/>
      <c r="MGZ1491" s="55"/>
      <c r="MHA1491" s="55"/>
      <c r="MHB1491" s="55"/>
      <c r="MHC1491" s="55"/>
      <c r="MHD1491" s="55"/>
      <c r="MHE1491" s="55"/>
      <c r="MHF1491" s="55"/>
      <c r="MHG1491" s="55"/>
      <c r="MHH1491" s="55"/>
      <c r="MHI1491" s="55"/>
      <c r="MHJ1491" s="55"/>
      <c r="MHK1491" s="55"/>
      <c r="MHL1491" s="55"/>
      <c r="MHM1491" s="55"/>
      <c r="MHN1491" s="55"/>
      <c r="MHO1491" s="55"/>
      <c r="MHP1491" s="55"/>
      <c r="MHQ1491" s="55"/>
      <c r="MHR1491" s="55"/>
      <c r="MHS1491" s="55"/>
      <c r="MHT1491" s="55"/>
      <c r="MHU1491" s="55"/>
      <c r="MHV1491" s="55"/>
      <c r="MHW1491" s="55"/>
      <c r="MHX1491" s="55"/>
      <c r="MHY1491" s="55"/>
      <c r="MHZ1491" s="55"/>
      <c r="MIA1491" s="55"/>
      <c r="MIB1491" s="55"/>
      <c r="MIC1491" s="55"/>
      <c r="MID1491" s="55"/>
      <c r="MIE1491" s="55"/>
      <c r="MIF1491" s="55"/>
      <c r="MIG1491" s="55"/>
      <c r="MIH1491" s="55"/>
      <c r="MII1491" s="55"/>
      <c r="MIJ1491" s="55"/>
      <c r="MIK1491" s="55"/>
      <c r="MIL1491" s="55"/>
      <c r="MIM1491" s="55"/>
      <c r="MIN1491" s="55"/>
      <c r="MIO1491" s="55"/>
      <c r="MIP1491" s="55"/>
      <c r="MIQ1491" s="55"/>
      <c r="MIR1491" s="55"/>
      <c r="MIS1491" s="55"/>
      <c r="MIT1491" s="55"/>
      <c r="MIU1491" s="55"/>
      <c r="MIV1491" s="55"/>
      <c r="MIW1491" s="55"/>
      <c r="MIX1491" s="55"/>
      <c r="MIY1491" s="55"/>
      <c r="MIZ1491" s="55"/>
      <c r="MJA1491" s="55"/>
      <c r="MJB1491" s="55"/>
      <c r="MJC1491" s="55"/>
      <c r="MJD1491" s="55"/>
      <c r="MJE1491" s="55"/>
      <c r="MJF1491" s="55"/>
      <c r="MJG1491" s="55"/>
      <c r="MJH1491" s="55"/>
      <c r="MJI1491" s="55"/>
      <c r="MJJ1491" s="55"/>
      <c r="MJK1491" s="55"/>
      <c r="MJL1491" s="55"/>
      <c r="MJM1491" s="55"/>
      <c r="MJN1491" s="55"/>
      <c r="MJO1491" s="55"/>
      <c r="MJP1491" s="55"/>
      <c r="MJQ1491" s="55"/>
      <c r="MJR1491" s="55"/>
      <c r="MJS1491" s="55"/>
      <c r="MJT1491" s="55"/>
      <c r="MJU1491" s="55"/>
      <c r="MJV1491" s="55"/>
      <c r="MJW1491" s="55"/>
      <c r="MJX1491" s="55"/>
      <c r="MJY1491" s="55"/>
      <c r="MJZ1491" s="55"/>
      <c r="MKA1491" s="55"/>
      <c r="MKB1491" s="55"/>
      <c r="MKC1491" s="55"/>
      <c r="MKD1491" s="55"/>
      <c r="MKE1491" s="55"/>
      <c r="MKF1491" s="55"/>
      <c r="MKG1491" s="55"/>
      <c r="MKH1491" s="55"/>
      <c r="MKI1491" s="55"/>
      <c r="MKJ1491" s="55"/>
      <c r="MKK1491" s="55"/>
      <c r="MKL1491" s="55"/>
      <c r="MKM1491" s="55"/>
      <c r="MKN1491" s="55"/>
      <c r="MKO1491" s="55"/>
      <c r="MKP1491" s="55"/>
      <c r="MKQ1491" s="55"/>
      <c r="MKR1491" s="55"/>
      <c r="MKS1491" s="55"/>
      <c r="MKT1491" s="55"/>
      <c r="MKU1491" s="55"/>
      <c r="MKV1491" s="55"/>
      <c r="MKW1491" s="55"/>
      <c r="MKX1491" s="55"/>
      <c r="MKY1491" s="55"/>
      <c r="MKZ1491" s="55"/>
      <c r="MLA1491" s="55"/>
      <c r="MLB1491" s="55"/>
      <c r="MLC1491" s="55"/>
      <c r="MLD1491" s="55"/>
      <c r="MLE1491" s="55"/>
      <c r="MLF1491" s="55"/>
      <c r="MLG1491" s="55"/>
      <c r="MLH1491" s="55"/>
      <c r="MLI1491" s="55"/>
      <c r="MLJ1491" s="55"/>
      <c r="MLK1491" s="55"/>
      <c r="MLL1491" s="55"/>
      <c r="MLM1491" s="55"/>
      <c r="MLN1491" s="55"/>
      <c r="MLO1491" s="55"/>
      <c r="MLP1491" s="55"/>
      <c r="MLQ1491" s="55"/>
      <c r="MLR1491" s="55"/>
      <c r="MLS1491" s="55"/>
      <c r="MLT1491" s="55"/>
      <c r="MLU1491" s="55"/>
      <c r="MLV1491" s="55"/>
      <c r="MLW1491" s="55"/>
      <c r="MLX1491" s="55"/>
      <c r="MLY1491" s="55"/>
      <c r="MLZ1491" s="55"/>
      <c r="MMA1491" s="55"/>
      <c r="MMB1491" s="55"/>
      <c r="MMC1491" s="55"/>
      <c r="MMD1491" s="55"/>
      <c r="MME1491" s="55"/>
      <c r="MMF1491" s="55"/>
      <c r="MMG1491" s="55"/>
      <c r="MMH1491" s="55"/>
      <c r="MMI1491" s="55"/>
      <c r="MMJ1491" s="55"/>
      <c r="MMK1491" s="55"/>
      <c r="MML1491" s="55"/>
      <c r="MMM1491" s="55"/>
      <c r="MMN1491" s="55"/>
      <c r="MMO1491" s="55"/>
      <c r="MMP1491" s="55"/>
      <c r="MMQ1491" s="55"/>
      <c r="MMR1491" s="55"/>
      <c r="MMS1491" s="55"/>
      <c r="MMT1491" s="55"/>
      <c r="MMU1491" s="55"/>
      <c r="MMV1491" s="55"/>
      <c r="MMW1491" s="55"/>
      <c r="MMX1491" s="55"/>
      <c r="MMY1491" s="55"/>
      <c r="MMZ1491" s="55"/>
      <c r="MNA1491" s="55"/>
      <c r="MNB1491" s="55"/>
      <c r="MNC1491" s="55"/>
      <c r="MND1491" s="55"/>
      <c r="MNE1491" s="55"/>
      <c r="MNF1491" s="55"/>
      <c r="MNG1491" s="55"/>
      <c r="MNH1491" s="55"/>
      <c r="MNI1491" s="55"/>
      <c r="MNJ1491" s="55"/>
      <c r="MNK1491" s="55"/>
      <c r="MNL1491" s="55"/>
      <c r="MNM1491" s="55"/>
      <c r="MNN1491" s="55"/>
      <c r="MNO1491" s="55"/>
      <c r="MNP1491" s="55"/>
      <c r="MNQ1491" s="55"/>
      <c r="MNR1491" s="55"/>
      <c r="MNS1491" s="55"/>
      <c r="MNT1491" s="55"/>
      <c r="MNU1491" s="55"/>
      <c r="MNV1491" s="55"/>
      <c r="MNW1491" s="55"/>
      <c r="MNX1491" s="55"/>
      <c r="MNY1491" s="55"/>
      <c r="MNZ1491" s="55"/>
      <c r="MOA1491" s="55"/>
      <c r="MOB1491" s="55"/>
      <c r="MOC1491" s="55"/>
      <c r="MOD1491" s="55"/>
      <c r="MOE1491" s="55"/>
      <c r="MOF1491" s="55"/>
      <c r="MOG1491" s="55"/>
      <c r="MOH1491" s="55"/>
      <c r="MOI1491" s="55"/>
      <c r="MOJ1491" s="55"/>
      <c r="MOK1491" s="55"/>
      <c r="MOL1491" s="55"/>
      <c r="MOM1491" s="55"/>
      <c r="MON1491" s="55"/>
      <c r="MOO1491" s="55"/>
      <c r="MOP1491" s="55"/>
      <c r="MOQ1491" s="55"/>
      <c r="MOR1491" s="55"/>
      <c r="MOS1491" s="55"/>
      <c r="MOT1491" s="55"/>
      <c r="MOU1491" s="55"/>
      <c r="MOV1491" s="55"/>
      <c r="MOW1491" s="55"/>
      <c r="MOX1491" s="55"/>
      <c r="MOY1491" s="55"/>
      <c r="MOZ1491" s="55"/>
      <c r="MPA1491" s="55"/>
      <c r="MPB1491" s="55"/>
      <c r="MPC1491" s="55"/>
      <c r="MPD1491" s="55"/>
      <c r="MPE1491" s="55"/>
      <c r="MPF1491" s="55"/>
      <c r="MPG1491" s="55"/>
      <c r="MPH1491" s="55"/>
      <c r="MPI1491" s="55"/>
      <c r="MPJ1491" s="55"/>
      <c r="MPK1491" s="55"/>
      <c r="MPL1491" s="55"/>
      <c r="MPM1491" s="55"/>
      <c r="MPN1491" s="55"/>
      <c r="MPO1491" s="55"/>
      <c r="MPP1491" s="55"/>
      <c r="MPQ1491" s="55"/>
      <c r="MPR1491" s="55"/>
      <c r="MPS1491" s="55"/>
      <c r="MPT1491" s="55"/>
      <c r="MPU1491" s="55"/>
      <c r="MPV1491" s="55"/>
      <c r="MPW1491" s="55"/>
      <c r="MPX1491" s="55"/>
      <c r="MPY1491" s="55"/>
      <c r="MPZ1491" s="55"/>
      <c r="MQA1491" s="55"/>
      <c r="MQB1491" s="55"/>
      <c r="MQC1491" s="55"/>
      <c r="MQD1491" s="55"/>
      <c r="MQE1491" s="55"/>
      <c r="MQF1491" s="55"/>
      <c r="MQG1491" s="55"/>
      <c r="MQH1491" s="55"/>
      <c r="MQI1491" s="55"/>
      <c r="MQJ1491" s="55"/>
      <c r="MQK1491" s="55"/>
      <c r="MQL1491" s="55"/>
      <c r="MQM1491" s="55"/>
      <c r="MQN1491" s="55"/>
      <c r="MQO1491" s="55"/>
      <c r="MQP1491" s="55"/>
      <c r="MQQ1491" s="55"/>
      <c r="MQR1491" s="55"/>
      <c r="MQS1491" s="55"/>
      <c r="MQT1491" s="55"/>
      <c r="MQU1491" s="55"/>
      <c r="MQV1491" s="55"/>
      <c r="MQW1491" s="55"/>
      <c r="MQX1491" s="55"/>
      <c r="MQY1491" s="55"/>
      <c r="MQZ1491" s="55"/>
      <c r="MRA1491" s="55"/>
      <c r="MRB1491" s="55"/>
      <c r="MRC1491" s="55"/>
      <c r="MRD1491" s="55"/>
      <c r="MRE1491" s="55"/>
      <c r="MRF1491" s="55"/>
      <c r="MRG1491" s="55"/>
      <c r="MRH1491" s="55"/>
      <c r="MRI1491" s="55"/>
      <c r="MRJ1491" s="55"/>
      <c r="MRK1491" s="55"/>
      <c r="MRL1491" s="55"/>
      <c r="MRM1491" s="55"/>
      <c r="MRN1491" s="55"/>
      <c r="MRO1491" s="55"/>
      <c r="MRP1491" s="55"/>
      <c r="MRQ1491" s="55"/>
      <c r="MRR1491" s="55"/>
      <c r="MRS1491" s="55"/>
      <c r="MRT1491" s="55"/>
      <c r="MRU1491" s="55"/>
      <c r="MRV1491" s="55"/>
      <c r="MRW1491" s="55"/>
      <c r="MRX1491" s="55"/>
      <c r="MRY1491" s="55"/>
      <c r="MRZ1491" s="55"/>
      <c r="MSA1491" s="55"/>
      <c r="MSB1491" s="55"/>
      <c r="MSC1491" s="55"/>
      <c r="MSD1491" s="55"/>
      <c r="MSE1491" s="55"/>
      <c r="MSF1491" s="55"/>
      <c r="MSG1491" s="55"/>
      <c r="MSH1491" s="55"/>
      <c r="MSI1491" s="55"/>
      <c r="MSJ1491" s="55"/>
      <c r="MSK1491" s="55"/>
      <c r="MSL1491" s="55"/>
      <c r="MSM1491" s="55"/>
      <c r="MSN1491" s="55"/>
      <c r="MSO1491" s="55"/>
      <c r="MSP1491" s="55"/>
      <c r="MSQ1491" s="55"/>
      <c r="MSR1491" s="55"/>
      <c r="MSS1491" s="55"/>
      <c r="MST1491" s="55"/>
      <c r="MSU1491" s="55"/>
      <c r="MSV1491" s="55"/>
      <c r="MSW1491" s="55"/>
      <c r="MSX1491" s="55"/>
      <c r="MSY1491" s="55"/>
      <c r="MSZ1491" s="55"/>
      <c r="MTA1491" s="55"/>
      <c r="MTB1491" s="55"/>
      <c r="MTC1491" s="55"/>
      <c r="MTD1491" s="55"/>
      <c r="MTE1491" s="55"/>
      <c r="MTF1491" s="55"/>
      <c r="MTG1491" s="55"/>
      <c r="MTH1491" s="55"/>
      <c r="MTI1491" s="55"/>
      <c r="MTJ1491" s="55"/>
      <c r="MTK1491" s="55"/>
      <c r="MTL1491" s="55"/>
      <c r="MTM1491" s="55"/>
      <c r="MTN1491" s="55"/>
      <c r="MTO1491" s="55"/>
      <c r="MTP1491" s="55"/>
      <c r="MTQ1491" s="55"/>
      <c r="MTR1491" s="55"/>
      <c r="MTS1491" s="55"/>
      <c r="MTT1491" s="55"/>
      <c r="MTU1491" s="55"/>
      <c r="MTV1491" s="55"/>
      <c r="MTW1491" s="55"/>
      <c r="MTX1491" s="55"/>
      <c r="MTY1491" s="55"/>
      <c r="MTZ1491" s="55"/>
      <c r="MUA1491" s="55"/>
      <c r="MUB1491" s="55"/>
      <c r="MUC1491" s="55"/>
      <c r="MUD1491" s="55"/>
      <c r="MUE1491" s="55"/>
      <c r="MUF1491" s="55"/>
      <c r="MUG1491" s="55"/>
      <c r="MUH1491" s="55"/>
      <c r="MUI1491" s="55"/>
      <c r="MUJ1491" s="55"/>
      <c r="MUK1491" s="55"/>
      <c r="MUL1491" s="55"/>
      <c r="MUM1491" s="55"/>
      <c r="MUN1491" s="55"/>
      <c r="MUO1491" s="55"/>
      <c r="MUP1491" s="55"/>
      <c r="MUQ1491" s="55"/>
      <c r="MUR1491" s="55"/>
      <c r="MUS1491" s="55"/>
      <c r="MUT1491" s="55"/>
      <c r="MUU1491" s="55"/>
      <c r="MUV1491" s="55"/>
      <c r="MUW1491" s="55"/>
      <c r="MUX1491" s="55"/>
      <c r="MUY1491" s="55"/>
      <c r="MUZ1491" s="55"/>
      <c r="MVA1491" s="55"/>
      <c r="MVB1491" s="55"/>
      <c r="MVC1491" s="55"/>
      <c r="MVD1491" s="55"/>
      <c r="MVE1491" s="55"/>
      <c r="MVF1491" s="55"/>
      <c r="MVG1491" s="55"/>
      <c r="MVH1491" s="55"/>
      <c r="MVI1491" s="55"/>
      <c r="MVJ1491" s="55"/>
      <c r="MVK1491" s="55"/>
      <c r="MVL1491" s="55"/>
      <c r="MVM1491" s="55"/>
      <c r="MVN1491" s="55"/>
      <c r="MVO1491" s="55"/>
      <c r="MVP1491" s="55"/>
      <c r="MVQ1491" s="55"/>
      <c r="MVR1491" s="55"/>
      <c r="MVS1491" s="55"/>
      <c r="MVT1491" s="55"/>
      <c r="MVU1491" s="55"/>
      <c r="MVV1491" s="55"/>
      <c r="MVW1491" s="55"/>
      <c r="MVX1491" s="55"/>
      <c r="MVY1491" s="55"/>
      <c r="MVZ1491" s="55"/>
      <c r="MWA1491" s="55"/>
      <c r="MWB1491" s="55"/>
      <c r="MWC1491" s="55"/>
      <c r="MWD1491" s="55"/>
      <c r="MWE1491" s="55"/>
      <c r="MWF1491" s="55"/>
      <c r="MWG1491" s="55"/>
      <c r="MWH1491" s="55"/>
      <c r="MWI1491" s="55"/>
      <c r="MWJ1491" s="55"/>
      <c r="MWK1491" s="55"/>
      <c r="MWL1491" s="55"/>
      <c r="MWM1491" s="55"/>
      <c r="MWN1491" s="55"/>
      <c r="MWO1491" s="55"/>
      <c r="MWP1491" s="55"/>
      <c r="MWQ1491" s="55"/>
      <c r="MWR1491" s="55"/>
      <c r="MWS1491" s="55"/>
      <c r="MWT1491" s="55"/>
      <c r="MWU1491" s="55"/>
      <c r="MWV1491" s="55"/>
      <c r="MWW1491" s="55"/>
      <c r="MWX1491" s="55"/>
      <c r="MWY1491" s="55"/>
      <c r="MWZ1491" s="55"/>
      <c r="MXA1491" s="55"/>
      <c r="MXB1491" s="55"/>
      <c r="MXC1491" s="55"/>
      <c r="MXD1491" s="55"/>
      <c r="MXE1491" s="55"/>
      <c r="MXF1491" s="55"/>
      <c r="MXG1491" s="55"/>
      <c r="MXH1491" s="55"/>
      <c r="MXI1491" s="55"/>
      <c r="MXJ1491" s="55"/>
      <c r="MXK1491" s="55"/>
      <c r="MXL1491" s="55"/>
      <c r="MXM1491" s="55"/>
      <c r="MXN1491" s="55"/>
      <c r="MXO1491" s="55"/>
      <c r="MXP1491" s="55"/>
      <c r="MXQ1491" s="55"/>
      <c r="MXR1491" s="55"/>
      <c r="MXS1491" s="55"/>
      <c r="MXT1491" s="55"/>
      <c r="MXU1491" s="55"/>
      <c r="MXV1491" s="55"/>
      <c r="MXW1491" s="55"/>
      <c r="MXX1491" s="55"/>
      <c r="MXY1491" s="55"/>
      <c r="MXZ1491" s="55"/>
      <c r="MYA1491" s="55"/>
      <c r="MYB1491" s="55"/>
      <c r="MYC1491" s="55"/>
      <c r="MYD1491" s="55"/>
      <c r="MYE1491" s="55"/>
      <c r="MYF1491" s="55"/>
      <c r="MYG1491" s="55"/>
      <c r="MYH1491" s="55"/>
      <c r="MYI1491" s="55"/>
      <c r="MYJ1491" s="55"/>
      <c r="MYK1491" s="55"/>
      <c r="MYL1491" s="55"/>
      <c r="MYM1491" s="55"/>
      <c r="MYN1491" s="55"/>
      <c r="MYO1491" s="55"/>
      <c r="MYP1491" s="55"/>
      <c r="MYQ1491" s="55"/>
      <c r="MYR1491" s="55"/>
      <c r="MYS1491" s="55"/>
      <c r="MYT1491" s="55"/>
      <c r="MYU1491" s="55"/>
      <c r="MYV1491" s="55"/>
      <c r="MYW1491" s="55"/>
      <c r="MYX1491" s="55"/>
      <c r="MYY1491" s="55"/>
      <c r="MYZ1491" s="55"/>
      <c r="MZA1491" s="55"/>
      <c r="MZB1491" s="55"/>
      <c r="MZC1491" s="55"/>
      <c r="MZD1491" s="55"/>
      <c r="MZE1491" s="55"/>
      <c r="MZF1491" s="55"/>
      <c r="MZG1491" s="55"/>
      <c r="MZH1491" s="55"/>
      <c r="MZI1491" s="55"/>
      <c r="MZJ1491" s="55"/>
      <c r="MZK1491" s="55"/>
      <c r="MZL1491" s="55"/>
      <c r="MZM1491" s="55"/>
      <c r="MZN1491" s="55"/>
      <c r="MZO1491" s="55"/>
      <c r="MZP1491" s="55"/>
      <c r="MZQ1491" s="55"/>
      <c r="MZR1491" s="55"/>
      <c r="MZS1491" s="55"/>
      <c r="MZT1491" s="55"/>
      <c r="MZU1491" s="55"/>
      <c r="MZV1491" s="55"/>
      <c r="MZW1491" s="55"/>
      <c r="MZX1491" s="55"/>
      <c r="MZY1491" s="55"/>
      <c r="MZZ1491" s="55"/>
      <c r="NAA1491" s="55"/>
      <c r="NAB1491" s="55"/>
      <c r="NAC1491" s="55"/>
      <c r="NAD1491" s="55"/>
      <c r="NAE1491" s="55"/>
      <c r="NAF1491" s="55"/>
      <c r="NAG1491" s="55"/>
      <c r="NAH1491" s="55"/>
      <c r="NAI1491" s="55"/>
      <c r="NAJ1491" s="55"/>
      <c r="NAK1491" s="55"/>
      <c r="NAL1491" s="55"/>
      <c r="NAM1491" s="55"/>
      <c r="NAN1491" s="55"/>
      <c r="NAO1491" s="55"/>
      <c r="NAP1491" s="55"/>
      <c r="NAQ1491" s="55"/>
      <c r="NAR1491" s="55"/>
      <c r="NAS1491" s="55"/>
      <c r="NAT1491" s="55"/>
      <c r="NAU1491" s="55"/>
      <c r="NAV1491" s="55"/>
      <c r="NAW1491" s="55"/>
      <c r="NAX1491" s="55"/>
      <c r="NAY1491" s="55"/>
      <c r="NAZ1491" s="55"/>
      <c r="NBA1491" s="55"/>
      <c r="NBB1491" s="55"/>
      <c r="NBC1491" s="55"/>
      <c r="NBD1491" s="55"/>
      <c r="NBE1491" s="55"/>
      <c r="NBF1491" s="55"/>
      <c r="NBG1491" s="55"/>
      <c r="NBH1491" s="55"/>
      <c r="NBI1491" s="55"/>
      <c r="NBJ1491" s="55"/>
      <c r="NBK1491" s="55"/>
      <c r="NBL1491" s="55"/>
      <c r="NBM1491" s="55"/>
      <c r="NBN1491" s="55"/>
      <c r="NBO1491" s="55"/>
      <c r="NBP1491" s="55"/>
      <c r="NBQ1491" s="55"/>
      <c r="NBR1491" s="55"/>
      <c r="NBS1491" s="55"/>
      <c r="NBT1491" s="55"/>
      <c r="NBU1491" s="55"/>
      <c r="NBV1491" s="55"/>
      <c r="NBW1491" s="55"/>
      <c r="NBX1491" s="55"/>
      <c r="NBY1491" s="55"/>
      <c r="NBZ1491" s="55"/>
      <c r="NCA1491" s="55"/>
      <c r="NCB1491" s="55"/>
      <c r="NCC1491" s="55"/>
      <c r="NCD1491" s="55"/>
      <c r="NCE1491" s="55"/>
      <c r="NCF1491" s="55"/>
      <c r="NCG1491" s="55"/>
      <c r="NCH1491" s="55"/>
      <c r="NCI1491" s="55"/>
      <c r="NCJ1491" s="55"/>
      <c r="NCK1491" s="55"/>
      <c r="NCL1491" s="55"/>
      <c r="NCM1491" s="55"/>
      <c r="NCN1491" s="55"/>
      <c r="NCO1491" s="55"/>
      <c r="NCP1491" s="55"/>
      <c r="NCQ1491" s="55"/>
      <c r="NCR1491" s="55"/>
      <c r="NCS1491" s="55"/>
      <c r="NCT1491" s="55"/>
      <c r="NCU1491" s="55"/>
      <c r="NCV1491" s="55"/>
      <c r="NCW1491" s="55"/>
      <c r="NCX1491" s="55"/>
      <c r="NCY1491" s="55"/>
      <c r="NCZ1491" s="55"/>
      <c r="NDA1491" s="55"/>
      <c r="NDB1491" s="55"/>
      <c r="NDC1491" s="55"/>
      <c r="NDD1491" s="55"/>
      <c r="NDE1491" s="55"/>
      <c r="NDF1491" s="55"/>
      <c r="NDG1491" s="55"/>
      <c r="NDH1491" s="55"/>
      <c r="NDI1491" s="55"/>
      <c r="NDJ1491" s="55"/>
      <c r="NDK1491" s="55"/>
      <c r="NDL1491" s="55"/>
      <c r="NDM1491" s="55"/>
      <c r="NDN1491" s="55"/>
      <c r="NDO1491" s="55"/>
      <c r="NDP1491" s="55"/>
      <c r="NDQ1491" s="55"/>
      <c r="NDR1491" s="55"/>
      <c r="NDS1491" s="55"/>
      <c r="NDT1491" s="55"/>
      <c r="NDU1491" s="55"/>
      <c r="NDV1491" s="55"/>
      <c r="NDW1491" s="55"/>
      <c r="NDX1491" s="55"/>
      <c r="NDY1491" s="55"/>
      <c r="NDZ1491" s="55"/>
      <c r="NEA1491" s="55"/>
      <c r="NEB1491" s="55"/>
      <c r="NEC1491" s="55"/>
      <c r="NED1491" s="55"/>
      <c r="NEE1491" s="55"/>
      <c r="NEF1491" s="55"/>
      <c r="NEG1491" s="55"/>
      <c r="NEH1491" s="55"/>
      <c r="NEI1491" s="55"/>
      <c r="NEJ1491" s="55"/>
      <c r="NEK1491" s="55"/>
      <c r="NEL1491" s="55"/>
      <c r="NEM1491" s="55"/>
      <c r="NEN1491" s="55"/>
      <c r="NEO1491" s="55"/>
      <c r="NEP1491" s="55"/>
      <c r="NEQ1491" s="55"/>
      <c r="NER1491" s="55"/>
      <c r="NES1491" s="55"/>
      <c r="NET1491" s="55"/>
      <c r="NEU1491" s="55"/>
      <c r="NEV1491" s="55"/>
      <c r="NEW1491" s="55"/>
      <c r="NEX1491" s="55"/>
      <c r="NEY1491" s="55"/>
      <c r="NEZ1491" s="55"/>
      <c r="NFA1491" s="55"/>
      <c r="NFB1491" s="55"/>
      <c r="NFC1491" s="55"/>
      <c r="NFD1491" s="55"/>
      <c r="NFE1491" s="55"/>
      <c r="NFF1491" s="55"/>
      <c r="NFG1491" s="55"/>
      <c r="NFH1491" s="55"/>
      <c r="NFI1491" s="55"/>
      <c r="NFJ1491" s="55"/>
      <c r="NFK1491" s="55"/>
      <c r="NFL1491" s="55"/>
      <c r="NFM1491" s="55"/>
      <c r="NFN1491" s="55"/>
      <c r="NFO1491" s="55"/>
      <c r="NFP1491" s="55"/>
      <c r="NFQ1491" s="55"/>
      <c r="NFR1491" s="55"/>
      <c r="NFS1491" s="55"/>
      <c r="NFT1491" s="55"/>
      <c r="NFU1491" s="55"/>
      <c r="NFV1491" s="55"/>
      <c r="NFW1491" s="55"/>
      <c r="NFX1491" s="55"/>
      <c r="NFY1491" s="55"/>
      <c r="NFZ1491" s="55"/>
      <c r="NGA1491" s="55"/>
      <c r="NGB1491" s="55"/>
      <c r="NGC1491" s="55"/>
      <c r="NGD1491" s="55"/>
      <c r="NGE1491" s="55"/>
      <c r="NGF1491" s="55"/>
      <c r="NGG1491" s="55"/>
      <c r="NGH1491" s="55"/>
      <c r="NGI1491" s="55"/>
      <c r="NGJ1491" s="55"/>
      <c r="NGK1491" s="55"/>
      <c r="NGL1491" s="55"/>
      <c r="NGM1491" s="55"/>
      <c r="NGN1491" s="55"/>
      <c r="NGO1491" s="55"/>
      <c r="NGP1491" s="55"/>
      <c r="NGQ1491" s="55"/>
      <c r="NGR1491" s="55"/>
      <c r="NGS1491" s="55"/>
      <c r="NGT1491" s="55"/>
      <c r="NGU1491" s="55"/>
      <c r="NGV1491" s="55"/>
      <c r="NGW1491" s="55"/>
      <c r="NGX1491" s="55"/>
      <c r="NGY1491" s="55"/>
      <c r="NGZ1491" s="55"/>
      <c r="NHA1491" s="55"/>
      <c r="NHB1491" s="55"/>
      <c r="NHC1491" s="55"/>
      <c r="NHD1491" s="55"/>
      <c r="NHE1491" s="55"/>
      <c r="NHF1491" s="55"/>
      <c r="NHG1491" s="55"/>
      <c r="NHH1491" s="55"/>
      <c r="NHI1491" s="55"/>
      <c r="NHJ1491" s="55"/>
      <c r="NHK1491" s="55"/>
      <c r="NHL1491" s="55"/>
      <c r="NHM1491" s="55"/>
      <c r="NHN1491" s="55"/>
      <c r="NHO1491" s="55"/>
      <c r="NHP1491" s="55"/>
      <c r="NHQ1491" s="55"/>
      <c r="NHR1491" s="55"/>
      <c r="NHS1491" s="55"/>
      <c r="NHT1491" s="55"/>
      <c r="NHU1491" s="55"/>
      <c r="NHV1491" s="55"/>
      <c r="NHW1491" s="55"/>
      <c r="NHX1491" s="55"/>
      <c r="NHY1491" s="55"/>
      <c r="NHZ1491" s="55"/>
      <c r="NIA1491" s="55"/>
      <c r="NIB1491" s="55"/>
      <c r="NIC1491" s="55"/>
      <c r="NID1491" s="55"/>
      <c r="NIE1491" s="55"/>
      <c r="NIF1491" s="55"/>
      <c r="NIG1491" s="55"/>
      <c r="NIH1491" s="55"/>
      <c r="NII1491" s="55"/>
      <c r="NIJ1491" s="55"/>
      <c r="NIK1491" s="55"/>
      <c r="NIL1491" s="55"/>
      <c r="NIM1491" s="55"/>
      <c r="NIN1491" s="55"/>
      <c r="NIO1491" s="55"/>
      <c r="NIP1491" s="55"/>
      <c r="NIQ1491" s="55"/>
      <c r="NIR1491" s="55"/>
      <c r="NIS1491" s="55"/>
      <c r="NIT1491" s="55"/>
      <c r="NIU1491" s="55"/>
      <c r="NIV1491" s="55"/>
      <c r="NIW1491" s="55"/>
      <c r="NIX1491" s="55"/>
      <c r="NIY1491" s="55"/>
      <c r="NIZ1491" s="55"/>
      <c r="NJA1491" s="55"/>
      <c r="NJB1491" s="55"/>
      <c r="NJC1491" s="55"/>
      <c r="NJD1491" s="55"/>
      <c r="NJE1491" s="55"/>
      <c r="NJF1491" s="55"/>
      <c r="NJG1491" s="55"/>
      <c r="NJH1491" s="55"/>
      <c r="NJI1491" s="55"/>
      <c r="NJJ1491" s="55"/>
      <c r="NJK1491" s="55"/>
      <c r="NJL1491" s="55"/>
      <c r="NJM1491" s="55"/>
      <c r="NJN1491" s="55"/>
      <c r="NJO1491" s="55"/>
      <c r="NJP1491" s="55"/>
      <c r="NJQ1491" s="55"/>
      <c r="NJR1491" s="55"/>
      <c r="NJS1491" s="55"/>
      <c r="NJT1491" s="55"/>
      <c r="NJU1491" s="55"/>
      <c r="NJV1491" s="55"/>
      <c r="NJW1491" s="55"/>
      <c r="NJX1491" s="55"/>
      <c r="NJY1491" s="55"/>
      <c r="NJZ1491" s="55"/>
      <c r="NKA1491" s="55"/>
      <c r="NKB1491" s="55"/>
      <c r="NKC1491" s="55"/>
      <c r="NKD1491" s="55"/>
      <c r="NKE1491" s="55"/>
      <c r="NKF1491" s="55"/>
      <c r="NKG1491" s="55"/>
      <c r="NKH1491" s="55"/>
      <c r="NKI1491" s="55"/>
      <c r="NKJ1491" s="55"/>
      <c r="NKK1491" s="55"/>
      <c r="NKL1491" s="55"/>
      <c r="NKM1491" s="55"/>
      <c r="NKN1491" s="55"/>
      <c r="NKO1491" s="55"/>
      <c r="NKP1491" s="55"/>
      <c r="NKQ1491" s="55"/>
      <c r="NKR1491" s="55"/>
      <c r="NKS1491" s="55"/>
      <c r="NKT1491" s="55"/>
      <c r="NKU1491" s="55"/>
      <c r="NKV1491" s="55"/>
      <c r="NKW1491" s="55"/>
      <c r="NKX1491" s="55"/>
      <c r="NKY1491" s="55"/>
      <c r="NKZ1491" s="55"/>
      <c r="NLA1491" s="55"/>
      <c r="NLB1491" s="55"/>
      <c r="NLC1491" s="55"/>
      <c r="NLD1491" s="55"/>
      <c r="NLE1491" s="55"/>
      <c r="NLF1491" s="55"/>
      <c r="NLG1491" s="55"/>
      <c r="NLH1491" s="55"/>
      <c r="NLI1491" s="55"/>
      <c r="NLJ1491" s="55"/>
      <c r="NLK1491" s="55"/>
      <c r="NLL1491" s="55"/>
      <c r="NLM1491" s="55"/>
      <c r="NLN1491" s="55"/>
      <c r="NLO1491" s="55"/>
      <c r="NLP1491" s="55"/>
      <c r="NLQ1491" s="55"/>
      <c r="NLR1491" s="55"/>
      <c r="NLS1491" s="55"/>
      <c r="NLT1491" s="55"/>
      <c r="NLU1491" s="55"/>
      <c r="NLV1491" s="55"/>
      <c r="NLW1491" s="55"/>
      <c r="NLX1491" s="55"/>
      <c r="NLY1491" s="55"/>
      <c r="NLZ1491" s="55"/>
      <c r="NMA1491" s="55"/>
      <c r="NMB1491" s="55"/>
      <c r="NMC1491" s="55"/>
      <c r="NMD1491" s="55"/>
      <c r="NME1491" s="55"/>
      <c r="NMF1491" s="55"/>
      <c r="NMG1491" s="55"/>
      <c r="NMH1491" s="55"/>
      <c r="NMI1491" s="55"/>
      <c r="NMJ1491" s="55"/>
      <c r="NMK1491" s="55"/>
      <c r="NML1491" s="55"/>
      <c r="NMM1491" s="55"/>
      <c r="NMN1491" s="55"/>
      <c r="NMO1491" s="55"/>
      <c r="NMP1491" s="55"/>
      <c r="NMQ1491" s="55"/>
      <c r="NMR1491" s="55"/>
      <c r="NMS1491" s="55"/>
      <c r="NMT1491" s="55"/>
      <c r="NMU1491" s="55"/>
      <c r="NMV1491" s="55"/>
      <c r="NMW1491" s="55"/>
      <c r="NMX1491" s="55"/>
      <c r="NMY1491" s="55"/>
      <c r="NMZ1491" s="55"/>
      <c r="NNA1491" s="55"/>
      <c r="NNB1491" s="55"/>
      <c r="NNC1491" s="55"/>
      <c r="NND1491" s="55"/>
      <c r="NNE1491" s="55"/>
      <c r="NNF1491" s="55"/>
      <c r="NNG1491" s="55"/>
      <c r="NNH1491" s="55"/>
      <c r="NNI1491" s="55"/>
      <c r="NNJ1491" s="55"/>
      <c r="NNK1491" s="55"/>
      <c r="NNL1491" s="55"/>
      <c r="NNM1491" s="55"/>
      <c r="NNN1491" s="55"/>
      <c r="NNO1491" s="55"/>
      <c r="NNP1491" s="55"/>
      <c r="NNQ1491" s="55"/>
      <c r="NNR1491" s="55"/>
      <c r="NNS1491" s="55"/>
      <c r="NNT1491" s="55"/>
      <c r="NNU1491" s="55"/>
      <c r="NNV1491" s="55"/>
      <c r="NNW1491" s="55"/>
      <c r="NNX1491" s="55"/>
      <c r="NNY1491" s="55"/>
      <c r="NNZ1491" s="55"/>
      <c r="NOA1491" s="55"/>
      <c r="NOB1491" s="55"/>
      <c r="NOC1491" s="55"/>
      <c r="NOD1491" s="55"/>
      <c r="NOE1491" s="55"/>
      <c r="NOF1491" s="55"/>
      <c r="NOG1491" s="55"/>
      <c r="NOH1491" s="55"/>
      <c r="NOI1491" s="55"/>
      <c r="NOJ1491" s="55"/>
      <c r="NOK1491" s="55"/>
      <c r="NOL1491" s="55"/>
      <c r="NOM1491" s="55"/>
      <c r="NON1491" s="55"/>
      <c r="NOO1491" s="55"/>
      <c r="NOP1491" s="55"/>
      <c r="NOQ1491" s="55"/>
      <c r="NOR1491" s="55"/>
      <c r="NOS1491" s="55"/>
      <c r="NOT1491" s="55"/>
      <c r="NOU1491" s="55"/>
      <c r="NOV1491" s="55"/>
      <c r="NOW1491" s="55"/>
      <c r="NOX1491" s="55"/>
      <c r="NOY1491" s="55"/>
      <c r="NOZ1491" s="55"/>
      <c r="NPA1491" s="55"/>
      <c r="NPB1491" s="55"/>
      <c r="NPC1491" s="55"/>
      <c r="NPD1491" s="55"/>
      <c r="NPE1491" s="55"/>
      <c r="NPF1491" s="55"/>
      <c r="NPG1491" s="55"/>
      <c r="NPH1491" s="55"/>
      <c r="NPI1491" s="55"/>
      <c r="NPJ1491" s="55"/>
      <c r="NPK1491" s="55"/>
      <c r="NPL1491" s="55"/>
      <c r="NPM1491" s="55"/>
      <c r="NPN1491" s="55"/>
      <c r="NPO1491" s="55"/>
      <c r="NPP1491" s="55"/>
      <c r="NPQ1491" s="55"/>
      <c r="NPR1491" s="55"/>
      <c r="NPS1491" s="55"/>
      <c r="NPT1491" s="55"/>
      <c r="NPU1491" s="55"/>
      <c r="NPV1491" s="55"/>
      <c r="NPW1491" s="55"/>
      <c r="NPX1491" s="55"/>
      <c r="NPY1491" s="55"/>
      <c r="NPZ1491" s="55"/>
      <c r="NQA1491" s="55"/>
      <c r="NQB1491" s="55"/>
      <c r="NQC1491" s="55"/>
      <c r="NQD1491" s="55"/>
      <c r="NQE1491" s="55"/>
      <c r="NQF1491" s="55"/>
      <c r="NQG1491" s="55"/>
      <c r="NQH1491" s="55"/>
      <c r="NQI1491" s="55"/>
      <c r="NQJ1491" s="55"/>
      <c r="NQK1491" s="55"/>
      <c r="NQL1491" s="55"/>
      <c r="NQM1491" s="55"/>
      <c r="NQN1491" s="55"/>
      <c r="NQO1491" s="55"/>
      <c r="NQP1491" s="55"/>
      <c r="NQQ1491" s="55"/>
      <c r="NQR1491" s="55"/>
      <c r="NQS1491" s="55"/>
      <c r="NQT1491" s="55"/>
      <c r="NQU1491" s="55"/>
      <c r="NQV1491" s="55"/>
      <c r="NQW1491" s="55"/>
      <c r="NQX1491" s="55"/>
      <c r="NQY1491" s="55"/>
      <c r="NQZ1491" s="55"/>
      <c r="NRA1491" s="55"/>
      <c r="NRB1491" s="55"/>
      <c r="NRC1491" s="55"/>
      <c r="NRD1491" s="55"/>
      <c r="NRE1491" s="55"/>
      <c r="NRF1491" s="55"/>
      <c r="NRG1491" s="55"/>
      <c r="NRH1491" s="55"/>
      <c r="NRI1491" s="55"/>
      <c r="NRJ1491" s="55"/>
      <c r="NRK1491" s="55"/>
      <c r="NRL1491" s="55"/>
      <c r="NRM1491" s="55"/>
      <c r="NRN1491" s="55"/>
      <c r="NRO1491" s="55"/>
      <c r="NRP1491" s="55"/>
      <c r="NRQ1491" s="55"/>
      <c r="NRR1491" s="55"/>
      <c r="NRS1491" s="55"/>
      <c r="NRT1491" s="55"/>
      <c r="NRU1491" s="55"/>
      <c r="NRV1491" s="55"/>
      <c r="NRW1491" s="55"/>
      <c r="NRX1491" s="55"/>
      <c r="NRY1491" s="55"/>
      <c r="NRZ1491" s="55"/>
      <c r="NSA1491" s="55"/>
      <c r="NSB1491" s="55"/>
      <c r="NSC1491" s="55"/>
      <c r="NSD1491" s="55"/>
      <c r="NSE1491" s="55"/>
      <c r="NSF1491" s="55"/>
      <c r="NSG1491" s="55"/>
      <c r="NSH1491" s="55"/>
      <c r="NSI1491" s="55"/>
      <c r="NSJ1491" s="55"/>
      <c r="NSK1491" s="55"/>
      <c r="NSL1491" s="55"/>
      <c r="NSM1491" s="55"/>
      <c r="NSN1491" s="55"/>
      <c r="NSO1491" s="55"/>
      <c r="NSP1491" s="55"/>
      <c r="NSQ1491" s="55"/>
      <c r="NSR1491" s="55"/>
      <c r="NSS1491" s="55"/>
      <c r="NST1491" s="55"/>
      <c r="NSU1491" s="55"/>
      <c r="NSV1491" s="55"/>
      <c r="NSW1491" s="55"/>
      <c r="NSX1491" s="55"/>
      <c r="NSY1491" s="55"/>
      <c r="NSZ1491" s="55"/>
      <c r="NTA1491" s="55"/>
      <c r="NTB1491" s="55"/>
      <c r="NTC1491" s="55"/>
      <c r="NTD1491" s="55"/>
      <c r="NTE1491" s="55"/>
      <c r="NTF1491" s="55"/>
      <c r="NTG1491" s="55"/>
      <c r="NTH1491" s="55"/>
      <c r="NTI1491" s="55"/>
      <c r="NTJ1491" s="55"/>
      <c r="NTK1491" s="55"/>
      <c r="NTL1491" s="55"/>
      <c r="NTM1491" s="55"/>
      <c r="NTN1491" s="55"/>
      <c r="NTO1491" s="55"/>
      <c r="NTP1491" s="55"/>
      <c r="NTQ1491" s="55"/>
      <c r="NTR1491" s="55"/>
      <c r="NTS1491" s="55"/>
      <c r="NTT1491" s="55"/>
      <c r="NTU1491" s="55"/>
      <c r="NTV1491" s="55"/>
      <c r="NTW1491" s="55"/>
      <c r="NTX1491" s="55"/>
      <c r="NTY1491" s="55"/>
      <c r="NTZ1491" s="55"/>
      <c r="NUA1491" s="55"/>
      <c r="NUB1491" s="55"/>
      <c r="NUC1491" s="55"/>
      <c r="NUD1491" s="55"/>
      <c r="NUE1491" s="55"/>
      <c r="NUF1491" s="55"/>
      <c r="NUG1491" s="55"/>
      <c r="NUH1491" s="55"/>
      <c r="NUI1491" s="55"/>
      <c r="NUJ1491" s="55"/>
      <c r="NUK1491" s="55"/>
      <c r="NUL1491" s="55"/>
      <c r="NUM1491" s="55"/>
      <c r="NUN1491" s="55"/>
      <c r="NUO1491" s="55"/>
      <c r="NUP1491" s="55"/>
      <c r="NUQ1491" s="55"/>
      <c r="NUR1491" s="55"/>
      <c r="NUS1491" s="55"/>
      <c r="NUT1491" s="55"/>
      <c r="NUU1491" s="55"/>
      <c r="NUV1491" s="55"/>
      <c r="NUW1491" s="55"/>
      <c r="NUX1491" s="55"/>
      <c r="NUY1491" s="55"/>
      <c r="NUZ1491" s="55"/>
      <c r="NVA1491" s="55"/>
      <c r="NVB1491" s="55"/>
      <c r="NVC1491" s="55"/>
      <c r="NVD1491" s="55"/>
      <c r="NVE1491" s="55"/>
      <c r="NVF1491" s="55"/>
      <c r="NVG1491" s="55"/>
      <c r="NVH1491" s="55"/>
      <c r="NVI1491" s="55"/>
      <c r="NVJ1491" s="55"/>
      <c r="NVK1491" s="55"/>
      <c r="NVL1491" s="55"/>
      <c r="NVM1491" s="55"/>
      <c r="NVN1491" s="55"/>
      <c r="NVO1491" s="55"/>
      <c r="NVP1491" s="55"/>
      <c r="NVQ1491" s="55"/>
      <c r="NVR1491" s="55"/>
      <c r="NVS1491" s="55"/>
      <c r="NVT1491" s="55"/>
      <c r="NVU1491" s="55"/>
      <c r="NVV1491" s="55"/>
      <c r="NVW1491" s="55"/>
      <c r="NVX1491" s="55"/>
      <c r="NVY1491" s="55"/>
      <c r="NVZ1491" s="55"/>
      <c r="NWA1491" s="55"/>
      <c r="NWB1491" s="55"/>
      <c r="NWC1491" s="55"/>
      <c r="NWD1491" s="55"/>
      <c r="NWE1491" s="55"/>
      <c r="NWF1491" s="55"/>
      <c r="NWG1491" s="55"/>
      <c r="NWH1491" s="55"/>
      <c r="NWI1491" s="55"/>
      <c r="NWJ1491" s="55"/>
      <c r="NWK1491" s="55"/>
      <c r="NWL1491" s="55"/>
      <c r="NWM1491" s="55"/>
      <c r="NWN1491" s="55"/>
      <c r="NWO1491" s="55"/>
      <c r="NWP1491" s="55"/>
      <c r="NWQ1491" s="55"/>
      <c r="NWR1491" s="55"/>
      <c r="NWS1491" s="55"/>
      <c r="NWT1491" s="55"/>
      <c r="NWU1491" s="55"/>
      <c r="NWV1491" s="55"/>
      <c r="NWW1491" s="55"/>
      <c r="NWX1491" s="55"/>
      <c r="NWY1491" s="55"/>
      <c r="NWZ1491" s="55"/>
      <c r="NXA1491" s="55"/>
      <c r="NXB1491" s="55"/>
      <c r="NXC1491" s="55"/>
      <c r="NXD1491" s="55"/>
      <c r="NXE1491" s="55"/>
      <c r="NXF1491" s="55"/>
      <c r="NXG1491" s="55"/>
      <c r="NXH1491" s="55"/>
      <c r="NXI1491" s="55"/>
      <c r="NXJ1491" s="55"/>
      <c r="NXK1491" s="55"/>
      <c r="NXL1491" s="55"/>
      <c r="NXM1491" s="55"/>
      <c r="NXN1491" s="55"/>
      <c r="NXO1491" s="55"/>
      <c r="NXP1491" s="55"/>
      <c r="NXQ1491" s="55"/>
      <c r="NXR1491" s="55"/>
      <c r="NXS1491" s="55"/>
      <c r="NXT1491" s="55"/>
      <c r="NXU1491" s="55"/>
      <c r="NXV1491" s="55"/>
      <c r="NXW1491" s="55"/>
      <c r="NXX1491" s="55"/>
      <c r="NXY1491" s="55"/>
      <c r="NXZ1491" s="55"/>
      <c r="NYA1491" s="55"/>
      <c r="NYB1491" s="55"/>
      <c r="NYC1491" s="55"/>
      <c r="NYD1491" s="55"/>
      <c r="NYE1491" s="55"/>
      <c r="NYF1491" s="55"/>
      <c r="NYG1491" s="55"/>
      <c r="NYH1491" s="55"/>
      <c r="NYI1491" s="55"/>
      <c r="NYJ1491" s="55"/>
      <c r="NYK1491" s="55"/>
      <c r="NYL1491" s="55"/>
      <c r="NYM1491" s="55"/>
      <c r="NYN1491" s="55"/>
      <c r="NYO1491" s="55"/>
      <c r="NYP1491" s="55"/>
      <c r="NYQ1491" s="55"/>
      <c r="NYR1491" s="55"/>
      <c r="NYS1491" s="55"/>
      <c r="NYT1491" s="55"/>
      <c r="NYU1491" s="55"/>
      <c r="NYV1491" s="55"/>
      <c r="NYW1491" s="55"/>
      <c r="NYX1491" s="55"/>
      <c r="NYY1491" s="55"/>
      <c r="NYZ1491" s="55"/>
      <c r="NZA1491" s="55"/>
      <c r="NZB1491" s="55"/>
      <c r="NZC1491" s="55"/>
      <c r="NZD1491" s="55"/>
      <c r="NZE1491" s="55"/>
      <c r="NZF1491" s="55"/>
      <c r="NZG1491" s="55"/>
      <c r="NZH1491" s="55"/>
      <c r="NZI1491" s="55"/>
      <c r="NZJ1491" s="55"/>
      <c r="NZK1491" s="55"/>
      <c r="NZL1491" s="55"/>
      <c r="NZM1491" s="55"/>
      <c r="NZN1491" s="55"/>
      <c r="NZO1491" s="55"/>
      <c r="NZP1491" s="55"/>
      <c r="NZQ1491" s="55"/>
      <c r="NZR1491" s="55"/>
      <c r="NZS1491" s="55"/>
      <c r="NZT1491" s="55"/>
      <c r="NZU1491" s="55"/>
      <c r="NZV1491" s="55"/>
      <c r="NZW1491" s="55"/>
      <c r="NZX1491" s="55"/>
      <c r="NZY1491" s="55"/>
      <c r="NZZ1491" s="55"/>
      <c r="OAA1491" s="55"/>
      <c r="OAB1491" s="55"/>
      <c r="OAC1491" s="55"/>
      <c r="OAD1491" s="55"/>
      <c r="OAE1491" s="55"/>
      <c r="OAF1491" s="55"/>
      <c r="OAG1491" s="55"/>
      <c r="OAH1491" s="55"/>
      <c r="OAI1491" s="55"/>
      <c r="OAJ1491" s="55"/>
      <c r="OAK1491" s="55"/>
      <c r="OAL1491" s="55"/>
      <c r="OAM1491" s="55"/>
      <c r="OAN1491" s="55"/>
      <c r="OAO1491" s="55"/>
      <c r="OAP1491" s="55"/>
      <c r="OAQ1491" s="55"/>
      <c r="OAR1491" s="55"/>
      <c r="OAS1491" s="55"/>
      <c r="OAT1491" s="55"/>
      <c r="OAU1491" s="55"/>
      <c r="OAV1491" s="55"/>
      <c r="OAW1491" s="55"/>
      <c r="OAX1491" s="55"/>
      <c r="OAY1491" s="55"/>
      <c r="OAZ1491" s="55"/>
      <c r="OBA1491" s="55"/>
      <c r="OBB1491" s="55"/>
      <c r="OBC1491" s="55"/>
      <c r="OBD1491" s="55"/>
      <c r="OBE1491" s="55"/>
      <c r="OBF1491" s="55"/>
      <c r="OBG1491" s="55"/>
      <c r="OBH1491" s="55"/>
      <c r="OBI1491" s="55"/>
      <c r="OBJ1491" s="55"/>
      <c r="OBK1491" s="55"/>
      <c r="OBL1491" s="55"/>
      <c r="OBM1491" s="55"/>
      <c r="OBN1491" s="55"/>
      <c r="OBO1491" s="55"/>
      <c r="OBP1491" s="55"/>
      <c r="OBQ1491" s="55"/>
      <c r="OBR1491" s="55"/>
      <c r="OBS1491" s="55"/>
      <c r="OBT1491" s="55"/>
      <c r="OBU1491" s="55"/>
      <c r="OBV1491" s="55"/>
      <c r="OBW1491" s="55"/>
      <c r="OBX1491" s="55"/>
      <c r="OBY1491" s="55"/>
      <c r="OBZ1491" s="55"/>
      <c r="OCA1491" s="55"/>
      <c r="OCB1491" s="55"/>
      <c r="OCC1491" s="55"/>
      <c r="OCD1491" s="55"/>
      <c r="OCE1491" s="55"/>
      <c r="OCF1491" s="55"/>
      <c r="OCG1491" s="55"/>
      <c r="OCH1491" s="55"/>
      <c r="OCI1491" s="55"/>
      <c r="OCJ1491" s="55"/>
      <c r="OCK1491" s="55"/>
      <c r="OCL1491" s="55"/>
      <c r="OCM1491" s="55"/>
      <c r="OCN1491" s="55"/>
      <c r="OCO1491" s="55"/>
      <c r="OCP1491" s="55"/>
      <c r="OCQ1491" s="55"/>
      <c r="OCR1491" s="55"/>
      <c r="OCS1491" s="55"/>
      <c r="OCT1491" s="55"/>
      <c r="OCU1491" s="55"/>
      <c r="OCV1491" s="55"/>
      <c r="OCW1491" s="55"/>
      <c r="OCX1491" s="55"/>
      <c r="OCY1491" s="55"/>
      <c r="OCZ1491" s="55"/>
      <c r="ODA1491" s="55"/>
      <c r="ODB1491" s="55"/>
      <c r="ODC1491" s="55"/>
      <c r="ODD1491" s="55"/>
      <c r="ODE1491" s="55"/>
      <c r="ODF1491" s="55"/>
      <c r="ODG1491" s="55"/>
      <c r="ODH1491" s="55"/>
      <c r="ODI1491" s="55"/>
      <c r="ODJ1491" s="55"/>
      <c r="ODK1491" s="55"/>
      <c r="ODL1491" s="55"/>
      <c r="ODM1491" s="55"/>
      <c r="ODN1491" s="55"/>
      <c r="ODO1491" s="55"/>
      <c r="ODP1491" s="55"/>
      <c r="ODQ1491" s="55"/>
      <c r="ODR1491" s="55"/>
      <c r="ODS1491" s="55"/>
      <c r="ODT1491" s="55"/>
      <c r="ODU1491" s="55"/>
      <c r="ODV1491" s="55"/>
      <c r="ODW1491" s="55"/>
      <c r="ODX1491" s="55"/>
      <c r="ODY1491" s="55"/>
      <c r="ODZ1491" s="55"/>
      <c r="OEA1491" s="55"/>
      <c r="OEB1491" s="55"/>
      <c r="OEC1491" s="55"/>
      <c r="OED1491" s="55"/>
      <c r="OEE1491" s="55"/>
      <c r="OEF1491" s="55"/>
      <c r="OEG1491" s="55"/>
      <c r="OEH1491" s="55"/>
      <c r="OEI1491" s="55"/>
      <c r="OEJ1491" s="55"/>
      <c r="OEK1491" s="55"/>
      <c r="OEL1491" s="55"/>
      <c r="OEM1491" s="55"/>
      <c r="OEN1491" s="55"/>
      <c r="OEO1491" s="55"/>
      <c r="OEP1491" s="55"/>
      <c r="OEQ1491" s="55"/>
      <c r="OER1491" s="55"/>
      <c r="OES1491" s="55"/>
      <c r="OET1491" s="55"/>
      <c r="OEU1491" s="55"/>
      <c r="OEV1491" s="55"/>
      <c r="OEW1491" s="55"/>
      <c r="OEX1491" s="55"/>
      <c r="OEY1491" s="55"/>
      <c r="OEZ1491" s="55"/>
      <c r="OFA1491" s="55"/>
      <c r="OFB1491" s="55"/>
      <c r="OFC1491" s="55"/>
      <c r="OFD1491" s="55"/>
      <c r="OFE1491" s="55"/>
      <c r="OFF1491" s="55"/>
      <c r="OFG1491" s="55"/>
      <c r="OFH1491" s="55"/>
      <c r="OFI1491" s="55"/>
      <c r="OFJ1491" s="55"/>
      <c r="OFK1491" s="55"/>
      <c r="OFL1491" s="55"/>
      <c r="OFM1491" s="55"/>
      <c r="OFN1491" s="55"/>
      <c r="OFO1491" s="55"/>
      <c r="OFP1491" s="55"/>
      <c r="OFQ1491" s="55"/>
      <c r="OFR1491" s="55"/>
      <c r="OFS1491" s="55"/>
      <c r="OFT1491" s="55"/>
      <c r="OFU1491" s="55"/>
      <c r="OFV1491" s="55"/>
      <c r="OFW1491" s="55"/>
      <c r="OFX1491" s="55"/>
      <c r="OFY1491" s="55"/>
      <c r="OFZ1491" s="55"/>
      <c r="OGA1491" s="55"/>
      <c r="OGB1491" s="55"/>
      <c r="OGC1491" s="55"/>
      <c r="OGD1491" s="55"/>
      <c r="OGE1491" s="55"/>
      <c r="OGF1491" s="55"/>
      <c r="OGG1491" s="55"/>
      <c r="OGH1491" s="55"/>
      <c r="OGI1491" s="55"/>
      <c r="OGJ1491" s="55"/>
      <c r="OGK1491" s="55"/>
      <c r="OGL1491" s="55"/>
      <c r="OGM1491" s="55"/>
      <c r="OGN1491" s="55"/>
      <c r="OGO1491" s="55"/>
      <c r="OGP1491" s="55"/>
      <c r="OGQ1491" s="55"/>
      <c r="OGR1491" s="55"/>
      <c r="OGS1491" s="55"/>
      <c r="OGT1491" s="55"/>
      <c r="OGU1491" s="55"/>
      <c r="OGV1491" s="55"/>
      <c r="OGW1491" s="55"/>
      <c r="OGX1491" s="55"/>
      <c r="OGY1491" s="55"/>
      <c r="OGZ1491" s="55"/>
      <c r="OHA1491" s="55"/>
      <c r="OHB1491" s="55"/>
      <c r="OHC1491" s="55"/>
      <c r="OHD1491" s="55"/>
      <c r="OHE1491" s="55"/>
      <c r="OHF1491" s="55"/>
      <c r="OHG1491" s="55"/>
      <c r="OHH1491" s="55"/>
      <c r="OHI1491" s="55"/>
      <c r="OHJ1491" s="55"/>
      <c r="OHK1491" s="55"/>
      <c r="OHL1491" s="55"/>
      <c r="OHM1491" s="55"/>
      <c r="OHN1491" s="55"/>
      <c r="OHO1491" s="55"/>
      <c r="OHP1491" s="55"/>
      <c r="OHQ1491" s="55"/>
      <c r="OHR1491" s="55"/>
      <c r="OHS1491" s="55"/>
      <c r="OHT1491" s="55"/>
      <c r="OHU1491" s="55"/>
      <c r="OHV1491" s="55"/>
      <c r="OHW1491" s="55"/>
      <c r="OHX1491" s="55"/>
      <c r="OHY1491" s="55"/>
      <c r="OHZ1491" s="55"/>
      <c r="OIA1491" s="55"/>
      <c r="OIB1491" s="55"/>
      <c r="OIC1491" s="55"/>
      <c r="OID1491" s="55"/>
      <c r="OIE1491" s="55"/>
      <c r="OIF1491" s="55"/>
      <c r="OIG1491" s="55"/>
      <c r="OIH1491" s="55"/>
      <c r="OII1491" s="55"/>
      <c r="OIJ1491" s="55"/>
      <c r="OIK1491" s="55"/>
      <c r="OIL1491" s="55"/>
      <c r="OIM1491" s="55"/>
      <c r="OIN1491" s="55"/>
      <c r="OIO1491" s="55"/>
      <c r="OIP1491" s="55"/>
      <c r="OIQ1491" s="55"/>
      <c r="OIR1491" s="55"/>
      <c r="OIS1491" s="55"/>
      <c r="OIT1491" s="55"/>
      <c r="OIU1491" s="55"/>
      <c r="OIV1491" s="55"/>
      <c r="OIW1491" s="55"/>
      <c r="OIX1491" s="55"/>
      <c r="OIY1491" s="55"/>
      <c r="OIZ1491" s="55"/>
      <c r="OJA1491" s="55"/>
      <c r="OJB1491" s="55"/>
      <c r="OJC1491" s="55"/>
      <c r="OJD1491" s="55"/>
      <c r="OJE1491" s="55"/>
      <c r="OJF1491" s="55"/>
      <c r="OJG1491" s="55"/>
      <c r="OJH1491" s="55"/>
      <c r="OJI1491" s="55"/>
      <c r="OJJ1491" s="55"/>
      <c r="OJK1491" s="55"/>
      <c r="OJL1491" s="55"/>
      <c r="OJM1491" s="55"/>
      <c r="OJN1491" s="55"/>
      <c r="OJO1491" s="55"/>
      <c r="OJP1491" s="55"/>
      <c r="OJQ1491" s="55"/>
      <c r="OJR1491" s="55"/>
      <c r="OJS1491" s="55"/>
      <c r="OJT1491" s="55"/>
      <c r="OJU1491" s="55"/>
      <c r="OJV1491" s="55"/>
      <c r="OJW1491" s="55"/>
      <c r="OJX1491" s="55"/>
      <c r="OJY1491" s="55"/>
      <c r="OJZ1491" s="55"/>
      <c r="OKA1491" s="55"/>
      <c r="OKB1491" s="55"/>
      <c r="OKC1491" s="55"/>
      <c r="OKD1491" s="55"/>
      <c r="OKE1491" s="55"/>
      <c r="OKF1491" s="55"/>
      <c r="OKG1491" s="55"/>
      <c r="OKH1491" s="55"/>
      <c r="OKI1491" s="55"/>
      <c r="OKJ1491" s="55"/>
      <c r="OKK1491" s="55"/>
      <c r="OKL1491" s="55"/>
      <c r="OKM1491" s="55"/>
      <c r="OKN1491" s="55"/>
      <c r="OKO1491" s="55"/>
      <c r="OKP1491" s="55"/>
      <c r="OKQ1491" s="55"/>
      <c r="OKR1491" s="55"/>
      <c r="OKS1491" s="55"/>
      <c r="OKT1491" s="55"/>
      <c r="OKU1491" s="55"/>
      <c r="OKV1491" s="55"/>
      <c r="OKW1491" s="55"/>
      <c r="OKX1491" s="55"/>
      <c r="OKY1491" s="55"/>
      <c r="OKZ1491" s="55"/>
      <c r="OLA1491" s="55"/>
      <c r="OLB1491" s="55"/>
      <c r="OLC1491" s="55"/>
      <c r="OLD1491" s="55"/>
      <c r="OLE1491" s="55"/>
      <c r="OLF1491" s="55"/>
      <c r="OLG1491" s="55"/>
      <c r="OLH1491" s="55"/>
      <c r="OLI1491" s="55"/>
      <c r="OLJ1491" s="55"/>
      <c r="OLK1491" s="55"/>
      <c r="OLL1491" s="55"/>
      <c r="OLM1491" s="55"/>
      <c r="OLN1491" s="55"/>
      <c r="OLO1491" s="55"/>
      <c r="OLP1491" s="55"/>
      <c r="OLQ1491" s="55"/>
      <c r="OLR1491" s="55"/>
      <c r="OLS1491" s="55"/>
      <c r="OLT1491" s="55"/>
      <c r="OLU1491" s="55"/>
      <c r="OLV1491" s="55"/>
      <c r="OLW1491" s="55"/>
      <c r="OLX1491" s="55"/>
      <c r="OLY1491" s="55"/>
      <c r="OLZ1491" s="55"/>
      <c r="OMA1491" s="55"/>
      <c r="OMB1491" s="55"/>
      <c r="OMC1491" s="55"/>
      <c r="OMD1491" s="55"/>
      <c r="OME1491" s="55"/>
      <c r="OMF1491" s="55"/>
      <c r="OMG1491" s="55"/>
      <c r="OMH1491" s="55"/>
      <c r="OMI1491" s="55"/>
      <c r="OMJ1491" s="55"/>
      <c r="OMK1491" s="55"/>
      <c r="OML1491" s="55"/>
      <c r="OMM1491" s="55"/>
      <c r="OMN1491" s="55"/>
      <c r="OMO1491" s="55"/>
      <c r="OMP1491" s="55"/>
      <c r="OMQ1491" s="55"/>
      <c r="OMR1491" s="55"/>
      <c r="OMS1491" s="55"/>
      <c r="OMT1491" s="55"/>
      <c r="OMU1491" s="55"/>
      <c r="OMV1491" s="55"/>
      <c r="OMW1491" s="55"/>
      <c r="OMX1491" s="55"/>
      <c r="OMY1491" s="55"/>
      <c r="OMZ1491" s="55"/>
      <c r="ONA1491" s="55"/>
      <c r="ONB1491" s="55"/>
      <c r="ONC1491" s="55"/>
      <c r="OND1491" s="55"/>
      <c r="ONE1491" s="55"/>
      <c r="ONF1491" s="55"/>
      <c r="ONG1491" s="55"/>
      <c r="ONH1491" s="55"/>
      <c r="ONI1491" s="55"/>
      <c r="ONJ1491" s="55"/>
      <c r="ONK1491" s="55"/>
      <c r="ONL1491" s="55"/>
      <c r="ONM1491" s="55"/>
      <c r="ONN1491" s="55"/>
      <c r="ONO1491" s="55"/>
      <c r="ONP1491" s="55"/>
      <c r="ONQ1491" s="55"/>
      <c r="ONR1491" s="55"/>
      <c r="ONS1491" s="55"/>
      <c r="ONT1491" s="55"/>
      <c r="ONU1491" s="55"/>
      <c r="ONV1491" s="55"/>
      <c r="ONW1491" s="55"/>
      <c r="ONX1491" s="55"/>
      <c r="ONY1491" s="55"/>
      <c r="ONZ1491" s="55"/>
      <c r="OOA1491" s="55"/>
      <c r="OOB1491" s="55"/>
      <c r="OOC1491" s="55"/>
      <c r="OOD1491" s="55"/>
      <c r="OOE1491" s="55"/>
      <c r="OOF1491" s="55"/>
      <c r="OOG1491" s="55"/>
      <c r="OOH1491" s="55"/>
      <c r="OOI1491" s="55"/>
      <c r="OOJ1491" s="55"/>
      <c r="OOK1491" s="55"/>
      <c r="OOL1491" s="55"/>
      <c r="OOM1491" s="55"/>
      <c r="OON1491" s="55"/>
      <c r="OOO1491" s="55"/>
      <c r="OOP1491" s="55"/>
      <c r="OOQ1491" s="55"/>
      <c r="OOR1491" s="55"/>
      <c r="OOS1491" s="55"/>
      <c r="OOT1491" s="55"/>
      <c r="OOU1491" s="55"/>
      <c r="OOV1491" s="55"/>
      <c r="OOW1491" s="55"/>
      <c r="OOX1491" s="55"/>
      <c r="OOY1491" s="55"/>
      <c r="OOZ1491" s="55"/>
      <c r="OPA1491" s="55"/>
      <c r="OPB1491" s="55"/>
      <c r="OPC1491" s="55"/>
      <c r="OPD1491" s="55"/>
      <c r="OPE1491" s="55"/>
      <c r="OPF1491" s="55"/>
      <c r="OPG1491" s="55"/>
      <c r="OPH1491" s="55"/>
      <c r="OPI1491" s="55"/>
      <c r="OPJ1491" s="55"/>
      <c r="OPK1491" s="55"/>
      <c r="OPL1491" s="55"/>
      <c r="OPM1491" s="55"/>
      <c r="OPN1491" s="55"/>
      <c r="OPO1491" s="55"/>
      <c r="OPP1491" s="55"/>
      <c r="OPQ1491" s="55"/>
      <c r="OPR1491" s="55"/>
      <c r="OPS1491" s="55"/>
      <c r="OPT1491" s="55"/>
      <c r="OPU1491" s="55"/>
      <c r="OPV1491" s="55"/>
      <c r="OPW1491" s="55"/>
      <c r="OPX1491" s="55"/>
      <c r="OPY1491" s="55"/>
      <c r="OPZ1491" s="55"/>
      <c r="OQA1491" s="55"/>
      <c r="OQB1491" s="55"/>
      <c r="OQC1491" s="55"/>
      <c r="OQD1491" s="55"/>
      <c r="OQE1491" s="55"/>
      <c r="OQF1491" s="55"/>
      <c r="OQG1491" s="55"/>
      <c r="OQH1491" s="55"/>
      <c r="OQI1491" s="55"/>
      <c r="OQJ1491" s="55"/>
      <c r="OQK1491" s="55"/>
      <c r="OQL1491" s="55"/>
      <c r="OQM1491" s="55"/>
      <c r="OQN1491" s="55"/>
      <c r="OQO1491" s="55"/>
      <c r="OQP1491" s="55"/>
      <c r="OQQ1491" s="55"/>
      <c r="OQR1491" s="55"/>
      <c r="OQS1491" s="55"/>
      <c r="OQT1491" s="55"/>
      <c r="OQU1491" s="55"/>
      <c r="OQV1491" s="55"/>
      <c r="OQW1491" s="55"/>
      <c r="OQX1491" s="55"/>
      <c r="OQY1491" s="55"/>
      <c r="OQZ1491" s="55"/>
      <c r="ORA1491" s="55"/>
      <c r="ORB1491" s="55"/>
      <c r="ORC1491" s="55"/>
      <c r="ORD1491" s="55"/>
      <c r="ORE1491" s="55"/>
      <c r="ORF1491" s="55"/>
      <c r="ORG1491" s="55"/>
      <c r="ORH1491" s="55"/>
      <c r="ORI1491" s="55"/>
      <c r="ORJ1491" s="55"/>
      <c r="ORK1491" s="55"/>
      <c r="ORL1491" s="55"/>
      <c r="ORM1491" s="55"/>
      <c r="ORN1491" s="55"/>
      <c r="ORO1491" s="55"/>
      <c r="ORP1491" s="55"/>
      <c r="ORQ1491" s="55"/>
      <c r="ORR1491" s="55"/>
      <c r="ORS1491" s="55"/>
      <c r="ORT1491" s="55"/>
      <c r="ORU1491" s="55"/>
      <c r="ORV1491" s="55"/>
      <c r="ORW1491" s="55"/>
      <c r="ORX1491" s="55"/>
      <c r="ORY1491" s="55"/>
      <c r="ORZ1491" s="55"/>
      <c r="OSA1491" s="55"/>
      <c r="OSB1491" s="55"/>
      <c r="OSC1491" s="55"/>
      <c r="OSD1491" s="55"/>
      <c r="OSE1491" s="55"/>
      <c r="OSF1491" s="55"/>
      <c r="OSG1491" s="55"/>
      <c r="OSH1491" s="55"/>
      <c r="OSI1491" s="55"/>
      <c r="OSJ1491" s="55"/>
      <c r="OSK1491" s="55"/>
      <c r="OSL1491" s="55"/>
      <c r="OSM1491" s="55"/>
      <c r="OSN1491" s="55"/>
      <c r="OSO1491" s="55"/>
      <c r="OSP1491" s="55"/>
      <c r="OSQ1491" s="55"/>
      <c r="OSR1491" s="55"/>
      <c r="OSS1491" s="55"/>
      <c r="OST1491" s="55"/>
      <c r="OSU1491" s="55"/>
      <c r="OSV1491" s="55"/>
      <c r="OSW1491" s="55"/>
      <c r="OSX1491" s="55"/>
      <c r="OSY1491" s="55"/>
      <c r="OSZ1491" s="55"/>
      <c r="OTA1491" s="55"/>
      <c r="OTB1491" s="55"/>
      <c r="OTC1491" s="55"/>
      <c r="OTD1491" s="55"/>
      <c r="OTE1491" s="55"/>
      <c r="OTF1491" s="55"/>
      <c r="OTG1491" s="55"/>
      <c r="OTH1491" s="55"/>
      <c r="OTI1491" s="55"/>
      <c r="OTJ1491" s="55"/>
      <c r="OTK1491" s="55"/>
      <c r="OTL1491" s="55"/>
      <c r="OTM1491" s="55"/>
      <c r="OTN1491" s="55"/>
      <c r="OTO1491" s="55"/>
      <c r="OTP1491" s="55"/>
      <c r="OTQ1491" s="55"/>
      <c r="OTR1491" s="55"/>
      <c r="OTS1491" s="55"/>
      <c r="OTT1491" s="55"/>
      <c r="OTU1491" s="55"/>
      <c r="OTV1491" s="55"/>
      <c r="OTW1491" s="55"/>
      <c r="OTX1491" s="55"/>
      <c r="OTY1491" s="55"/>
      <c r="OTZ1491" s="55"/>
      <c r="OUA1491" s="55"/>
      <c r="OUB1491" s="55"/>
      <c r="OUC1491" s="55"/>
      <c r="OUD1491" s="55"/>
      <c r="OUE1491" s="55"/>
      <c r="OUF1491" s="55"/>
      <c r="OUG1491" s="55"/>
      <c r="OUH1491" s="55"/>
      <c r="OUI1491" s="55"/>
      <c r="OUJ1491" s="55"/>
      <c r="OUK1491" s="55"/>
      <c r="OUL1491" s="55"/>
      <c r="OUM1491" s="55"/>
      <c r="OUN1491" s="55"/>
      <c r="OUO1491" s="55"/>
      <c r="OUP1491" s="55"/>
      <c r="OUQ1491" s="55"/>
      <c r="OUR1491" s="55"/>
      <c r="OUS1491" s="55"/>
      <c r="OUT1491" s="55"/>
      <c r="OUU1491" s="55"/>
      <c r="OUV1491" s="55"/>
      <c r="OUW1491" s="55"/>
      <c r="OUX1491" s="55"/>
      <c r="OUY1491" s="55"/>
      <c r="OUZ1491" s="55"/>
      <c r="OVA1491" s="55"/>
      <c r="OVB1491" s="55"/>
      <c r="OVC1491" s="55"/>
      <c r="OVD1491" s="55"/>
      <c r="OVE1491" s="55"/>
      <c r="OVF1491" s="55"/>
      <c r="OVG1491" s="55"/>
      <c r="OVH1491" s="55"/>
      <c r="OVI1491" s="55"/>
      <c r="OVJ1491" s="55"/>
      <c r="OVK1491" s="55"/>
      <c r="OVL1491" s="55"/>
      <c r="OVM1491" s="55"/>
      <c r="OVN1491" s="55"/>
      <c r="OVO1491" s="55"/>
      <c r="OVP1491" s="55"/>
      <c r="OVQ1491" s="55"/>
      <c r="OVR1491" s="55"/>
      <c r="OVS1491" s="55"/>
      <c r="OVT1491" s="55"/>
      <c r="OVU1491" s="55"/>
      <c r="OVV1491" s="55"/>
      <c r="OVW1491" s="55"/>
      <c r="OVX1491" s="55"/>
      <c r="OVY1491" s="55"/>
      <c r="OVZ1491" s="55"/>
      <c r="OWA1491" s="55"/>
      <c r="OWB1491" s="55"/>
      <c r="OWC1491" s="55"/>
      <c r="OWD1491" s="55"/>
      <c r="OWE1491" s="55"/>
      <c r="OWF1491" s="55"/>
      <c r="OWG1491" s="55"/>
      <c r="OWH1491" s="55"/>
      <c r="OWI1491" s="55"/>
      <c r="OWJ1491" s="55"/>
      <c r="OWK1491" s="55"/>
      <c r="OWL1491" s="55"/>
      <c r="OWM1491" s="55"/>
      <c r="OWN1491" s="55"/>
      <c r="OWO1491" s="55"/>
      <c r="OWP1491" s="55"/>
      <c r="OWQ1491" s="55"/>
      <c r="OWR1491" s="55"/>
      <c r="OWS1491" s="55"/>
      <c r="OWT1491" s="55"/>
      <c r="OWU1491" s="55"/>
      <c r="OWV1491" s="55"/>
      <c r="OWW1491" s="55"/>
      <c r="OWX1491" s="55"/>
      <c r="OWY1491" s="55"/>
      <c r="OWZ1491" s="55"/>
      <c r="OXA1491" s="55"/>
      <c r="OXB1491" s="55"/>
      <c r="OXC1491" s="55"/>
      <c r="OXD1491" s="55"/>
      <c r="OXE1491" s="55"/>
      <c r="OXF1491" s="55"/>
      <c r="OXG1491" s="55"/>
      <c r="OXH1491" s="55"/>
      <c r="OXI1491" s="55"/>
      <c r="OXJ1491" s="55"/>
      <c r="OXK1491" s="55"/>
      <c r="OXL1491" s="55"/>
      <c r="OXM1491" s="55"/>
      <c r="OXN1491" s="55"/>
      <c r="OXO1491" s="55"/>
      <c r="OXP1491" s="55"/>
      <c r="OXQ1491" s="55"/>
      <c r="OXR1491" s="55"/>
      <c r="OXS1491" s="55"/>
      <c r="OXT1491" s="55"/>
      <c r="OXU1491" s="55"/>
      <c r="OXV1491" s="55"/>
      <c r="OXW1491" s="55"/>
      <c r="OXX1491" s="55"/>
      <c r="OXY1491" s="55"/>
      <c r="OXZ1491" s="55"/>
      <c r="OYA1491" s="55"/>
      <c r="OYB1491" s="55"/>
      <c r="OYC1491" s="55"/>
      <c r="OYD1491" s="55"/>
      <c r="OYE1491" s="55"/>
      <c r="OYF1491" s="55"/>
      <c r="OYG1491" s="55"/>
      <c r="OYH1491" s="55"/>
      <c r="OYI1491" s="55"/>
      <c r="OYJ1491" s="55"/>
      <c r="OYK1491" s="55"/>
      <c r="OYL1491" s="55"/>
      <c r="OYM1491" s="55"/>
      <c r="OYN1491" s="55"/>
      <c r="OYO1491" s="55"/>
      <c r="OYP1491" s="55"/>
      <c r="OYQ1491" s="55"/>
      <c r="OYR1491" s="55"/>
      <c r="OYS1491" s="55"/>
      <c r="OYT1491" s="55"/>
      <c r="OYU1491" s="55"/>
      <c r="OYV1491" s="55"/>
      <c r="OYW1491" s="55"/>
      <c r="OYX1491" s="55"/>
      <c r="OYY1491" s="55"/>
      <c r="OYZ1491" s="55"/>
      <c r="OZA1491" s="55"/>
      <c r="OZB1491" s="55"/>
      <c r="OZC1491" s="55"/>
      <c r="OZD1491" s="55"/>
      <c r="OZE1491" s="55"/>
      <c r="OZF1491" s="55"/>
      <c r="OZG1491" s="55"/>
      <c r="OZH1491" s="55"/>
      <c r="OZI1491" s="55"/>
      <c r="OZJ1491" s="55"/>
      <c r="OZK1491" s="55"/>
      <c r="OZL1491" s="55"/>
      <c r="OZM1491" s="55"/>
      <c r="OZN1491" s="55"/>
      <c r="OZO1491" s="55"/>
      <c r="OZP1491" s="55"/>
      <c r="OZQ1491" s="55"/>
      <c r="OZR1491" s="55"/>
      <c r="OZS1491" s="55"/>
      <c r="OZT1491" s="55"/>
      <c r="OZU1491" s="55"/>
      <c r="OZV1491" s="55"/>
      <c r="OZW1491" s="55"/>
      <c r="OZX1491" s="55"/>
      <c r="OZY1491" s="55"/>
      <c r="OZZ1491" s="55"/>
      <c r="PAA1491" s="55"/>
      <c r="PAB1491" s="55"/>
      <c r="PAC1491" s="55"/>
      <c r="PAD1491" s="55"/>
      <c r="PAE1491" s="55"/>
      <c r="PAF1491" s="55"/>
      <c r="PAG1491" s="55"/>
      <c r="PAH1491" s="55"/>
      <c r="PAI1491" s="55"/>
      <c r="PAJ1491" s="55"/>
      <c r="PAK1491" s="55"/>
      <c r="PAL1491" s="55"/>
      <c r="PAM1491" s="55"/>
      <c r="PAN1491" s="55"/>
      <c r="PAO1491" s="55"/>
      <c r="PAP1491" s="55"/>
      <c r="PAQ1491" s="55"/>
      <c r="PAR1491" s="55"/>
      <c r="PAS1491" s="55"/>
      <c r="PAT1491" s="55"/>
      <c r="PAU1491" s="55"/>
      <c r="PAV1491" s="55"/>
      <c r="PAW1491" s="55"/>
      <c r="PAX1491" s="55"/>
      <c r="PAY1491" s="55"/>
      <c r="PAZ1491" s="55"/>
      <c r="PBA1491" s="55"/>
      <c r="PBB1491" s="55"/>
      <c r="PBC1491" s="55"/>
      <c r="PBD1491" s="55"/>
      <c r="PBE1491" s="55"/>
      <c r="PBF1491" s="55"/>
      <c r="PBG1491" s="55"/>
      <c r="PBH1491" s="55"/>
      <c r="PBI1491" s="55"/>
      <c r="PBJ1491" s="55"/>
      <c r="PBK1491" s="55"/>
      <c r="PBL1491" s="55"/>
      <c r="PBM1491" s="55"/>
      <c r="PBN1491" s="55"/>
      <c r="PBO1491" s="55"/>
      <c r="PBP1491" s="55"/>
      <c r="PBQ1491" s="55"/>
      <c r="PBR1491" s="55"/>
      <c r="PBS1491" s="55"/>
      <c r="PBT1491" s="55"/>
      <c r="PBU1491" s="55"/>
      <c r="PBV1491" s="55"/>
      <c r="PBW1491" s="55"/>
      <c r="PBX1491" s="55"/>
      <c r="PBY1491" s="55"/>
      <c r="PBZ1491" s="55"/>
      <c r="PCA1491" s="55"/>
      <c r="PCB1491" s="55"/>
      <c r="PCC1491" s="55"/>
      <c r="PCD1491" s="55"/>
      <c r="PCE1491" s="55"/>
      <c r="PCF1491" s="55"/>
      <c r="PCG1491" s="55"/>
      <c r="PCH1491" s="55"/>
      <c r="PCI1491" s="55"/>
      <c r="PCJ1491" s="55"/>
      <c r="PCK1491" s="55"/>
      <c r="PCL1491" s="55"/>
      <c r="PCM1491" s="55"/>
      <c r="PCN1491" s="55"/>
      <c r="PCO1491" s="55"/>
      <c r="PCP1491" s="55"/>
      <c r="PCQ1491" s="55"/>
      <c r="PCR1491" s="55"/>
      <c r="PCS1491" s="55"/>
      <c r="PCT1491" s="55"/>
      <c r="PCU1491" s="55"/>
      <c r="PCV1491" s="55"/>
      <c r="PCW1491" s="55"/>
      <c r="PCX1491" s="55"/>
      <c r="PCY1491" s="55"/>
      <c r="PCZ1491" s="55"/>
      <c r="PDA1491" s="55"/>
      <c r="PDB1491" s="55"/>
      <c r="PDC1491" s="55"/>
      <c r="PDD1491" s="55"/>
      <c r="PDE1491" s="55"/>
      <c r="PDF1491" s="55"/>
      <c r="PDG1491" s="55"/>
      <c r="PDH1491" s="55"/>
      <c r="PDI1491" s="55"/>
      <c r="PDJ1491" s="55"/>
      <c r="PDK1491" s="55"/>
      <c r="PDL1491" s="55"/>
      <c r="PDM1491" s="55"/>
      <c r="PDN1491" s="55"/>
      <c r="PDO1491" s="55"/>
      <c r="PDP1491" s="55"/>
      <c r="PDQ1491" s="55"/>
      <c r="PDR1491" s="55"/>
      <c r="PDS1491" s="55"/>
      <c r="PDT1491" s="55"/>
      <c r="PDU1491" s="55"/>
      <c r="PDV1491" s="55"/>
      <c r="PDW1491" s="55"/>
      <c r="PDX1491" s="55"/>
      <c r="PDY1491" s="55"/>
      <c r="PDZ1491" s="55"/>
      <c r="PEA1491" s="55"/>
      <c r="PEB1491" s="55"/>
      <c r="PEC1491" s="55"/>
      <c r="PED1491" s="55"/>
      <c r="PEE1491" s="55"/>
      <c r="PEF1491" s="55"/>
      <c r="PEG1491" s="55"/>
      <c r="PEH1491" s="55"/>
      <c r="PEI1491" s="55"/>
      <c r="PEJ1491" s="55"/>
      <c r="PEK1491" s="55"/>
      <c r="PEL1491" s="55"/>
      <c r="PEM1491" s="55"/>
      <c r="PEN1491" s="55"/>
      <c r="PEO1491" s="55"/>
      <c r="PEP1491" s="55"/>
      <c r="PEQ1491" s="55"/>
      <c r="PER1491" s="55"/>
      <c r="PES1491" s="55"/>
      <c r="PET1491" s="55"/>
      <c r="PEU1491" s="55"/>
      <c r="PEV1491" s="55"/>
      <c r="PEW1491" s="55"/>
      <c r="PEX1491" s="55"/>
      <c r="PEY1491" s="55"/>
      <c r="PEZ1491" s="55"/>
      <c r="PFA1491" s="55"/>
      <c r="PFB1491" s="55"/>
      <c r="PFC1491" s="55"/>
      <c r="PFD1491" s="55"/>
      <c r="PFE1491" s="55"/>
      <c r="PFF1491" s="55"/>
      <c r="PFG1491" s="55"/>
      <c r="PFH1491" s="55"/>
      <c r="PFI1491" s="55"/>
      <c r="PFJ1491" s="55"/>
      <c r="PFK1491" s="55"/>
      <c r="PFL1491" s="55"/>
      <c r="PFM1491" s="55"/>
      <c r="PFN1491" s="55"/>
      <c r="PFO1491" s="55"/>
      <c r="PFP1491" s="55"/>
      <c r="PFQ1491" s="55"/>
      <c r="PFR1491" s="55"/>
      <c r="PFS1491" s="55"/>
      <c r="PFT1491" s="55"/>
      <c r="PFU1491" s="55"/>
      <c r="PFV1491" s="55"/>
      <c r="PFW1491" s="55"/>
      <c r="PFX1491" s="55"/>
      <c r="PFY1491" s="55"/>
      <c r="PFZ1491" s="55"/>
      <c r="PGA1491" s="55"/>
      <c r="PGB1491" s="55"/>
      <c r="PGC1491" s="55"/>
      <c r="PGD1491" s="55"/>
      <c r="PGE1491" s="55"/>
      <c r="PGF1491" s="55"/>
      <c r="PGG1491" s="55"/>
      <c r="PGH1491" s="55"/>
      <c r="PGI1491" s="55"/>
      <c r="PGJ1491" s="55"/>
      <c r="PGK1491" s="55"/>
      <c r="PGL1491" s="55"/>
      <c r="PGM1491" s="55"/>
      <c r="PGN1491" s="55"/>
      <c r="PGO1491" s="55"/>
      <c r="PGP1491" s="55"/>
      <c r="PGQ1491" s="55"/>
      <c r="PGR1491" s="55"/>
      <c r="PGS1491" s="55"/>
      <c r="PGT1491" s="55"/>
      <c r="PGU1491" s="55"/>
      <c r="PGV1491" s="55"/>
      <c r="PGW1491" s="55"/>
      <c r="PGX1491" s="55"/>
      <c r="PGY1491" s="55"/>
      <c r="PGZ1491" s="55"/>
      <c r="PHA1491" s="55"/>
      <c r="PHB1491" s="55"/>
      <c r="PHC1491" s="55"/>
      <c r="PHD1491" s="55"/>
      <c r="PHE1491" s="55"/>
      <c r="PHF1491" s="55"/>
      <c r="PHG1491" s="55"/>
      <c r="PHH1491" s="55"/>
      <c r="PHI1491" s="55"/>
      <c r="PHJ1491" s="55"/>
      <c r="PHK1491" s="55"/>
      <c r="PHL1491" s="55"/>
      <c r="PHM1491" s="55"/>
      <c r="PHN1491" s="55"/>
      <c r="PHO1491" s="55"/>
      <c r="PHP1491" s="55"/>
      <c r="PHQ1491" s="55"/>
      <c r="PHR1491" s="55"/>
      <c r="PHS1491" s="55"/>
      <c r="PHT1491" s="55"/>
      <c r="PHU1491" s="55"/>
      <c r="PHV1491" s="55"/>
      <c r="PHW1491" s="55"/>
      <c r="PHX1491" s="55"/>
      <c r="PHY1491" s="55"/>
      <c r="PHZ1491" s="55"/>
      <c r="PIA1491" s="55"/>
      <c r="PIB1491" s="55"/>
      <c r="PIC1491" s="55"/>
      <c r="PID1491" s="55"/>
      <c r="PIE1491" s="55"/>
      <c r="PIF1491" s="55"/>
      <c r="PIG1491" s="55"/>
      <c r="PIH1491" s="55"/>
      <c r="PII1491" s="55"/>
      <c r="PIJ1491" s="55"/>
      <c r="PIK1491" s="55"/>
      <c r="PIL1491" s="55"/>
      <c r="PIM1491" s="55"/>
      <c r="PIN1491" s="55"/>
      <c r="PIO1491" s="55"/>
      <c r="PIP1491" s="55"/>
      <c r="PIQ1491" s="55"/>
      <c r="PIR1491" s="55"/>
      <c r="PIS1491" s="55"/>
      <c r="PIT1491" s="55"/>
      <c r="PIU1491" s="55"/>
      <c r="PIV1491" s="55"/>
      <c r="PIW1491" s="55"/>
      <c r="PIX1491" s="55"/>
      <c r="PIY1491" s="55"/>
      <c r="PIZ1491" s="55"/>
      <c r="PJA1491" s="55"/>
      <c r="PJB1491" s="55"/>
      <c r="PJC1491" s="55"/>
      <c r="PJD1491" s="55"/>
      <c r="PJE1491" s="55"/>
      <c r="PJF1491" s="55"/>
      <c r="PJG1491" s="55"/>
      <c r="PJH1491" s="55"/>
      <c r="PJI1491" s="55"/>
      <c r="PJJ1491" s="55"/>
      <c r="PJK1491" s="55"/>
      <c r="PJL1491" s="55"/>
      <c r="PJM1491" s="55"/>
      <c r="PJN1491" s="55"/>
      <c r="PJO1491" s="55"/>
      <c r="PJP1491" s="55"/>
      <c r="PJQ1491" s="55"/>
      <c r="PJR1491" s="55"/>
      <c r="PJS1491" s="55"/>
      <c r="PJT1491" s="55"/>
      <c r="PJU1491" s="55"/>
      <c r="PJV1491" s="55"/>
      <c r="PJW1491" s="55"/>
      <c r="PJX1491" s="55"/>
      <c r="PJY1491" s="55"/>
      <c r="PJZ1491" s="55"/>
      <c r="PKA1491" s="55"/>
      <c r="PKB1491" s="55"/>
      <c r="PKC1491" s="55"/>
      <c r="PKD1491" s="55"/>
      <c r="PKE1491" s="55"/>
      <c r="PKF1491" s="55"/>
      <c r="PKG1491" s="55"/>
      <c r="PKH1491" s="55"/>
      <c r="PKI1491" s="55"/>
      <c r="PKJ1491" s="55"/>
      <c r="PKK1491" s="55"/>
      <c r="PKL1491" s="55"/>
      <c r="PKM1491" s="55"/>
      <c r="PKN1491" s="55"/>
      <c r="PKO1491" s="55"/>
      <c r="PKP1491" s="55"/>
      <c r="PKQ1491" s="55"/>
      <c r="PKR1491" s="55"/>
      <c r="PKS1491" s="55"/>
      <c r="PKT1491" s="55"/>
      <c r="PKU1491" s="55"/>
      <c r="PKV1491" s="55"/>
      <c r="PKW1491" s="55"/>
      <c r="PKX1491" s="55"/>
      <c r="PKY1491" s="55"/>
      <c r="PKZ1491" s="55"/>
      <c r="PLA1491" s="55"/>
      <c r="PLB1491" s="55"/>
      <c r="PLC1491" s="55"/>
      <c r="PLD1491" s="55"/>
      <c r="PLE1491" s="55"/>
      <c r="PLF1491" s="55"/>
      <c r="PLG1491" s="55"/>
      <c r="PLH1491" s="55"/>
      <c r="PLI1491" s="55"/>
      <c r="PLJ1491" s="55"/>
      <c r="PLK1491" s="55"/>
      <c r="PLL1491" s="55"/>
      <c r="PLM1491" s="55"/>
      <c r="PLN1491" s="55"/>
      <c r="PLO1491" s="55"/>
      <c r="PLP1491" s="55"/>
      <c r="PLQ1491" s="55"/>
      <c r="PLR1491" s="55"/>
      <c r="PLS1491" s="55"/>
      <c r="PLT1491" s="55"/>
      <c r="PLU1491" s="55"/>
      <c r="PLV1491" s="55"/>
      <c r="PLW1491" s="55"/>
      <c r="PLX1491" s="55"/>
      <c r="PLY1491" s="55"/>
      <c r="PLZ1491" s="55"/>
      <c r="PMA1491" s="55"/>
      <c r="PMB1491" s="55"/>
      <c r="PMC1491" s="55"/>
      <c r="PMD1491" s="55"/>
      <c r="PME1491" s="55"/>
      <c r="PMF1491" s="55"/>
      <c r="PMG1491" s="55"/>
      <c r="PMH1491" s="55"/>
      <c r="PMI1491" s="55"/>
      <c r="PMJ1491" s="55"/>
      <c r="PMK1491" s="55"/>
      <c r="PML1491" s="55"/>
      <c r="PMM1491" s="55"/>
      <c r="PMN1491" s="55"/>
      <c r="PMO1491" s="55"/>
      <c r="PMP1491" s="55"/>
      <c r="PMQ1491" s="55"/>
      <c r="PMR1491" s="55"/>
      <c r="PMS1491" s="55"/>
      <c r="PMT1491" s="55"/>
      <c r="PMU1491" s="55"/>
      <c r="PMV1491" s="55"/>
      <c r="PMW1491" s="55"/>
      <c r="PMX1491" s="55"/>
      <c r="PMY1491" s="55"/>
      <c r="PMZ1491" s="55"/>
      <c r="PNA1491" s="55"/>
      <c r="PNB1491" s="55"/>
      <c r="PNC1491" s="55"/>
      <c r="PND1491" s="55"/>
      <c r="PNE1491" s="55"/>
      <c r="PNF1491" s="55"/>
      <c r="PNG1491" s="55"/>
      <c r="PNH1491" s="55"/>
      <c r="PNI1491" s="55"/>
      <c r="PNJ1491" s="55"/>
      <c r="PNK1491" s="55"/>
      <c r="PNL1491" s="55"/>
      <c r="PNM1491" s="55"/>
      <c r="PNN1491" s="55"/>
      <c r="PNO1491" s="55"/>
      <c r="PNP1491" s="55"/>
      <c r="PNQ1491" s="55"/>
      <c r="PNR1491" s="55"/>
      <c r="PNS1491" s="55"/>
      <c r="PNT1491" s="55"/>
      <c r="PNU1491" s="55"/>
      <c r="PNV1491" s="55"/>
      <c r="PNW1491" s="55"/>
      <c r="PNX1491" s="55"/>
      <c r="PNY1491" s="55"/>
      <c r="PNZ1491" s="55"/>
      <c r="POA1491" s="55"/>
      <c r="POB1491" s="55"/>
      <c r="POC1491" s="55"/>
      <c r="POD1491" s="55"/>
      <c r="POE1491" s="55"/>
      <c r="POF1491" s="55"/>
      <c r="POG1491" s="55"/>
      <c r="POH1491" s="55"/>
      <c r="POI1491" s="55"/>
      <c r="POJ1491" s="55"/>
      <c r="POK1491" s="55"/>
      <c r="POL1491" s="55"/>
      <c r="POM1491" s="55"/>
      <c r="PON1491" s="55"/>
      <c r="POO1491" s="55"/>
      <c r="POP1491" s="55"/>
      <c r="POQ1491" s="55"/>
      <c r="POR1491" s="55"/>
      <c r="POS1491" s="55"/>
      <c r="POT1491" s="55"/>
      <c r="POU1491" s="55"/>
      <c r="POV1491" s="55"/>
      <c r="POW1491" s="55"/>
      <c r="POX1491" s="55"/>
      <c r="POY1491" s="55"/>
      <c r="POZ1491" s="55"/>
      <c r="PPA1491" s="55"/>
      <c r="PPB1491" s="55"/>
      <c r="PPC1491" s="55"/>
      <c r="PPD1491" s="55"/>
      <c r="PPE1491" s="55"/>
      <c r="PPF1491" s="55"/>
      <c r="PPG1491" s="55"/>
      <c r="PPH1491" s="55"/>
      <c r="PPI1491" s="55"/>
      <c r="PPJ1491" s="55"/>
      <c r="PPK1491" s="55"/>
      <c r="PPL1491" s="55"/>
      <c r="PPM1491" s="55"/>
      <c r="PPN1491" s="55"/>
      <c r="PPO1491" s="55"/>
      <c r="PPP1491" s="55"/>
      <c r="PPQ1491" s="55"/>
      <c r="PPR1491" s="55"/>
      <c r="PPS1491" s="55"/>
      <c r="PPT1491" s="55"/>
      <c r="PPU1491" s="55"/>
      <c r="PPV1491" s="55"/>
      <c r="PPW1491" s="55"/>
      <c r="PPX1491" s="55"/>
      <c r="PPY1491" s="55"/>
      <c r="PPZ1491" s="55"/>
      <c r="PQA1491" s="55"/>
      <c r="PQB1491" s="55"/>
      <c r="PQC1491" s="55"/>
      <c r="PQD1491" s="55"/>
      <c r="PQE1491" s="55"/>
      <c r="PQF1491" s="55"/>
      <c r="PQG1491" s="55"/>
      <c r="PQH1491" s="55"/>
      <c r="PQI1491" s="55"/>
      <c r="PQJ1491" s="55"/>
      <c r="PQK1491" s="55"/>
      <c r="PQL1491" s="55"/>
      <c r="PQM1491" s="55"/>
      <c r="PQN1491" s="55"/>
      <c r="PQO1491" s="55"/>
      <c r="PQP1491" s="55"/>
      <c r="PQQ1491" s="55"/>
      <c r="PQR1491" s="55"/>
      <c r="PQS1491" s="55"/>
      <c r="PQT1491" s="55"/>
      <c r="PQU1491" s="55"/>
      <c r="PQV1491" s="55"/>
      <c r="PQW1491" s="55"/>
      <c r="PQX1491" s="55"/>
      <c r="PQY1491" s="55"/>
      <c r="PQZ1491" s="55"/>
      <c r="PRA1491" s="55"/>
      <c r="PRB1491" s="55"/>
      <c r="PRC1491" s="55"/>
      <c r="PRD1491" s="55"/>
      <c r="PRE1491" s="55"/>
      <c r="PRF1491" s="55"/>
      <c r="PRG1491" s="55"/>
      <c r="PRH1491" s="55"/>
      <c r="PRI1491" s="55"/>
      <c r="PRJ1491" s="55"/>
      <c r="PRK1491" s="55"/>
      <c r="PRL1491" s="55"/>
      <c r="PRM1491" s="55"/>
      <c r="PRN1491" s="55"/>
      <c r="PRO1491" s="55"/>
      <c r="PRP1491" s="55"/>
      <c r="PRQ1491" s="55"/>
      <c r="PRR1491" s="55"/>
      <c r="PRS1491" s="55"/>
      <c r="PRT1491" s="55"/>
      <c r="PRU1491" s="55"/>
      <c r="PRV1491" s="55"/>
      <c r="PRW1491" s="55"/>
      <c r="PRX1491" s="55"/>
      <c r="PRY1491" s="55"/>
      <c r="PRZ1491" s="55"/>
      <c r="PSA1491" s="55"/>
      <c r="PSB1491" s="55"/>
      <c r="PSC1491" s="55"/>
      <c r="PSD1491" s="55"/>
      <c r="PSE1491" s="55"/>
      <c r="PSF1491" s="55"/>
      <c r="PSG1491" s="55"/>
      <c r="PSH1491" s="55"/>
      <c r="PSI1491" s="55"/>
      <c r="PSJ1491" s="55"/>
      <c r="PSK1491" s="55"/>
      <c r="PSL1491" s="55"/>
      <c r="PSM1491" s="55"/>
      <c r="PSN1491" s="55"/>
      <c r="PSO1491" s="55"/>
      <c r="PSP1491" s="55"/>
      <c r="PSQ1491" s="55"/>
      <c r="PSR1491" s="55"/>
      <c r="PSS1491" s="55"/>
      <c r="PST1491" s="55"/>
      <c r="PSU1491" s="55"/>
      <c r="PSV1491" s="55"/>
      <c r="PSW1491" s="55"/>
      <c r="PSX1491" s="55"/>
      <c r="PSY1491" s="55"/>
      <c r="PSZ1491" s="55"/>
      <c r="PTA1491" s="55"/>
      <c r="PTB1491" s="55"/>
      <c r="PTC1491" s="55"/>
      <c r="PTD1491" s="55"/>
      <c r="PTE1491" s="55"/>
      <c r="PTF1491" s="55"/>
      <c r="PTG1491" s="55"/>
      <c r="PTH1491" s="55"/>
      <c r="PTI1491" s="55"/>
      <c r="PTJ1491" s="55"/>
      <c r="PTK1491" s="55"/>
      <c r="PTL1491" s="55"/>
      <c r="PTM1491" s="55"/>
      <c r="PTN1491" s="55"/>
      <c r="PTO1491" s="55"/>
      <c r="PTP1491" s="55"/>
      <c r="PTQ1491" s="55"/>
      <c r="PTR1491" s="55"/>
      <c r="PTS1491" s="55"/>
      <c r="PTT1491" s="55"/>
      <c r="PTU1491" s="55"/>
      <c r="PTV1491" s="55"/>
      <c r="PTW1491" s="55"/>
      <c r="PTX1491" s="55"/>
      <c r="PTY1491" s="55"/>
      <c r="PTZ1491" s="55"/>
      <c r="PUA1491" s="55"/>
      <c r="PUB1491" s="55"/>
      <c r="PUC1491" s="55"/>
      <c r="PUD1491" s="55"/>
      <c r="PUE1491" s="55"/>
      <c r="PUF1491" s="55"/>
      <c r="PUG1491" s="55"/>
      <c r="PUH1491" s="55"/>
      <c r="PUI1491" s="55"/>
      <c r="PUJ1491" s="55"/>
      <c r="PUK1491" s="55"/>
      <c r="PUL1491" s="55"/>
      <c r="PUM1491" s="55"/>
      <c r="PUN1491" s="55"/>
      <c r="PUO1491" s="55"/>
      <c r="PUP1491" s="55"/>
      <c r="PUQ1491" s="55"/>
      <c r="PUR1491" s="55"/>
      <c r="PUS1491" s="55"/>
      <c r="PUT1491" s="55"/>
      <c r="PUU1491" s="55"/>
      <c r="PUV1491" s="55"/>
      <c r="PUW1491" s="55"/>
      <c r="PUX1491" s="55"/>
      <c r="PUY1491" s="55"/>
      <c r="PUZ1491" s="55"/>
      <c r="PVA1491" s="55"/>
      <c r="PVB1491" s="55"/>
      <c r="PVC1491" s="55"/>
      <c r="PVD1491" s="55"/>
      <c r="PVE1491" s="55"/>
      <c r="PVF1491" s="55"/>
      <c r="PVG1491" s="55"/>
      <c r="PVH1491" s="55"/>
      <c r="PVI1491" s="55"/>
      <c r="PVJ1491" s="55"/>
      <c r="PVK1491" s="55"/>
      <c r="PVL1491" s="55"/>
      <c r="PVM1491" s="55"/>
      <c r="PVN1491" s="55"/>
      <c r="PVO1491" s="55"/>
      <c r="PVP1491" s="55"/>
      <c r="PVQ1491" s="55"/>
      <c r="PVR1491" s="55"/>
      <c r="PVS1491" s="55"/>
      <c r="PVT1491" s="55"/>
      <c r="PVU1491" s="55"/>
      <c r="PVV1491" s="55"/>
      <c r="PVW1491" s="55"/>
      <c r="PVX1491" s="55"/>
      <c r="PVY1491" s="55"/>
      <c r="PVZ1491" s="55"/>
      <c r="PWA1491" s="55"/>
      <c r="PWB1491" s="55"/>
      <c r="PWC1491" s="55"/>
      <c r="PWD1491" s="55"/>
      <c r="PWE1491" s="55"/>
      <c r="PWF1491" s="55"/>
      <c r="PWG1491" s="55"/>
      <c r="PWH1491" s="55"/>
      <c r="PWI1491" s="55"/>
      <c r="PWJ1491" s="55"/>
      <c r="PWK1491" s="55"/>
      <c r="PWL1491" s="55"/>
      <c r="PWM1491" s="55"/>
      <c r="PWN1491" s="55"/>
      <c r="PWO1491" s="55"/>
      <c r="PWP1491" s="55"/>
      <c r="PWQ1491" s="55"/>
      <c r="PWR1491" s="55"/>
      <c r="PWS1491" s="55"/>
      <c r="PWT1491" s="55"/>
      <c r="PWU1491" s="55"/>
      <c r="PWV1491" s="55"/>
      <c r="PWW1491" s="55"/>
      <c r="PWX1491" s="55"/>
      <c r="PWY1491" s="55"/>
      <c r="PWZ1491" s="55"/>
      <c r="PXA1491" s="55"/>
      <c r="PXB1491" s="55"/>
      <c r="PXC1491" s="55"/>
      <c r="PXD1491" s="55"/>
      <c r="PXE1491" s="55"/>
      <c r="PXF1491" s="55"/>
      <c r="PXG1491" s="55"/>
      <c r="PXH1491" s="55"/>
      <c r="PXI1491" s="55"/>
      <c r="PXJ1491" s="55"/>
      <c r="PXK1491" s="55"/>
      <c r="PXL1491" s="55"/>
      <c r="PXM1491" s="55"/>
      <c r="PXN1491" s="55"/>
      <c r="PXO1491" s="55"/>
      <c r="PXP1491" s="55"/>
      <c r="PXQ1491" s="55"/>
      <c r="PXR1491" s="55"/>
      <c r="PXS1491" s="55"/>
      <c r="PXT1491" s="55"/>
      <c r="PXU1491" s="55"/>
      <c r="PXV1491" s="55"/>
      <c r="PXW1491" s="55"/>
      <c r="PXX1491" s="55"/>
      <c r="PXY1491" s="55"/>
      <c r="PXZ1491" s="55"/>
      <c r="PYA1491" s="55"/>
      <c r="PYB1491" s="55"/>
      <c r="PYC1491" s="55"/>
      <c r="PYD1491" s="55"/>
      <c r="PYE1491" s="55"/>
      <c r="PYF1491" s="55"/>
      <c r="PYG1491" s="55"/>
      <c r="PYH1491" s="55"/>
      <c r="PYI1491" s="55"/>
      <c r="PYJ1491" s="55"/>
      <c r="PYK1491" s="55"/>
      <c r="PYL1491" s="55"/>
      <c r="PYM1491" s="55"/>
      <c r="PYN1491" s="55"/>
      <c r="PYO1491" s="55"/>
      <c r="PYP1491" s="55"/>
      <c r="PYQ1491" s="55"/>
      <c r="PYR1491" s="55"/>
      <c r="PYS1491" s="55"/>
      <c r="PYT1491" s="55"/>
      <c r="PYU1491" s="55"/>
      <c r="PYV1491" s="55"/>
      <c r="PYW1491" s="55"/>
      <c r="PYX1491" s="55"/>
      <c r="PYY1491" s="55"/>
      <c r="PYZ1491" s="55"/>
      <c r="PZA1491" s="55"/>
      <c r="PZB1491" s="55"/>
      <c r="PZC1491" s="55"/>
      <c r="PZD1491" s="55"/>
      <c r="PZE1491" s="55"/>
      <c r="PZF1491" s="55"/>
      <c r="PZG1491" s="55"/>
      <c r="PZH1491" s="55"/>
      <c r="PZI1491" s="55"/>
      <c r="PZJ1491" s="55"/>
      <c r="PZK1491" s="55"/>
      <c r="PZL1491" s="55"/>
      <c r="PZM1491" s="55"/>
      <c r="PZN1491" s="55"/>
      <c r="PZO1491" s="55"/>
      <c r="PZP1491" s="55"/>
      <c r="PZQ1491" s="55"/>
      <c r="PZR1491" s="55"/>
      <c r="PZS1491" s="55"/>
      <c r="PZT1491" s="55"/>
      <c r="PZU1491" s="55"/>
      <c r="PZV1491" s="55"/>
      <c r="PZW1491" s="55"/>
      <c r="PZX1491" s="55"/>
      <c r="PZY1491" s="55"/>
      <c r="PZZ1491" s="55"/>
      <c r="QAA1491" s="55"/>
      <c r="QAB1491" s="55"/>
      <c r="QAC1491" s="55"/>
      <c r="QAD1491" s="55"/>
      <c r="QAE1491" s="55"/>
      <c r="QAF1491" s="55"/>
      <c r="QAG1491" s="55"/>
      <c r="QAH1491" s="55"/>
      <c r="QAI1491" s="55"/>
      <c r="QAJ1491" s="55"/>
      <c r="QAK1491" s="55"/>
      <c r="QAL1491" s="55"/>
      <c r="QAM1491" s="55"/>
      <c r="QAN1491" s="55"/>
      <c r="QAO1491" s="55"/>
      <c r="QAP1491" s="55"/>
      <c r="QAQ1491" s="55"/>
      <c r="QAR1491" s="55"/>
      <c r="QAS1491" s="55"/>
      <c r="QAT1491" s="55"/>
      <c r="QAU1491" s="55"/>
      <c r="QAV1491" s="55"/>
      <c r="QAW1491" s="55"/>
      <c r="QAX1491" s="55"/>
      <c r="QAY1491" s="55"/>
      <c r="QAZ1491" s="55"/>
      <c r="QBA1491" s="55"/>
      <c r="QBB1491" s="55"/>
      <c r="QBC1491" s="55"/>
      <c r="QBD1491" s="55"/>
      <c r="QBE1491" s="55"/>
      <c r="QBF1491" s="55"/>
      <c r="QBG1491" s="55"/>
      <c r="QBH1491" s="55"/>
      <c r="QBI1491" s="55"/>
      <c r="QBJ1491" s="55"/>
      <c r="QBK1491" s="55"/>
      <c r="QBL1491" s="55"/>
      <c r="QBM1491" s="55"/>
      <c r="QBN1491" s="55"/>
      <c r="QBO1491" s="55"/>
      <c r="QBP1491" s="55"/>
      <c r="QBQ1491" s="55"/>
      <c r="QBR1491" s="55"/>
      <c r="QBS1491" s="55"/>
      <c r="QBT1491" s="55"/>
      <c r="QBU1491" s="55"/>
      <c r="QBV1491" s="55"/>
      <c r="QBW1491" s="55"/>
      <c r="QBX1491" s="55"/>
      <c r="QBY1491" s="55"/>
      <c r="QBZ1491" s="55"/>
      <c r="QCA1491" s="55"/>
      <c r="QCB1491" s="55"/>
      <c r="QCC1491" s="55"/>
      <c r="QCD1491" s="55"/>
      <c r="QCE1491" s="55"/>
      <c r="QCF1491" s="55"/>
      <c r="QCG1491" s="55"/>
      <c r="QCH1491" s="55"/>
      <c r="QCI1491" s="55"/>
      <c r="QCJ1491" s="55"/>
      <c r="QCK1491" s="55"/>
      <c r="QCL1491" s="55"/>
      <c r="QCM1491" s="55"/>
      <c r="QCN1491" s="55"/>
      <c r="QCO1491" s="55"/>
      <c r="QCP1491" s="55"/>
      <c r="QCQ1491" s="55"/>
      <c r="QCR1491" s="55"/>
      <c r="QCS1491" s="55"/>
      <c r="QCT1491" s="55"/>
      <c r="QCU1491" s="55"/>
      <c r="QCV1491" s="55"/>
      <c r="QCW1491" s="55"/>
      <c r="QCX1491" s="55"/>
      <c r="QCY1491" s="55"/>
      <c r="QCZ1491" s="55"/>
      <c r="QDA1491" s="55"/>
      <c r="QDB1491" s="55"/>
      <c r="QDC1491" s="55"/>
      <c r="QDD1491" s="55"/>
      <c r="QDE1491" s="55"/>
      <c r="QDF1491" s="55"/>
      <c r="QDG1491" s="55"/>
      <c r="QDH1491" s="55"/>
      <c r="QDI1491" s="55"/>
      <c r="QDJ1491" s="55"/>
      <c r="QDK1491" s="55"/>
      <c r="QDL1491" s="55"/>
      <c r="QDM1491" s="55"/>
      <c r="QDN1491" s="55"/>
      <c r="QDO1491" s="55"/>
      <c r="QDP1491" s="55"/>
      <c r="QDQ1491" s="55"/>
      <c r="QDR1491" s="55"/>
      <c r="QDS1491" s="55"/>
      <c r="QDT1491" s="55"/>
      <c r="QDU1491" s="55"/>
      <c r="QDV1491" s="55"/>
      <c r="QDW1491" s="55"/>
      <c r="QDX1491" s="55"/>
      <c r="QDY1491" s="55"/>
      <c r="QDZ1491" s="55"/>
      <c r="QEA1491" s="55"/>
      <c r="QEB1491" s="55"/>
      <c r="QEC1491" s="55"/>
      <c r="QED1491" s="55"/>
      <c r="QEE1491" s="55"/>
      <c r="QEF1491" s="55"/>
      <c r="QEG1491" s="55"/>
      <c r="QEH1491" s="55"/>
      <c r="QEI1491" s="55"/>
      <c r="QEJ1491" s="55"/>
      <c r="QEK1491" s="55"/>
      <c r="QEL1491" s="55"/>
      <c r="QEM1491" s="55"/>
      <c r="QEN1491" s="55"/>
      <c r="QEO1491" s="55"/>
      <c r="QEP1491" s="55"/>
      <c r="QEQ1491" s="55"/>
      <c r="QER1491" s="55"/>
      <c r="QES1491" s="55"/>
      <c r="QET1491" s="55"/>
      <c r="QEU1491" s="55"/>
      <c r="QEV1491" s="55"/>
      <c r="QEW1491" s="55"/>
      <c r="QEX1491" s="55"/>
      <c r="QEY1491" s="55"/>
      <c r="QEZ1491" s="55"/>
      <c r="QFA1491" s="55"/>
      <c r="QFB1491" s="55"/>
      <c r="QFC1491" s="55"/>
      <c r="QFD1491" s="55"/>
      <c r="QFE1491" s="55"/>
      <c r="QFF1491" s="55"/>
      <c r="QFG1491" s="55"/>
      <c r="QFH1491" s="55"/>
      <c r="QFI1491" s="55"/>
      <c r="QFJ1491" s="55"/>
      <c r="QFK1491" s="55"/>
      <c r="QFL1491" s="55"/>
      <c r="QFM1491" s="55"/>
      <c r="QFN1491" s="55"/>
      <c r="QFO1491" s="55"/>
      <c r="QFP1491" s="55"/>
      <c r="QFQ1491" s="55"/>
      <c r="QFR1491" s="55"/>
      <c r="QFS1491" s="55"/>
      <c r="QFT1491" s="55"/>
      <c r="QFU1491" s="55"/>
      <c r="QFV1491" s="55"/>
      <c r="QFW1491" s="55"/>
      <c r="QFX1491" s="55"/>
      <c r="QFY1491" s="55"/>
      <c r="QFZ1491" s="55"/>
      <c r="QGA1491" s="55"/>
      <c r="QGB1491" s="55"/>
      <c r="QGC1491" s="55"/>
      <c r="QGD1491" s="55"/>
      <c r="QGE1491" s="55"/>
      <c r="QGF1491" s="55"/>
      <c r="QGG1491" s="55"/>
      <c r="QGH1491" s="55"/>
      <c r="QGI1491" s="55"/>
      <c r="QGJ1491" s="55"/>
      <c r="QGK1491" s="55"/>
      <c r="QGL1491" s="55"/>
      <c r="QGM1491" s="55"/>
      <c r="QGN1491" s="55"/>
      <c r="QGO1491" s="55"/>
      <c r="QGP1491" s="55"/>
      <c r="QGQ1491" s="55"/>
      <c r="QGR1491" s="55"/>
      <c r="QGS1491" s="55"/>
      <c r="QGT1491" s="55"/>
      <c r="QGU1491" s="55"/>
      <c r="QGV1491" s="55"/>
      <c r="QGW1491" s="55"/>
      <c r="QGX1491" s="55"/>
      <c r="QGY1491" s="55"/>
      <c r="QGZ1491" s="55"/>
      <c r="QHA1491" s="55"/>
      <c r="QHB1491" s="55"/>
      <c r="QHC1491" s="55"/>
      <c r="QHD1491" s="55"/>
      <c r="QHE1491" s="55"/>
      <c r="QHF1491" s="55"/>
      <c r="QHG1491" s="55"/>
      <c r="QHH1491" s="55"/>
      <c r="QHI1491" s="55"/>
      <c r="QHJ1491" s="55"/>
      <c r="QHK1491" s="55"/>
      <c r="QHL1491" s="55"/>
      <c r="QHM1491" s="55"/>
      <c r="QHN1491" s="55"/>
      <c r="QHO1491" s="55"/>
      <c r="QHP1491" s="55"/>
      <c r="QHQ1491" s="55"/>
      <c r="QHR1491" s="55"/>
      <c r="QHS1491" s="55"/>
      <c r="QHT1491" s="55"/>
      <c r="QHU1491" s="55"/>
      <c r="QHV1491" s="55"/>
      <c r="QHW1491" s="55"/>
      <c r="QHX1491" s="55"/>
      <c r="QHY1491" s="55"/>
      <c r="QHZ1491" s="55"/>
      <c r="QIA1491" s="55"/>
      <c r="QIB1491" s="55"/>
      <c r="QIC1491" s="55"/>
      <c r="QID1491" s="55"/>
      <c r="QIE1491" s="55"/>
      <c r="QIF1491" s="55"/>
      <c r="QIG1491" s="55"/>
      <c r="QIH1491" s="55"/>
      <c r="QII1491" s="55"/>
      <c r="QIJ1491" s="55"/>
      <c r="QIK1491" s="55"/>
      <c r="QIL1491" s="55"/>
      <c r="QIM1491" s="55"/>
      <c r="QIN1491" s="55"/>
      <c r="QIO1491" s="55"/>
      <c r="QIP1491" s="55"/>
      <c r="QIQ1491" s="55"/>
      <c r="QIR1491" s="55"/>
      <c r="QIS1491" s="55"/>
      <c r="QIT1491" s="55"/>
      <c r="QIU1491" s="55"/>
      <c r="QIV1491" s="55"/>
      <c r="QIW1491" s="55"/>
      <c r="QIX1491" s="55"/>
      <c r="QIY1491" s="55"/>
      <c r="QIZ1491" s="55"/>
      <c r="QJA1491" s="55"/>
      <c r="QJB1491" s="55"/>
      <c r="QJC1491" s="55"/>
      <c r="QJD1491" s="55"/>
      <c r="QJE1491" s="55"/>
      <c r="QJF1491" s="55"/>
      <c r="QJG1491" s="55"/>
      <c r="QJH1491" s="55"/>
      <c r="QJI1491" s="55"/>
      <c r="QJJ1491" s="55"/>
      <c r="QJK1491" s="55"/>
      <c r="QJL1491" s="55"/>
      <c r="QJM1491" s="55"/>
      <c r="QJN1491" s="55"/>
      <c r="QJO1491" s="55"/>
      <c r="QJP1491" s="55"/>
      <c r="QJQ1491" s="55"/>
      <c r="QJR1491" s="55"/>
      <c r="QJS1491" s="55"/>
      <c r="QJT1491" s="55"/>
      <c r="QJU1491" s="55"/>
      <c r="QJV1491" s="55"/>
      <c r="QJW1491" s="55"/>
      <c r="QJX1491" s="55"/>
      <c r="QJY1491" s="55"/>
      <c r="QJZ1491" s="55"/>
      <c r="QKA1491" s="55"/>
      <c r="QKB1491" s="55"/>
      <c r="QKC1491" s="55"/>
      <c r="QKD1491" s="55"/>
      <c r="QKE1491" s="55"/>
      <c r="QKF1491" s="55"/>
      <c r="QKG1491" s="55"/>
      <c r="QKH1491" s="55"/>
      <c r="QKI1491" s="55"/>
      <c r="QKJ1491" s="55"/>
      <c r="QKK1491" s="55"/>
      <c r="QKL1491" s="55"/>
      <c r="QKM1491" s="55"/>
      <c r="QKN1491" s="55"/>
      <c r="QKO1491" s="55"/>
      <c r="QKP1491" s="55"/>
      <c r="QKQ1491" s="55"/>
      <c r="QKR1491" s="55"/>
      <c r="QKS1491" s="55"/>
      <c r="QKT1491" s="55"/>
      <c r="QKU1491" s="55"/>
      <c r="QKV1491" s="55"/>
      <c r="QKW1491" s="55"/>
      <c r="QKX1491" s="55"/>
      <c r="QKY1491" s="55"/>
      <c r="QKZ1491" s="55"/>
      <c r="QLA1491" s="55"/>
      <c r="QLB1491" s="55"/>
      <c r="QLC1491" s="55"/>
      <c r="QLD1491" s="55"/>
      <c r="QLE1491" s="55"/>
      <c r="QLF1491" s="55"/>
      <c r="QLG1491" s="55"/>
      <c r="QLH1491" s="55"/>
      <c r="QLI1491" s="55"/>
      <c r="QLJ1491" s="55"/>
      <c r="QLK1491" s="55"/>
      <c r="QLL1491" s="55"/>
      <c r="QLM1491" s="55"/>
      <c r="QLN1491" s="55"/>
      <c r="QLO1491" s="55"/>
      <c r="QLP1491" s="55"/>
      <c r="QLQ1491" s="55"/>
      <c r="QLR1491" s="55"/>
      <c r="QLS1491" s="55"/>
      <c r="QLT1491" s="55"/>
      <c r="QLU1491" s="55"/>
      <c r="QLV1491" s="55"/>
      <c r="QLW1491" s="55"/>
      <c r="QLX1491" s="55"/>
      <c r="QLY1491" s="55"/>
      <c r="QLZ1491" s="55"/>
      <c r="QMA1491" s="55"/>
      <c r="QMB1491" s="55"/>
      <c r="QMC1491" s="55"/>
      <c r="QMD1491" s="55"/>
      <c r="QME1491" s="55"/>
      <c r="QMF1491" s="55"/>
      <c r="QMG1491" s="55"/>
      <c r="QMH1491" s="55"/>
      <c r="QMI1491" s="55"/>
      <c r="QMJ1491" s="55"/>
      <c r="QMK1491" s="55"/>
      <c r="QML1491" s="55"/>
      <c r="QMM1491" s="55"/>
      <c r="QMN1491" s="55"/>
      <c r="QMO1491" s="55"/>
      <c r="QMP1491" s="55"/>
      <c r="QMQ1491" s="55"/>
      <c r="QMR1491" s="55"/>
      <c r="QMS1491" s="55"/>
      <c r="QMT1491" s="55"/>
      <c r="QMU1491" s="55"/>
      <c r="QMV1491" s="55"/>
      <c r="QMW1491" s="55"/>
      <c r="QMX1491" s="55"/>
      <c r="QMY1491" s="55"/>
      <c r="QMZ1491" s="55"/>
      <c r="QNA1491" s="55"/>
      <c r="QNB1491" s="55"/>
      <c r="QNC1491" s="55"/>
      <c r="QND1491" s="55"/>
      <c r="QNE1491" s="55"/>
      <c r="QNF1491" s="55"/>
      <c r="QNG1491" s="55"/>
      <c r="QNH1491" s="55"/>
      <c r="QNI1491" s="55"/>
      <c r="QNJ1491" s="55"/>
      <c r="QNK1491" s="55"/>
      <c r="QNL1491" s="55"/>
      <c r="QNM1491" s="55"/>
      <c r="QNN1491" s="55"/>
      <c r="QNO1491" s="55"/>
      <c r="QNP1491" s="55"/>
      <c r="QNQ1491" s="55"/>
      <c r="QNR1491" s="55"/>
      <c r="QNS1491" s="55"/>
      <c r="QNT1491" s="55"/>
      <c r="QNU1491" s="55"/>
      <c r="QNV1491" s="55"/>
      <c r="QNW1491" s="55"/>
      <c r="QNX1491" s="55"/>
      <c r="QNY1491" s="55"/>
      <c r="QNZ1491" s="55"/>
      <c r="QOA1491" s="55"/>
      <c r="QOB1491" s="55"/>
      <c r="QOC1491" s="55"/>
      <c r="QOD1491" s="55"/>
      <c r="QOE1491" s="55"/>
      <c r="QOF1491" s="55"/>
      <c r="QOG1491" s="55"/>
      <c r="QOH1491" s="55"/>
      <c r="QOI1491" s="55"/>
      <c r="QOJ1491" s="55"/>
      <c r="QOK1491" s="55"/>
      <c r="QOL1491" s="55"/>
      <c r="QOM1491" s="55"/>
      <c r="QON1491" s="55"/>
      <c r="QOO1491" s="55"/>
      <c r="QOP1491" s="55"/>
      <c r="QOQ1491" s="55"/>
      <c r="QOR1491" s="55"/>
      <c r="QOS1491" s="55"/>
      <c r="QOT1491" s="55"/>
      <c r="QOU1491" s="55"/>
      <c r="QOV1491" s="55"/>
      <c r="QOW1491" s="55"/>
      <c r="QOX1491" s="55"/>
      <c r="QOY1491" s="55"/>
      <c r="QOZ1491" s="55"/>
      <c r="QPA1491" s="55"/>
      <c r="QPB1491" s="55"/>
      <c r="QPC1491" s="55"/>
      <c r="QPD1491" s="55"/>
      <c r="QPE1491" s="55"/>
      <c r="QPF1491" s="55"/>
      <c r="QPG1491" s="55"/>
      <c r="QPH1491" s="55"/>
      <c r="QPI1491" s="55"/>
      <c r="QPJ1491" s="55"/>
      <c r="QPK1491" s="55"/>
      <c r="QPL1491" s="55"/>
      <c r="QPM1491" s="55"/>
      <c r="QPN1491" s="55"/>
      <c r="QPO1491" s="55"/>
      <c r="QPP1491" s="55"/>
      <c r="QPQ1491" s="55"/>
      <c r="QPR1491" s="55"/>
      <c r="QPS1491" s="55"/>
      <c r="QPT1491" s="55"/>
      <c r="QPU1491" s="55"/>
      <c r="QPV1491" s="55"/>
      <c r="QPW1491" s="55"/>
      <c r="QPX1491" s="55"/>
      <c r="QPY1491" s="55"/>
      <c r="QPZ1491" s="55"/>
      <c r="QQA1491" s="55"/>
      <c r="QQB1491" s="55"/>
      <c r="QQC1491" s="55"/>
      <c r="QQD1491" s="55"/>
      <c r="QQE1491" s="55"/>
      <c r="QQF1491" s="55"/>
      <c r="QQG1491" s="55"/>
      <c r="QQH1491" s="55"/>
      <c r="QQI1491" s="55"/>
      <c r="QQJ1491" s="55"/>
      <c r="QQK1491" s="55"/>
      <c r="QQL1491" s="55"/>
      <c r="QQM1491" s="55"/>
      <c r="QQN1491" s="55"/>
      <c r="QQO1491" s="55"/>
      <c r="QQP1491" s="55"/>
      <c r="QQQ1491" s="55"/>
      <c r="QQR1491" s="55"/>
      <c r="QQS1491" s="55"/>
      <c r="QQT1491" s="55"/>
      <c r="QQU1491" s="55"/>
      <c r="QQV1491" s="55"/>
      <c r="QQW1491" s="55"/>
      <c r="QQX1491" s="55"/>
      <c r="QQY1491" s="55"/>
      <c r="QQZ1491" s="55"/>
      <c r="QRA1491" s="55"/>
      <c r="QRB1491" s="55"/>
      <c r="QRC1491" s="55"/>
      <c r="QRD1491" s="55"/>
      <c r="QRE1491" s="55"/>
      <c r="QRF1491" s="55"/>
      <c r="QRG1491" s="55"/>
      <c r="QRH1491" s="55"/>
      <c r="QRI1491" s="55"/>
      <c r="QRJ1491" s="55"/>
      <c r="QRK1491" s="55"/>
      <c r="QRL1491" s="55"/>
      <c r="QRM1491" s="55"/>
      <c r="QRN1491" s="55"/>
      <c r="QRO1491" s="55"/>
      <c r="QRP1491" s="55"/>
      <c r="QRQ1491" s="55"/>
      <c r="QRR1491" s="55"/>
      <c r="QRS1491" s="55"/>
      <c r="QRT1491" s="55"/>
      <c r="QRU1491" s="55"/>
      <c r="QRV1491" s="55"/>
      <c r="QRW1491" s="55"/>
      <c r="QRX1491" s="55"/>
      <c r="QRY1491" s="55"/>
      <c r="QRZ1491" s="55"/>
      <c r="QSA1491" s="55"/>
      <c r="QSB1491" s="55"/>
      <c r="QSC1491" s="55"/>
      <c r="QSD1491" s="55"/>
      <c r="QSE1491" s="55"/>
      <c r="QSF1491" s="55"/>
      <c r="QSG1491" s="55"/>
      <c r="QSH1491" s="55"/>
      <c r="QSI1491" s="55"/>
      <c r="QSJ1491" s="55"/>
      <c r="QSK1491" s="55"/>
      <c r="QSL1491" s="55"/>
      <c r="QSM1491" s="55"/>
      <c r="QSN1491" s="55"/>
      <c r="QSO1491" s="55"/>
      <c r="QSP1491" s="55"/>
      <c r="QSQ1491" s="55"/>
      <c r="QSR1491" s="55"/>
      <c r="QSS1491" s="55"/>
      <c r="QST1491" s="55"/>
      <c r="QSU1491" s="55"/>
      <c r="QSV1491" s="55"/>
      <c r="QSW1491" s="55"/>
      <c r="QSX1491" s="55"/>
      <c r="QSY1491" s="55"/>
      <c r="QSZ1491" s="55"/>
      <c r="QTA1491" s="55"/>
      <c r="QTB1491" s="55"/>
      <c r="QTC1491" s="55"/>
      <c r="QTD1491" s="55"/>
      <c r="QTE1491" s="55"/>
      <c r="QTF1491" s="55"/>
      <c r="QTG1491" s="55"/>
      <c r="QTH1491" s="55"/>
      <c r="QTI1491" s="55"/>
      <c r="QTJ1491" s="55"/>
      <c r="QTK1491" s="55"/>
      <c r="QTL1491" s="55"/>
      <c r="QTM1491" s="55"/>
      <c r="QTN1491" s="55"/>
      <c r="QTO1491" s="55"/>
      <c r="QTP1491" s="55"/>
      <c r="QTQ1491" s="55"/>
      <c r="QTR1491" s="55"/>
      <c r="QTS1491" s="55"/>
      <c r="QTT1491" s="55"/>
      <c r="QTU1491" s="55"/>
      <c r="QTV1491" s="55"/>
      <c r="QTW1491" s="55"/>
      <c r="QTX1491" s="55"/>
      <c r="QTY1491" s="55"/>
      <c r="QTZ1491" s="55"/>
      <c r="QUA1491" s="55"/>
      <c r="QUB1491" s="55"/>
      <c r="QUC1491" s="55"/>
      <c r="QUD1491" s="55"/>
      <c r="QUE1491" s="55"/>
      <c r="QUF1491" s="55"/>
      <c r="QUG1491" s="55"/>
      <c r="QUH1491" s="55"/>
      <c r="QUI1491" s="55"/>
      <c r="QUJ1491" s="55"/>
      <c r="QUK1491" s="55"/>
      <c r="QUL1491" s="55"/>
      <c r="QUM1491" s="55"/>
      <c r="QUN1491" s="55"/>
      <c r="QUO1491" s="55"/>
      <c r="QUP1491" s="55"/>
      <c r="QUQ1491" s="55"/>
      <c r="QUR1491" s="55"/>
      <c r="QUS1491" s="55"/>
      <c r="QUT1491" s="55"/>
      <c r="QUU1491" s="55"/>
      <c r="QUV1491" s="55"/>
      <c r="QUW1491" s="55"/>
      <c r="QUX1491" s="55"/>
      <c r="QUY1491" s="55"/>
      <c r="QUZ1491" s="55"/>
      <c r="QVA1491" s="55"/>
      <c r="QVB1491" s="55"/>
      <c r="QVC1491" s="55"/>
      <c r="QVD1491" s="55"/>
      <c r="QVE1491" s="55"/>
      <c r="QVF1491" s="55"/>
      <c r="QVG1491" s="55"/>
      <c r="QVH1491" s="55"/>
      <c r="QVI1491" s="55"/>
      <c r="QVJ1491" s="55"/>
      <c r="QVK1491" s="55"/>
      <c r="QVL1491" s="55"/>
      <c r="QVM1491" s="55"/>
      <c r="QVN1491" s="55"/>
      <c r="QVO1491" s="55"/>
      <c r="QVP1491" s="55"/>
      <c r="QVQ1491" s="55"/>
      <c r="QVR1491" s="55"/>
      <c r="QVS1491" s="55"/>
      <c r="QVT1491" s="55"/>
      <c r="QVU1491" s="55"/>
      <c r="QVV1491" s="55"/>
      <c r="QVW1491" s="55"/>
      <c r="QVX1491" s="55"/>
      <c r="QVY1491" s="55"/>
      <c r="QVZ1491" s="55"/>
      <c r="QWA1491" s="55"/>
      <c r="QWB1491" s="55"/>
      <c r="QWC1491" s="55"/>
      <c r="QWD1491" s="55"/>
      <c r="QWE1491" s="55"/>
      <c r="QWF1491" s="55"/>
      <c r="QWG1491" s="55"/>
      <c r="QWH1491" s="55"/>
      <c r="QWI1491" s="55"/>
      <c r="QWJ1491" s="55"/>
      <c r="QWK1491" s="55"/>
      <c r="QWL1491" s="55"/>
      <c r="QWM1491" s="55"/>
      <c r="QWN1491" s="55"/>
      <c r="QWO1491" s="55"/>
      <c r="QWP1491" s="55"/>
      <c r="QWQ1491" s="55"/>
      <c r="QWR1491" s="55"/>
      <c r="QWS1491" s="55"/>
      <c r="QWT1491" s="55"/>
      <c r="QWU1491" s="55"/>
      <c r="QWV1491" s="55"/>
      <c r="QWW1491" s="55"/>
      <c r="QWX1491" s="55"/>
      <c r="QWY1491" s="55"/>
      <c r="QWZ1491" s="55"/>
      <c r="QXA1491" s="55"/>
      <c r="QXB1491" s="55"/>
      <c r="QXC1491" s="55"/>
      <c r="QXD1491" s="55"/>
      <c r="QXE1491" s="55"/>
      <c r="QXF1491" s="55"/>
      <c r="QXG1491" s="55"/>
      <c r="QXH1491" s="55"/>
      <c r="QXI1491" s="55"/>
      <c r="QXJ1491" s="55"/>
      <c r="QXK1491" s="55"/>
      <c r="QXL1491" s="55"/>
      <c r="QXM1491" s="55"/>
      <c r="QXN1491" s="55"/>
      <c r="QXO1491" s="55"/>
      <c r="QXP1491" s="55"/>
      <c r="QXQ1491" s="55"/>
      <c r="QXR1491" s="55"/>
      <c r="QXS1491" s="55"/>
      <c r="QXT1491" s="55"/>
      <c r="QXU1491" s="55"/>
      <c r="QXV1491" s="55"/>
      <c r="QXW1491" s="55"/>
      <c r="QXX1491" s="55"/>
      <c r="QXY1491" s="55"/>
      <c r="QXZ1491" s="55"/>
      <c r="QYA1491" s="55"/>
      <c r="QYB1491" s="55"/>
      <c r="QYC1491" s="55"/>
      <c r="QYD1491" s="55"/>
      <c r="QYE1491" s="55"/>
      <c r="QYF1491" s="55"/>
      <c r="QYG1491" s="55"/>
      <c r="QYH1491" s="55"/>
      <c r="QYI1491" s="55"/>
      <c r="QYJ1491" s="55"/>
      <c r="QYK1491" s="55"/>
      <c r="QYL1491" s="55"/>
      <c r="QYM1491" s="55"/>
      <c r="QYN1491" s="55"/>
      <c r="QYO1491" s="55"/>
      <c r="QYP1491" s="55"/>
      <c r="QYQ1491" s="55"/>
      <c r="QYR1491" s="55"/>
      <c r="QYS1491" s="55"/>
      <c r="QYT1491" s="55"/>
      <c r="QYU1491" s="55"/>
      <c r="QYV1491" s="55"/>
      <c r="QYW1491" s="55"/>
      <c r="QYX1491" s="55"/>
      <c r="QYY1491" s="55"/>
      <c r="QYZ1491" s="55"/>
      <c r="QZA1491" s="55"/>
      <c r="QZB1491" s="55"/>
      <c r="QZC1491" s="55"/>
      <c r="QZD1491" s="55"/>
      <c r="QZE1491" s="55"/>
      <c r="QZF1491" s="55"/>
      <c r="QZG1491" s="55"/>
      <c r="QZH1491" s="55"/>
      <c r="QZI1491" s="55"/>
      <c r="QZJ1491" s="55"/>
      <c r="QZK1491" s="55"/>
      <c r="QZL1491" s="55"/>
      <c r="QZM1491" s="55"/>
      <c r="QZN1491" s="55"/>
      <c r="QZO1491" s="55"/>
      <c r="QZP1491" s="55"/>
      <c r="QZQ1491" s="55"/>
      <c r="QZR1491" s="55"/>
      <c r="QZS1491" s="55"/>
      <c r="QZT1491" s="55"/>
      <c r="QZU1491" s="55"/>
      <c r="QZV1491" s="55"/>
      <c r="QZW1491" s="55"/>
      <c r="QZX1491" s="55"/>
      <c r="QZY1491" s="55"/>
      <c r="QZZ1491" s="55"/>
      <c r="RAA1491" s="55"/>
      <c r="RAB1491" s="55"/>
      <c r="RAC1491" s="55"/>
      <c r="RAD1491" s="55"/>
      <c r="RAE1491" s="55"/>
      <c r="RAF1491" s="55"/>
      <c r="RAG1491" s="55"/>
      <c r="RAH1491" s="55"/>
      <c r="RAI1491" s="55"/>
      <c r="RAJ1491" s="55"/>
      <c r="RAK1491" s="55"/>
      <c r="RAL1491" s="55"/>
      <c r="RAM1491" s="55"/>
      <c r="RAN1491" s="55"/>
      <c r="RAO1491" s="55"/>
      <c r="RAP1491" s="55"/>
      <c r="RAQ1491" s="55"/>
      <c r="RAR1491" s="55"/>
      <c r="RAS1491" s="55"/>
      <c r="RAT1491" s="55"/>
      <c r="RAU1491" s="55"/>
      <c r="RAV1491" s="55"/>
      <c r="RAW1491" s="55"/>
      <c r="RAX1491" s="55"/>
      <c r="RAY1491" s="55"/>
      <c r="RAZ1491" s="55"/>
      <c r="RBA1491" s="55"/>
      <c r="RBB1491" s="55"/>
      <c r="RBC1491" s="55"/>
      <c r="RBD1491" s="55"/>
      <c r="RBE1491" s="55"/>
      <c r="RBF1491" s="55"/>
      <c r="RBG1491" s="55"/>
      <c r="RBH1491" s="55"/>
      <c r="RBI1491" s="55"/>
      <c r="RBJ1491" s="55"/>
      <c r="RBK1491" s="55"/>
      <c r="RBL1491" s="55"/>
      <c r="RBM1491" s="55"/>
      <c r="RBN1491" s="55"/>
      <c r="RBO1491" s="55"/>
      <c r="RBP1491" s="55"/>
      <c r="RBQ1491" s="55"/>
      <c r="RBR1491" s="55"/>
      <c r="RBS1491" s="55"/>
      <c r="RBT1491" s="55"/>
      <c r="RBU1491" s="55"/>
      <c r="RBV1491" s="55"/>
      <c r="RBW1491" s="55"/>
      <c r="RBX1491" s="55"/>
      <c r="RBY1491" s="55"/>
      <c r="RBZ1491" s="55"/>
      <c r="RCA1491" s="55"/>
      <c r="RCB1491" s="55"/>
      <c r="RCC1491" s="55"/>
      <c r="RCD1491" s="55"/>
      <c r="RCE1491" s="55"/>
      <c r="RCF1491" s="55"/>
      <c r="RCG1491" s="55"/>
      <c r="RCH1491" s="55"/>
      <c r="RCI1491" s="55"/>
      <c r="RCJ1491" s="55"/>
      <c r="RCK1491" s="55"/>
      <c r="RCL1491" s="55"/>
      <c r="RCM1491" s="55"/>
      <c r="RCN1491" s="55"/>
      <c r="RCO1491" s="55"/>
      <c r="RCP1491" s="55"/>
      <c r="RCQ1491" s="55"/>
      <c r="RCR1491" s="55"/>
      <c r="RCS1491" s="55"/>
      <c r="RCT1491" s="55"/>
      <c r="RCU1491" s="55"/>
      <c r="RCV1491" s="55"/>
      <c r="RCW1491" s="55"/>
      <c r="RCX1491" s="55"/>
      <c r="RCY1491" s="55"/>
      <c r="RCZ1491" s="55"/>
      <c r="RDA1491" s="55"/>
      <c r="RDB1491" s="55"/>
      <c r="RDC1491" s="55"/>
      <c r="RDD1491" s="55"/>
      <c r="RDE1491" s="55"/>
      <c r="RDF1491" s="55"/>
      <c r="RDG1491" s="55"/>
      <c r="RDH1491" s="55"/>
      <c r="RDI1491" s="55"/>
      <c r="RDJ1491" s="55"/>
      <c r="RDK1491" s="55"/>
      <c r="RDL1491" s="55"/>
      <c r="RDM1491" s="55"/>
      <c r="RDN1491" s="55"/>
      <c r="RDO1491" s="55"/>
      <c r="RDP1491" s="55"/>
      <c r="RDQ1491" s="55"/>
      <c r="RDR1491" s="55"/>
      <c r="RDS1491" s="55"/>
      <c r="RDT1491" s="55"/>
      <c r="RDU1491" s="55"/>
      <c r="RDV1491" s="55"/>
      <c r="RDW1491" s="55"/>
      <c r="RDX1491" s="55"/>
      <c r="RDY1491" s="55"/>
      <c r="RDZ1491" s="55"/>
      <c r="REA1491" s="55"/>
      <c r="REB1491" s="55"/>
      <c r="REC1491" s="55"/>
      <c r="RED1491" s="55"/>
      <c r="REE1491" s="55"/>
      <c r="REF1491" s="55"/>
      <c r="REG1491" s="55"/>
      <c r="REH1491" s="55"/>
      <c r="REI1491" s="55"/>
      <c r="REJ1491" s="55"/>
      <c r="REK1491" s="55"/>
      <c r="REL1491" s="55"/>
      <c r="REM1491" s="55"/>
      <c r="REN1491" s="55"/>
      <c r="REO1491" s="55"/>
      <c r="REP1491" s="55"/>
      <c r="REQ1491" s="55"/>
      <c r="RER1491" s="55"/>
      <c r="RES1491" s="55"/>
      <c r="RET1491" s="55"/>
      <c r="REU1491" s="55"/>
      <c r="REV1491" s="55"/>
      <c r="REW1491" s="55"/>
      <c r="REX1491" s="55"/>
      <c r="REY1491" s="55"/>
      <c r="REZ1491" s="55"/>
      <c r="RFA1491" s="55"/>
      <c r="RFB1491" s="55"/>
      <c r="RFC1491" s="55"/>
      <c r="RFD1491" s="55"/>
      <c r="RFE1491" s="55"/>
      <c r="RFF1491" s="55"/>
      <c r="RFG1491" s="55"/>
      <c r="RFH1491" s="55"/>
      <c r="RFI1491" s="55"/>
      <c r="RFJ1491" s="55"/>
      <c r="RFK1491" s="55"/>
      <c r="RFL1491" s="55"/>
      <c r="RFM1491" s="55"/>
      <c r="RFN1491" s="55"/>
      <c r="RFO1491" s="55"/>
      <c r="RFP1491" s="55"/>
      <c r="RFQ1491" s="55"/>
      <c r="RFR1491" s="55"/>
      <c r="RFS1491" s="55"/>
      <c r="RFT1491" s="55"/>
      <c r="RFU1491" s="55"/>
      <c r="RFV1491" s="55"/>
      <c r="RFW1491" s="55"/>
      <c r="RFX1491" s="55"/>
      <c r="RFY1491" s="55"/>
      <c r="RFZ1491" s="55"/>
      <c r="RGA1491" s="55"/>
      <c r="RGB1491" s="55"/>
      <c r="RGC1491" s="55"/>
      <c r="RGD1491" s="55"/>
      <c r="RGE1491" s="55"/>
      <c r="RGF1491" s="55"/>
      <c r="RGG1491" s="55"/>
      <c r="RGH1491" s="55"/>
      <c r="RGI1491" s="55"/>
      <c r="RGJ1491" s="55"/>
      <c r="RGK1491" s="55"/>
      <c r="RGL1491" s="55"/>
      <c r="RGM1491" s="55"/>
      <c r="RGN1491" s="55"/>
      <c r="RGO1491" s="55"/>
      <c r="RGP1491" s="55"/>
      <c r="RGQ1491" s="55"/>
      <c r="RGR1491" s="55"/>
      <c r="RGS1491" s="55"/>
      <c r="RGT1491" s="55"/>
      <c r="RGU1491" s="55"/>
      <c r="RGV1491" s="55"/>
      <c r="RGW1491" s="55"/>
      <c r="RGX1491" s="55"/>
      <c r="RGY1491" s="55"/>
      <c r="RGZ1491" s="55"/>
      <c r="RHA1491" s="55"/>
      <c r="RHB1491" s="55"/>
      <c r="RHC1491" s="55"/>
      <c r="RHD1491" s="55"/>
      <c r="RHE1491" s="55"/>
      <c r="RHF1491" s="55"/>
      <c r="RHG1491" s="55"/>
      <c r="RHH1491" s="55"/>
      <c r="RHI1491" s="55"/>
      <c r="RHJ1491" s="55"/>
      <c r="RHK1491" s="55"/>
      <c r="RHL1491" s="55"/>
      <c r="RHM1491" s="55"/>
      <c r="RHN1491" s="55"/>
      <c r="RHO1491" s="55"/>
      <c r="RHP1491" s="55"/>
      <c r="RHQ1491" s="55"/>
      <c r="RHR1491" s="55"/>
      <c r="RHS1491" s="55"/>
      <c r="RHT1491" s="55"/>
      <c r="RHU1491" s="55"/>
      <c r="RHV1491" s="55"/>
      <c r="RHW1491" s="55"/>
      <c r="RHX1491" s="55"/>
      <c r="RHY1491" s="55"/>
      <c r="RHZ1491" s="55"/>
      <c r="RIA1491" s="55"/>
      <c r="RIB1491" s="55"/>
      <c r="RIC1491" s="55"/>
      <c r="RID1491" s="55"/>
      <c r="RIE1491" s="55"/>
      <c r="RIF1491" s="55"/>
      <c r="RIG1491" s="55"/>
      <c r="RIH1491" s="55"/>
      <c r="RII1491" s="55"/>
      <c r="RIJ1491" s="55"/>
      <c r="RIK1491" s="55"/>
      <c r="RIL1491" s="55"/>
      <c r="RIM1491" s="55"/>
      <c r="RIN1491" s="55"/>
      <c r="RIO1491" s="55"/>
      <c r="RIP1491" s="55"/>
      <c r="RIQ1491" s="55"/>
      <c r="RIR1491" s="55"/>
      <c r="RIS1491" s="55"/>
      <c r="RIT1491" s="55"/>
      <c r="RIU1491" s="55"/>
      <c r="RIV1491" s="55"/>
      <c r="RIW1491" s="55"/>
      <c r="RIX1491" s="55"/>
      <c r="RIY1491" s="55"/>
      <c r="RIZ1491" s="55"/>
      <c r="RJA1491" s="55"/>
      <c r="RJB1491" s="55"/>
      <c r="RJC1491" s="55"/>
      <c r="RJD1491" s="55"/>
      <c r="RJE1491" s="55"/>
      <c r="RJF1491" s="55"/>
      <c r="RJG1491" s="55"/>
      <c r="RJH1491" s="55"/>
      <c r="RJI1491" s="55"/>
      <c r="RJJ1491" s="55"/>
      <c r="RJK1491" s="55"/>
      <c r="RJL1491" s="55"/>
      <c r="RJM1491" s="55"/>
      <c r="RJN1491" s="55"/>
      <c r="RJO1491" s="55"/>
      <c r="RJP1491" s="55"/>
      <c r="RJQ1491" s="55"/>
      <c r="RJR1491" s="55"/>
      <c r="RJS1491" s="55"/>
      <c r="RJT1491" s="55"/>
      <c r="RJU1491" s="55"/>
      <c r="RJV1491" s="55"/>
      <c r="RJW1491" s="55"/>
      <c r="RJX1491" s="55"/>
      <c r="RJY1491" s="55"/>
      <c r="RJZ1491" s="55"/>
      <c r="RKA1491" s="55"/>
      <c r="RKB1491" s="55"/>
      <c r="RKC1491" s="55"/>
      <c r="RKD1491" s="55"/>
      <c r="RKE1491" s="55"/>
      <c r="RKF1491" s="55"/>
      <c r="RKG1491" s="55"/>
      <c r="RKH1491" s="55"/>
      <c r="RKI1491" s="55"/>
      <c r="RKJ1491" s="55"/>
      <c r="RKK1491" s="55"/>
      <c r="RKL1491" s="55"/>
      <c r="RKM1491" s="55"/>
      <c r="RKN1491" s="55"/>
      <c r="RKO1491" s="55"/>
      <c r="RKP1491" s="55"/>
      <c r="RKQ1491" s="55"/>
      <c r="RKR1491" s="55"/>
      <c r="RKS1491" s="55"/>
      <c r="RKT1491" s="55"/>
      <c r="RKU1491" s="55"/>
      <c r="RKV1491" s="55"/>
      <c r="RKW1491" s="55"/>
      <c r="RKX1491" s="55"/>
      <c r="RKY1491" s="55"/>
      <c r="RKZ1491" s="55"/>
      <c r="RLA1491" s="55"/>
      <c r="RLB1491" s="55"/>
      <c r="RLC1491" s="55"/>
      <c r="RLD1491" s="55"/>
      <c r="RLE1491" s="55"/>
      <c r="RLF1491" s="55"/>
      <c r="RLG1491" s="55"/>
      <c r="RLH1491" s="55"/>
      <c r="RLI1491" s="55"/>
      <c r="RLJ1491" s="55"/>
      <c r="RLK1491" s="55"/>
      <c r="RLL1491" s="55"/>
      <c r="RLM1491" s="55"/>
      <c r="RLN1491" s="55"/>
      <c r="RLO1491" s="55"/>
      <c r="RLP1491" s="55"/>
      <c r="RLQ1491" s="55"/>
      <c r="RLR1491" s="55"/>
      <c r="RLS1491" s="55"/>
      <c r="RLT1491" s="55"/>
      <c r="RLU1491" s="55"/>
      <c r="RLV1491" s="55"/>
      <c r="RLW1491" s="55"/>
      <c r="RLX1491" s="55"/>
      <c r="RLY1491" s="55"/>
      <c r="RLZ1491" s="55"/>
      <c r="RMA1491" s="55"/>
      <c r="RMB1491" s="55"/>
      <c r="RMC1491" s="55"/>
      <c r="RMD1491" s="55"/>
      <c r="RME1491" s="55"/>
      <c r="RMF1491" s="55"/>
      <c r="RMG1491" s="55"/>
      <c r="RMH1491" s="55"/>
      <c r="RMI1491" s="55"/>
      <c r="RMJ1491" s="55"/>
      <c r="RMK1491" s="55"/>
      <c r="RML1491" s="55"/>
      <c r="RMM1491" s="55"/>
      <c r="RMN1491" s="55"/>
      <c r="RMO1491" s="55"/>
      <c r="RMP1491" s="55"/>
      <c r="RMQ1491" s="55"/>
      <c r="RMR1491" s="55"/>
      <c r="RMS1491" s="55"/>
      <c r="RMT1491" s="55"/>
      <c r="RMU1491" s="55"/>
      <c r="RMV1491" s="55"/>
      <c r="RMW1491" s="55"/>
      <c r="RMX1491" s="55"/>
      <c r="RMY1491" s="55"/>
      <c r="RMZ1491" s="55"/>
      <c r="RNA1491" s="55"/>
      <c r="RNB1491" s="55"/>
      <c r="RNC1491" s="55"/>
      <c r="RND1491" s="55"/>
      <c r="RNE1491" s="55"/>
      <c r="RNF1491" s="55"/>
      <c r="RNG1491" s="55"/>
      <c r="RNH1491" s="55"/>
      <c r="RNI1491" s="55"/>
      <c r="RNJ1491" s="55"/>
      <c r="RNK1491" s="55"/>
      <c r="RNL1491" s="55"/>
      <c r="RNM1491" s="55"/>
      <c r="RNN1491" s="55"/>
      <c r="RNO1491" s="55"/>
      <c r="RNP1491" s="55"/>
      <c r="RNQ1491" s="55"/>
      <c r="RNR1491" s="55"/>
      <c r="RNS1491" s="55"/>
      <c r="RNT1491" s="55"/>
      <c r="RNU1491" s="55"/>
      <c r="RNV1491" s="55"/>
      <c r="RNW1491" s="55"/>
      <c r="RNX1491" s="55"/>
      <c r="RNY1491" s="55"/>
      <c r="RNZ1491" s="55"/>
      <c r="ROA1491" s="55"/>
      <c r="ROB1491" s="55"/>
      <c r="ROC1491" s="55"/>
      <c r="ROD1491" s="55"/>
      <c r="ROE1491" s="55"/>
      <c r="ROF1491" s="55"/>
      <c r="ROG1491" s="55"/>
      <c r="ROH1491" s="55"/>
      <c r="ROI1491" s="55"/>
      <c r="ROJ1491" s="55"/>
      <c r="ROK1491" s="55"/>
      <c r="ROL1491" s="55"/>
      <c r="ROM1491" s="55"/>
      <c r="RON1491" s="55"/>
      <c r="ROO1491" s="55"/>
      <c r="ROP1491" s="55"/>
      <c r="ROQ1491" s="55"/>
      <c r="ROR1491" s="55"/>
      <c r="ROS1491" s="55"/>
      <c r="ROT1491" s="55"/>
      <c r="ROU1491" s="55"/>
      <c r="ROV1491" s="55"/>
      <c r="ROW1491" s="55"/>
      <c r="ROX1491" s="55"/>
      <c r="ROY1491" s="55"/>
      <c r="ROZ1491" s="55"/>
      <c r="RPA1491" s="55"/>
      <c r="RPB1491" s="55"/>
      <c r="RPC1491" s="55"/>
      <c r="RPD1491" s="55"/>
      <c r="RPE1491" s="55"/>
      <c r="RPF1491" s="55"/>
      <c r="RPG1491" s="55"/>
      <c r="RPH1491" s="55"/>
      <c r="RPI1491" s="55"/>
      <c r="RPJ1491" s="55"/>
      <c r="RPK1491" s="55"/>
      <c r="RPL1491" s="55"/>
      <c r="RPM1491" s="55"/>
      <c r="RPN1491" s="55"/>
      <c r="RPO1491" s="55"/>
      <c r="RPP1491" s="55"/>
      <c r="RPQ1491" s="55"/>
      <c r="RPR1491" s="55"/>
      <c r="RPS1491" s="55"/>
      <c r="RPT1491" s="55"/>
      <c r="RPU1491" s="55"/>
      <c r="RPV1491" s="55"/>
      <c r="RPW1491" s="55"/>
      <c r="RPX1491" s="55"/>
      <c r="RPY1491" s="55"/>
      <c r="RPZ1491" s="55"/>
      <c r="RQA1491" s="55"/>
      <c r="RQB1491" s="55"/>
      <c r="RQC1491" s="55"/>
      <c r="RQD1491" s="55"/>
      <c r="RQE1491" s="55"/>
      <c r="RQF1491" s="55"/>
      <c r="RQG1491" s="55"/>
      <c r="RQH1491" s="55"/>
      <c r="RQI1491" s="55"/>
      <c r="RQJ1491" s="55"/>
      <c r="RQK1491" s="55"/>
      <c r="RQL1491" s="55"/>
      <c r="RQM1491" s="55"/>
      <c r="RQN1491" s="55"/>
      <c r="RQO1491" s="55"/>
      <c r="RQP1491" s="55"/>
      <c r="RQQ1491" s="55"/>
      <c r="RQR1491" s="55"/>
      <c r="RQS1491" s="55"/>
      <c r="RQT1491" s="55"/>
      <c r="RQU1491" s="55"/>
      <c r="RQV1491" s="55"/>
      <c r="RQW1491" s="55"/>
      <c r="RQX1491" s="55"/>
      <c r="RQY1491" s="55"/>
      <c r="RQZ1491" s="55"/>
      <c r="RRA1491" s="55"/>
      <c r="RRB1491" s="55"/>
      <c r="RRC1491" s="55"/>
      <c r="RRD1491" s="55"/>
      <c r="RRE1491" s="55"/>
      <c r="RRF1491" s="55"/>
      <c r="RRG1491" s="55"/>
      <c r="RRH1491" s="55"/>
      <c r="RRI1491" s="55"/>
      <c r="RRJ1491" s="55"/>
      <c r="RRK1491" s="55"/>
      <c r="RRL1491" s="55"/>
      <c r="RRM1491" s="55"/>
      <c r="RRN1491" s="55"/>
      <c r="RRO1491" s="55"/>
      <c r="RRP1491" s="55"/>
      <c r="RRQ1491" s="55"/>
      <c r="RRR1491" s="55"/>
      <c r="RRS1491" s="55"/>
      <c r="RRT1491" s="55"/>
      <c r="RRU1491" s="55"/>
      <c r="RRV1491" s="55"/>
      <c r="RRW1491" s="55"/>
      <c r="RRX1491" s="55"/>
      <c r="RRY1491" s="55"/>
      <c r="RRZ1491" s="55"/>
      <c r="RSA1491" s="55"/>
      <c r="RSB1491" s="55"/>
      <c r="RSC1491" s="55"/>
      <c r="RSD1491" s="55"/>
      <c r="RSE1491" s="55"/>
      <c r="RSF1491" s="55"/>
      <c r="RSG1491" s="55"/>
      <c r="RSH1491" s="55"/>
      <c r="RSI1491" s="55"/>
      <c r="RSJ1491" s="55"/>
      <c r="RSK1491" s="55"/>
      <c r="RSL1491" s="55"/>
      <c r="RSM1491" s="55"/>
      <c r="RSN1491" s="55"/>
      <c r="RSO1491" s="55"/>
      <c r="RSP1491" s="55"/>
      <c r="RSQ1491" s="55"/>
      <c r="RSR1491" s="55"/>
      <c r="RSS1491" s="55"/>
      <c r="RST1491" s="55"/>
      <c r="RSU1491" s="55"/>
      <c r="RSV1491" s="55"/>
      <c r="RSW1491" s="55"/>
      <c r="RSX1491" s="55"/>
      <c r="RSY1491" s="55"/>
      <c r="RSZ1491" s="55"/>
      <c r="RTA1491" s="55"/>
      <c r="RTB1491" s="55"/>
      <c r="RTC1491" s="55"/>
      <c r="RTD1491" s="55"/>
      <c r="RTE1491" s="55"/>
      <c r="RTF1491" s="55"/>
      <c r="RTG1491" s="55"/>
      <c r="RTH1491" s="55"/>
      <c r="RTI1491" s="55"/>
      <c r="RTJ1491" s="55"/>
      <c r="RTK1491" s="55"/>
      <c r="RTL1491" s="55"/>
      <c r="RTM1491" s="55"/>
      <c r="RTN1491" s="55"/>
      <c r="RTO1491" s="55"/>
      <c r="RTP1491" s="55"/>
      <c r="RTQ1491" s="55"/>
      <c r="RTR1491" s="55"/>
      <c r="RTS1491" s="55"/>
      <c r="RTT1491" s="55"/>
      <c r="RTU1491" s="55"/>
      <c r="RTV1491" s="55"/>
      <c r="RTW1491" s="55"/>
      <c r="RTX1491" s="55"/>
      <c r="RTY1491" s="55"/>
      <c r="RTZ1491" s="55"/>
      <c r="RUA1491" s="55"/>
      <c r="RUB1491" s="55"/>
      <c r="RUC1491" s="55"/>
      <c r="RUD1491" s="55"/>
      <c r="RUE1491" s="55"/>
      <c r="RUF1491" s="55"/>
      <c r="RUG1491" s="55"/>
      <c r="RUH1491" s="55"/>
      <c r="RUI1491" s="55"/>
      <c r="RUJ1491" s="55"/>
      <c r="RUK1491" s="55"/>
      <c r="RUL1491" s="55"/>
      <c r="RUM1491" s="55"/>
      <c r="RUN1491" s="55"/>
      <c r="RUO1491" s="55"/>
      <c r="RUP1491" s="55"/>
      <c r="RUQ1491" s="55"/>
      <c r="RUR1491" s="55"/>
      <c r="RUS1491" s="55"/>
      <c r="RUT1491" s="55"/>
      <c r="RUU1491" s="55"/>
      <c r="RUV1491" s="55"/>
      <c r="RUW1491" s="55"/>
      <c r="RUX1491" s="55"/>
      <c r="RUY1491" s="55"/>
      <c r="RUZ1491" s="55"/>
      <c r="RVA1491" s="55"/>
      <c r="RVB1491" s="55"/>
      <c r="RVC1491" s="55"/>
      <c r="RVD1491" s="55"/>
      <c r="RVE1491" s="55"/>
      <c r="RVF1491" s="55"/>
      <c r="RVG1491" s="55"/>
      <c r="RVH1491" s="55"/>
      <c r="RVI1491" s="55"/>
      <c r="RVJ1491" s="55"/>
      <c r="RVK1491" s="55"/>
      <c r="RVL1491" s="55"/>
      <c r="RVM1491" s="55"/>
      <c r="RVN1491" s="55"/>
      <c r="RVO1491" s="55"/>
      <c r="RVP1491" s="55"/>
      <c r="RVQ1491" s="55"/>
      <c r="RVR1491" s="55"/>
      <c r="RVS1491" s="55"/>
      <c r="RVT1491" s="55"/>
      <c r="RVU1491" s="55"/>
      <c r="RVV1491" s="55"/>
      <c r="RVW1491" s="55"/>
      <c r="RVX1491" s="55"/>
      <c r="RVY1491" s="55"/>
      <c r="RVZ1491" s="55"/>
      <c r="RWA1491" s="55"/>
      <c r="RWB1491" s="55"/>
      <c r="RWC1491" s="55"/>
      <c r="RWD1491" s="55"/>
      <c r="RWE1491" s="55"/>
      <c r="RWF1491" s="55"/>
      <c r="RWG1491" s="55"/>
      <c r="RWH1491" s="55"/>
      <c r="RWI1491" s="55"/>
      <c r="RWJ1491" s="55"/>
      <c r="RWK1491" s="55"/>
      <c r="RWL1491" s="55"/>
      <c r="RWM1491" s="55"/>
      <c r="RWN1491" s="55"/>
      <c r="RWO1491" s="55"/>
      <c r="RWP1491" s="55"/>
      <c r="RWQ1491" s="55"/>
      <c r="RWR1491" s="55"/>
      <c r="RWS1491" s="55"/>
      <c r="RWT1491" s="55"/>
      <c r="RWU1491" s="55"/>
      <c r="RWV1491" s="55"/>
      <c r="RWW1491" s="55"/>
      <c r="RWX1491" s="55"/>
      <c r="RWY1491" s="55"/>
      <c r="RWZ1491" s="55"/>
      <c r="RXA1491" s="55"/>
      <c r="RXB1491" s="55"/>
      <c r="RXC1491" s="55"/>
      <c r="RXD1491" s="55"/>
      <c r="RXE1491" s="55"/>
      <c r="RXF1491" s="55"/>
      <c r="RXG1491" s="55"/>
      <c r="RXH1491" s="55"/>
      <c r="RXI1491" s="55"/>
      <c r="RXJ1491" s="55"/>
      <c r="RXK1491" s="55"/>
      <c r="RXL1491" s="55"/>
      <c r="RXM1491" s="55"/>
      <c r="RXN1491" s="55"/>
      <c r="RXO1491" s="55"/>
      <c r="RXP1491" s="55"/>
      <c r="RXQ1491" s="55"/>
      <c r="RXR1491" s="55"/>
      <c r="RXS1491" s="55"/>
      <c r="RXT1491" s="55"/>
      <c r="RXU1491" s="55"/>
      <c r="RXV1491" s="55"/>
      <c r="RXW1491" s="55"/>
      <c r="RXX1491" s="55"/>
      <c r="RXY1491" s="55"/>
      <c r="RXZ1491" s="55"/>
      <c r="RYA1491" s="55"/>
      <c r="RYB1491" s="55"/>
      <c r="RYC1491" s="55"/>
      <c r="RYD1491" s="55"/>
      <c r="RYE1491" s="55"/>
      <c r="RYF1491" s="55"/>
      <c r="RYG1491" s="55"/>
      <c r="RYH1491" s="55"/>
      <c r="RYI1491" s="55"/>
      <c r="RYJ1491" s="55"/>
      <c r="RYK1491" s="55"/>
      <c r="RYL1491" s="55"/>
      <c r="RYM1491" s="55"/>
      <c r="RYN1491" s="55"/>
      <c r="RYO1491" s="55"/>
      <c r="RYP1491" s="55"/>
      <c r="RYQ1491" s="55"/>
      <c r="RYR1491" s="55"/>
      <c r="RYS1491" s="55"/>
      <c r="RYT1491" s="55"/>
      <c r="RYU1491" s="55"/>
      <c r="RYV1491" s="55"/>
      <c r="RYW1491" s="55"/>
      <c r="RYX1491" s="55"/>
      <c r="RYY1491" s="55"/>
      <c r="RYZ1491" s="55"/>
      <c r="RZA1491" s="55"/>
      <c r="RZB1491" s="55"/>
      <c r="RZC1491" s="55"/>
      <c r="RZD1491" s="55"/>
      <c r="RZE1491" s="55"/>
      <c r="RZF1491" s="55"/>
      <c r="RZG1491" s="55"/>
      <c r="RZH1491" s="55"/>
      <c r="RZI1491" s="55"/>
      <c r="RZJ1491" s="55"/>
      <c r="RZK1491" s="55"/>
      <c r="RZL1491" s="55"/>
      <c r="RZM1491" s="55"/>
      <c r="RZN1491" s="55"/>
      <c r="RZO1491" s="55"/>
      <c r="RZP1491" s="55"/>
      <c r="RZQ1491" s="55"/>
      <c r="RZR1491" s="55"/>
      <c r="RZS1491" s="55"/>
      <c r="RZT1491" s="55"/>
      <c r="RZU1491" s="55"/>
      <c r="RZV1491" s="55"/>
      <c r="RZW1491" s="55"/>
      <c r="RZX1491" s="55"/>
      <c r="RZY1491" s="55"/>
      <c r="RZZ1491" s="55"/>
      <c r="SAA1491" s="55"/>
      <c r="SAB1491" s="55"/>
      <c r="SAC1491" s="55"/>
      <c r="SAD1491" s="55"/>
      <c r="SAE1491" s="55"/>
      <c r="SAF1491" s="55"/>
      <c r="SAG1491" s="55"/>
      <c r="SAH1491" s="55"/>
      <c r="SAI1491" s="55"/>
      <c r="SAJ1491" s="55"/>
      <c r="SAK1491" s="55"/>
      <c r="SAL1491" s="55"/>
      <c r="SAM1491" s="55"/>
      <c r="SAN1491" s="55"/>
      <c r="SAO1491" s="55"/>
      <c r="SAP1491" s="55"/>
      <c r="SAQ1491" s="55"/>
      <c r="SAR1491" s="55"/>
      <c r="SAS1491" s="55"/>
      <c r="SAT1491" s="55"/>
      <c r="SAU1491" s="55"/>
      <c r="SAV1491" s="55"/>
      <c r="SAW1491" s="55"/>
      <c r="SAX1491" s="55"/>
      <c r="SAY1491" s="55"/>
      <c r="SAZ1491" s="55"/>
      <c r="SBA1491" s="55"/>
      <c r="SBB1491" s="55"/>
      <c r="SBC1491" s="55"/>
      <c r="SBD1491" s="55"/>
      <c r="SBE1491" s="55"/>
      <c r="SBF1491" s="55"/>
      <c r="SBG1491" s="55"/>
      <c r="SBH1491" s="55"/>
      <c r="SBI1491" s="55"/>
      <c r="SBJ1491" s="55"/>
      <c r="SBK1491" s="55"/>
      <c r="SBL1491" s="55"/>
      <c r="SBM1491" s="55"/>
      <c r="SBN1491" s="55"/>
      <c r="SBO1491" s="55"/>
      <c r="SBP1491" s="55"/>
      <c r="SBQ1491" s="55"/>
      <c r="SBR1491" s="55"/>
      <c r="SBS1491" s="55"/>
      <c r="SBT1491" s="55"/>
      <c r="SBU1491" s="55"/>
      <c r="SBV1491" s="55"/>
      <c r="SBW1491" s="55"/>
      <c r="SBX1491" s="55"/>
      <c r="SBY1491" s="55"/>
      <c r="SBZ1491" s="55"/>
      <c r="SCA1491" s="55"/>
      <c r="SCB1491" s="55"/>
      <c r="SCC1491" s="55"/>
      <c r="SCD1491" s="55"/>
      <c r="SCE1491" s="55"/>
      <c r="SCF1491" s="55"/>
      <c r="SCG1491" s="55"/>
      <c r="SCH1491" s="55"/>
      <c r="SCI1491" s="55"/>
      <c r="SCJ1491" s="55"/>
      <c r="SCK1491" s="55"/>
      <c r="SCL1491" s="55"/>
      <c r="SCM1491" s="55"/>
      <c r="SCN1491" s="55"/>
      <c r="SCO1491" s="55"/>
      <c r="SCP1491" s="55"/>
      <c r="SCQ1491" s="55"/>
      <c r="SCR1491" s="55"/>
      <c r="SCS1491" s="55"/>
      <c r="SCT1491" s="55"/>
      <c r="SCU1491" s="55"/>
      <c r="SCV1491" s="55"/>
      <c r="SCW1491" s="55"/>
      <c r="SCX1491" s="55"/>
      <c r="SCY1491" s="55"/>
      <c r="SCZ1491" s="55"/>
      <c r="SDA1491" s="55"/>
      <c r="SDB1491" s="55"/>
      <c r="SDC1491" s="55"/>
      <c r="SDD1491" s="55"/>
      <c r="SDE1491" s="55"/>
      <c r="SDF1491" s="55"/>
      <c r="SDG1491" s="55"/>
      <c r="SDH1491" s="55"/>
      <c r="SDI1491" s="55"/>
      <c r="SDJ1491" s="55"/>
      <c r="SDK1491" s="55"/>
      <c r="SDL1491" s="55"/>
      <c r="SDM1491" s="55"/>
      <c r="SDN1491" s="55"/>
      <c r="SDO1491" s="55"/>
      <c r="SDP1491" s="55"/>
      <c r="SDQ1491" s="55"/>
      <c r="SDR1491" s="55"/>
      <c r="SDS1491" s="55"/>
      <c r="SDT1491" s="55"/>
      <c r="SDU1491" s="55"/>
      <c r="SDV1491" s="55"/>
      <c r="SDW1491" s="55"/>
      <c r="SDX1491" s="55"/>
      <c r="SDY1491" s="55"/>
      <c r="SDZ1491" s="55"/>
      <c r="SEA1491" s="55"/>
      <c r="SEB1491" s="55"/>
      <c r="SEC1491" s="55"/>
      <c r="SED1491" s="55"/>
      <c r="SEE1491" s="55"/>
      <c r="SEF1491" s="55"/>
      <c r="SEG1491" s="55"/>
      <c r="SEH1491" s="55"/>
      <c r="SEI1491" s="55"/>
      <c r="SEJ1491" s="55"/>
      <c r="SEK1491" s="55"/>
      <c r="SEL1491" s="55"/>
      <c r="SEM1491" s="55"/>
      <c r="SEN1491" s="55"/>
      <c r="SEO1491" s="55"/>
      <c r="SEP1491" s="55"/>
      <c r="SEQ1491" s="55"/>
      <c r="SER1491" s="55"/>
      <c r="SES1491" s="55"/>
      <c r="SET1491" s="55"/>
      <c r="SEU1491" s="55"/>
      <c r="SEV1491" s="55"/>
      <c r="SEW1491" s="55"/>
      <c r="SEX1491" s="55"/>
      <c r="SEY1491" s="55"/>
      <c r="SEZ1491" s="55"/>
      <c r="SFA1491" s="55"/>
      <c r="SFB1491" s="55"/>
      <c r="SFC1491" s="55"/>
      <c r="SFD1491" s="55"/>
      <c r="SFE1491" s="55"/>
      <c r="SFF1491" s="55"/>
      <c r="SFG1491" s="55"/>
      <c r="SFH1491" s="55"/>
      <c r="SFI1491" s="55"/>
      <c r="SFJ1491" s="55"/>
      <c r="SFK1491" s="55"/>
      <c r="SFL1491" s="55"/>
      <c r="SFM1491" s="55"/>
      <c r="SFN1491" s="55"/>
      <c r="SFO1491" s="55"/>
      <c r="SFP1491" s="55"/>
      <c r="SFQ1491" s="55"/>
      <c r="SFR1491" s="55"/>
      <c r="SFS1491" s="55"/>
      <c r="SFT1491" s="55"/>
      <c r="SFU1491" s="55"/>
      <c r="SFV1491" s="55"/>
      <c r="SFW1491" s="55"/>
      <c r="SFX1491" s="55"/>
      <c r="SFY1491" s="55"/>
      <c r="SFZ1491" s="55"/>
      <c r="SGA1491" s="55"/>
      <c r="SGB1491" s="55"/>
      <c r="SGC1491" s="55"/>
      <c r="SGD1491" s="55"/>
      <c r="SGE1491" s="55"/>
      <c r="SGF1491" s="55"/>
      <c r="SGG1491" s="55"/>
      <c r="SGH1491" s="55"/>
      <c r="SGI1491" s="55"/>
      <c r="SGJ1491" s="55"/>
      <c r="SGK1491" s="55"/>
      <c r="SGL1491" s="55"/>
      <c r="SGM1491" s="55"/>
      <c r="SGN1491" s="55"/>
      <c r="SGO1491" s="55"/>
      <c r="SGP1491" s="55"/>
      <c r="SGQ1491" s="55"/>
      <c r="SGR1491" s="55"/>
      <c r="SGS1491" s="55"/>
      <c r="SGT1491" s="55"/>
      <c r="SGU1491" s="55"/>
      <c r="SGV1491" s="55"/>
      <c r="SGW1491" s="55"/>
      <c r="SGX1491" s="55"/>
      <c r="SGY1491" s="55"/>
      <c r="SGZ1491" s="55"/>
      <c r="SHA1491" s="55"/>
      <c r="SHB1491" s="55"/>
      <c r="SHC1491" s="55"/>
      <c r="SHD1491" s="55"/>
      <c r="SHE1491" s="55"/>
      <c r="SHF1491" s="55"/>
      <c r="SHG1491" s="55"/>
      <c r="SHH1491" s="55"/>
      <c r="SHI1491" s="55"/>
      <c r="SHJ1491" s="55"/>
      <c r="SHK1491" s="55"/>
      <c r="SHL1491" s="55"/>
      <c r="SHM1491" s="55"/>
      <c r="SHN1491" s="55"/>
      <c r="SHO1491" s="55"/>
      <c r="SHP1491" s="55"/>
      <c r="SHQ1491" s="55"/>
      <c r="SHR1491" s="55"/>
      <c r="SHS1491" s="55"/>
      <c r="SHT1491" s="55"/>
      <c r="SHU1491" s="55"/>
      <c r="SHV1491" s="55"/>
      <c r="SHW1491" s="55"/>
      <c r="SHX1491" s="55"/>
      <c r="SHY1491" s="55"/>
      <c r="SHZ1491" s="55"/>
      <c r="SIA1491" s="55"/>
      <c r="SIB1491" s="55"/>
      <c r="SIC1491" s="55"/>
      <c r="SID1491" s="55"/>
      <c r="SIE1491" s="55"/>
      <c r="SIF1491" s="55"/>
      <c r="SIG1491" s="55"/>
      <c r="SIH1491" s="55"/>
      <c r="SII1491" s="55"/>
      <c r="SIJ1491" s="55"/>
      <c r="SIK1491" s="55"/>
      <c r="SIL1491" s="55"/>
      <c r="SIM1491" s="55"/>
      <c r="SIN1491" s="55"/>
      <c r="SIO1491" s="55"/>
      <c r="SIP1491" s="55"/>
      <c r="SIQ1491" s="55"/>
      <c r="SIR1491" s="55"/>
      <c r="SIS1491" s="55"/>
      <c r="SIT1491" s="55"/>
      <c r="SIU1491" s="55"/>
      <c r="SIV1491" s="55"/>
      <c r="SIW1491" s="55"/>
      <c r="SIX1491" s="55"/>
      <c r="SIY1491" s="55"/>
      <c r="SIZ1491" s="55"/>
      <c r="SJA1491" s="55"/>
      <c r="SJB1491" s="55"/>
      <c r="SJC1491" s="55"/>
      <c r="SJD1491" s="55"/>
      <c r="SJE1491" s="55"/>
      <c r="SJF1491" s="55"/>
      <c r="SJG1491" s="55"/>
      <c r="SJH1491" s="55"/>
      <c r="SJI1491" s="55"/>
      <c r="SJJ1491" s="55"/>
      <c r="SJK1491" s="55"/>
      <c r="SJL1491" s="55"/>
      <c r="SJM1491" s="55"/>
      <c r="SJN1491" s="55"/>
      <c r="SJO1491" s="55"/>
      <c r="SJP1491" s="55"/>
      <c r="SJQ1491" s="55"/>
      <c r="SJR1491" s="55"/>
      <c r="SJS1491" s="55"/>
      <c r="SJT1491" s="55"/>
      <c r="SJU1491" s="55"/>
      <c r="SJV1491" s="55"/>
      <c r="SJW1491" s="55"/>
      <c r="SJX1491" s="55"/>
      <c r="SJY1491" s="55"/>
      <c r="SJZ1491" s="55"/>
      <c r="SKA1491" s="55"/>
      <c r="SKB1491" s="55"/>
      <c r="SKC1491" s="55"/>
      <c r="SKD1491" s="55"/>
      <c r="SKE1491" s="55"/>
      <c r="SKF1491" s="55"/>
      <c r="SKG1491" s="55"/>
      <c r="SKH1491" s="55"/>
      <c r="SKI1491" s="55"/>
      <c r="SKJ1491" s="55"/>
      <c r="SKK1491" s="55"/>
      <c r="SKL1491" s="55"/>
      <c r="SKM1491" s="55"/>
      <c r="SKN1491" s="55"/>
      <c r="SKO1491" s="55"/>
      <c r="SKP1491" s="55"/>
      <c r="SKQ1491" s="55"/>
      <c r="SKR1491" s="55"/>
      <c r="SKS1491" s="55"/>
      <c r="SKT1491" s="55"/>
      <c r="SKU1491" s="55"/>
      <c r="SKV1491" s="55"/>
      <c r="SKW1491" s="55"/>
      <c r="SKX1491" s="55"/>
      <c r="SKY1491" s="55"/>
      <c r="SKZ1491" s="55"/>
      <c r="SLA1491" s="55"/>
      <c r="SLB1491" s="55"/>
      <c r="SLC1491" s="55"/>
      <c r="SLD1491" s="55"/>
      <c r="SLE1491" s="55"/>
      <c r="SLF1491" s="55"/>
      <c r="SLG1491" s="55"/>
      <c r="SLH1491" s="55"/>
      <c r="SLI1491" s="55"/>
      <c r="SLJ1491" s="55"/>
      <c r="SLK1491" s="55"/>
      <c r="SLL1491" s="55"/>
      <c r="SLM1491" s="55"/>
      <c r="SLN1491" s="55"/>
      <c r="SLO1491" s="55"/>
      <c r="SLP1491" s="55"/>
      <c r="SLQ1491" s="55"/>
      <c r="SLR1491" s="55"/>
      <c r="SLS1491" s="55"/>
      <c r="SLT1491" s="55"/>
      <c r="SLU1491" s="55"/>
      <c r="SLV1491" s="55"/>
      <c r="SLW1491" s="55"/>
      <c r="SLX1491" s="55"/>
      <c r="SLY1491" s="55"/>
      <c r="SLZ1491" s="55"/>
      <c r="SMA1491" s="55"/>
      <c r="SMB1491" s="55"/>
      <c r="SMC1491" s="55"/>
      <c r="SMD1491" s="55"/>
      <c r="SME1491" s="55"/>
      <c r="SMF1491" s="55"/>
      <c r="SMG1491" s="55"/>
      <c r="SMH1491" s="55"/>
      <c r="SMI1491" s="55"/>
      <c r="SMJ1491" s="55"/>
      <c r="SMK1491" s="55"/>
      <c r="SML1491" s="55"/>
      <c r="SMM1491" s="55"/>
      <c r="SMN1491" s="55"/>
      <c r="SMO1491" s="55"/>
      <c r="SMP1491" s="55"/>
      <c r="SMQ1491" s="55"/>
      <c r="SMR1491" s="55"/>
      <c r="SMS1491" s="55"/>
      <c r="SMT1491" s="55"/>
      <c r="SMU1491" s="55"/>
      <c r="SMV1491" s="55"/>
      <c r="SMW1491" s="55"/>
      <c r="SMX1491" s="55"/>
      <c r="SMY1491" s="55"/>
      <c r="SMZ1491" s="55"/>
      <c r="SNA1491" s="55"/>
      <c r="SNB1491" s="55"/>
      <c r="SNC1491" s="55"/>
      <c r="SND1491" s="55"/>
      <c r="SNE1491" s="55"/>
      <c r="SNF1491" s="55"/>
      <c r="SNG1491" s="55"/>
      <c r="SNH1491" s="55"/>
      <c r="SNI1491" s="55"/>
      <c r="SNJ1491" s="55"/>
      <c r="SNK1491" s="55"/>
      <c r="SNL1491" s="55"/>
      <c r="SNM1491" s="55"/>
      <c r="SNN1491" s="55"/>
      <c r="SNO1491" s="55"/>
      <c r="SNP1491" s="55"/>
      <c r="SNQ1491" s="55"/>
      <c r="SNR1491" s="55"/>
      <c r="SNS1491" s="55"/>
      <c r="SNT1491" s="55"/>
      <c r="SNU1491" s="55"/>
      <c r="SNV1491" s="55"/>
      <c r="SNW1491" s="55"/>
      <c r="SNX1491" s="55"/>
      <c r="SNY1491" s="55"/>
      <c r="SNZ1491" s="55"/>
      <c r="SOA1491" s="55"/>
      <c r="SOB1491" s="55"/>
      <c r="SOC1491" s="55"/>
      <c r="SOD1491" s="55"/>
      <c r="SOE1491" s="55"/>
      <c r="SOF1491" s="55"/>
      <c r="SOG1491" s="55"/>
      <c r="SOH1491" s="55"/>
      <c r="SOI1491" s="55"/>
      <c r="SOJ1491" s="55"/>
      <c r="SOK1491" s="55"/>
      <c r="SOL1491" s="55"/>
      <c r="SOM1491" s="55"/>
      <c r="SON1491" s="55"/>
      <c r="SOO1491" s="55"/>
      <c r="SOP1491" s="55"/>
      <c r="SOQ1491" s="55"/>
      <c r="SOR1491" s="55"/>
      <c r="SOS1491" s="55"/>
      <c r="SOT1491" s="55"/>
      <c r="SOU1491" s="55"/>
      <c r="SOV1491" s="55"/>
      <c r="SOW1491" s="55"/>
      <c r="SOX1491" s="55"/>
      <c r="SOY1491" s="55"/>
      <c r="SOZ1491" s="55"/>
      <c r="SPA1491" s="55"/>
      <c r="SPB1491" s="55"/>
      <c r="SPC1491" s="55"/>
      <c r="SPD1491" s="55"/>
      <c r="SPE1491" s="55"/>
      <c r="SPF1491" s="55"/>
      <c r="SPG1491" s="55"/>
      <c r="SPH1491" s="55"/>
      <c r="SPI1491" s="55"/>
      <c r="SPJ1491" s="55"/>
      <c r="SPK1491" s="55"/>
      <c r="SPL1491" s="55"/>
      <c r="SPM1491" s="55"/>
      <c r="SPN1491" s="55"/>
      <c r="SPO1491" s="55"/>
      <c r="SPP1491" s="55"/>
      <c r="SPQ1491" s="55"/>
      <c r="SPR1491" s="55"/>
      <c r="SPS1491" s="55"/>
      <c r="SPT1491" s="55"/>
      <c r="SPU1491" s="55"/>
      <c r="SPV1491" s="55"/>
      <c r="SPW1491" s="55"/>
      <c r="SPX1491" s="55"/>
      <c r="SPY1491" s="55"/>
      <c r="SPZ1491" s="55"/>
      <c r="SQA1491" s="55"/>
      <c r="SQB1491" s="55"/>
      <c r="SQC1491" s="55"/>
      <c r="SQD1491" s="55"/>
      <c r="SQE1491" s="55"/>
      <c r="SQF1491" s="55"/>
      <c r="SQG1491" s="55"/>
      <c r="SQH1491" s="55"/>
      <c r="SQI1491" s="55"/>
      <c r="SQJ1491" s="55"/>
      <c r="SQK1491" s="55"/>
      <c r="SQL1491" s="55"/>
      <c r="SQM1491" s="55"/>
      <c r="SQN1491" s="55"/>
      <c r="SQO1491" s="55"/>
      <c r="SQP1491" s="55"/>
      <c r="SQQ1491" s="55"/>
      <c r="SQR1491" s="55"/>
      <c r="SQS1491" s="55"/>
      <c r="SQT1491" s="55"/>
      <c r="SQU1491" s="55"/>
      <c r="SQV1491" s="55"/>
      <c r="SQW1491" s="55"/>
      <c r="SQX1491" s="55"/>
      <c r="SQY1491" s="55"/>
      <c r="SQZ1491" s="55"/>
      <c r="SRA1491" s="55"/>
      <c r="SRB1491" s="55"/>
      <c r="SRC1491" s="55"/>
      <c r="SRD1491" s="55"/>
      <c r="SRE1491" s="55"/>
      <c r="SRF1491" s="55"/>
      <c r="SRG1491" s="55"/>
      <c r="SRH1491" s="55"/>
      <c r="SRI1491" s="55"/>
      <c r="SRJ1491" s="55"/>
      <c r="SRK1491" s="55"/>
      <c r="SRL1491" s="55"/>
      <c r="SRM1491" s="55"/>
      <c r="SRN1491" s="55"/>
      <c r="SRO1491" s="55"/>
      <c r="SRP1491" s="55"/>
      <c r="SRQ1491" s="55"/>
      <c r="SRR1491" s="55"/>
      <c r="SRS1491" s="55"/>
      <c r="SRT1491" s="55"/>
      <c r="SRU1491" s="55"/>
      <c r="SRV1491" s="55"/>
      <c r="SRW1491" s="55"/>
      <c r="SRX1491" s="55"/>
      <c r="SRY1491" s="55"/>
      <c r="SRZ1491" s="55"/>
      <c r="SSA1491" s="55"/>
      <c r="SSB1491" s="55"/>
      <c r="SSC1491" s="55"/>
      <c r="SSD1491" s="55"/>
      <c r="SSE1491" s="55"/>
      <c r="SSF1491" s="55"/>
      <c r="SSG1491" s="55"/>
      <c r="SSH1491" s="55"/>
      <c r="SSI1491" s="55"/>
      <c r="SSJ1491" s="55"/>
      <c r="SSK1491" s="55"/>
      <c r="SSL1491" s="55"/>
      <c r="SSM1491" s="55"/>
      <c r="SSN1491" s="55"/>
      <c r="SSO1491" s="55"/>
      <c r="SSP1491" s="55"/>
      <c r="SSQ1491" s="55"/>
      <c r="SSR1491" s="55"/>
      <c r="SSS1491" s="55"/>
      <c r="SST1491" s="55"/>
      <c r="SSU1491" s="55"/>
      <c r="SSV1491" s="55"/>
      <c r="SSW1491" s="55"/>
      <c r="SSX1491" s="55"/>
      <c r="SSY1491" s="55"/>
      <c r="SSZ1491" s="55"/>
      <c r="STA1491" s="55"/>
      <c r="STB1491" s="55"/>
      <c r="STC1491" s="55"/>
      <c r="STD1491" s="55"/>
      <c r="STE1491" s="55"/>
      <c r="STF1491" s="55"/>
      <c r="STG1491" s="55"/>
      <c r="STH1491" s="55"/>
      <c r="STI1491" s="55"/>
      <c r="STJ1491" s="55"/>
      <c r="STK1491" s="55"/>
      <c r="STL1491" s="55"/>
      <c r="STM1491" s="55"/>
      <c r="STN1491" s="55"/>
      <c r="STO1491" s="55"/>
      <c r="STP1491" s="55"/>
      <c r="STQ1491" s="55"/>
      <c r="STR1491" s="55"/>
      <c r="STS1491" s="55"/>
      <c r="STT1491" s="55"/>
      <c r="STU1491" s="55"/>
      <c r="STV1491" s="55"/>
      <c r="STW1491" s="55"/>
      <c r="STX1491" s="55"/>
      <c r="STY1491" s="55"/>
      <c r="STZ1491" s="55"/>
      <c r="SUA1491" s="55"/>
      <c r="SUB1491" s="55"/>
      <c r="SUC1491" s="55"/>
      <c r="SUD1491" s="55"/>
      <c r="SUE1491" s="55"/>
      <c r="SUF1491" s="55"/>
      <c r="SUG1491" s="55"/>
      <c r="SUH1491" s="55"/>
      <c r="SUI1491" s="55"/>
      <c r="SUJ1491" s="55"/>
      <c r="SUK1491" s="55"/>
      <c r="SUL1491" s="55"/>
      <c r="SUM1491" s="55"/>
      <c r="SUN1491" s="55"/>
      <c r="SUO1491" s="55"/>
      <c r="SUP1491" s="55"/>
      <c r="SUQ1491" s="55"/>
      <c r="SUR1491" s="55"/>
      <c r="SUS1491" s="55"/>
      <c r="SUT1491" s="55"/>
      <c r="SUU1491" s="55"/>
      <c r="SUV1491" s="55"/>
      <c r="SUW1491" s="55"/>
      <c r="SUX1491" s="55"/>
      <c r="SUY1491" s="55"/>
      <c r="SUZ1491" s="55"/>
      <c r="SVA1491" s="55"/>
      <c r="SVB1491" s="55"/>
      <c r="SVC1491" s="55"/>
      <c r="SVD1491" s="55"/>
      <c r="SVE1491" s="55"/>
      <c r="SVF1491" s="55"/>
      <c r="SVG1491" s="55"/>
      <c r="SVH1491" s="55"/>
      <c r="SVI1491" s="55"/>
      <c r="SVJ1491" s="55"/>
      <c r="SVK1491" s="55"/>
      <c r="SVL1491" s="55"/>
      <c r="SVM1491" s="55"/>
      <c r="SVN1491" s="55"/>
      <c r="SVO1491" s="55"/>
      <c r="SVP1491" s="55"/>
      <c r="SVQ1491" s="55"/>
      <c r="SVR1491" s="55"/>
      <c r="SVS1491" s="55"/>
      <c r="SVT1491" s="55"/>
      <c r="SVU1491" s="55"/>
      <c r="SVV1491" s="55"/>
      <c r="SVW1491" s="55"/>
      <c r="SVX1491" s="55"/>
      <c r="SVY1491" s="55"/>
      <c r="SVZ1491" s="55"/>
      <c r="SWA1491" s="55"/>
      <c r="SWB1491" s="55"/>
      <c r="SWC1491" s="55"/>
      <c r="SWD1491" s="55"/>
      <c r="SWE1491" s="55"/>
      <c r="SWF1491" s="55"/>
      <c r="SWG1491" s="55"/>
      <c r="SWH1491" s="55"/>
      <c r="SWI1491" s="55"/>
      <c r="SWJ1491" s="55"/>
      <c r="SWK1491" s="55"/>
      <c r="SWL1491" s="55"/>
      <c r="SWM1491" s="55"/>
      <c r="SWN1491" s="55"/>
      <c r="SWO1491" s="55"/>
      <c r="SWP1491" s="55"/>
      <c r="SWQ1491" s="55"/>
      <c r="SWR1491" s="55"/>
      <c r="SWS1491" s="55"/>
      <c r="SWT1491" s="55"/>
      <c r="SWU1491" s="55"/>
      <c r="SWV1491" s="55"/>
      <c r="SWW1491" s="55"/>
      <c r="SWX1491" s="55"/>
      <c r="SWY1491" s="55"/>
      <c r="SWZ1491" s="55"/>
      <c r="SXA1491" s="55"/>
      <c r="SXB1491" s="55"/>
      <c r="SXC1491" s="55"/>
      <c r="SXD1491" s="55"/>
      <c r="SXE1491" s="55"/>
      <c r="SXF1491" s="55"/>
      <c r="SXG1491" s="55"/>
      <c r="SXH1491" s="55"/>
      <c r="SXI1491" s="55"/>
      <c r="SXJ1491" s="55"/>
      <c r="SXK1491" s="55"/>
      <c r="SXL1491" s="55"/>
      <c r="SXM1491" s="55"/>
      <c r="SXN1491" s="55"/>
      <c r="SXO1491" s="55"/>
      <c r="SXP1491" s="55"/>
      <c r="SXQ1491" s="55"/>
      <c r="SXR1491" s="55"/>
      <c r="SXS1491" s="55"/>
      <c r="SXT1491" s="55"/>
      <c r="SXU1491" s="55"/>
      <c r="SXV1491" s="55"/>
      <c r="SXW1491" s="55"/>
      <c r="SXX1491" s="55"/>
      <c r="SXY1491" s="55"/>
      <c r="SXZ1491" s="55"/>
      <c r="SYA1491" s="55"/>
      <c r="SYB1491" s="55"/>
      <c r="SYC1491" s="55"/>
      <c r="SYD1491" s="55"/>
      <c r="SYE1491" s="55"/>
      <c r="SYF1491" s="55"/>
      <c r="SYG1491" s="55"/>
      <c r="SYH1491" s="55"/>
      <c r="SYI1491" s="55"/>
      <c r="SYJ1491" s="55"/>
      <c r="SYK1491" s="55"/>
      <c r="SYL1491" s="55"/>
      <c r="SYM1491" s="55"/>
      <c r="SYN1491" s="55"/>
      <c r="SYO1491" s="55"/>
      <c r="SYP1491" s="55"/>
      <c r="SYQ1491" s="55"/>
      <c r="SYR1491" s="55"/>
      <c r="SYS1491" s="55"/>
      <c r="SYT1491" s="55"/>
      <c r="SYU1491" s="55"/>
      <c r="SYV1491" s="55"/>
      <c r="SYW1491" s="55"/>
      <c r="SYX1491" s="55"/>
      <c r="SYY1491" s="55"/>
      <c r="SYZ1491" s="55"/>
      <c r="SZA1491" s="55"/>
      <c r="SZB1491" s="55"/>
      <c r="SZC1491" s="55"/>
      <c r="SZD1491" s="55"/>
      <c r="SZE1491" s="55"/>
      <c r="SZF1491" s="55"/>
      <c r="SZG1491" s="55"/>
      <c r="SZH1491" s="55"/>
      <c r="SZI1491" s="55"/>
      <c r="SZJ1491" s="55"/>
      <c r="SZK1491" s="55"/>
      <c r="SZL1491" s="55"/>
      <c r="SZM1491" s="55"/>
      <c r="SZN1491" s="55"/>
      <c r="SZO1491" s="55"/>
      <c r="SZP1491" s="55"/>
      <c r="SZQ1491" s="55"/>
      <c r="SZR1491" s="55"/>
      <c r="SZS1491" s="55"/>
      <c r="SZT1491" s="55"/>
      <c r="SZU1491" s="55"/>
      <c r="SZV1491" s="55"/>
      <c r="SZW1491" s="55"/>
      <c r="SZX1491" s="55"/>
      <c r="SZY1491" s="55"/>
      <c r="SZZ1491" s="55"/>
      <c r="TAA1491" s="55"/>
      <c r="TAB1491" s="55"/>
      <c r="TAC1491" s="55"/>
      <c r="TAD1491" s="55"/>
      <c r="TAE1491" s="55"/>
      <c r="TAF1491" s="55"/>
      <c r="TAG1491" s="55"/>
      <c r="TAH1491" s="55"/>
      <c r="TAI1491" s="55"/>
      <c r="TAJ1491" s="55"/>
      <c r="TAK1491" s="55"/>
      <c r="TAL1491" s="55"/>
      <c r="TAM1491" s="55"/>
      <c r="TAN1491" s="55"/>
      <c r="TAO1491" s="55"/>
      <c r="TAP1491" s="55"/>
      <c r="TAQ1491" s="55"/>
      <c r="TAR1491" s="55"/>
      <c r="TAS1491" s="55"/>
      <c r="TAT1491" s="55"/>
      <c r="TAU1491" s="55"/>
      <c r="TAV1491" s="55"/>
      <c r="TAW1491" s="55"/>
      <c r="TAX1491" s="55"/>
      <c r="TAY1491" s="55"/>
      <c r="TAZ1491" s="55"/>
      <c r="TBA1491" s="55"/>
      <c r="TBB1491" s="55"/>
      <c r="TBC1491" s="55"/>
      <c r="TBD1491" s="55"/>
      <c r="TBE1491" s="55"/>
      <c r="TBF1491" s="55"/>
      <c r="TBG1491" s="55"/>
      <c r="TBH1491" s="55"/>
      <c r="TBI1491" s="55"/>
      <c r="TBJ1491" s="55"/>
      <c r="TBK1491" s="55"/>
      <c r="TBL1491" s="55"/>
      <c r="TBM1491" s="55"/>
      <c r="TBN1491" s="55"/>
      <c r="TBO1491" s="55"/>
      <c r="TBP1491" s="55"/>
      <c r="TBQ1491" s="55"/>
      <c r="TBR1491" s="55"/>
      <c r="TBS1491" s="55"/>
      <c r="TBT1491" s="55"/>
      <c r="TBU1491" s="55"/>
      <c r="TBV1491" s="55"/>
      <c r="TBW1491" s="55"/>
      <c r="TBX1491" s="55"/>
      <c r="TBY1491" s="55"/>
      <c r="TBZ1491" s="55"/>
      <c r="TCA1491" s="55"/>
      <c r="TCB1491" s="55"/>
      <c r="TCC1491" s="55"/>
      <c r="TCD1491" s="55"/>
      <c r="TCE1491" s="55"/>
      <c r="TCF1491" s="55"/>
      <c r="TCG1491" s="55"/>
      <c r="TCH1491" s="55"/>
      <c r="TCI1491" s="55"/>
      <c r="TCJ1491" s="55"/>
      <c r="TCK1491" s="55"/>
      <c r="TCL1491" s="55"/>
      <c r="TCM1491" s="55"/>
      <c r="TCN1491" s="55"/>
      <c r="TCO1491" s="55"/>
      <c r="TCP1491" s="55"/>
      <c r="TCQ1491" s="55"/>
      <c r="TCR1491" s="55"/>
      <c r="TCS1491" s="55"/>
      <c r="TCT1491" s="55"/>
      <c r="TCU1491" s="55"/>
      <c r="TCV1491" s="55"/>
      <c r="TCW1491" s="55"/>
      <c r="TCX1491" s="55"/>
      <c r="TCY1491" s="55"/>
      <c r="TCZ1491" s="55"/>
      <c r="TDA1491" s="55"/>
      <c r="TDB1491" s="55"/>
      <c r="TDC1491" s="55"/>
      <c r="TDD1491" s="55"/>
      <c r="TDE1491" s="55"/>
      <c r="TDF1491" s="55"/>
      <c r="TDG1491" s="55"/>
      <c r="TDH1491" s="55"/>
      <c r="TDI1491" s="55"/>
      <c r="TDJ1491" s="55"/>
      <c r="TDK1491" s="55"/>
      <c r="TDL1491" s="55"/>
      <c r="TDM1491" s="55"/>
      <c r="TDN1491" s="55"/>
      <c r="TDO1491" s="55"/>
      <c r="TDP1491" s="55"/>
      <c r="TDQ1491" s="55"/>
      <c r="TDR1491" s="55"/>
      <c r="TDS1491" s="55"/>
      <c r="TDT1491" s="55"/>
      <c r="TDU1491" s="55"/>
      <c r="TDV1491" s="55"/>
      <c r="TDW1491" s="55"/>
      <c r="TDX1491" s="55"/>
      <c r="TDY1491" s="55"/>
      <c r="TDZ1491" s="55"/>
      <c r="TEA1491" s="55"/>
      <c r="TEB1491" s="55"/>
      <c r="TEC1491" s="55"/>
      <c r="TED1491" s="55"/>
      <c r="TEE1491" s="55"/>
      <c r="TEF1491" s="55"/>
      <c r="TEG1491" s="55"/>
      <c r="TEH1491" s="55"/>
      <c r="TEI1491" s="55"/>
      <c r="TEJ1491" s="55"/>
      <c r="TEK1491" s="55"/>
      <c r="TEL1491" s="55"/>
      <c r="TEM1491" s="55"/>
      <c r="TEN1491" s="55"/>
      <c r="TEO1491" s="55"/>
      <c r="TEP1491" s="55"/>
      <c r="TEQ1491" s="55"/>
      <c r="TER1491" s="55"/>
      <c r="TES1491" s="55"/>
      <c r="TET1491" s="55"/>
      <c r="TEU1491" s="55"/>
      <c r="TEV1491" s="55"/>
      <c r="TEW1491" s="55"/>
      <c r="TEX1491" s="55"/>
      <c r="TEY1491" s="55"/>
      <c r="TEZ1491" s="55"/>
      <c r="TFA1491" s="55"/>
      <c r="TFB1491" s="55"/>
      <c r="TFC1491" s="55"/>
      <c r="TFD1491" s="55"/>
      <c r="TFE1491" s="55"/>
      <c r="TFF1491" s="55"/>
      <c r="TFG1491" s="55"/>
      <c r="TFH1491" s="55"/>
      <c r="TFI1491" s="55"/>
      <c r="TFJ1491" s="55"/>
      <c r="TFK1491" s="55"/>
      <c r="TFL1491" s="55"/>
      <c r="TFM1491" s="55"/>
      <c r="TFN1491" s="55"/>
      <c r="TFO1491" s="55"/>
      <c r="TFP1491" s="55"/>
      <c r="TFQ1491" s="55"/>
      <c r="TFR1491" s="55"/>
      <c r="TFS1491" s="55"/>
      <c r="TFT1491" s="55"/>
      <c r="TFU1491" s="55"/>
      <c r="TFV1491" s="55"/>
      <c r="TFW1491" s="55"/>
      <c r="TFX1491" s="55"/>
      <c r="TFY1491" s="55"/>
      <c r="TFZ1491" s="55"/>
      <c r="TGA1491" s="55"/>
      <c r="TGB1491" s="55"/>
      <c r="TGC1491" s="55"/>
      <c r="TGD1491" s="55"/>
      <c r="TGE1491" s="55"/>
      <c r="TGF1491" s="55"/>
      <c r="TGG1491" s="55"/>
      <c r="TGH1491" s="55"/>
      <c r="TGI1491" s="55"/>
      <c r="TGJ1491" s="55"/>
      <c r="TGK1491" s="55"/>
      <c r="TGL1491" s="55"/>
      <c r="TGM1491" s="55"/>
      <c r="TGN1491" s="55"/>
      <c r="TGO1491" s="55"/>
      <c r="TGP1491" s="55"/>
      <c r="TGQ1491" s="55"/>
      <c r="TGR1491" s="55"/>
      <c r="TGS1491" s="55"/>
      <c r="TGT1491" s="55"/>
      <c r="TGU1491" s="55"/>
      <c r="TGV1491" s="55"/>
      <c r="TGW1491" s="55"/>
      <c r="TGX1491" s="55"/>
      <c r="TGY1491" s="55"/>
      <c r="TGZ1491" s="55"/>
      <c r="THA1491" s="55"/>
      <c r="THB1491" s="55"/>
      <c r="THC1491" s="55"/>
      <c r="THD1491" s="55"/>
      <c r="THE1491" s="55"/>
      <c r="THF1491" s="55"/>
      <c r="THG1491" s="55"/>
      <c r="THH1491" s="55"/>
      <c r="THI1491" s="55"/>
      <c r="THJ1491" s="55"/>
      <c r="THK1491" s="55"/>
      <c r="THL1491" s="55"/>
      <c r="THM1491" s="55"/>
      <c r="THN1491" s="55"/>
      <c r="THO1491" s="55"/>
      <c r="THP1491" s="55"/>
      <c r="THQ1491" s="55"/>
      <c r="THR1491" s="55"/>
      <c r="THS1491" s="55"/>
      <c r="THT1491" s="55"/>
      <c r="THU1491" s="55"/>
      <c r="THV1491" s="55"/>
      <c r="THW1491" s="55"/>
      <c r="THX1491" s="55"/>
      <c r="THY1491" s="55"/>
      <c r="THZ1491" s="55"/>
      <c r="TIA1491" s="55"/>
      <c r="TIB1491" s="55"/>
      <c r="TIC1491" s="55"/>
      <c r="TID1491" s="55"/>
      <c r="TIE1491" s="55"/>
      <c r="TIF1491" s="55"/>
      <c r="TIG1491" s="55"/>
      <c r="TIH1491" s="55"/>
      <c r="TII1491" s="55"/>
      <c r="TIJ1491" s="55"/>
      <c r="TIK1491" s="55"/>
      <c r="TIL1491" s="55"/>
      <c r="TIM1491" s="55"/>
      <c r="TIN1491" s="55"/>
      <c r="TIO1491" s="55"/>
      <c r="TIP1491" s="55"/>
      <c r="TIQ1491" s="55"/>
      <c r="TIR1491" s="55"/>
      <c r="TIS1491" s="55"/>
      <c r="TIT1491" s="55"/>
      <c r="TIU1491" s="55"/>
      <c r="TIV1491" s="55"/>
      <c r="TIW1491" s="55"/>
      <c r="TIX1491" s="55"/>
      <c r="TIY1491" s="55"/>
      <c r="TIZ1491" s="55"/>
      <c r="TJA1491" s="55"/>
      <c r="TJB1491" s="55"/>
      <c r="TJC1491" s="55"/>
      <c r="TJD1491" s="55"/>
      <c r="TJE1491" s="55"/>
      <c r="TJF1491" s="55"/>
      <c r="TJG1491" s="55"/>
      <c r="TJH1491" s="55"/>
      <c r="TJI1491" s="55"/>
      <c r="TJJ1491" s="55"/>
      <c r="TJK1491" s="55"/>
      <c r="TJL1491" s="55"/>
      <c r="TJM1491" s="55"/>
      <c r="TJN1491" s="55"/>
      <c r="TJO1491" s="55"/>
      <c r="TJP1491" s="55"/>
      <c r="TJQ1491" s="55"/>
      <c r="TJR1491" s="55"/>
      <c r="TJS1491" s="55"/>
      <c r="TJT1491" s="55"/>
      <c r="TJU1491" s="55"/>
      <c r="TJV1491" s="55"/>
      <c r="TJW1491" s="55"/>
      <c r="TJX1491" s="55"/>
      <c r="TJY1491" s="55"/>
      <c r="TJZ1491" s="55"/>
      <c r="TKA1491" s="55"/>
      <c r="TKB1491" s="55"/>
      <c r="TKC1491" s="55"/>
      <c r="TKD1491" s="55"/>
      <c r="TKE1491" s="55"/>
      <c r="TKF1491" s="55"/>
      <c r="TKG1491" s="55"/>
      <c r="TKH1491" s="55"/>
      <c r="TKI1491" s="55"/>
      <c r="TKJ1491" s="55"/>
      <c r="TKK1491" s="55"/>
      <c r="TKL1491" s="55"/>
      <c r="TKM1491" s="55"/>
      <c r="TKN1491" s="55"/>
      <c r="TKO1491" s="55"/>
      <c r="TKP1491" s="55"/>
      <c r="TKQ1491" s="55"/>
      <c r="TKR1491" s="55"/>
      <c r="TKS1491" s="55"/>
      <c r="TKT1491" s="55"/>
      <c r="TKU1491" s="55"/>
      <c r="TKV1491" s="55"/>
      <c r="TKW1491" s="55"/>
      <c r="TKX1491" s="55"/>
      <c r="TKY1491" s="55"/>
      <c r="TKZ1491" s="55"/>
      <c r="TLA1491" s="55"/>
      <c r="TLB1491" s="55"/>
      <c r="TLC1491" s="55"/>
      <c r="TLD1491" s="55"/>
      <c r="TLE1491" s="55"/>
      <c r="TLF1491" s="55"/>
      <c r="TLG1491" s="55"/>
      <c r="TLH1491" s="55"/>
      <c r="TLI1491" s="55"/>
      <c r="TLJ1491" s="55"/>
      <c r="TLK1491" s="55"/>
      <c r="TLL1491" s="55"/>
      <c r="TLM1491" s="55"/>
      <c r="TLN1491" s="55"/>
      <c r="TLO1491" s="55"/>
      <c r="TLP1491" s="55"/>
      <c r="TLQ1491" s="55"/>
      <c r="TLR1491" s="55"/>
      <c r="TLS1491" s="55"/>
      <c r="TLT1491" s="55"/>
      <c r="TLU1491" s="55"/>
      <c r="TLV1491" s="55"/>
      <c r="TLW1491" s="55"/>
      <c r="TLX1491" s="55"/>
      <c r="TLY1491" s="55"/>
      <c r="TLZ1491" s="55"/>
      <c r="TMA1491" s="55"/>
      <c r="TMB1491" s="55"/>
      <c r="TMC1491" s="55"/>
      <c r="TMD1491" s="55"/>
      <c r="TME1491" s="55"/>
      <c r="TMF1491" s="55"/>
      <c r="TMG1491" s="55"/>
      <c r="TMH1491" s="55"/>
      <c r="TMI1491" s="55"/>
      <c r="TMJ1491" s="55"/>
      <c r="TMK1491" s="55"/>
      <c r="TML1491" s="55"/>
      <c r="TMM1491" s="55"/>
      <c r="TMN1491" s="55"/>
      <c r="TMO1491" s="55"/>
      <c r="TMP1491" s="55"/>
      <c r="TMQ1491" s="55"/>
      <c r="TMR1491" s="55"/>
      <c r="TMS1491" s="55"/>
      <c r="TMT1491" s="55"/>
      <c r="TMU1491" s="55"/>
      <c r="TMV1491" s="55"/>
      <c r="TMW1491" s="55"/>
      <c r="TMX1491" s="55"/>
      <c r="TMY1491" s="55"/>
      <c r="TMZ1491" s="55"/>
      <c r="TNA1491" s="55"/>
      <c r="TNB1491" s="55"/>
      <c r="TNC1491" s="55"/>
      <c r="TND1491" s="55"/>
      <c r="TNE1491" s="55"/>
      <c r="TNF1491" s="55"/>
      <c r="TNG1491" s="55"/>
      <c r="TNH1491" s="55"/>
      <c r="TNI1491" s="55"/>
      <c r="TNJ1491" s="55"/>
      <c r="TNK1491" s="55"/>
      <c r="TNL1491" s="55"/>
      <c r="TNM1491" s="55"/>
      <c r="TNN1491" s="55"/>
      <c r="TNO1491" s="55"/>
      <c r="TNP1491" s="55"/>
      <c r="TNQ1491" s="55"/>
      <c r="TNR1491" s="55"/>
      <c r="TNS1491" s="55"/>
      <c r="TNT1491" s="55"/>
      <c r="TNU1491" s="55"/>
      <c r="TNV1491" s="55"/>
      <c r="TNW1491" s="55"/>
      <c r="TNX1491" s="55"/>
      <c r="TNY1491" s="55"/>
      <c r="TNZ1491" s="55"/>
      <c r="TOA1491" s="55"/>
      <c r="TOB1491" s="55"/>
      <c r="TOC1491" s="55"/>
      <c r="TOD1491" s="55"/>
      <c r="TOE1491" s="55"/>
      <c r="TOF1491" s="55"/>
      <c r="TOG1491" s="55"/>
      <c r="TOH1491" s="55"/>
      <c r="TOI1491" s="55"/>
      <c r="TOJ1491" s="55"/>
      <c r="TOK1491" s="55"/>
      <c r="TOL1491" s="55"/>
      <c r="TOM1491" s="55"/>
      <c r="TON1491" s="55"/>
      <c r="TOO1491" s="55"/>
      <c r="TOP1491" s="55"/>
      <c r="TOQ1491" s="55"/>
      <c r="TOR1491" s="55"/>
      <c r="TOS1491" s="55"/>
      <c r="TOT1491" s="55"/>
      <c r="TOU1491" s="55"/>
      <c r="TOV1491" s="55"/>
      <c r="TOW1491" s="55"/>
      <c r="TOX1491" s="55"/>
      <c r="TOY1491" s="55"/>
      <c r="TOZ1491" s="55"/>
      <c r="TPA1491" s="55"/>
      <c r="TPB1491" s="55"/>
      <c r="TPC1491" s="55"/>
      <c r="TPD1491" s="55"/>
      <c r="TPE1491" s="55"/>
      <c r="TPF1491" s="55"/>
      <c r="TPG1491" s="55"/>
      <c r="TPH1491" s="55"/>
      <c r="TPI1491" s="55"/>
      <c r="TPJ1491" s="55"/>
      <c r="TPK1491" s="55"/>
      <c r="TPL1491" s="55"/>
      <c r="TPM1491" s="55"/>
      <c r="TPN1491" s="55"/>
      <c r="TPO1491" s="55"/>
      <c r="TPP1491" s="55"/>
      <c r="TPQ1491" s="55"/>
      <c r="TPR1491" s="55"/>
      <c r="TPS1491" s="55"/>
      <c r="TPT1491" s="55"/>
      <c r="TPU1491" s="55"/>
      <c r="TPV1491" s="55"/>
      <c r="TPW1491" s="55"/>
      <c r="TPX1491" s="55"/>
      <c r="TPY1491" s="55"/>
      <c r="TPZ1491" s="55"/>
      <c r="TQA1491" s="55"/>
      <c r="TQB1491" s="55"/>
      <c r="TQC1491" s="55"/>
      <c r="TQD1491" s="55"/>
      <c r="TQE1491" s="55"/>
      <c r="TQF1491" s="55"/>
      <c r="TQG1491" s="55"/>
      <c r="TQH1491" s="55"/>
      <c r="TQI1491" s="55"/>
      <c r="TQJ1491" s="55"/>
      <c r="TQK1491" s="55"/>
      <c r="TQL1491" s="55"/>
      <c r="TQM1491" s="55"/>
      <c r="TQN1491" s="55"/>
      <c r="TQO1491" s="55"/>
      <c r="TQP1491" s="55"/>
      <c r="TQQ1491" s="55"/>
      <c r="TQR1491" s="55"/>
      <c r="TQS1491" s="55"/>
      <c r="TQT1491" s="55"/>
      <c r="TQU1491" s="55"/>
      <c r="TQV1491" s="55"/>
      <c r="TQW1491" s="55"/>
      <c r="TQX1491" s="55"/>
      <c r="TQY1491" s="55"/>
      <c r="TQZ1491" s="55"/>
      <c r="TRA1491" s="55"/>
      <c r="TRB1491" s="55"/>
      <c r="TRC1491" s="55"/>
      <c r="TRD1491" s="55"/>
      <c r="TRE1491" s="55"/>
      <c r="TRF1491" s="55"/>
      <c r="TRG1491" s="55"/>
      <c r="TRH1491" s="55"/>
      <c r="TRI1491" s="55"/>
      <c r="TRJ1491" s="55"/>
      <c r="TRK1491" s="55"/>
      <c r="TRL1491" s="55"/>
      <c r="TRM1491" s="55"/>
      <c r="TRN1491" s="55"/>
      <c r="TRO1491" s="55"/>
      <c r="TRP1491" s="55"/>
      <c r="TRQ1491" s="55"/>
      <c r="TRR1491" s="55"/>
      <c r="TRS1491" s="55"/>
      <c r="TRT1491" s="55"/>
      <c r="TRU1491" s="55"/>
      <c r="TRV1491" s="55"/>
      <c r="TRW1491" s="55"/>
      <c r="TRX1491" s="55"/>
      <c r="TRY1491" s="55"/>
      <c r="TRZ1491" s="55"/>
      <c r="TSA1491" s="55"/>
      <c r="TSB1491" s="55"/>
      <c r="TSC1491" s="55"/>
      <c r="TSD1491" s="55"/>
      <c r="TSE1491" s="55"/>
      <c r="TSF1491" s="55"/>
      <c r="TSG1491" s="55"/>
      <c r="TSH1491" s="55"/>
      <c r="TSI1491" s="55"/>
      <c r="TSJ1491" s="55"/>
      <c r="TSK1491" s="55"/>
      <c r="TSL1491" s="55"/>
      <c r="TSM1491" s="55"/>
      <c r="TSN1491" s="55"/>
      <c r="TSO1491" s="55"/>
      <c r="TSP1491" s="55"/>
      <c r="TSQ1491" s="55"/>
      <c r="TSR1491" s="55"/>
      <c r="TSS1491" s="55"/>
      <c r="TST1491" s="55"/>
      <c r="TSU1491" s="55"/>
      <c r="TSV1491" s="55"/>
      <c r="TSW1491" s="55"/>
      <c r="TSX1491" s="55"/>
      <c r="TSY1491" s="55"/>
      <c r="TSZ1491" s="55"/>
      <c r="TTA1491" s="55"/>
      <c r="TTB1491" s="55"/>
      <c r="TTC1491" s="55"/>
      <c r="TTD1491" s="55"/>
      <c r="TTE1491" s="55"/>
      <c r="TTF1491" s="55"/>
      <c r="TTG1491" s="55"/>
      <c r="TTH1491" s="55"/>
      <c r="TTI1491" s="55"/>
      <c r="TTJ1491" s="55"/>
      <c r="TTK1491" s="55"/>
      <c r="TTL1491" s="55"/>
      <c r="TTM1491" s="55"/>
      <c r="TTN1491" s="55"/>
      <c r="TTO1491" s="55"/>
      <c r="TTP1491" s="55"/>
      <c r="TTQ1491" s="55"/>
      <c r="TTR1491" s="55"/>
      <c r="TTS1491" s="55"/>
      <c r="TTT1491" s="55"/>
      <c r="TTU1491" s="55"/>
      <c r="TTV1491" s="55"/>
      <c r="TTW1491" s="55"/>
      <c r="TTX1491" s="55"/>
      <c r="TTY1491" s="55"/>
      <c r="TTZ1491" s="55"/>
      <c r="TUA1491" s="55"/>
      <c r="TUB1491" s="55"/>
      <c r="TUC1491" s="55"/>
      <c r="TUD1491" s="55"/>
      <c r="TUE1491" s="55"/>
      <c r="TUF1491" s="55"/>
      <c r="TUG1491" s="55"/>
      <c r="TUH1491" s="55"/>
      <c r="TUI1491" s="55"/>
      <c r="TUJ1491" s="55"/>
      <c r="TUK1491" s="55"/>
      <c r="TUL1491" s="55"/>
      <c r="TUM1491" s="55"/>
      <c r="TUN1491" s="55"/>
      <c r="TUO1491" s="55"/>
      <c r="TUP1491" s="55"/>
      <c r="TUQ1491" s="55"/>
      <c r="TUR1491" s="55"/>
      <c r="TUS1491" s="55"/>
      <c r="TUT1491" s="55"/>
      <c r="TUU1491" s="55"/>
      <c r="TUV1491" s="55"/>
      <c r="TUW1491" s="55"/>
      <c r="TUX1491" s="55"/>
      <c r="TUY1491" s="55"/>
      <c r="TUZ1491" s="55"/>
      <c r="TVA1491" s="55"/>
      <c r="TVB1491" s="55"/>
      <c r="TVC1491" s="55"/>
      <c r="TVD1491" s="55"/>
      <c r="TVE1491" s="55"/>
      <c r="TVF1491" s="55"/>
      <c r="TVG1491" s="55"/>
      <c r="TVH1491" s="55"/>
      <c r="TVI1491" s="55"/>
      <c r="TVJ1491" s="55"/>
      <c r="TVK1491" s="55"/>
      <c r="TVL1491" s="55"/>
      <c r="TVM1491" s="55"/>
      <c r="TVN1491" s="55"/>
      <c r="TVO1491" s="55"/>
      <c r="TVP1491" s="55"/>
      <c r="TVQ1491" s="55"/>
      <c r="TVR1491" s="55"/>
      <c r="TVS1491" s="55"/>
      <c r="TVT1491" s="55"/>
      <c r="TVU1491" s="55"/>
      <c r="TVV1491" s="55"/>
      <c r="TVW1491" s="55"/>
      <c r="TVX1491" s="55"/>
      <c r="TVY1491" s="55"/>
      <c r="TVZ1491" s="55"/>
      <c r="TWA1491" s="55"/>
      <c r="TWB1491" s="55"/>
      <c r="TWC1491" s="55"/>
      <c r="TWD1491" s="55"/>
      <c r="TWE1491" s="55"/>
      <c r="TWF1491" s="55"/>
      <c r="TWG1491" s="55"/>
      <c r="TWH1491" s="55"/>
      <c r="TWI1491" s="55"/>
      <c r="TWJ1491" s="55"/>
      <c r="TWK1491" s="55"/>
      <c r="TWL1491" s="55"/>
      <c r="TWM1491" s="55"/>
      <c r="TWN1491" s="55"/>
      <c r="TWO1491" s="55"/>
      <c r="TWP1491" s="55"/>
      <c r="TWQ1491" s="55"/>
      <c r="TWR1491" s="55"/>
      <c r="TWS1491" s="55"/>
      <c r="TWT1491" s="55"/>
      <c r="TWU1491" s="55"/>
      <c r="TWV1491" s="55"/>
      <c r="TWW1491" s="55"/>
      <c r="TWX1491" s="55"/>
      <c r="TWY1491" s="55"/>
      <c r="TWZ1491" s="55"/>
      <c r="TXA1491" s="55"/>
      <c r="TXB1491" s="55"/>
      <c r="TXC1491" s="55"/>
      <c r="TXD1491" s="55"/>
      <c r="TXE1491" s="55"/>
      <c r="TXF1491" s="55"/>
      <c r="TXG1491" s="55"/>
      <c r="TXH1491" s="55"/>
      <c r="TXI1491" s="55"/>
      <c r="TXJ1491" s="55"/>
      <c r="TXK1491" s="55"/>
      <c r="TXL1491" s="55"/>
      <c r="TXM1491" s="55"/>
      <c r="TXN1491" s="55"/>
      <c r="TXO1491" s="55"/>
      <c r="TXP1491" s="55"/>
      <c r="TXQ1491" s="55"/>
      <c r="TXR1491" s="55"/>
      <c r="TXS1491" s="55"/>
      <c r="TXT1491" s="55"/>
      <c r="TXU1491" s="55"/>
      <c r="TXV1491" s="55"/>
      <c r="TXW1491" s="55"/>
      <c r="TXX1491" s="55"/>
      <c r="TXY1491" s="55"/>
      <c r="TXZ1491" s="55"/>
      <c r="TYA1491" s="55"/>
      <c r="TYB1491" s="55"/>
      <c r="TYC1491" s="55"/>
      <c r="TYD1491" s="55"/>
      <c r="TYE1491" s="55"/>
      <c r="TYF1491" s="55"/>
      <c r="TYG1491" s="55"/>
      <c r="TYH1491" s="55"/>
      <c r="TYI1491" s="55"/>
      <c r="TYJ1491" s="55"/>
      <c r="TYK1491" s="55"/>
      <c r="TYL1491" s="55"/>
      <c r="TYM1491" s="55"/>
      <c r="TYN1491" s="55"/>
      <c r="TYO1491" s="55"/>
      <c r="TYP1491" s="55"/>
      <c r="TYQ1491" s="55"/>
      <c r="TYR1491" s="55"/>
      <c r="TYS1491" s="55"/>
      <c r="TYT1491" s="55"/>
      <c r="TYU1491" s="55"/>
      <c r="TYV1491" s="55"/>
      <c r="TYW1491" s="55"/>
      <c r="TYX1491" s="55"/>
      <c r="TYY1491" s="55"/>
      <c r="TYZ1491" s="55"/>
      <c r="TZA1491" s="55"/>
      <c r="TZB1491" s="55"/>
      <c r="TZC1491" s="55"/>
      <c r="TZD1491" s="55"/>
      <c r="TZE1491" s="55"/>
      <c r="TZF1491" s="55"/>
      <c r="TZG1491" s="55"/>
      <c r="TZH1491" s="55"/>
      <c r="TZI1491" s="55"/>
      <c r="TZJ1491" s="55"/>
      <c r="TZK1491" s="55"/>
      <c r="TZL1491" s="55"/>
      <c r="TZM1491" s="55"/>
      <c r="TZN1491" s="55"/>
      <c r="TZO1491" s="55"/>
      <c r="TZP1491" s="55"/>
      <c r="TZQ1491" s="55"/>
      <c r="TZR1491" s="55"/>
      <c r="TZS1491" s="55"/>
      <c r="TZT1491" s="55"/>
      <c r="TZU1491" s="55"/>
      <c r="TZV1491" s="55"/>
      <c r="TZW1491" s="55"/>
      <c r="TZX1491" s="55"/>
      <c r="TZY1491" s="55"/>
      <c r="TZZ1491" s="55"/>
      <c r="UAA1491" s="55"/>
      <c r="UAB1491" s="55"/>
      <c r="UAC1491" s="55"/>
      <c r="UAD1491" s="55"/>
      <c r="UAE1491" s="55"/>
      <c r="UAF1491" s="55"/>
      <c r="UAG1491" s="55"/>
      <c r="UAH1491" s="55"/>
      <c r="UAI1491" s="55"/>
      <c r="UAJ1491" s="55"/>
      <c r="UAK1491" s="55"/>
      <c r="UAL1491" s="55"/>
      <c r="UAM1491" s="55"/>
      <c r="UAN1491" s="55"/>
      <c r="UAO1491" s="55"/>
      <c r="UAP1491" s="55"/>
      <c r="UAQ1491" s="55"/>
      <c r="UAR1491" s="55"/>
      <c r="UAS1491" s="55"/>
      <c r="UAT1491" s="55"/>
      <c r="UAU1491" s="55"/>
      <c r="UAV1491" s="55"/>
      <c r="UAW1491" s="55"/>
      <c r="UAX1491" s="55"/>
      <c r="UAY1491" s="55"/>
      <c r="UAZ1491" s="55"/>
      <c r="UBA1491" s="55"/>
      <c r="UBB1491" s="55"/>
      <c r="UBC1491" s="55"/>
      <c r="UBD1491" s="55"/>
      <c r="UBE1491" s="55"/>
      <c r="UBF1491" s="55"/>
      <c r="UBG1491" s="55"/>
      <c r="UBH1491" s="55"/>
      <c r="UBI1491" s="55"/>
      <c r="UBJ1491" s="55"/>
      <c r="UBK1491" s="55"/>
      <c r="UBL1491" s="55"/>
      <c r="UBM1491" s="55"/>
      <c r="UBN1491" s="55"/>
      <c r="UBO1491" s="55"/>
      <c r="UBP1491" s="55"/>
      <c r="UBQ1491" s="55"/>
      <c r="UBR1491" s="55"/>
      <c r="UBS1491" s="55"/>
      <c r="UBT1491" s="55"/>
      <c r="UBU1491" s="55"/>
      <c r="UBV1491" s="55"/>
      <c r="UBW1491" s="55"/>
      <c r="UBX1491" s="55"/>
      <c r="UBY1491" s="55"/>
      <c r="UBZ1491" s="55"/>
      <c r="UCA1491" s="55"/>
      <c r="UCB1491" s="55"/>
      <c r="UCC1491" s="55"/>
      <c r="UCD1491" s="55"/>
      <c r="UCE1491" s="55"/>
      <c r="UCF1491" s="55"/>
      <c r="UCG1491" s="55"/>
      <c r="UCH1491" s="55"/>
      <c r="UCI1491" s="55"/>
      <c r="UCJ1491" s="55"/>
      <c r="UCK1491" s="55"/>
      <c r="UCL1491" s="55"/>
      <c r="UCM1491" s="55"/>
      <c r="UCN1491" s="55"/>
      <c r="UCO1491" s="55"/>
      <c r="UCP1491" s="55"/>
      <c r="UCQ1491" s="55"/>
      <c r="UCR1491" s="55"/>
      <c r="UCS1491" s="55"/>
      <c r="UCT1491" s="55"/>
      <c r="UCU1491" s="55"/>
      <c r="UCV1491" s="55"/>
      <c r="UCW1491" s="55"/>
      <c r="UCX1491" s="55"/>
      <c r="UCY1491" s="55"/>
      <c r="UCZ1491" s="55"/>
      <c r="UDA1491" s="55"/>
      <c r="UDB1491" s="55"/>
      <c r="UDC1491" s="55"/>
      <c r="UDD1491" s="55"/>
      <c r="UDE1491" s="55"/>
      <c r="UDF1491" s="55"/>
      <c r="UDG1491" s="55"/>
      <c r="UDH1491" s="55"/>
      <c r="UDI1491" s="55"/>
      <c r="UDJ1491" s="55"/>
      <c r="UDK1491" s="55"/>
      <c r="UDL1491" s="55"/>
      <c r="UDM1491" s="55"/>
      <c r="UDN1491" s="55"/>
      <c r="UDO1491" s="55"/>
      <c r="UDP1491" s="55"/>
      <c r="UDQ1491" s="55"/>
      <c r="UDR1491" s="55"/>
      <c r="UDS1491" s="55"/>
      <c r="UDT1491" s="55"/>
      <c r="UDU1491" s="55"/>
      <c r="UDV1491" s="55"/>
      <c r="UDW1491" s="55"/>
      <c r="UDX1491" s="55"/>
      <c r="UDY1491" s="55"/>
      <c r="UDZ1491" s="55"/>
      <c r="UEA1491" s="55"/>
      <c r="UEB1491" s="55"/>
      <c r="UEC1491" s="55"/>
      <c r="UED1491" s="55"/>
      <c r="UEE1491" s="55"/>
      <c r="UEF1491" s="55"/>
      <c r="UEG1491" s="55"/>
      <c r="UEH1491" s="55"/>
      <c r="UEI1491" s="55"/>
      <c r="UEJ1491" s="55"/>
      <c r="UEK1491" s="55"/>
      <c r="UEL1491" s="55"/>
      <c r="UEM1491" s="55"/>
      <c r="UEN1491" s="55"/>
      <c r="UEO1491" s="55"/>
      <c r="UEP1491" s="55"/>
      <c r="UEQ1491" s="55"/>
      <c r="UER1491" s="55"/>
      <c r="UES1491" s="55"/>
      <c r="UET1491" s="55"/>
      <c r="UEU1491" s="55"/>
      <c r="UEV1491" s="55"/>
      <c r="UEW1491" s="55"/>
      <c r="UEX1491" s="55"/>
      <c r="UEY1491" s="55"/>
      <c r="UEZ1491" s="55"/>
      <c r="UFA1491" s="55"/>
      <c r="UFB1491" s="55"/>
      <c r="UFC1491" s="55"/>
      <c r="UFD1491" s="55"/>
      <c r="UFE1491" s="55"/>
      <c r="UFF1491" s="55"/>
      <c r="UFG1491" s="55"/>
      <c r="UFH1491" s="55"/>
      <c r="UFI1491" s="55"/>
      <c r="UFJ1491" s="55"/>
      <c r="UFK1491" s="55"/>
      <c r="UFL1491" s="55"/>
      <c r="UFM1491" s="55"/>
      <c r="UFN1491" s="55"/>
      <c r="UFO1491" s="55"/>
      <c r="UFP1491" s="55"/>
      <c r="UFQ1491" s="55"/>
      <c r="UFR1491" s="55"/>
      <c r="UFS1491" s="55"/>
      <c r="UFT1491" s="55"/>
      <c r="UFU1491" s="55"/>
      <c r="UFV1491" s="55"/>
      <c r="UFW1491" s="55"/>
      <c r="UFX1491" s="55"/>
      <c r="UFY1491" s="55"/>
      <c r="UFZ1491" s="55"/>
      <c r="UGA1491" s="55"/>
      <c r="UGB1491" s="55"/>
      <c r="UGC1491" s="55"/>
      <c r="UGD1491" s="55"/>
      <c r="UGE1491" s="55"/>
      <c r="UGF1491" s="55"/>
      <c r="UGG1491" s="55"/>
      <c r="UGH1491" s="55"/>
      <c r="UGI1491" s="55"/>
      <c r="UGJ1491" s="55"/>
      <c r="UGK1491" s="55"/>
      <c r="UGL1491" s="55"/>
      <c r="UGM1491" s="55"/>
      <c r="UGN1491" s="55"/>
      <c r="UGO1491" s="55"/>
      <c r="UGP1491" s="55"/>
      <c r="UGQ1491" s="55"/>
      <c r="UGR1491" s="55"/>
      <c r="UGS1491" s="55"/>
      <c r="UGT1491" s="55"/>
      <c r="UGU1491" s="55"/>
      <c r="UGV1491" s="55"/>
      <c r="UGW1491" s="55"/>
      <c r="UGX1491" s="55"/>
      <c r="UGY1491" s="55"/>
      <c r="UGZ1491" s="55"/>
      <c r="UHA1491" s="55"/>
      <c r="UHB1491" s="55"/>
      <c r="UHC1491" s="55"/>
      <c r="UHD1491" s="55"/>
      <c r="UHE1491" s="55"/>
      <c r="UHF1491" s="55"/>
      <c r="UHG1491" s="55"/>
      <c r="UHH1491" s="55"/>
      <c r="UHI1491" s="55"/>
      <c r="UHJ1491" s="55"/>
      <c r="UHK1491" s="55"/>
      <c r="UHL1491" s="55"/>
      <c r="UHM1491" s="55"/>
      <c r="UHN1491" s="55"/>
      <c r="UHO1491" s="55"/>
      <c r="UHP1491" s="55"/>
      <c r="UHQ1491" s="55"/>
      <c r="UHR1491" s="55"/>
      <c r="UHS1491" s="55"/>
      <c r="UHT1491" s="55"/>
      <c r="UHU1491" s="55"/>
      <c r="UHV1491" s="55"/>
      <c r="UHW1491" s="55"/>
      <c r="UHX1491" s="55"/>
      <c r="UHY1491" s="55"/>
      <c r="UHZ1491" s="55"/>
      <c r="UIA1491" s="55"/>
      <c r="UIB1491" s="55"/>
      <c r="UIC1491" s="55"/>
      <c r="UID1491" s="55"/>
      <c r="UIE1491" s="55"/>
      <c r="UIF1491" s="55"/>
      <c r="UIG1491" s="55"/>
      <c r="UIH1491" s="55"/>
      <c r="UII1491" s="55"/>
      <c r="UIJ1491" s="55"/>
      <c r="UIK1491" s="55"/>
      <c r="UIL1491" s="55"/>
      <c r="UIM1491" s="55"/>
      <c r="UIN1491" s="55"/>
      <c r="UIO1491" s="55"/>
      <c r="UIP1491" s="55"/>
      <c r="UIQ1491" s="55"/>
      <c r="UIR1491" s="55"/>
      <c r="UIS1491" s="55"/>
      <c r="UIT1491" s="55"/>
      <c r="UIU1491" s="55"/>
      <c r="UIV1491" s="55"/>
      <c r="UIW1491" s="55"/>
      <c r="UIX1491" s="55"/>
      <c r="UIY1491" s="55"/>
      <c r="UIZ1491" s="55"/>
      <c r="UJA1491" s="55"/>
      <c r="UJB1491" s="55"/>
      <c r="UJC1491" s="55"/>
      <c r="UJD1491" s="55"/>
      <c r="UJE1491" s="55"/>
      <c r="UJF1491" s="55"/>
      <c r="UJG1491" s="55"/>
      <c r="UJH1491" s="55"/>
      <c r="UJI1491" s="55"/>
      <c r="UJJ1491" s="55"/>
      <c r="UJK1491" s="55"/>
      <c r="UJL1491" s="55"/>
      <c r="UJM1491" s="55"/>
      <c r="UJN1491" s="55"/>
      <c r="UJO1491" s="55"/>
      <c r="UJP1491" s="55"/>
      <c r="UJQ1491" s="55"/>
      <c r="UJR1491" s="55"/>
      <c r="UJS1491" s="55"/>
      <c r="UJT1491" s="55"/>
      <c r="UJU1491" s="55"/>
      <c r="UJV1491" s="55"/>
      <c r="UJW1491" s="55"/>
      <c r="UJX1491" s="55"/>
      <c r="UJY1491" s="55"/>
      <c r="UJZ1491" s="55"/>
      <c r="UKA1491" s="55"/>
      <c r="UKB1491" s="55"/>
      <c r="UKC1491" s="55"/>
      <c r="UKD1491" s="55"/>
      <c r="UKE1491" s="55"/>
      <c r="UKF1491" s="55"/>
      <c r="UKG1491" s="55"/>
      <c r="UKH1491" s="55"/>
      <c r="UKI1491" s="55"/>
      <c r="UKJ1491" s="55"/>
      <c r="UKK1491" s="55"/>
      <c r="UKL1491" s="55"/>
      <c r="UKM1491" s="55"/>
      <c r="UKN1491" s="55"/>
      <c r="UKO1491" s="55"/>
      <c r="UKP1491" s="55"/>
      <c r="UKQ1491" s="55"/>
      <c r="UKR1491" s="55"/>
      <c r="UKS1491" s="55"/>
      <c r="UKT1491" s="55"/>
      <c r="UKU1491" s="55"/>
      <c r="UKV1491" s="55"/>
      <c r="UKW1491" s="55"/>
      <c r="UKX1491" s="55"/>
      <c r="UKY1491" s="55"/>
      <c r="UKZ1491" s="55"/>
      <c r="ULA1491" s="55"/>
      <c r="ULB1491" s="55"/>
      <c r="ULC1491" s="55"/>
      <c r="ULD1491" s="55"/>
      <c r="ULE1491" s="55"/>
      <c r="ULF1491" s="55"/>
      <c r="ULG1491" s="55"/>
      <c r="ULH1491" s="55"/>
      <c r="ULI1491" s="55"/>
      <c r="ULJ1491" s="55"/>
      <c r="ULK1491" s="55"/>
      <c r="ULL1491" s="55"/>
      <c r="ULM1491" s="55"/>
      <c r="ULN1491" s="55"/>
      <c r="ULO1491" s="55"/>
      <c r="ULP1491" s="55"/>
      <c r="ULQ1491" s="55"/>
      <c r="ULR1491" s="55"/>
      <c r="ULS1491" s="55"/>
      <c r="ULT1491" s="55"/>
      <c r="ULU1491" s="55"/>
      <c r="ULV1491" s="55"/>
      <c r="ULW1491" s="55"/>
      <c r="ULX1491" s="55"/>
      <c r="ULY1491" s="55"/>
      <c r="ULZ1491" s="55"/>
      <c r="UMA1491" s="55"/>
      <c r="UMB1491" s="55"/>
      <c r="UMC1491" s="55"/>
      <c r="UMD1491" s="55"/>
      <c r="UME1491" s="55"/>
      <c r="UMF1491" s="55"/>
      <c r="UMG1491" s="55"/>
      <c r="UMH1491" s="55"/>
      <c r="UMI1491" s="55"/>
      <c r="UMJ1491" s="55"/>
      <c r="UMK1491" s="55"/>
      <c r="UML1491" s="55"/>
      <c r="UMM1491" s="55"/>
      <c r="UMN1491" s="55"/>
      <c r="UMO1491" s="55"/>
      <c r="UMP1491" s="55"/>
      <c r="UMQ1491" s="55"/>
      <c r="UMR1491" s="55"/>
      <c r="UMS1491" s="55"/>
      <c r="UMT1491" s="55"/>
      <c r="UMU1491" s="55"/>
      <c r="UMV1491" s="55"/>
      <c r="UMW1491" s="55"/>
      <c r="UMX1491" s="55"/>
      <c r="UMY1491" s="55"/>
      <c r="UMZ1491" s="55"/>
      <c r="UNA1491" s="55"/>
      <c r="UNB1491" s="55"/>
      <c r="UNC1491" s="55"/>
      <c r="UND1491" s="55"/>
      <c r="UNE1491" s="55"/>
      <c r="UNF1491" s="55"/>
      <c r="UNG1491" s="55"/>
      <c r="UNH1491" s="55"/>
      <c r="UNI1491" s="55"/>
      <c r="UNJ1491" s="55"/>
      <c r="UNK1491" s="55"/>
      <c r="UNL1491" s="55"/>
      <c r="UNM1491" s="55"/>
      <c r="UNN1491" s="55"/>
      <c r="UNO1491" s="55"/>
      <c r="UNP1491" s="55"/>
      <c r="UNQ1491" s="55"/>
      <c r="UNR1491" s="55"/>
      <c r="UNS1491" s="55"/>
      <c r="UNT1491" s="55"/>
      <c r="UNU1491" s="55"/>
      <c r="UNV1491" s="55"/>
      <c r="UNW1491" s="55"/>
      <c r="UNX1491" s="55"/>
      <c r="UNY1491" s="55"/>
      <c r="UNZ1491" s="55"/>
      <c r="UOA1491" s="55"/>
      <c r="UOB1491" s="55"/>
      <c r="UOC1491" s="55"/>
      <c r="UOD1491" s="55"/>
      <c r="UOE1491" s="55"/>
      <c r="UOF1491" s="55"/>
      <c r="UOG1491" s="55"/>
      <c r="UOH1491" s="55"/>
      <c r="UOI1491" s="55"/>
      <c r="UOJ1491" s="55"/>
      <c r="UOK1491" s="55"/>
      <c r="UOL1491" s="55"/>
      <c r="UOM1491" s="55"/>
      <c r="UON1491" s="55"/>
      <c r="UOO1491" s="55"/>
      <c r="UOP1491" s="55"/>
      <c r="UOQ1491" s="55"/>
      <c r="UOR1491" s="55"/>
      <c r="UOS1491" s="55"/>
      <c r="UOT1491" s="55"/>
      <c r="UOU1491" s="55"/>
      <c r="UOV1491" s="55"/>
      <c r="UOW1491" s="55"/>
      <c r="UOX1491" s="55"/>
      <c r="UOY1491" s="55"/>
      <c r="UOZ1491" s="55"/>
      <c r="UPA1491" s="55"/>
      <c r="UPB1491" s="55"/>
      <c r="UPC1491" s="55"/>
      <c r="UPD1491" s="55"/>
      <c r="UPE1491" s="55"/>
      <c r="UPF1491" s="55"/>
      <c r="UPG1491" s="55"/>
      <c r="UPH1491" s="55"/>
      <c r="UPI1491" s="55"/>
      <c r="UPJ1491" s="55"/>
      <c r="UPK1491" s="55"/>
      <c r="UPL1491" s="55"/>
      <c r="UPM1491" s="55"/>
      <c r="UPN1491" s="55"/>
      <c r="UPO1491" s="55"/>
      <c r="UPP1491" s="55"/>
      <c r="UPQ1491" s="55"/>
      <c r="UPR1491" s="55"/>
      <c r="UPS1491" s="55"/>
      <c r="UPT1491" s="55"/>
      <c r="UPU1491" s="55"/>
      <c r="UPV1491" s="55"/>
      <c r="UPW1491" s="55"/>
      <c r="UPX1491" s="55"/>
      <c r="UPY1491" s="55"/>
      <c r="UPZ1491" s="55"/>
      <c r="UQA1491" s="55"/>
      <c r="UQB1491" s="55"/>
      <c r="UQC1491" s="55"/>
      <c r="UQD1491" s="55"/>
      <c r="UQE1491" s="55"/>
      <c r="UQF1491" s="55"/>
      <c r="UQG1491" s="55"/>
      <c r="UQH1491" s="55"/>
      <c r="UQI1491" s="55"/>
      <c r="UQJ1491" s="55"/>
      <c r="UQK1491" s="55"/>
      <c r="UQL1491" s="55"/>
      <c r="UQM1491" s="55"/>
      <c r="UQN1491" s="55"/>
      <c r="UQO1491" s="55"/>
      <c r="UQP1491" s="55"/>
      <c r="UQQ1491" s="55"/>
      <c r="UQR1491" s="55"/>
      <c r="UQS1491" s="55"/>
      <c r="UQT1491" s="55"/>
      <c r="UQU1491" s="55"/>
      <c r="UQV1491" s="55"/>
      <c r="UQW1491" s="55"/>
      <c r="UQX1491" s="55"/>
      <c r="UQY1491" s="55"/>
      <c r="UQZ1491" s="55"/>
      <c r="URA1491" s="55"/>
      <c r="URB1491" s="55"/>
      <c r="URC1491" s="55"/>
      <c r="URD1491" s="55"/>
      <c r="URE1491" s="55"/>
      <c r="URF1491" s="55"/>
      <c r="URG1491" s="55"/>
      <c r="URH1491" s="55"/>
      <c r="URI1491" s="55"/>
      <c r="URJ1491" s="55"/>
      <c r="URK1491" s="55"/>
      <c r="URL1491" s="55"/>
      <c r="URM1491" s="55"/>
      <c r="URN1491" s="55"/>
      <c r="URO1491" s="55"/>
      <c r="URP1491" s="55"/>
      <c r="URQ1491" s="55"/>
      <c r="URR1491" s="55"/>
      <c r="URS1491" s="55"/>
      <c r="URT1491" s="55"/>
      <c r="URU1491" s="55"/>
      <c r="URV1491" s="55"/>
      <c r="URW1491" s="55"/>
      <c r="URX1491" s="55"/>
      <c r="URY1491" s="55"/>
      <c r="URZ1491" s="55"/>
      <c r="USA1491" s="55"/>
      <c r="USB1491" s="55"/>
      <c r="USC1491" s="55"/>
      <c r="USD1491" s="55"/>
      <c r="USE1491" s="55"/>
      <c r="USF1491" s="55"/>
      <c r="USG1491" s="55"/>
      <c r="USH1491" s="55"/>
      <c r="USI1491" s="55"/>
      <c r="USJ1491" s="55"/>
      <c r="USK1491" s="55"/>
      <c r="USL1491" s="55"/>
      <c r="USM1491" s="55"/>
      <c r="USN1491" s="55"/>
      <c r="USO1491" s="55"/>
      <c r="USP1491" s="55"/>
      <c r="USQ1491" s="55"/>
      <c r="USR1491" s="55"/>
      <c r="USS1491" s="55"/>
      <c r="UST1491" s="55"/>
      <c r="USU1491" s="55"/>
      <c r="USV1491" s="55"/>
      <c r="USW1491" s="55"/>
      <c r="USX1491" s="55"/>
      <c r="USY1491" s="55"/>
      <c r="USZ1491" s="55"/>
      <c r="UTA1491" s="55"/>
      <c r="UTB1491" s="55"/>
      <c r="UTC1491" s="55"/>
      <c r="UTD1491" s="55"/>
      <c r="UTE1491" s="55"/>
      <c r="UTF1491" s="55"/>
      <c r="UTG1491" s="55"/>
      <c r="UTH1491" s="55"/>
      <c r="UTI1491" s="55"/>
      <c r="UTJ1491" s="55"/>
      <c r="UTK1491" s="55"/>
      <c r="UTL1491" s="55"/>
      <c r="UTM1491" s="55"/>
      <c r="UTN1491" s="55"/>
      <c r="UTO1491" s="55"/>
      <c r="UTP1491" s="55"/>
      <c r="UTQ1491" s="55"/>
      <c r="UTR1491" s="55"/>
      <c r="UTS1491" s="55"/>
      <c r="UTT1491" s="55"/>
      <c r="UTU1491" s="55"/>
      <c r="UTV1491" s="55"/>
      <c r="UTW1491" s="55"/>
      <c r="UTX1491" s="55"/>
      <c r="UTY1491" s="55"/>
      <c r="UTZ1491" s="55"/>
      <c r="UUA1491" s="55"/>
      <c r="UUB1491" s="55"/>
      <c r="UUC1491" s="55"/>
      <c r="UUD1491" s="55"/>
      <c r="UUE1491" s="55"/>
      <c r="UUF1491" s="55"/>
      <c r="UUG1491" s="55"/>
      <c r="UUH1491" s="55"/>
      <c r="UUI1491" s="55"/>
      <c r="UUJ1491" s="55"/>
      <c r="UUK1491" s="55"/>
      <c r="UUL1491" s="55"/>
      <c r="UUM1491" s="55"/>
      <c r="UUN1491" s="55"/>
      <c r="UUO1491" s="55"/>
      <c r="UUP1491" s="55"/>
      <c r="UUQ1491" s="55"/>
      <c r="UUR1491" s="55"/>
      <c r="UUS1491" s="55"/>
      <c r="UUT1491" s="55"/>
      <c r="UUU1491" s="55"/>
      <c r="UUV1491" s="55"/>
      <c r="UUW1491" s="55"/>
      <c r="UUX1491" s="55"/>
      <c r="UUY1491" s="55"/>
      <c r="UUZ1491" s="55"/>
      <c r="UVA1491" s="55"/>
      <c r="UVB1491" s="55"/>
      <c r="UVC1491" s="55"/>
      <c r="UVD1491" s="55"/>
      <c r="UVE1491" s="55"/>
      <c r="UVF1491" s="55"/>
      <c r="UVG1491" s="55"/>
      <c r="UVH1491" s="55"/>
      <c r="UVI1491" s="55"/>
      <c r="UVJ1491" s="55"/>
      <c r="UVK1491" s="55"/>
      <c r="UVL1491" s="55"/>
      <c r="UVM1491" s="55"/>
      <c r="UVN1491" s="55"/>
      <c r="UVO1491" s="55"/>
      <c r="UVP1491" s="55"/>
      <c r="UVQ1491" s="55"/>
      <c r="UVR1491" s="55"/>
      <c r="UVS1491" s="55"/>
      <c r="UVT1491" s="55"/>
      <c r="UVU1491" s="55"/>
      <c r="UVV1491" s="55"/>
      <c r="UVW1491" s="55"/>
      <c r="UVX1491" s="55"/>
      <c r="UVY1491" s="55"/>
      <c r="UVZ1491" s="55"/>
      <c r="UWA1491" s="55"/>
      <c r="UWB1491" s="55"/>
      <c r="UWC1491" s="55"/>
      <c r="UWD1491" s="55"/>
      <c r="UWE1491" s="55"/>
      <c r="UWF1491" s="55"/>
      <c r="UWG1491" s="55"/>
      <c r="UWH1491" s="55"/>
      <c r="UWI1491" s="55"/>
      <c r="UWJ1491" s="55"/>
      <c r="UWK1491" s="55"/>
      <c r="UWL1491" s="55"/>
      <c r="UWM1491" s="55"/>
      <c r="UWN1491" s="55"/>
      <c r="UWO1491" s="55"/>
      <c r="UWP1491" s="55"/>
      <c r="UWQ1491" s="55"/>
      <c r="UWR1491" s="55"/>
      <c r="UWS1491" s="55"/>
      <c r="UWT1491" s="55"/>
      <c r="UWU1491" s="55"/>
      <c r="UWV1491" s="55"/>
      <c r="UWW1491" s="55"/>
      <c r="UWX1491" s="55"/>
      <c r="UWY1491" s="55"/>
      <c r="UWZ1491" s="55"/>
      <c r="UXA1491" s="55"/>
      <c r="UXB1491" s="55"/>
      <c r="UXC1491" s="55"/>
      <c r="UXD1491" s="55"/>
      <c r="UXE1491" s="55"/>
      <c r="UXF1491" s="55"/>
      <c r="UXG1491" s="55"/>
      <c r="UXH1491" s="55"/>
      <c r="UXI1491" s="55"/>
      <c r="UXJ1491" s="55"/>
      <c r="UXK1491" s="55"/>
      <c r="UXL1491" s="55"/>
      <c r="UXM1491" s="55"/>
      <c r="UXN1491" s="55"/>
      <c r="UXO1491" s="55"/>
      <c r="UXP1491" s="55"/>
      <c r="UXQ1491" s="55"/>
      <c r="UXR1491" s="55"/>
      <c r="UXS1491" s="55"/>
      <c r="UXT1491" s="55"/>
      <c r="UXU1491" s="55"/>
      <c r="UXV1491" s="55"/>
      <c r="UXW1491" s="55"/>
      <c r="UXX1491" s="55"/>
      <c r="UXY1491" s="55"/>
      <c r="UXZ1491" s="55"/>
      <c r="UYA1491" s="55"/>
      <c r="UYB1491" s="55"/>
      <c r="UYC1491" s="55"/>
      <c r="UYD1491" s="55"/>
      <c r="UYE1491" s="55"/>
      <c r="UYF1491" s="55"/>
      <c r="UYG1491" s="55"/>
      <c r="UYH1491" s="55"/>
      <c r="UYI1491" s="55"/>
      <c r="UYJ1491" s="55"/>
      <c r="UYK1491" s="55"/>
      <c r="UYL1491" s="55"/>
      <c r="UYM1491" s="55"/>
      <c r="UYN1491" s="55"/>
      <c r="UYO1491" s="55"/>
      <c r="UYP1491" s="55"/>
      <c r="UYQ1491" s="55"/>
      <c r="UYR1491" s="55"/>
      <c r="UYS1491" s="55"/>
      <c r="UYT1491" s="55"/>
      <c r="UYU1491" s="55"/>
      <c r="UYV1491" s="55"/>
      <c r="UYW1491" s="55"/>
      <c r="UYX1491" s="55"/>
      <c r="UYY1491" s="55"/>
      <c r="UYZ1491" s="55"/>
      <c r="UZA1491" s="55"/>
      <c r="UZB1491" s="55"/>
      <c r="UZC1491" s="55"/>
      <c r="UZD1491" s="55"/>
      <c r="UZE1491" s="55"/>
      <c r="UZF1491" s="55"/>
      <c r="UZG1491" s="55"/>
      <c r="UZH1491" s="55"/>
      <c r="UZI1491" s="55"/>
      <c r="UZJ1491" s="55"/>
      <c r="UZK1491" s="55"/>
      <c r="UZL1491" s="55"/>
      <c r="UZM1491" s="55"/>
      <c r="UZN1491" s="55"/>
      <c r="UZO1491" s="55"/>
      <c r="UZP1491" s="55"/>
      <c r="UZQ1491" s="55"/>
      <c r="UZR1491" s="55"/>
      <c r="UZS1491" s="55"/>
      <c r="UZT1491" s="55"/>
      <c r="UZU1491" s="55"/>
      <c r="UZV1491" s="55"/>
      <c r="UZW1491" s="55"/>
      <c r="UZX1491" s="55"/>
      <c r="UZY1491" s="55"/>
      <c r="UZZ1491" s="55"/>
      <c r="VAA1491" s="55"/>
      <c r="VAB1491" s="55"/>
      <c r="VAC1491" s="55"/>
      <c r="VAD1491" s="55"/>
      <c r="VAE1491" s="55"/>
      <c r="VAF1491" s="55"/>
      <c r="VAG1491" s="55"/>
      <c r="VAH1491" s="55"/>
      <c r="VAI1491" s="55"/>
      <c r="VAJ1491" s="55"/>
      <c r="VAK1491" s="55"/>
      <c r="VAL1491" s="55"/>
      <c r="VAM1491" s="55"/>
      <c r="VAN1491" s="55"/>
      <c r="VAO1491" s="55"/>
      <c r="VAP1491" s="55"/>
      <c r="VAQ1491" s="55"/>
      <c r="VAR1491" s="55"/>
      <c r="VAS1491" s="55"/>
      <c r="VAT1491" s="55"/>
      <c r="VAU1491" s="55"/>
      <c r="VAV1491" s="55"/>
      <c r="VAW1491" s="55"/>
      <c r="VAX1491" s="55"/>
      <c r="VAY1491" s="55"/>
      <c r="VAZ1491" s="55"/>
      <c r="VBA1491" s="55"/>
      <c r="VBB1491" s="55"/>
      <c r="VBC1491" s="55"/>
      <c r="VBD1491" s="55"/>
      <c r="VBE1491" s="55"/>
      <c r="VBF1491" s="55"/>
      <c r="VBG1491" s="55"/>
      <c r="VBH1491" s="55"/>
      <c r="VBI1491" s="55"/>
      <c r="VBJ1491" s="55"/>
      <c r="VBK1491" s="55"/>
      <c r="VBL1491" s="55"/>
      <c r="VBM1491" s="55"/>
      <c r="VBN1491" s="55"/>
      <c r="VBO1491" s="55"/>
      <c r="VBP1491" s="55"/>
      <c r="VBQ1491" s="55"/>
      <c r="VBR1491" s="55"/>
      <c r="VBS1491" s="55"/>
      <c r="VBT1491" s="55"/>
      <c r="VBU1491" s="55"/>
      <c r="VBV1491" s="55"/>
      <c r="VBW1491" s="55"/>
      <c r="VBX1491" s="55"/>
      <c r="VBY1491" s="55"/>
      <c r="VBZ1491" s="55"/>
      <c r="VCA1491" s="55"/>
      <c r="VCB1491" s="55"/>
      <c r="VCC1491" s="55"/>
      <c r="VCD1491" s="55"/>
      <c r="VCE1491" s="55"/>
      <c r="VCF1491" s="55"/>
      <c r="VCG1491" s="55"/>
      <c r="VCH1491" s="55"/>
      <c r="VCI1491" s="55"/>
      <c r="VCJ1491" s="55"/>
      <c r="VCK1491" s="55"/>
      <c r="VCL1491" s="55"/>
      <c r="VCM1491" s="55"/>
      <c r="VCN1491" s="55"/>
      <c r="VCO1491" s="55"/>
      <c r="VCP1491" s="55"/>
      <c r="VCQ1491" s="55"/>
      <c r="VCR1491" s="55"/>
      <c r="VCS1491" s="55"/>
      <c r="VCT1491" s="55"/>
      <c r="VCU1491" s="55"/>
      <c r="VCV1491" s="55"/>
      <c r="VCW1491" s="55"/>
      <c r="VCX1491" s="55"/>
      <c r="VCY1491" s="55"/>
      <c r="VCZ1491" s="55"/>
      <c r="VDA1491" s="55"/>
      <c r="VDB1491" s="55"/>
      <c r="VDC1491" s="55"/>
      <c r="VDD1491" s="55"/>
      <c r="VDE1491" s="55"/>
      <c r="VDF1491" s="55"/>
      <c r="VDG1491" s="55"/>
      <c r="VDH1491" s="55"/>
      <c r="VDI1491" s="55"/>
      <c r="VDJ1491" s="55"/>
      <c r="VDK1491" s="55"/>
      <c r="VDL1491" s="55"/>
      <c r="VDM1491" s="55"/>
      <c r="VDN1491" s="55"/>
      <c r="VDO1491" s="55"/>
      <c r="VDP1491" s="55"/>
      <c r="VDQ1491" s="55"/>
      <c r="VDR1491" s="55"/>
      <c r="VDS1491" s="55"/>
      <c r="VDT1491" s="55"/>
      <c r="VDU1491" s="55"/>
      <c r="VDV1491" s="55"/>
      <c r="VDW1491" s="55"/>
      <c r="VDX1491" s="55"/>
      <c r="VDY1491" s="55"/>
      <c r="VDZ1491" s="55"/>
      <c r="VEA1491" s="55"/>
      <c r="VEB1491" s="55"/>
      <c r="VEC1491" s="55"/>
      <c r="VED1491" s="55"/>
      <c r="VEE1491" s="55"/>
      <c r="VEF1491" s="55"/>
      <c r="VEG1491" s="55"/>
      <c r="VEH1491" s="55"/>
      <c r="VEI1491" s="55"/>
      <c r="VEJ1491" s="55"/>
      <c r="VEK1491" s="55"/>
      <c r="VEL1491" s="55"/>
      <c r="VEM1491" s="55"/>
      <c r="VEN1491" s="55"/>
      <c r="VEO1491" s="55"/>
      <c r="VEP1491" s="55"/>
      <c r="VEQ1491" s="55"/>
      <c r="VER1491" s="55"/>
      <c r="VES1491" s="55"/>
      <c r="VET1491" s="55"/>
      <c r="VEU1491" s="55"/>
      <c r="VEV1491" s="55"/>
      <c r="VEW1491" s="55"/>
      <c r="VEX1491" s="55"/>
      <c r="VEY1491" s="55"/>
      <c r="VEZ1491" s="55"/>
      <c r="VFA1491" s="55"/>
      <c r="VFB1491" s="55"/>
      <c r="VFC1491" s="55"/>
      <c r="VFD1491" s="55"/>
      <c r="VFE1491" s="55"/>
      <c r="VFF1491" s="55"/>
      <c r="VFG1491" s="55"/>
      <c r="VFH1491" s="55"/>
      <c r="VFI1491" s="55"/>
      <c r="VFJ1491" s="55"/>
      <c r="VFK1491" s="55"/>
      <c r="VFL1491" s="55"/>
      <c r="VFM1491" s="55"/>
      <c r="VFN1491" s="55"/>
      <c r="VFO1491" s="55"/>
      <c r="VFP1491" s="55"/>
      <c r="VFQ1491" s="55"/>
      <c r="VFR1491" s="55"/>
      <c r="VFS1491" s="55"/>
      <c r="VFT1491" s="55"/>
      <c r="VFU1491" s="55"/>
      <c r="VFV1491" s="55"/>
      <c r="VFW1491" s="55"/>
      <c r="VFX1491" s="55"/>
      <c r="VFY1491" s="55"/>
      <c r="VFZ1491" s="55"/>
      <c r="VGA1491" s="55"/>
      <c r="VGB1491" s="55"/>
      <c r="VGC1491" s="55"/>
      <c r="VGD1491" s="55"/>
      <c r="VGE1491" s="55"/>
      <c r="VGF1491" s="55"/>
      <c r="VGG1491" s="55"/>
      <c r="VGH1491" s="55"/>
      <c r="VGI1491" s="55"/>
      <c r="VGJ1491" s="55"/>
      <c r="VGK1491" s="55"/>
      <c r="VGL1491" s="55"/>
      <c r="VGM1491" s="55"/>
      <c r="VGN1491" s="55"/>
      <c r="VGO1491" s="55"/>
      <c r="VGP1491" s="55"/>
      <c r="VGQ1491" s="55"/>
      <c r="VGR1491" s="55"/>
      <c r="VGS1491" s="55"/>
      <c r="VGT1491" s="55"/>
      <c r="VGU1491" s="55"/>
      <c r="VGV1491" s="55"/>
      <c r="VGW1491" s="55"/>
      <c r="VGX1491" s="55"/>
      <c r="VGY1491" s="55"/>
      <c r="VGZ1491" s="55"/>
      <c r="VHA1491" s="55"/>
      <c r="VHB1491" s="55"/>
      <c r="VHC1491" s="55"/>
      <c r="VHD1491" s="55"/>
      <c r="VHE1491" s="55"/>
      <c r="VHF1491" s="55"/>
      <c r="VHG1491" s="55"/>
      <c r="VHH1491" s="55"/>
      <c r="VHI1491" s="55"/>
      <c r="VHJ1491" s="55"/>
      <c r="VHK1491" s="55"/>
      <c r="VHL1491" s="55"/>
      <c r="VHM1491" s="55"/>
      <c r="VHN1491" s="55"/>
      <c r="VHO1491" s="55"/>
      <c r="VHP1491" s="55"/>
      <c r="VHQ1491" s="55"/>
      <c r="VHR1491" s="55"/>
      <c r="VHS1491" s="55"/>
      <c r="VHT1491" s="55"/>
      <c r="VHU1491" s="55"/>
      <c r="VHV1491" s="55"/>
      <c r="VHW1491" s="55"/>
      <c r="VHX1491" s="55"/>
      <c r="VHY1491" s="55"/>
      <c r="VHZ1491" s="55"/>
      <c r="VIA1491" s="55"/>
      <c r="VIB1491" s="55"/>
      <c r="VIC1491" s="55"/>
      <c r="VID1491" s="55"/>
      <c r="VIE1491" s="55"/>
      <c r="VIF1491" s="55"/>
      <c r="VIG1491" s="55"/>
      <c r="VIH1491" s="55"/>
      <c r="VII1491" s="55"/>
      <c r="VIJ1491" s="55"/>
      <c r="VIK1491" s="55"/>
      <c r="VIL1491" s="55"/>
      <c r="VIM1491" s="55"/>
      <c r="VIN1491" s="55"/>
      <c r="VIO1491" s="55"/>
      <c r="VIP1491" s="55"/>
      <c r="VIQ1491" s="55"/>
      <c r="VIR1491" s="55"/>
      <c r="VIS1491" s="55"/>
      <c r="VIT1491" s="55"/>
      <c r="VIU1491" s="55"/>
      <c r="VIV1491" s="55"/>
      <c r="VIW1491" s="55"/>
      <c r="VIX1491" s="55"/>
      <c r="VIY1491" s="55"/>
      <c r="VIZ1491" s="55"/>
      <c r="VJA1491" s="55"/>
      <c r="VJB1491" s="55"/>
      <c r="VJC1491" s="55"/>
      <c r="VJD1491" s="55"/>
      <c r="VJE1491" s="55"/>
      <c r="VJF1491" s="55"/>
      <c r="VJG1491" s="55"/>
      <c r="VJH1491" s="55"/>
      <c r="VJI1491" s="55"/>
      <c r="VJJ1491" s="55"/>
      <c r="VJK1491" s="55"/>
      <c r="VJL1491" s="55"/>
      <c r="VJM1491" s="55"/>
      <c r="VJN1491" s="55"/>
      <c r="VJO1491" s="55"/>
      <c r="VJP1491" s="55"/>
      <c r="VJQ1491" s="55"/>
      <c r="VJR1491" s="55"/>
      <c r="VJS1491" s="55"/>
      <c r="VJT1491" s="55"/>
      <c r="VJU1491" s="55"/>
      <c r="VJV1491" s="55"/>
      <c r="VJW1491" s="55"/>
      <c r="VJX1491" s="55"/>
      <c r="VJY1491" s="55"/>
      <c r="VJZ1491" s="55"/>
      <c r="VKA1491" s="55"/>
      <c r="VKB1491" s="55"/>
      <c r="VKC1491" s="55"/>
      <c r="VKD1491" s="55"/>
      <c r="VKE1491" s="55"/>
      <c r="VKF1491" s="55"/>
      <c r="VKG1491" s="55"/>
      <c r="VKH1491" s="55"/>
      <c r="VKI1491" s="55"/>
      <c r="VKJ1491" s="55"/>
      <c r="VKK1491" s="55"/>
      <c r="VKL1491" s="55"/>
      <c r="VKM1491" s="55"/>
      <c r="VKN1491" s="55"/>
      <c r="VKO1491" s="55"/>
      <c r="VKP1491" s="55"/>
      <c r="VKQ1491" s="55"/>
      <c r="VKR1491" s="55"/>
      <c r="VKS1491" s="55"/>
      <c r="VKT1491" s="55"/>
      <c r="VKU1491" s="55"/>
      <c r="VKV1491" s="55"/>
      <c r="VKW1491" s="55"/>
      <c r="VKX1491" s="55"/>
      <c r="VKY1491" s="55"/>
      <c r="VKZ1491" s="55"/>
      <c r="VLA1491" s="55"/>
      <c r="VLB1491" s="55"/>
      <c r="VLC1491" s="55"/>
      <c r="VLD1491" s="55"/>
      <c r="VLE1491" s="55"/>
      <c r="VLF1491" s="55"/>
      <c r="VLG1491" s="55"/>
      <c r="VLH1491" s="55"/>
      <c r="VLI1491" s="55"/>
      <c r="VLJ1491" s="55"/>
      <c r="VLK1491" s="55"/>
      <c r="VLL1491" s="55"/>
      <c r="VLM1491" s="55"/>
      <c r="VLN1491" s="55"/>
      <c r="VLO1491" s="55"/>
      <c r="VLP1491" s="55"/>
      <c r="VLQ1491" s="55"/>
      <c r="VLR1491" s="55"/>
      <c r="VLS1491" s="55"/>
      <c r="VLT1491" s="55"/>
      <c r="VLU1491" s="55"/>
      <c r="VLV1491" s="55"/>
      <c r="VLW1491" s="55"/>
      <c r="VLX1491" s="55"/>
      <c r="VLY1491" s="55"/>
      <c r="VLZ1491" s="55"/>
      <c r="VMA1491" s="55"/>
      <c r="VMB1491" s="55"/>
      <c r="VMC1491" s="55"/>
      <c r="VMD1491" s="55"/>
      <c r="VME1491" s="55"/>
      <c r="VMF1491" s="55"/>
      <c r="VMG1491" s="55"/>
      <c r="VMH1491" s="55"/>
      <c r="VMI1491" s="55"/>
      <c r="VMJ1491" s="55"/>
      <c r="VMK1491" s="55"/>
      <c r="VML1491" s="55"/>
      <c r="VMM1491" s="55"/>
      <c r="VMN1491" s="55"/>
      <c r="VMO1491" s="55"/>
      <c r="VMP1491" s="55"/>
      <c r="VMQ1491" s="55"/>
      <c r="VMR1491" s="55"/>
      <c r="VMS1491" s="55"/>
      <c r="VMT1491" s="55"/>
      <c r="VMU1491" s="55"/>
      <c r="VMV1491" s="55"/>
      <c r="VMW1491" s="55"/>
      <c r="VMX1491" s="55"/>
      <c r="VMY1491" s="55"/>
      <c r="VMZ1491" s="55"/>
      <c r="VNA1491" s="55"/>
      <c r="VNB1491" s="55"/>
      <c r="VNC1491" s="55"/>
      <c r="VND1491" s="55"/>
      <c r="VNE1491" s="55"/>
      <c r="VNF1491" s="55"/>
      <c r="VNG1491" s="55"/>
      <c r="VNH1491" s="55"/>
      <c r="VNI1491" s="55"/>
      <c r="VNJ1491" s="55"/>
      <c r="VNK1491" s="55"/>
      <c r="VNL1491" s="55"/>
      <c r="VNM1491" s="55"/>
      <c r="VNN1491" s="55"/>
      <c r="VNO1491" s="55"/>
      <c r="VNP1491" s="55"/>
      <c r="VNQ1491" s="55"/>
      <c r="VNR1491" s="55"/>
      <c r="VNS1491" s="55"/>
      <c r="VNT1491" s="55"/>
      <c r="VNU1491" s="55"/>
      <c r="VNV1491" s="55"/>
      <c r="VNW1491" s="55"/>
      <c r="VNX1491" s="55"/>
      <c r="VNY1491" s="55"/>
      <c r="VNZ1491" s="55"/>
      <c r="VOA1491" s="55"/>
      <c r="VOB1491" s="55"/>
      <c r="VOC1491" s="55"/>
      <c r="VOD1491" s="55"/>
      <c r="VOE1491" s="55"/>
      <c r="VOF1491" s="55"/>
      <c r="VOG1491" s="55"/>
      <c r="VOH1491" s="55"/>
      <c r="VOI1491" s="55"/>
      <c r="VOJ1491" s="55"/>
      <c r="VOK1491" s="55"/>
      <c r="VOL1491" s="55"/>
      <c r="VOM1491" s="55"/>
      <c r="VON1491" s="55"/>
      <c r="VOO1491" s="55"/>
      <c r="VOP1491" s="55"/>
      <c r="VOQ1491" s="55"/>
      <c r="VOR1491" s="55"/>
      <c r="VOS1491" s="55"/>
      <c r="VOT1491" s="55"/>
      <c r="VOU1491" s="55"/>
      <c r="VOV1491" s="55"/>
      <c r="VOW1491" s="55"/>
      <c r="VOX1491" s="55"/>
      <c r="VOY1491" s="55"/>
      <c r="VOZ1491" s="55"/>
      <c r="VPA1491" s="55"/>
      <c r="VPB1491" s="55"/>
      <c r="VPC1491" s="55"/>
      <c r="VPD1491" s="55"/>
      <c r="VPE1491" s="55"/>
      <c r="VPF1491" s="55"/>
      <c r="VPG1491" s="55"/>
      <c r="VPH1491" s="55"/>
      <c r="VPI1491" s="55"/>
      <c r="VPJ1491" s="55"/>
      <c r="VPK1491" s="55"/>
      <c r="VPL1491" s="55"/>
      <c r="VPM1491" s="55"/>
      <c r="VPN1491" s="55"/>
      <c r="VPO1491" s="55"/>
      <c r="VPP1491" s="55"/>
      <c r="VPQ1491" s="55"/>
      <c r="VPR1491" s="55"/>
      <c r="VPS1491" s="55"/>
      <c r="VPT1491" s="55"/>
      <c r="VPU1491" s="55"/>
      <c r="VPV1491" s="55"/>
      <c r="VPW1491" s="55"/>
      <c r="VPX1491" s="55"/>
      <c r="VPY1491" s="55"/>
      <c r="VPZ1491" s="55"/>
      <c r="VQA1491" s="55"/>
      <c r="VQB1491" s="55"/>
      <c r="VQC1491" s="55"/>
      <c r="VQD1491" s="55"/>
      <c r="VQE1491" s="55"/>
      <c r="VQF1491" s="55"/>
      <c r="VQG1491" s="55"/>
      <c r="VQH1491" s="55"/>
      <c r="VQI1491" s="55"/>
      <c r="VQJ1491" s="55"/>
      <c r="VQK1491" s="55"/>
      <c r="VQL1491" s="55"/>
      <c r="VQM1491" s="55"/>
      <c r="VQN1491" s="55"/>
      <c r="VQO1491" s="55"/>
      <c r="VQP1491" s="55"/>
      <c r="VQQ1491" s="55"/>
      <c r="VQR1491" s="55"/>
      <c r="VQS1491" s="55"/>
      <c r="VQT1491" s="55"/>
      <c r="VQU1491" s="55"/>
      <c r="VQV1491" s="55"/>
      <c r="VQW1491" s="55"/>
      <c r="VQX1491" s="55"/>
      <c r="VQY1491" s="55"/>
      <c r="VQZ1491" s="55"/>
      <c r="VRA1491" s="55"/>
      <c r="VRB1491" s="55"/>
      <c r="VRC1491" s="55"/>
      <c r="VRD1491" s="55"/>
      <c r="VRE1491" s="55"/>
      <c r="VRF1491" s="55"/>
      <c r="VRG1491" s="55"/>
      <c r="VRH1491" s="55"/>
      <c r="VRI1491" s="55"/>
      <c r="VRJ1491" s="55"/>
      <c r="VRK1491" s="55"/>
      <c r="VRL1491" s="55"/>
      <c r="VRM1491" s="55"/>
      <c r="VRN1491" s="55"/>
      <c r="VRO1491" s="55"/>
      <c r="VRP1491" s="55"/>
      <c r="VRQ1491" s="55"/>
      <c r="VRR1491" s="55"/>
      <c r="VRS1491" s="55"/>
      <c r="VRT1491" s="55"/>
      <c r="VRU1491" s="55"/>
      <c r="VRV1491" s="55"/>
      <c r="VRW1491" s="55"/>
      <c r="VRX1491" s="55"/>
      <c r="VRY1491" s="55"/>
      <c r="VRZ1491" s="55"/>
      <c r="VSA1491" s="55"/>
      <c r="VSB1491" s="55"/>
      <c r="VSC1491" s="55"/>
      <c r="VSD1491" s="55"/>
      <c r="VSE1491" s="55"/>
      <c r="VSF1491" s="55"/>
      <c r="VSG1491" s="55"/>
      <c r="VSH1491" s="55"/>
      <c r="VSI1491" s="55"/>
      <c r="VSJ1491" s="55"/>
      <c r="VSK1491" s="55"/>
      <c r="VSL1491" s="55"/>
      <c r="VSM1491" s="55"/>
      <c r="VSN1491" s="55"/>
      <c r="VSO1491" s="55"/>
      <c r="VSP1491" s="55"/>
      <c r="VSQ1491" s="55"/>
      <c r="VSR1491" s="55"/>
      <c r="VSS1491" s="55"/>
      <c r="VST1491" s="55"/>
      <c r="VSU1491" s="55"/>
      <c r="VSV1491" s="55"/>
      <c r="VSW1491" s="55"/>
      <c r="VSX1491" s="55"/>
      <c r="VSY1491" s="55"/>
      <c r="VSZ1491" s="55"/>
      <c r="VTA1491" s="55"/>
      <c r="VTB1491" s="55"/>
      <c r="VTC1491" s="55"/>
      <c r="VTD1491" s="55"/>
      <c r="VTE1491" s="55"/>
      <c r="VTF1491" s="55"/>
      <c r="VTG1491" s="55"/>
      <c r="VTH1491" s="55"/>
      <c r="VTI1491" s="55"/>
      <c r="VTJ1491" s="55"/>
      <c r="VTK1491" s="55"/>
      <c r="VTL1491" s="55"/>
      <c r="VTM1491" s="55"/>
      <c r="VTN1491" s="55"/>
      <c r="VTO1491" s="55"/>
      <c r="VTP1491" s="55"/>
      <c r="VTQ1491" s="55"/>
      <c r="VTR1491" s="55"/>
      <c r="VTS1491" s="55"/>
      <c r="VTT1491" s="55"/>
      <c r="VTU1491" s="55"/>
      <c r="VTV1491" s="55"/>
      <c r="VTW1491" s="55"/>
      <c r="VTX1491" s="55"/>
      <c r="VTY1491" s="55"/>
      <c r="VTZ1491" s="55"/>
      <c r="VUA1491" s="55"/>
      <c r="VUB1491" s="55"/>
      <c r="VUC1491" s="55"/>
      <c r="VUD1491" s="55"/>
      <c r="VUE1491" s="55"/>
      <c r="VUF1491" s="55"/>
      <c r="VUG1491" s="55"/>
      <c r="VUH1491" s="55"/>
      <c r="VUI1491" s="55"/>
      <c r="VUJ1491" s="55"/>
      <c r="VUK1491" s="55"/>
      <c r="VUL1491" s="55"/>
      <c r="VUM1491" s="55"/>
      <c r="VUN1491" s="55"/>
      <c r="VUO1491" s="55"/>
      <c r="VUP1491" s="55"/>
      <c r="VUQ1491" s="55"/>
      <c r="VUR1491" s="55"/>
      <c r="VUS1491" s="55"/>
      <c r="VUT1491" s="55"/>
      <c r="VUU1491" s="55"/>
      <c r="VUV1491" s="55"/>
      <c r="VUW1491" s="55"/>
      <c r="VUX1491" s="55"/>
      <c r="VUY1491" s="55"/>
      <c r="VUZ1491" s="55"/>
      <c r="VVA1491" s="55"/>
      <c r="VVB1491" s="55"/>
      <c r="VVC1491" s="55"/>
      <c r="VVD1491" s="55"/>
      <c r="VVE1491" s="55"/>
      <c r="VVF1491" s="55"/>
      <c r="VVG1491" s="55"/>
      <c r="VVH1491" s="55"/>
      <c r="VVI1491" s="55"/>
      <c r="VVJ1491" s="55"/>
      <c r="VVK1491" s="55"/>
      <c r="VVL1491" s="55"/>
      <c r="VVM1491" s="55"/>
      <c r="VVN1491" s="55"/>
      <c r="VVO1491" s="55"/>
      <c r="VVP1491" s="55"/>
      <c r="VVQ1491" s="55"/>
      <c r="VVR1491" s="55"/>
      <c r="VVS1491" s="55"/>
      <c r="VVT1491" s="55"/>
      <c r="VVU1491" s="55"/>
      <c r="VVV1491" s="55"/>
      <c r="VVW1491" s="55"/>
      <c r="VVX1491" s="55"/>
      <c r="VVY1491" s="55"/>
      <c r="VVZ1491" s="55"/>
      <c r="VWA1491" s="55"/>
      <c r="VWB1491" s="55"/>
      <c r="VWC1491" s="55"/>
      <c r="VWD1491" s="55"/>
      <c r="VWE1491" s="55"/>
      <c r="VWF1491" s="55"/>
      <c r="VWG1491" s="55"/>
      <c r="VWH1491" s="55"/>
      <c r="VWI1491" s="55"/>
      <c r="VWJ1491" s="55"/>
      <c r="VWK1491" s="55"/>
      <c r="VWL1491" s="55"/>
      <c r="VWM1491" s="55"/>
      <c r="VWN1491" s="55"/>
      <c r="VWO1491" s="55"/>
      <c r="VWP1491" s="55"/>
      <c r="VWQ1491" s="55"/>
      <c r="VWR1491" s="55"/>
      <c r="VWS1491" s="55"/>
      <c r="VWT1491" s="55"/>
      <c r="VWU1491" s="55"/>
      <c r="VWV1491" s="55"/>
      <c r="VWW1491" s="55"/>
      <c r="VWX1491" s="55"/>
      <c r="VWY1491" s="55"/>
      <c r="VWZ1491" s="55"/>
      <c r="VXA1491" s="55"/>
      <c r="VXB1491" s="55"/>
      <c r="VXC1491" s="55"/>
      <c r="VXD1491" s="55"/>
      <c r="VXE1491" s="55"/>
      <c r="VXF1491" s="55"/>
      <c r="VXG1491" s="55"/>
      <c r="VXH1491" s="55"/>
      <c r="VXI1491" s="55"/>
      <c r="VXJ1491" s="55"/>
      <c r="VXK1491" s="55"/>
      <c r="VXL1491" s="55"/>
      <c r="VXM1491" s="55"/>
      <c r="VXN1491" s="55"/>
      <c r="VXO1491" s="55"/>
      <c r="VXP1491" s="55"/>
      <c r="VXQ1491" s="55"/>
      <c r="VXR1491" s="55"/>
      <c r="VXS1491" s="55"/>
      <c r="VXT1491" s="55"/>
      <c r="VXU1491" s="55"/>
      <c r="VXV1491" s="55"/>
      <c r="VXW1491" s="55"/>
      <c r="VXX1491" s="55"/>
      <c r="VXY1491" s="55"/>
      <c r="VXZ1491" s="55"/>
      <c r="VYA1491" s="55"/>
      <c r="VYB1491" s="55"/>
      <c r="VYC1491" s="55"/>
      <c r="VYD1491" s="55"/>
      <c r="VYE1491" s="55"/>
      <c r="VYF1491" s="55"/>
      <c r="VYG1491" s="55"/>
      <c r="VYH1491" s="55"/>
      <c r="VYI1491" s="55"/>
      <c r="VYJ1491" s="55"/>
      <c r="VYK1491" s="55"/>
      <c r="VYL1491" s="55"/>
      <c r="VYM1491" s="55"/>
      <c r="VYN1491" s="55"/>
      <c r="VYO1491" s="55"/>
      <c r="VYP1491" s="55"/>
      <c r="VYQ1491" s="55"/>
      <c r="VYR1491" s="55"/>
      <c r="VYS1491" s="55"/>
      <c r="VYT1491" s="55"/>
      <c r="VYU1491" s="55"/>
      <c r="VYV1491" s="55"/>
      <c r="VYW1491" s="55"/>
      <c r="VYX1491" s="55"/>
      <c r="VYY1491" s="55"/>
      <c r="VYZ1491" s="55"/>
      <c r="VZA1491" s="55"/>
      <c r="VZB1491" s="55"/>
      <c r="VZC1491" s="55"/>
      <c r="VZD1491" s="55"/>
      <c r="VZE1491" s="55"/>
      <c r="VZF1491" s="55"/>
      <c r="VZG1491" s="55"/>
      <c r="VZH1491" s="55"/>
      <c r="VZI1491" s="55"/>
      <c r="VZJ1491" s="55"/>
      <c r="VZK1491" s="55"/>
      <c r="VZL1491" s="55"/>
      <c r="VZM1491" s="55"/>
      <c r="VZN1491" s="55"/>
      <c r="VZO1491" s="55"/>
      <c r="VZP1491" s="55"/>
      <c r="VZQ1491" s="55"/>
      <c r="VZR1491" s="55"/>
      <c r="VZS1491" s="55"/>
      <c r="VZT1491" s="55"/>
      <c r="VZU1491" s="55"/>
      <c r="VZV1491" s="55"/>
      <c r="VZW1491" s="55"/>
      <c r="VZX1491" s="55"/>
      <c r="VZY1491" s="55"/>
      <c r="VZZ1491" s="55"/>
      <c r="WAA1491" s="55"/>
      <c r="WAB1491" s="55"/>
      <c r="WAC1491" s="55"/>
      <c r="WAD1491" s="55"/>
      <c r="WAE1491" s="55"/>
      <c r="WAF1491" s="55"/>
      <c r="WAG1491" s="55"/>
      <c r="WAH1491" s="55"/>
      <c r="WAI1491" s="55"/>
      <c r="WAJ1491" s="55"/>
      <c r="WAK1491" s="55"/>
      <c r="WAL1491" s="55"/>
      <c r="WAM1491" s="55"/>
      <c r="WAN1491" s="55"/>
      <c r="WAO1491" s="55"/>
      <c r="WAP1491" s="55"/>
      <c r="WAQ1491" s="55"/>
      <c r="WAR1491" s="55"/>
      <c r="WAS1491" s="55"/>
      <c r="WAT1491" s="55"/>
      <c r="WAU1491" s="55"/>
      <c r="WAV1491" s="55"/>
      <c r="WAW1491" s="55"/>
      <c r="WAX1491" s="55"/>
      <c r="WAY1491" s="55"/>
      <c r="WAZ1491" s="55"/>
      <c r="WBA1491" s="55"/>
      <c r="WBB1491" s="55"/>
      <c r="WBC1491" s="55"/>
      <c r="WBD1491" s="55"/>
      <c r="WBE1491" s="55"/>
      <c r="WBF1491" s="55"/>
      <c r="WBG1491" s="55"/>
      <c r="WBH1491" s="55"/>
      <c r="WBI1491" s="55"/>
      <c r="WBJ1491" s="55"/>
      <c r="WBK1491" s="55"/>
      <c r="WBL1491" s="55"/>
      <c r="WBM1491" s="55"/>
      <c r="WBN1491" s="55"/>
      <c r="WBO1491" s="55"/>
      <c r="WBP1491" s="55"/>
      <c r="WBQ1491" s="55"/>
      <c r="WBR1491" s="55"/>
      <c r="WBS1491" s="55"/>
      <c r="WBT1491" s="55"/>
      <c r="WBU1491" s="55"/>
      <c r="WBV1491" s="55"/>
      <c r="WBW1491" s="55"/>
      <c r="WBX1491" s="55"/>
      <c r="WBY1491" s="55"/>
      <c r="WBZ1491" s="55"/>
      <c r="WCA1491" s="55"/>
      <c r="WCB1491" s="55"/>
      <c r="WCC1491" s="55"/>
      <c r="WCD1491" s="55"/>
      <c r="WCE1491" s="55"/>
      <c r="WCF1491" s="55"/>
      <c r="WCG1491" s="55"/>
      <c r="WCH1491" s="55"/>
      <c r="WCI1491" s="55"/>
      <c r="WCJ1491" s="55"/>
      <c r="WCK1491" s="55"/>
      <c r="WCL1491" s="55"/>
      <c r="WCM1491" s="55"/>
      <c r="WCN1491" s="55"/>
      <c r="WCO1491" s="55"/>
      <c r="WCP1491" s="55"/>
      <c r="WCQ1491" s="55"/>
      <c r="WCR1491" s="55"/>
      <c r="WCS1491" s="55"/>
      <c r="WCT1491" s="55"/>
      <c r="WCU1491" s="55"/>
      <c r="WCV1491" s="55"/>
      <c r="WCW1491" s="55"/>
      <c r="WCX1491" s="55"/>
      <c r="WCY1491" s="55"/>
      <c r="WCZ1491" s="55"/>
      <c r="WDA1491" s="55"/>
      <c r="WDB1491" s="55"/>
      <c r="WDC1491" s="55"/>
      <c r="WDD1491" s="55"/>
      <c r="WDE1491" s="55"/>
      <c r="WDF1491" s="55"/>
      <c r="WDG1491" s="55"/>
      <c r="WDH1491" s="55"/>
      <c r="WDI1491" s="55"/>
      <c r="WDJ1491" s="55"/>
      <c r="WDK1491" s="55"/>
      <c r="WDL1491" s="55"/>
      <c r="WDM1491" s="55"/>
      <c r="WDN1491" s="55"/>
      <c r="WDO1491" s="55"/>
      <c r="WDP1491" s="55"/>
      <c r="WDQ1491" s="55"/>
      <c r="WDR1491" s="55"/>
      <c r="WDS1491" s="55"/>
      <c r="WDT1491" s="55"/>
      <c r="WDU1491" s="55"/>
      <c r="WDV1491" s="55"/>
      <c r="WDW1491" s="55"/>
      <c r="WDX1491" s="55"/>
      <c r="WDY1491" s="55"/>
      <c r="WDZ1491" s="55"/>
      <c r="WEA1491" s="55"/>
      <c r="WEB1491" s="55"/>
      <c r="WEC1491" s="55"/>
      <c r="WED1491" s="55"/>
      <c r="WEE1491" s="55"/>
      <c r="WEF1491" s="55"/>
      <c r="WEG1491" s="55"/>
      <c r="WEH1491" s="55"/>
      <c r="WEI1491" s="55"/>
      <c r="WEJ1491" s="55"/>
      <c r="WEK1491" s="55"/>
      <c r="WEL1491" s="55"/>
      <c r="WEM1491" s="55"/>
      <c r="WEN1491" s="55"/>
      <c r="WEO1491" s="55"/>
      <c r="WEP1491" s="55"/>
      <c r="WEQ1491" s="55"/>
      <c r="WER1491" s="55"/>
      <c r="WES1491" s="55"/>
      <c r="WET1491" s="55"/>
      <c r="WEU1491" s="55"/>
      <c r="WEV1491" s="55"/>
      <c r="WEW1491" s="55"/>
      <c r="WEX1491" s="55"/>
      <c r="WEY1491" s="55"/>
      <c r="WEZ1491" s="55"/>
      <c r="WFA1491" s="55"/>
      <c r="WFB1491" s="55"/>
      <c r="WFC1491" s="55"/>
      <c r="WFD1491" s="55"/>
      <c r="WFE1491" s="55"/>
      <c r="WFF1491" s="55"/>
      <c r="WFG1491" s="55"/>
      <c r="WFH1491" s="55"/>
      <c r="WFI1491" s="55"/>
      <c r="WFJ1491" s="55"/>
      <c r="WFK1491" s="55"/>
      <c r="WFL1491" s="55"/>
      <c r="WFM1491" s="55"/>
      <c r="WFN1491" s="55"/>
      <c r="WFO1491" s="55"/>
      <c r="WFP1491" s="55"/>
      <c r="WFQ1491" s="55"/>
      <c r="WFR1491" s="55"/>
      <c r="WFS1491" s="55"/>
      <c r="WFT1491" s="55"/>
      <c r="WFU1491" s="55"/>
      <c r="WFV1491" s="55"/>
      <c r="WFW1491" s="55"/>
      <c r="WFX1491" s="55"/>
      <c r="WFY1491" s="55"/>
      <c r="WFZ1491" s="55"/>
      <c r="WGA1491" s="55"/>
      <c r="WGB1491" s="55"/>
      <c r="WGC1491" s="55"/>
      <c r="WGD1491" s="55"/>
      <c r="WGE1491" s="55"/>
      <c r="WGF1491" s="55"/>
      <c r="WGG1491" s="55"/>
      <c r="WGH1491" s="55"/>
      <c r="WGI1491" s="55"/>
      <c r="WGJ1491" s="55"/>
      <c r="WGK1491" s="55"/>
      <c r="WGL1491" s="55"/>
      <c r="WGM1491" s="55"/>
      <c r="WGN1491" s="55"/>
      <c r="WGO1491" s="55"/>
      <c r="WGP1491" s="55"/>
      <c r="WGQ1491" s="55"/>
      <c r="WGR1491" s="55"/>
      <c r="WGS1491" s="55"/>
      <c r="WGT1491" s="55"/>
      <c r="WGU1491" s="55"/>
      <c r="WGV1491" s="55"/>
      <c r="WGW1491" s="55"/>
      <c r="WGX1491" s="55"/>
      <c r="WGY1491" s="55"/>
      <c r="WGZ1491" s="55"/>
      <c r="WHA1491" s="55"/>
      <c r="WHB1491" s="55"/>
      <c r="WHC1491" s="55"/>
      <c r="WHD1491" s="55"/>
      <c r="WHE1491" s="55"/>
      <c r="WHF1491" s="55"/>
      <c r="WHG1491" s="55"/>
      <c r="WHH1491" s="55"/>
      <c r="WHI1491" s="55"/>
      <c r="WHJ1491" s="55"/>
      <c r="WHK1491" s="55"/>
      <c r="WHL1491" s="55"/>
      <c r="WHM1491" s="55"/>
      <c r="WHN1491" s="55"/>
      <c r="WHO1491" s="55"/>
      <c r="WHP1491" s="55"/>
      <c r="WHQ1491" s="55"/>
      <c r="WHR1491" s="55"/>
      <c r="WHS1491" s="55"/>
      <c r="WHT1491" s="55"/>
      <c r="WHU1491" s="55"/>
      <c r="WHV1491" s="55"/>
      <c r="WHW1491" s="55"/>
      <c r="WHX1491" s="55"/>
      <c r="WHY1491" s="55"/>
      <c r="WHZ1491" s="55"/>
      <c r="WIA1491" s="55"/>
      <c r="WIB1491" s="55"/>
      <c r="WIC1491" s="55"/>
      <c r="WID1491" s="55"/>
      <c r="WIE1491" s="55"/>
      <c r="WIF1491" s="55"/>
      <c r="WIG1491" s="55"/>
      <c r="WIH1491" s="55"/>
      <c r="WII1491" s="55"/>
      <c r="WIJ1491" s="55"/>
      <c r="WIK1491" s="55"/>
      <c r="WIL1491" s="55"/>
      <c r="WIM1491" s="55"/>
      <c r="WIN1491" s="55"/>
      <c r="WIO1491" s="55"/>
      <c r="WIP1491" s="55"/>
      <c r="WIQ1491" s="55"/>
      <c r="WIR1491" s="55"/>
      <c r="WIS1491" s="55"/>
      <c r="WIT1491" s="55"/>
      <c r="WIU1491" s="55"/>
      <c r="WIV1491" s="55"/>
      <c r="WIW1491" s="55"/>
      <c r="WIX1491" s="55"/>
      <c r="WIY1491" s="55"/>
      <c r="WIZ1491" s="55"/>
      <c r="WJA1491" s="55"/>
      <c r="WJB1491" s="55"/>
      <c r="WJC1491" s="55"/>
      <c r="WJD1491" s="55"/>
      <c r="WJE1491" s="55"/>
      <c r="WJF1491" s="55"/>
      <c r="WJG1491" s="55"/>
      <c r="WJH1491" s="55"/>
      <c r="WJI1491" s="55"/>
      <c r="WJJ1491" s="55"/>
      <c r="WJK1491" s="55"/>
      <c r="WJL1491" s="55"/>
      <c r="WJM1491" s="55"/>
      <c r="WJN1491" s="55"/>
      <c r="WJO1491" s="55"/>
      <c r="WJP1491" s="55"/>
      <c r="WJQ1491" s="55"/>
      <c r="WJR1491" s="55"/>
      <c r="WJS1491" s="55"/>
      <c r="WJT1491" s="55"/>
      <c r="WJU1491" s="55"/>
      <c r="WJV1491" s="55"/>
      <c r="WJW1491" s="55"/>
      <c r="WJX1491" s="55"/>
      <c r="WJY1491" s="55"/>
      <c r="WJZ1491" s="55"/>
      <c r="WKA1491" s="55"/>
      <c r="WKB1491" s="55"/>
      <c r="WKC1491" s="55"/>
      <c r="WKD1491" s="55"/>
      <c r="WKE1491" s="55"/>
      <c r="WKF1491" s="55"/>
      <c r="WKG1491" s="55"/>
      <c r="WKH1491" s="55"/>
      <c r="WKI1491" s="55"/>
      <c r="WKJ1491" s="55"/>
      <c r="WKK1491" s="55"/>
      <c r="WKL1491" s="55"/>
      <c r="WKM1491" s="55"/>
      <c r="WKN1491" s="55"/>
      <c r="WKO1491" s="55"/>
      <c r="WKP1491" s="55"/>
      <c r="WKQ1491" s="55"/>
      <c r="WKR1491" s="55"/>
      <c r="WKS1491" s="55"/>
      <c r="WKT1491" s="55"/>
      <c r="WKU1491" s="55"/>
      <c r="WKV1491" s="55"/>
      <c r="WKW1491" s="55"/>
      <c r="WKX1491" s="55"/>
      <c r="WKY1491" s="55"/>
      <c r="WKZ1491" s="55"/>
      <c r="WLA1491" s="55"/>
      <c r="WLB1491" s="55"/>
      <c r="WLC1491" s="55"/>
      <c r="WLD1491" s="55"/>
      <c r="WLE1491" s="55"/>
      <c r="WLF1491" s="55"/>
      <c r="WLG1491" s="55"/>
      <c r="WLH1491" s="55"/>
      <c r="WLI1491" s="55"/>
      <c r="WLJ1491" s="55"/>
      <c r="WLK1491" s="55"/>
      <c r="WLL1491" s="55"/>
      <c r="WLM1491" s="55"/>
      <c r="WLN1491" s="55"/>
      <c r="WLO1491" s="55"/>
      <c r="WLP1491" s="55"/>
      <c r="WLQ1491" s="55"/>
      <c r="WLR1491" s="55"/>
      <c r="WLS1491" s="55"/>
      <c r="WLT1491" s="55"/>
      <c r="WLU1491" s="55"/>
      <c r="WLV1491" s="55"/>
      <c r="WLW1491" s="55"/>
      <c r="WLX1491" s="55"/>
      <c r="WLY1491" s="55"/>
      <c r="WLZ1491" s="55"/>
      <c r="WMA1491" s="55"/>
      <c r="WMB1491" s="55"/>
      <c r="WMC1491" s="55"/>
      <c r="WMD1491" s="55"/>
      <c r="WME1491" s="55"/>
      <c r="WMF1491" s="55"/>
      <c r="WMG1491" s="55"/>
      <c r="WMH1491" s="55"/>
      <c r="WMI1491" s="55"/>
      <c r="WMJ1491" s="55"/>
      <c r="WMK1491" s="55"/>
      <c r="WML1491" s="55"/>
      <c r="WMM1491" s="55"/>
      <c r="WMN1491" s="55"/>
      <c r="WMO1491" s="55"/>
      <c r="WMP1491" s="55"/>
      <c r="WMQ1491" s="55"/>
      <c r="WMR1491" s="55"/>
      <c r="WMS1491" s="55"/>
      <c r="WMT1491" s="55"/>
      <c r="WMU1491" s="55"/>
      <c r="WMV1491" s="55"/>
      <c r="WMW1491" s="55"/>
      <c r="WMX1491" s="55"/>
      <c r="WMY1491" s="55"/>
      <c r="WMZ1491" s="55"/>
      <c r="WNA1491" s="55"/>
      <c r="WNB1491" s="55"/>
      <c r="WNC1491" s="55"/>
      <c r="WND1491" s="55"/>
      <c r="WNE1491" s="55"/>
      <c r="WNF1491" s="55"/>
      <c r="WNG1491" s="55"/>
      <c r="WNH1491" s="55"/>
      <c r="WNI1491" s="55"/>
      <c r="WNJ1491" s="55"/>
      <c r="WNK1491" s="55"/>
      <c r="WNL1491" s="55"/>
      <c r="WNM1491" s="55"/>
      <c r="WNN1491" s="55"/>
      <c r="WNO1491" s="55"/>
      <c r="WNP1491" s="55"/>
      <c r="WNQ1491" s="55"/>
      <c r="WNR1491" s="55"/>
      <c r="WNS1491" s="55"/>
      <c r="WNT1491" s="55"/>
      <c r="WNU1491" s="55"/>
      <c r="WNV1491" s="55"/>
      <c r="WNW1491" s="55"/>
      <c r="WNX1491" s="55"/>
      <c r="WNY1491" s="55"/>
      <c r="WNZ1491" s="55"/>
      <c r="WOA1491" s="55"/>
      <c r="WOB1491" s="55"/>
      <c r="WOC1491" s="55"/>
      <c r="WOD1491" s="55"/>
      <c r="WOE1491" s="55"/>
      <c r="WOF1491" s="55"/>
      <c r="WOG1491" s="55"/>
      <c r="WOH1491" s="55"/>
      <c r="WOI1491" s="55"/>
      <c r="WOJ1491" s="55"/>
      <c r="WOK1491" s="55"/>
      <c r="WOL1491" s="55"/>
      <c r="WOM1491" s="55"/>
      <c r="WON1491" s="55"/>
      <c r="WOO1491" s="55"/>
      <c r="WOP1491" s="55"/>
      <c r="WOQ1491" s="55"/>
      <c r="WOR1491" s="55"/>
      <c r="WOS1491" s="55"/>
      <c r="WOT1491" s="55"/>
      <c r="WOU1491" s="55"/>
      <c r="WOV1491" s="55"/>
      <c r="WOW1491" s="55"/>
      <c r="WOX1491" s="55"/>
      <c r="WOY1491" s="55"/>
      <c r="WOZ1491" s="55"/>
      <c r="WPA1491" s="55"/>
      <c r="WPB1491" s="55"/>
      <c r="WPC1491" s="55"/>
      <c r="WPD1491" s="55"/>
      <c r="WPE1491" s="55"/>
      <c r="WPF1491" s="55"/>
      <c r="WPG1491" s="55"/>
      <c r="WPH1491" s="55"/>
      <c r="WPI1491" s="55"/>
      <c r="WPJ1491" s="55"/>
      <c r="WPK1491" s="55"/>
      <c r="WPL1491" s="55"/>
      <c r="WPM1491" s="55"/>
      <c r="WPN1491" s="55"/>
      <c r="WPO1491" s="55"/>
      <c r="WPP1491" s="55"/>
      <c r="WPQ1491" s="55"/>
      <c r="WPR1491" s="55"/>
      <c r="WPS1491" s="55"/>
      <c r="WPT1491" s="55"/>
      <c r="WPU1491" s="55"/>
      <c r="WPV1491" s="55"/>
      <c r="WPW1491" s="55"/>
      <c r="WPX1491" s="55"/>
      <c r="WPY1491" s="55"/>
      <c r="WPZ1491" s="55"/>
      <c r="WQA1491" s="55"/>
      <c r="WQB1491" s="55"/>
      <c r="WQC1491" s="55"/>
      <c r="WQD1491" s="55"/>
      <c r="WQE1491" s="55"/>
      <c r="WQF1491" s="55"/>
      <c r="WQG1491" s="55"/>
      <c r="WQH1491" s="55"/>
      <c r="WQI1491" s="55"/>
      <c r="WQJ1491" s="55"/>
      <c r="WQK1491" s="55"/>
      <c r="WQL1491" s="55"/>
      <c r="WQM1491" s="55"/>
      <c r="WQN1491" s="55"/>
      <c r="WQO1491" s="55"/>
      <c r="WQP1491" s="55"/>
      <c r="WQQ1491" s="55"/>
      <c r="WQR1491" s="55"/>
      <c r="WQS1491" s="55"/>
      <c r="WQT1491" s="55"/>
      <c r="WQU1491" s="55"/>
      <c r="WQV1491" s="55"/>
      <c r="WQW1491" s="55"/>
      <c r="WQX1491" s="55"/>
      <c r="WQY1491" s="55"/>
      <c r="WQZ1491" s="55"/>
      <c r="WRA1491" s="55"/>
      <c r="WRB1491" s="55"/>
      <c r="WRC1491" s="55"/>
      <c r="WRD1491" s="55"/>
      <c r="WRE1491" s="55"/>
      <c r="WRF1491" s="55"/>
      <c r="WRG1491" s="55"/>
      <c r="WRH1491" s="55"/>
      <c r="WRI1491" s="55"/>
      <c r="WRJ1491" s="55"/>
      <c r="WRK1491" s="55"/>
      <c r="WRL1491" s="55"/>
      <c r="WRM1491" s="55"/>
      <c r="WRN1491" s="55"/>
      <c r="WRO1491" s="55"/>
      <c r="WRP1491" s="55"/>
      <c r="WRQ1491" s="55"/>
      <c r="WRR1491" s="55"/>
      <c r="WRS1491" s="55"/>
      <c r="WRT1491" s="55"/>
      <c r="WRU1491" s="55"/>
      <c r="WRV1491" s="55"/>
      <c r="WRW1491" s="55"/>
      <c r="WRX1491" s="55"/>
      <c r="WRY1491" s="55"/>
      <c r="WRZ1491" s="55"/>
      <c r="WSA1491" s="55"/>
      <c r="WSB1491" s="55"/>
      <c r="WSC1491" s="55"/>
      <c r="WSD1491" s="55"/>
      <c r="WSE1491" s="55"/>
      <c r="WSF1491" s="55"/>
      <c r="WSG1491" s="55"/>
      <c r="WSH1491" s="55"/>
      <c r="WSI1491" s="55"/>
      <c r="WSJ1491" s="55"/>
      <c r="WSK1491" s="55"/>
      <c r="WSL1491" s="55"/>
      <c r="WSM1491" s="55"/>
      <c r="WSN1491" s="55"/>
      <c r="WSO1491" s="55"/>
      <c r="WSP1491" s="55"/>
      <c r="WSQ1491" s="55"/>
      <c r="WSR1491" s="55"/>
      <c r="WSS1491" s="55"/>
      <c r="WST1491" s="55"/>
      <c r="WSU1491" s="55"/>
      <c r="WSV1491" s="55"/>
      <c r="WSW1491" s="55"/>
      <c r="WSX1491" s="55"/>
      <c r="WSY1491" s="55"/>
      <c r="WSZ1491" s="55"/>
      <c r="WTA1491" s="55"/>
      <c r="WTB1491" s="55"/>
      <c r="WTC1491" s="55"/>
      <c r="WTD1491" s="55"/>
      <c r="WTE1491" s="55"/>
      <c r="WTF1491" s="55"/>
      <c r="WTG1491" s="55"/>
      <c r="WTH1491" s="55"/>
      <c r="WTI1491" s="55"/>
      <c r="WTJ1491" s="55"/>
      <c r="WTK1491" s="55"/>
      <c r="WTL1491" s="55"/>
      <c r="WTM1491" s="55"/>
      <c r="WTN1491" s="55"/>
      <c r="WTO1491" s="55"/>
      <c r="WTP1491" s="55"/>
      <c r="WTQ1491" s="55"/>
      <c r="WTR1491" s="55"/>
      <c r="WTS1491" s="55"/>
      <c r="WTT1491" s="55"/>
      <c r="WTU1491" s="55"/>
      <c r="WTV1491" s="55"/>
      <c r="WTW1491" s="55"/>
      <c r="WTX1491" s="55"/>
      <c r="WTY1491" s="55"/>
      <c r="WTZ1491" s="55"/>
      <c r="WUA1491" s="55"/>
      <c r="WUB1491" s="55"/>
      <c r="WUC1491" s="55"/>
      <c r="WUD1491" s="55"/>
      <c r="WUE1491" s="55"/>
      <c r="WUF1491" s="55"/>
      <c r="WUG1491" s="55"/>
      <c r="WUH1491" s="55"/>
      <c r="WUI1491" s="55"/>
      <c r="WUJ1491" s="55"/>
      <c r="WUK1491" s="55"/>
      <c r="WUL1491" s="55"/>
      <c r="WUM1491" s="55"/>
      <c r="WUN1491" s="55"/>
      <c r="WUO1491" s="55"/>
      <c r="WUP1491" s="55"/>
      <c r="WUQ1491" s="55"/>
      <c r="WUR1491" s="55"/>
      <c r="WUS1491" s="55"/>
      <c r="WUT1491" s="55"/>
      <c r="WUU1491" s="55"/>
      <c r="WUV1491" s="55"/>
      <c r="WUW1491" s="55"/>
      <c r="WUX1491" s="55"/>
      <c r="WUY1491" s="55"/>
      <c r="WUZ1491" s="55"/>
      <c r="WVA1491" s="55"/>
      <c r="WVB1491" s="55"/>
      <c r="WVC1491" s="55"/>
      <c r="WVD1491" s="55"/>
      <c r="WVE1491" s="55"/>
      <c r="WVF1491" s="55"/>
      <c r="WVG1491" s="55"/>
      <c r="WVH1491" s="55"/>
      <c r="WVI1491" s="55"/>
      <c r="WVJ1491" s="55"/>
      <c r="WVK1491" s="55"/>
      <c r="WVL1491" s="55"/>
      <c r="WVM1491" s="55"/>
      <c r="WVN1491" s="55"/>
      <c r="WVO1491" s="55"/>
      <c r="WVP1491" s="55"/>
      <c r="WVQ1491" s="55"/>
      <c r="WVR1491" s="55"/>
      <c r="WVS1491" s="55"/>
      <c r="WVT1491" s="55"/>
      <c r="WVU1491" s="55"/>
      <c r="WVV1491" s="55"/>
      <c r="WVW1491" s="55"/>
      <c r="WVX1491" s="55"/>
      <c r="WVY1491" s="55"/>
      <c r="WVZ1491" s="55"/>
      <c r="WWA1491" s="55"/>
      <c r="WWB1491" s="55"/>
      <c r="WWC1491" s="55"/>
      <c r="WWD1491" s="55"/>
      <c r="WWE1491" s="55"/>
      <c r="WWF1491" s="55"/>
      <c r="WWG1491" s="55"/>
      <c r="WWH1491" s="55"/>
      <c r="WWI1491" s="55"/>
      <c r="WWJ1491" s="55"/>
      <c r="WWK1491" s="55"/>
      <c r="WWL1491" s="55"/>
      <c r="WWM1491" s="55"/>
      <c r="WWN1491" s="55"/>
      <c r="WWO1491" s="55"/>
      <c r="WWP1491" s="55"/>
      <c r="WWQ1491" s="55"/>
      <c r="WWR1491" s="55"/>
      <c r="WWS1491" s="55"/>
      <c r="WWT1491" s="55"/>
      <c r="WWU1491" s="55"/>
      <c r="WWV1491" s="55"/>
      <c r="WWW1491" s="55"/>
      <c r="WWX1491" s="55"/>
      <c r="WWY1491" s="55"/>
      <c r="WWZ1491" s="55"/>
      <c r="WXA1491" s="55"/>
      <c r="WXB1491" s="55"/>
      <c r="WXC1491" s="55"/>
      <c r="WXD1491" s="55"/>
      <c r="WXE1491" s="55"/>
      <c r="WXF1491" s="55"/>
      <c r="WXG1491" s="55"/>
      <c r="WXH1491" s="55"/>
      <c r="WXI1491" s="55"/>
      <c r="WXJ1491" s="55"/>
      <c r="WXK1491" s="55"/>
      <c r="WXL1491" s="55"/>
      <c r="WXM1491" s="55"/>
      <c r="WXN1491" s="55"/>
      <c r="WXO1491" s="55"/>
      <c r="WXP1491" s="55"/>
      <c r="WXQ1491" s="55"/>
      <c r="WXR1491" s="55"/>
      <c r="WXS1491" s="55"/>
      <c r="WXT1491" s="55"/>
      <c r="WXU1491" s="55"/>
      <c r="WXV1491" s="55"/>
      <c r="WXW1491" s="55"/>
      <c r="WXX1491" s="55"/>
      <c r="WXY1491" s="55"/>
      <c r="WXZ1491" s="55"/>
      <c r="WYA1491" s="55"/>
      <c r="WYB1491" s="55"/>
      <c r="WYC1491" s="55"/>
      <c r="WYD1491" s="55"/>
      <c r="WYE1491" s="55"/>
      <c r="WYF1491" s="55"/>
      <c r="WYG1491" s="55"/>
      <c r="WYH1491" s="55"/>
      <c r="WYI1491" s="55"/>
      <c r="WYJ1491" s="55"/>
      <c r="WYK1491" s="55"/>
      <c r="WYL1491" s="55"/>
      <c r="WYM1491" s="55"/>
      <c r="WYN1491" s="55"/>
      <c r="WYO1491" s="55"/>
      <c r="WYP1491" s="55"/>
      <c r="WYQ1491" s="55"/>
      <c r="WYR1491" s="55"/>
      <c r="WYS1491" s="55"/>
      <c r="WYT1491" s="55"/>
      <c r="WYU1491" s="55"/>
      <c r="WYV1491" s="55"/>
      <c r="WYW1491" s="55"/>
      <c r="WYX1491" s="55"/>
      <c r="WYY1491" s="55"/>
      <c r="WYZ1491" s="55"/>
      <c r="WZA1491" s="55"/>
      <c r="WZB1491" s="55"/>
      <c r="WZC1491" s="55"/>
      <c r="WZD1491" s="55"/>
      <c r="WZE1491" s="55"/>
      <c r="WZF1491" s="55"/>
      <c r="WZG1491" s="55"/>
      <c r="WZH1491" s="55"/>
      <c r="WZI1491" s="55"/>
      <c r="WZJ1491" s="55"/>
      <c r="WZK1491" s="55"/>
      <c r="WZL1491" s="55"/>
      <c r="WZM1491" s="55"/>
      <c r="WZN1491" s="55"/>
      <c r="WZO1491" s="55"/>
      <c r="WZP1491" s="55"/>
      <c r="WZQ1491" s="55"/>
      <c r="WZR1491" s="55"/>
      <c r="WZS1491" s="55"/>
      <c r="WZT1491" s="55"/>
      <c r="WZU1491" s="55"/>
      <c r="WZV1491" s="55"/>
      <c r="WZW1491" s="55"/>
      <c r="WZX1491" s="55"/>
      <c r="WZY1491" s="55"/>
      <c r="WZZ1491" s="55"/>
      <c r="XAA1491" s="55"/>
      <c r="XAB1491" s="55"/>
      <c r="XAC1491" s="55"/>
      <c r="XAD1491" s="55"/>
      <c r="XAE1491" s="55"/>
      <c r="XAF1491" s="55"/>
      <c r="XAG1491" s="55"/>
      <c r="XAH1491" s="55"/>
      <c r="XAI1491" s="55"/>
      <c r="XAJ1491" s="55"/>
      <c r="XAK1491" s="55"/>
      <c r="XAL1491" s="55"/>
      <c r="XAM1491" s="55"/>
      <c r="XAN1491" s="55"/>
      <c r="XAO1491" s="55"/>
      <c r="XAP1491" s="55"/>
      <c r="XAQ1491" s="55"/>
      <c r="XAR1491" s="55"/>
      <c r="XAS1491" s="55"/>
      <c r="XAT1491" s="55"/>
      <c r="XAU1491" s="55"/>
      <c r="XAV1491" s="55"/>
      <c r="XAW1491" s="55"/>
      <c r="XAX1491" s="55"/>
      <c r="XAY1491" s="55"/>
      <c r="XAZ1491" s="55"/>
      <c r="XBA1491" s="55"/>
      <c r="XBB1491" s="55"/>
      <c r="XBC1491" s="55"/>
      <c r="XBD1491" s="55"/>
      <c r="XBE1491" s="55"/>
      <c r="XBF1491" s="55"/>
      <c r="XBG1491" s="55"/>
      <c r="XBH1491" s="55"/>
      <c r="XBI1491" s="55"/>
      <c r="XBJ1491" s="55"/>
      <c r="XBK1491" s="55"/>
      <c r="XBL1491" s="55"/>
      <c r="XBM1491" s="55"/>
      <c r="XBN1491" s="55"/>
      <c r="XBO1491" s="55"/>
      <c r="XBP1491" s="55"/>
      <c r="XBQ1491" s="55"/>
      <c r="XBR1491" s="55"/>
      <c r="XBS1491" s="55"/>
      <c r="XBT1491" s="55"/>
      <c r="XBU1491" s="55"/>
      <c r="XBV1491" s="55"/>
      <c r="XBW1491" s="55"/>
      <c r="XBX1491" s="55"/>
      <c r="XBY1491" s="55"/>
      <c r="XBZ1491" s="55"/>
      <c r="XCA1491" s="55"/>
      <c r="XCB1491" s="55"/>
      <c r="XCC1491" s="55"/>
      <c r="XCD1491" s="55"/>
      <c r="XCE1491" s="55"/>
      <c r="XCF1491" s="55"/>
      <c r="XCG1491" s="55"/>
      <c r="XCH1491" s="55"/>
      <c r="XCI1491" s="55"/>
      <c r="XCJ1491" s="55"/>
      <c r="XCK1491" s="55"/>
      <c r="XCL1491" s="55"/>
      <c r="XCM1491" s="55"/>
      <c r="XCN1491" s="55"/>
      <c r="XCO1491" s="55"/>
      <c r="XCP1491" s="55"/>
      <c r="XCQ1491" s="55"/>
      <c r="XCR1491" s="55"/>
      <c r="XCS1491" s="55"/>
      <c r="XCT1491" s="55"/>
      <c r="XCU1491" s="55"/>
      <c r="XCV1491" s="55"/>
      <c r="XCW1491" s="55"/>
      <c r="XCX1491" s="55"/>
      <c r="XCY1491" s="55"/>
      <c r="XCZ1491" s="55"/>
      <c r="XDA1491" s="55"/>
      <c r="XDB1491" s="55"/>
      <c r="XDC1491" s="55"/>
      <c r="XDD1491" s="55"/>
      <c r="XDE1491" s="55"/>
      <c r="XDF1491" s="55"/>
      <c r="XDG1491" s="55"/>
      <c r="XDH1491" s="55"/>
      <c r="XDI1491" s="55"/>
      <c r="XDJ1491" s="55"/>
      <c r="XDK1491" s="55"/>
      <c r="XDL1491" s="55"/>
      <c r="XDM1491" s="55"/>
      <c r="XDN1491" s="55"/>
      <c r="XDO1491" s="55"/>
      <c r="XDP1491" s="55"/>
      <c r="XDQ1491" s="55"/>
      <c r="XDR1491" s="55"/>
      <c r="XDS1491" s="55"/>
      <c r="XDT1491" s="55"/>
      <c r="XDU1491" s="55"/>
      <c r="XDV1491" s="55"/>
      <c r="XDW1491" s="55"/>
      <c r="XDX1491" s="55"/>
      <c r="XDY1491" s="55"/>
      <c r="XDZ1491" s="55"/>
      <c r="XEA1491" s="55"/>
      <c r="XEB1491" s="55"/>
      <c r="XEC1491" s="55"/>
      <c r="XED1491" s="55"/>
      <c r="XEE1491" s="55"/>
      <c r="XEF1491" s="55"/>
      <c r="XEG1491" s="55"/>
      <c r="XEH1491" s="55"/>
      <c r="XEI1491" s="55"/>
      <c r="XEJ1491" s="55"/>
      <c r="XEK1491" s="55"/>
      <c r="XEL1491" s="55"/>
      <c r="XEM1491" s="55"/>
      <c r="XEN1491" s="55"/>
      <c r="XEO1491" s="55"/>
      <c r="XEP1491" s="55"/>
      <c r="XEQ1491" s="55"/>
      <c r="XER1491" s="55"/>
      <c r="XES1491" s="55"/>
      <c r="XET1491" s="55"/>
      <c r="XEU1491" s="55"/>
      <c r="XEV1491" s="55"/>
    </row>
    <row r="1492" spans="1:16376" ht="31.5" x14ac:dyDescent="0.25">
      <c r="A1492" s="1">
        <v>1485</v>
      </c>
      <c r="B1492" s="81" t="s">
        <v>34</v>
      </c>
      <c r="C1492" s="1" t="s">
        <v>39</v>
      </c>
      <c r="D1492" s="1" t="s">
        <v>5551</v>
      </c>
      <c r="E1492" s="1" t="s">
        <v>5552</v>
      </c>
      <c r="F1492" s="5" t="s">
        <v>5553</v>
      </c>
      <c r="G1492" s="1" t="s">
        <v>27</v>
      </c>
      <c r="H1492" s="1">
        <v>95000</v>
      </c>
      <c r="I1492" s="1">
        <v>8</v>
      </c>
      <c r="J1492" s="25"/>
      <c r="K1492" s="25"/>
      <c r="L1492" s="25"/>
      <c r="M1492" s="25"/>
      <c r="N1492" s="25"/>
      <c r="O1492" s="1"/>
      <c r="P1492" s="1"/>
      <c r="Q1492" s="1"/>
      <c r="R1492" s="9">
        <f t="shared" si="36"/>
        <v>95000</v>
      </c>
      <c r="S1492" s="1">
        <v>8</v>
      </c>
      <c r="T1492" s="1" t="s">
        <v>5556</v>
      </c>
      <c r="U1492" s="1" t="s">
        <v>24</v>
      </c>
      <c r="V1492" s="1" t="s">
        <v>5557</v>
      </c>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c r="DE1492" s="1"/>
      <c r="DF1492" s="1"/>
      <c r="DG1492" s="1"/>
      <c r="DH1492" s="1"/>
      <c r="DI1492" s="1"/>
      <c r="DJ1492" s="1"/>
      <c r="DK1492" s="1"/>
      <c r="DL1492" s="1"/>
      <c r="DM1492" s="1"/>
      <c r="DN1492" s="1"/>
      <c r="DO1492" s="1"/>
      <c r="DP1492" s="1"/>
      <c r="DQ1492" s="1"/>
      <c r="DR1492" s="1"/>
      <c r="DS1492" s="1"/>
      <c r="DT1492" s="1"/>
      <c r="DU1492" s="1"/>
      <c r="DV1492" s="1"/>
      <c r="DW1492" s="1"/>
      <c r="DX1492" s="1"/>
      <c r="DY1492" s="1"/>
      <c r="DZ1492" s="1"/>
      <c r="EA1492" s="1"/>
      <c r="EB1492" s="1"/>
      <c r="EC1492" s="1"/>
      <c r="ED1492" s="1"/>
      <c r="EE1492" s="1"/>
      <c r="EF1492" s="1"/>
      <c r="EG1492" s="1"/>
      <c r="EH1492" s="1"/>
      <c r="EI1492" s="1"/>
      <c r="EJ1492" s="1"/>
      <c r="EK1492" s="1"/>
      <c r="EL1492" s="1"/>
      <c r="EM1492" s="1"/>
      <c r="EN1492" s="1"/>
      <c r="EO1492" s="1"/>
      <c r="EP1492" s="1"/>
      <c r="EQ1492" s="1"/>
      <c r="ER1492" s="1"/>
      <c r="ES1492" s="1"/>
      <c r="ET1492" s="1"/>
      <c r="EU1492" s="1"/>
      <c r="EV1492" s="1"/>
      <c r="EW1492" s="1"/>
      <c r="EX1492" s="1"/>
      <c r="EY1492" s="1"/>
      <c r="EZ1492" s="1"/>
      <c r="FA1492" s="1"/>
      <c r="FB1492" s="1"/>
      <c r="FC1492" s="1"/>
      <c r="FD1492" s="1"/>
      <c r="FE1492" s="1"/>
      <c r="FF1492" s="1"/>
      <c r="FG1492" s="1"/>
      <c r="FH1492" s="1"/>
      <c r="FI1492" s="1"/>
      <c r="FJ1492" s="1"/>
      <c r="FK1492" s="1"/>
      <c r="FL1492" s="1"/>
      <c r="FM1492" s="1"/>
      <c r="FN1492" s="1"/>
      <c r="FO1492" s="1"/>
      <c r="FP1492" s="1"/>
      <c r="FQ1492" s="1"/>
      <c r="FR1492" s="1"/>
      <c r="FS1492" s="1"/>
      <c r="FT1492" s="1"/>
      <c r="FU1492" s="1"/>
      <c r="FV1492" s="1"/>
      <c r="FW1492" s="1"/>
      <c r="FX1492" s="1"/>
      <c r="FY1492" s="1"/>
      <c r="FZ1492" s="1"/>
      <c r="GA1492" s="1"/>
      <c r="GB1492" s="1"/>
      <c r="GC1492" s="1"/>
      <c r="GD1492" s="1"/>
      <c r="GE1492" s="1"/>
      <c r="GF1492" s="1"/>
      <c r="GG1492" s="1"/>
      <c r="GH1492" s="1"/>
      <c r="GI1492" s="1"/>
      <c r="GJ1492" s="1"/>
      <c r="GK1492" s="1"/>
      <c r="GL1492" s="1"/>
      <c r="GM1492" s="1"/>
      <c r="GN1492" s="1"/>
      <c r="GO1492" s="1"/>
      <c r="GP1492" s="1"/>
      <c r="GQ1492" s="1"/>
      <c r="GR1492" s="1"/>
      <c r="GS1492" s="1"/>
      <c r="GT1492" s="1"/>
      <c r="GU1492" s="1"/>
      <c r="GV1492" s="1"/>
      <c r="GW1492" s="1"/>
      <c r="GX1492" s="1"/>
      <c r="GY1492" s="1"/>
      <c r="GZ1492" s="1"/>
      <c r="HA1492" s="1"/>
      <c r="HB1492" s="1"/>
      <c r="HC1492" s="1"/>
      <c r="HD1492" s="1"/>
      <c r="HE1492" s="1"/>
      <c r="HF1492" s="1"/>
      <c r="HG1492" s="1"/>
      <c r="HH1492" s="1"/>
      <c r="HI1492" s="1"/>
      <c r="HJ1492" s="1"/>
      <c r="HK1492" s="1"/>
      <c r="HL1492" s="1"/>
      <c r="HM1492" s="1"/>
      <c r="HN1492" s="1"/>
      <c r="HO1492" s="1"/>
      <c r="HP1492" s="1"/>
      <c r="HQ1492" s="1"/>
      <c r="HR1492" s="1"/>
      <c r="HS1492" s="1"/>
      <c r="HT1492" s="1"/>
      <c r="HU1492" s="1"/>
      <c r="HV1492" s="1"/>
      <c r="HW1492" s="1"/>
      <c r="HX1492" s="1"/>
      <c r="HY1492" s="1"/>
      <c r="HZ1492" s="1"/>
      <c r="IA1492" s="1"/>
      <c r="IB1492" s="1"/>
      <c r="IC1492" s="1"/>
      <c r="ID1492" s="1"/>
      <c r="IE1492" s="1"/>
      <c r="IF1492" s="1"/>
      <c r="IG1492" s="1"/>
      <c r="IH1492" s="1"/>
      <c r="II1492" s="1"/>
      <c r="IJ1492" s="1"/>
      <c r="IK1492" s="1"/>
      <c r="IL1492" s="1"/>
      <c r="IM1492" s="1"/>
      <c r="IN1492" s="1"/>
      <c r="IO1492" s="1"/>
      <c r="IP1492" s="1"/>
      <c r="IQ1492" s="1"/>
      <c r="IR1492" s="1"/>
      <c r="IS1492" s="1"/>
      <c r="IT1492" s="1"/>
      <c r="IU1492" s="1"/>
      <c r="IV1492" s="1"/>
      <c r="IW1492" s="1"/>
      <c r="IX1492" s="1"/>
      <c r="IY1492" s="1"/>
      <c r="IZ1492" s="1"/>
      <c r="JA1492" s="1"/>
      <c r="JB1492" s="1"/>
      <c r="JC1492" s="1"/>
      <c r="JD1492" s="1"/>
      <c r="JE1492" s="1"/>
      <c r="JF1492" s="1"/>
      <c r="JG1492" s="1"/>
      <c r="JH1492" s="1"/>
      <c r="JI1492" s="1"/>
      <c r="JJ1492" s="1"/>
      <c r="JK1492" s="1"/>
      <c r="JL1492" s="1"/>
      <c r="JM1492" s="1"/>
      <c r="JN1492" s="1"/>
      <c r="JO1492" s="1"/>
      <c r="JP1492" s="1"/>
      <c r="JQ1492" s="1"/>
      <c r="JR1492" s="1"/>
      <c r="JS1492" s="1"/>
      <c r="JT1492" s="1"/>
      <c r="JU1492" s="1"/>
      <c r="JV1492" s="1"/>
      <c r="JW1492" s="1"/>
      <c r="JX1492" s="1"/>
      <c r="JY1492" s="1"/>
      <c r="JZ1492" s="1"/>
      <c r="KA1492" s="1"/>
      <c r="KB1492" s="1"/>
      <c r="KC1492" s="1"/>
      <c r="KD1492" s="1"/>
      <c r="KE1492" s="1"/>
      <c r="KF1492" s="1"/>
      <c r="KG1492" s="1"/>
      <c r="KH1492" s="1"/>
      <c r="KI1492" s="1"/>
      <c r="KJ1492" s="1"/>
      <c r="KK1492" s="1"/>
      <c r="KL1492" s="1"/>
      <c r="KM1492" s="1"/>
      <c r="KN1492" s="1"/>
      <c r="KO1492" s="1"/>
      <c r="KP1492" s="1"/>
      <c r="KQ1492" s="1"/>
      <c r="KR1492" s="1"/>
      <c r="KS1492" s="1"/>
      <c r="KT1492" s="1"/>
      <c r="KU1492" s="1"/>
      <c r="KV1492" s="1"/>
      <c r="KW1492" s="1"/>
      <c r="KX1492" s="1"/>
      <c r="KY1492" s="1"/>
      <c r="KZ1492" s="1"/>
      <c r="LA1492" s="1"/>
      <c r="LB1492" s="1"/>
      <c r="LC1492" s="1"/>
      <c r="LD1492" s="1"/>
      <c r="LE1492" s="1"/>
      <c r="LF1492" s="1"/>
      <c r="LG1492" s="1"/>
      <c r="LH1492" s="1"/>
      <c r="LI1492" s="1"/>
      <c r="LJ1492" s="1"/>
      <c r="LK1492" s="1"/>
      <c r="LL1492" s="1"/>
      <c r="LM1492" s="1"/>
      <c r="LN1492" s="1"/>
      <c r="LO1492" s="1"/>
      <c r="LP1492" s="1"/>
      <c r="LQ1492" s="1"/>
      <c r="LR1492" s="1"/>
      <c r="LS1492" s="1"/>
      <c r="LT1492" s="1"/>
      <c r="LU1492" s="1"/>
      <c r="LV1492" s="1"/>
      <c r="LW1492" s="1"/>
      <c r="LX1492" s="1"/>
      <c r="LY1492" s="1"/>
      <c r="LZ1492" s="1"/>
      <c r="MA1492" s="1"/>
      <c r="MB1492" s="1"/>
      <c r="MC1492" s="1"/>
      <c r="MD1492" s="1"/>
      <c r="ME1492" s="1"/>
      <c r="MF1492" s="1"/>
      <c r="MG1492" s="1"/>
      <c r="MH1492" s="1"/>
      <c r="MI1492" s="1"/>
      <c r="MJ1492" s="1"/>
      <c r="MK1492" s="1"/>
      <c r="ML1492" s="1"/>
      <c r="MM1492" s="1"/>
      <c r="MN1492" s="1"/>
      <c r="MO1492" s="1"/>
      <c r="MP1492" s="1"/>
      <c r="MQ1492" s="1"/>
      <c r="MR1492" s="1"/>
      <c r="MS1492" s="1"/>
      <c r="MT1492" s="1"/>
      <c r="MU1492" s="1"/>
      <c r="MV1492" s="1"/>
      <c r="MW1492" s="1"/>
      <c r="MX1492" s="1"/>
      <c r="MY1492" s="1"/>
      <c r="MZ1492" s="1"/>
      <c r="NA1492" s="1"/>
      <c r="NB1492" s="1"/>
      <c r="NC1492" s="1"/>
      <c r="ND1492" s="1"/>
      <c r="NE1492" s="1"/>
      <c r="NF1492" s="1"/>
      <c r="NG1492" s="1"/>
      <c r="NH1492" s="1"/>
      <c r="NI1492" s="1"/>
      <c r="NJ1492" s="1"/>
      <c r="NK1492" s="1"/>
      <c r="NL1492" s="1"/>
      <c r="NM1492" s="1"/>
      <c r="NN1492" s="1"/>
      <c r="NO1492" s="1"/>
      <c r="NP1492" s="1"/>
      <c r="NQ1492" s="1"/>
      <c r="NR1492" s="1"/>
      <c r="NS1492" s="1"/>
      <c r="NT1492" s="1"/>
      <c r="NU1492" s="1"/>
      <c r="NV1492" s="1"/>
      <c r="NW1492" s="1"/>
      <c r="NX1492" s="1"/>
      <c r="NY1492" s="1"/>
      <c r="NZ1492" s="1"/>
      <c r="OA1492" s="1"/>
      <c r="OB1492" s="1"/>
      <c r="OC1492" s="1"/>
      <c r="OD1492" s="1"/>
      <c r="OE1492" s="1"/>
      <c r="OF1492" s="1"/>
      <c r="OG1492" s="1"/>
      <c r="OH1492" s="1"/>
      <c r="OI1492" s="1"/>
      <c r="OJ1492" s="1"/>
      <c r="OK1492" s="1"/>
      <c r="OL1492" s="1"/>
      <c r="OM1492" s="1"/>
      <c r="ON1492" s="1"/>
      <c r="OO1492" s="1"/>
      <c r="OP1492" s="1"/>
      <c r="OQ1492" s="1"/>
      <c r="OR1492" s="1"/>
      <c r="OS1492" s="1"/>
      <c r="OT1492" s="1"/>
      <c r="OU1492" s="1"/>
      <c r="OV1492" s="1"/>
      <c r="OW1492" s="1"/>
      <c r="OX1492" s="1"/>
      <c r="OY1492" s="1"/>
      <c r="OZ1492" s="1"/>
      <c r="PA1492" s="1"/>
      <c r="PB1492" s="1"/>
      <c r="PC1492" s="1"/>
      <c r="PD1492" s="1"/>
      <c r="PE1492" s="1"/>
      <c r="PF1492" s="1"/>
      <c r="PG1492" s="1"/>
      <c r="PH1492" s="1"/>
      <c r="PI1492" s="1"/>
      <c r="PJ1492" s="1"/>
      <c r="PK1492" s="1"/>
      <c r="PL1492" s="1"/>
      <c r="PM1492" s="1"/>
      <c r="PN1492" s="1"/>
      <c r="PO1492" s="1"/>
      <c r="PP1492" s="1"/>
      <c r="PQ1492" s="1"/>
      <c r="PR1492" s="1"/>
      <c r="PS1492" s="1"/>
      <c r="PT1492" s="1"/>
      <c r="PU1492" s="1"/>
      <c r="PV1492" s="1"/>
      <c r="PW1492" s="1"/>
      <c r="PX1492" s="1"/>
      <c r="PY1492" s="1"/>
      <c r="PZ1492" s="1"/>
      <c r="QA1492" s="1"/>
      <c r="QB1492" s="1"/>
      <c r="QC1492" s="1"/>
      <c r="QD1492" s="1"/>
      <c r="QE1492" s="1"/>
      <c r="QF1492" s="1"/>
      <c r="QG1492" s="1"/>
      <c r="QH1492" s="1"/>
      <c r="QI1492" s="1"/>
      <c r="QJ1492" s="1"/>
      <c r="QK1492" s="1"/>
      <c r="QL1492" s="1"/>
      <c r="QM1492" s="1"/>
      <c r="QN1492" s="1"/>
      <c r="QO1492" s="1"/>
      <c r="QP1492" s="1"/>
      <c r="QQ1492" s="1"/>
      <c r="QR1492" s="1"/>
      <c r="QS1492" s="1"/>
      <c r="QT1492" s="1"/>
      <c r="QU1492" s="1"/>
      <c r="QV1492" s="1"/>
      <c r="QW1492" s="1"/>
      <c r="QX1492" s="1"/>
      <c r="QY1492" s="1"/>
      <c r="QZ1492" s="1"/>
      <c r="RA1492" s="1"/>
      <c r="RB1492" s="1"/>
      <c r="RC1492" s="1"/>
      <c r="RD1492" s="1"/>
      <c r="RE1492" s="1"/>
      <c r="RF1492" s="1"/>
      <c r="RG1492" s="1"/>
      <c r="RH1492" s="1"/>
      <c r="RI1492" s="1"/>
      <c r="RJ1492" s="1"/>
      <c r="RK1492" s="1"/>
      <c r="RL1492" s="1"/>
      <c r="RM1492" s="1"/>
      <c r="RN1492" s="1"/>
      <c r="RO1492" s="1"/>
      <c r="RP1492" s="1"/>
      <c r="RQ1492" s="1"/>
      <c r="RR1492" s="1"/>
      <c r="RS1492" s="1"/>
      <c r="RT1492" s="1"/>
      <c r="RU1492" s="1"/>
      <c r="RV1492" s="1"/>
      <c r="RW1492" s="1"/>
      <c r="RX1492" s="1"/>
      <c r="RY1492" s="1"/>
      <c r="RZ1492" s="1"/>
      <c r="SA1492" s="1"/>
      <c r="SB1492" s="1"/>
      <c r="SC1492" s="1"/>
      <c r="SD1492" s="1"/>
      <c r="SE1492" s="1"/>
      <c r="SF1492" s="1"/>
      <c r="SG1492" s="1"/>
      <c r="SH1492" s="1"/>
      <c r="SI1492" s="1"/>
      <c r="SJ1492" s="1"/>
      <c r="SK1492" s="1"/>
      <c r="SL1492" s="1"/>
      <c r="SM1492" s="1"/>
      <c r="SN1492" s="1"/>
      <c r="SO1492" s="1"/>
      <c r="SP1492" s="1"/>
      <c r="SQ1492" s="1"/>
      <c r="SR1492" s="1"/>
      <c r="SS1492" s="1"/>
      <c r="ST1492" s="1"/>
      <c r="SU1492" s="1"/>
      <c r="SV1492" s="1"/>
      <c r="SW1492" s="1"/>
      <c r="SX1492" s="1"/>
      <c r="SY1492" s="1"/>
      <c r="SZ1492" s="1"/>
      <c r="TA1492" s="1"/>
      <c r="TB1492" s="1"/>
      <c r="TC1492" s="1"/>
      <c r="TD1492" s="1"/>
      <c r="TE1492" s="1"/>
      <c r="TF1492" s="1"/>
      <c r="TG1492" s="1"/>
      <c r="TH1492" s="1"/>
      <c r="TI1492" s="1"/>
      <c r="TJ1492" s="1"/>
      <c r="TK1492" s="1"/>
      <c r="TL1492" s="1"/>
      <c r="TM1492" s="1"/>
      <c r="TN1492" s="1"/>
      <c r="TO1492" s="1"/>
      <c r="TP1492" s="1"/>
      <c r="TQ1492" s="1"/>
      <c r="TR1492" s="1"/>
      <c r="TS1492" s="1"/>
      <c r="TT1492" s="1"/>
      <c r="TU1492" s="1"/>
      <c r="TV1492" s="1"/>
      <c r="TW1492" s="1"/>
      <c r="TX1492" s="1"/>
      <c r="TY1492" s="1"/>
      <c r="TZ1492" s="1"/>
      <c r="UA1492" s="1"/>
      <c r="UB1492" s="1"/>
      <c r="UC1492" s="1"/>
      <c r="UD1492" s="1"/>
      <c r="UE1492" s="1"/>
      <c r="UF1492" s="1"/>
      <c r="UG1492" s="1"/>
      <c r="UH1492" s="1"/>
      <c r="UI1492" s="1"/>
      <c r="UJ1492" s="1"/>
      <c r="UK1492" s="1"/>
      <c r="UL1492" s="1"/>
      <c r="UM1492" s="1"/>
      <c r="UN1492" s="1"/>
      <c r="UO1492" s="1"/>
      <c r="UP1492" s="1"/>
      <c r="UQ1492" s="1"/>
      <c r="UR1492" s="1"/>
      <c r="US1492" s="1"/>
      <c r="UT1492" s="1"/>
      <c r="UU1492" s="1"/>
      <c r="UV1492" s="1"/>
      <c r="UW1492" s="1"/>
      <c r="UX1492" s="1"/>
      <c r="UY1492" s="1"/>
      <c r="UZ1492" s="1"/>
      <c r="VA1492" s="1"/>
      <c r="VB1492" s="1"/>
      <c r="VC1492" s="1"/>
      <c r="VD1492" s="1"/>
      <c r="VE1492" s="1"/>
      <c r="VF1492" s="1"/>
      <c r="VG1492" s="1"/>
      <c r="VH1492" s="1"/>
      <c r="VI1492" s="1"/>
      <c r="VJ1492" s="1"/>
      <c r="VK1492" s="1"/>
      <c r="VL1492" s="1"/>
      <c r="VM1492" s="1"/>
      <c r="VN1492" s="1"/>
      <c r="VO1492" s="1"/>
      <c r="VP1492" s="1"/>
      <c r="VQ1492" s="1"/>
      <c r="VR1492" s="1"/>
      <c r="VS1492" s="1"/>
      <c r="VT1492" s="1"/>
      <c r="VU1492" s="1"/>
      <c r="VV1492" s="1"/>
      <c r="VW1492" s="1"/>
      <c r="VX1492" s="1"/>
      <c r="VY1492" s="1"/>
      <c r="VZ1492" s="1"/>
      <c r="WA1492" s="1"/>
      <c r="WB1492" s="1"/>
      <c r="WC1492" s="1"/>
      <c r="WD1492" s="1"/>
      <c r="WE1492" s="1"/>
      <c r="WF1492" s="1"/>
      <c r="WG1492" s="1"/>
      <c r="WH1492" s="1"/>
      <c r="WI1492" s="1"/>
      <c r="WJ1492" s="1"/>
      <c r="WK1492" s="1"/>
      <c r="WL1492" s="1"/>
      <c r="WM1492" s="1"/>
      <c r="WN1492" s="1"/>
      <c r="WO1492" s="1"/>
      <c r="WP1492" s="1"/>
      <c r="WQ1492" s="1"/>
      <c r="WR1492" s="1"/>
      <c r="WS1492" s="1"/>
      <c r="WT1492" s="1"/>
      <c r="WU1492" s="1"/>
      <c r="WV1492" s="1"/>
      <c r="WW1492" s="1"/>
      <c r="WX1492" s="1"/>
      <c r="WY1492" s="1"/>
      <c r="WZ1492" s="1"/>
      <c r="XA1492" s="1"/>
      <c r="XB1492" s="1"/>
      <c r="XC1492" s="1"/>
      <c r="XD1492" s="1"/>
      <c r="XE1492" s="1"/>
      <c r="XF1492" s="1"/>
      <c r="XG1492" s="1"/>
      <c r="XH1492" s="1"/>
      <c r="XI1492" s="1"/>
      <c r="XJ1492" s="1"/>
      <c r="XK1492" s="1"/>
      <c r="XL1492" s="1"/>
      <c r="XM1492" s="1"/>
      <c r="XN1492" s="1"/>
      <c r="XO1492" s="1"/>
      <c r="XP1492" s="1"/>
      <c r="XQ1492" s="1"/>
      <c r="XR1492" s="1"/>
      <c r="XS1492" s="1"/>
      <c r="XT1492" s="1"/>
      <c r="XU1492" s="1"/>
      <c r="XV1492" s="1"/>
      <c r="XW1492" s="1"/>
      <c r="XX1492" s="1"/>
      <c r="XY1492" s="1"/>
      <c r="XZ1492" s="1"/>
      <c r="YA1492" s="1"/>
      <c r="YB1492" s="1"/>
      <c r="YC1492" s="1"/>
      <c r="YD1492" s="1"/>
      <c r="YE1492" s="1"/>
      <c r="YF1492" s="1"/>
      <c r="YG1492" s="1"/>
      <c r="YH1492" s="1"/>
      <c r="YI1492" s="1"/>
      <c r="YJ1492" s="1"/>
      <c r="YK1492" s="1"/>
      <c r="YL1492" s="1"/>
      <c r="YM1492" s="1"/>
      <c r="YN1492" s="1"/>
      <c r="YO1492" s="1"/>
      <c r="YP1492" s="1"/>
      <c r="YQ1492" s="1"/>
      <c r="YR1492" s="1"/>
      <c r="YS1492" s="1"/>
      <c r="YT1492" s="1"/>
      <c r="YU1492" s="1"/>
      <c r="YV1492" s="1"/>
      <c r="YW1492" s="1"/>
      <c r="YX1492" s="1"/>
      <c r="YY1492" s="1"/>
      <c r="YZ1492" s="1"/>
      <c r="ZA1492" s="1"/>
      <c r="ZB1492" s="1"/>
      <c r="ZC1492" s="1"/>
      <c r="ZD1492" s="1"/>
      <c r="ZE1492" s="1"/>
      <c r="ZF1492" s="1"/>
      <c r="ZG1492" s="1"/>
      <c r="ZH1492" s="1"/>
      <c r="ZI1492" s="1"/>
      <c r="ZJ1492" s="1"/>
      <c r="ZK1492" s="1"/>
      <c r="ZL1492" s="1"/>
      <c r="ZM1492" s="1"/>
      <c r="ZN1492" s="1"/>
      <c r="ZO1492" s="1"/>
      <c r="ZP1492" s="1"/>
      <c r="ZQ1492" s="1"/>
      <c r="ZR1492" s="1"/>
      <c r="ZS1492" s="1"/>
      <c r="ZT1492" s="1"/>
      <c r="ZU1492" s="1"/>
      <c r="ZV1492" s="1"/>
      <c r="ZW1492" s="1"/>
      <c r="ZX1492" s="1"/>
      <c r="ZY1492" s="1"/>
      <c r="ZZ1492" s="1"/>
      <c r="AAA1492" s="1"/>
      <c r="AAB1492" s="1"/>
      <c r="AAC1492" s="1"/>
      <c r="AAD1492" s="1"/>
      <c r="AAE1492" s="1"/>
      <c r="AAF1492" s="1"/>
      <c r="AAG1492" s="1"/>
      <c r="AAH1492" s="1"/>
      <c r="AAI1492" s="1"/>
      <c r="AAJ1492" s="1"/>
      <c r="AAK1492" s="1"/>
      <c r="AAL1492" s="1"/>
      <c r="AAM1492" s="1"/>
      <c r="AAN1492" s="1"/>
      <c r="AAO1492" s="1"/>
      <c r="AAP1492" s="1"/>
      <c r="AAQ1492" s="1"/>
      <c r="AAR1492" s="1"/>
      <c r="AAS1492" s="1"/>
      <c r="AAT1492" s="1"/>
      <c r="AAU1492" s="1"/>
      <c r="AAV1492" s="1"/>
      <c r="AAW1492" s="1"/>
      <c r="AAX1492" s="1"/>
      <c r="AAY1492" s="1"/>
      <c r="AAZ1492" s="1"/>
      <c r="ABA1492" s="1"/>
      <c r="ABB1492" s="1"/>
      <c r="ABC1492" s="1"/>
      <c r="ABD1492" s="1"/>
      <c r="ABE1492" s="1"/>
      <c r="ABF1492" s="1"/>
      <c r="ABG1492" s="1"/>
      <c r="ABH1492" s="1"/>
      <c r="ABI1492" s="1"/>
      <c r="ABJ1492" s="1"/>
      <c r="ABK1492" s="1"/>
      <c r="ABL1492" s="1"/>
      <c r="ABM1492" s="1"/>
      <c r="ABN1492" s="1"/>
      <c r="ABO1492" s="1"/>
      <c r="ABP1492" s="1"/>
      <c r="ABQ1492" s="1"/>
      <c r="ABR1492" s="1"/>
      <c r="ABS1492" s="1"/>
      <c r="ABT1492" s="1"/>
      <c r="ABU1492" s="1"/>
      <c r="ABV1492" s="1"/>
      <c r="ABW1492" s="1"/>
      <c r="ABX1492" s="1"/>
      <c r="ABY1492" s="1"/>
      <c r="ABZ1492" s="1"/>
      <c r="ACA1492" s="1"/>
      <c r="ACB1492" s="1"/>
      <c r="ACC1492" s="1"/>
      <c r="ACD1492" s="1"/>
      <c r="ACE1492" s="1"/>
      <c r="ACF1492" s="1"/>
      <c r="ACG1492" s="1"/>
      <c r="ACH1492" s="1"/>
      <c r="ACI1492" s="1"/>
      <c r="ACJ1492" s="1"/>
      <c r="ACK1492" s="1"/>
      <c r="ACL1492" s="1"/>
      <c r="ACM1492" s="1"/>
      <c r="ACN1492" s="1"/>
      <c r="ACO1492" s="1"/>
      <c r="ACP1492" s="1"/>
      <c r="ACQ1492" s="1"/>
      <c r="ACR1492" s="1"/>
      <c r="ACS1492" s="1"/>
      <c r="ACT1492" s="1"/>
      <c r="ACU1492" s="1"/>
      <c r="ACV1492" s="1"/>
      <c r="ACW1492" s="1"/>
      <c r="ACX1492" s="1"/>
      <c r="ACY1492" s="1"/>
      <c r="ACZ1492" s="1"/>
      <c r="ADA1492" s="1"/>
      <c r="ADB1492" s="1"/>
      <c r="ADC1492" s="1"/>
      <c r="ADD1492" s="1"/>
      <c r="ADE1492" s="1"/>
      <c r="ADF1492" s="1"/>
      <c r="ADG1492" s="1"/>
      <c r="ADH1492" s="1"/>
      <c r="ADI1492" s="1"/>
      <c r="ADJ1492" s="1"/>
      <c r="ADK1492" s="1"/>
      <c r="ADL1492" s="1"/>
      <c r="ADM1492" s="1"/>
      <c r="ADN1492" s="1"/>
      <c r="ADO1492" s="1"/>
      <c r="ADP1492" s="1"/>
      <c r="ADQ1492" s="1"/>
      <c r="ADR1492" s="1"/>
      <c r="ADS1492" s="1"/>
      <c r="ADT1492" s="1"/>
      <c r="ADU1492" s="1"/>
      <c r="ADV1492" s="1"/>
      <c r="ADW1492" s="1"/>
      <c r="ADX1492" s="1"/>
      <c r="ADY1492" s="1"/>
      <c r="ADZ1492" s="1"/>
      <c r="AEA1492" s="1"/>
      <c r="AEB1492" s="1"/>
      <c r="AEC1492" s="1"/>
      <c r="AED1492" s="1"/>
      <c r="AEE1492" s="1"/>
      <c r="AEF1492" s="1"/>
      <c r="AEG1492" s="1"/>
      <c r="AEH1492" s="1"/>
      <c r="AEI1492" s="1"/>
      <c r="AEJ1492" s="1"/>
      <c r="AEK1492" s="1"/>
      <c r="AEL1492" s="1"/>
      <c r="AEM1492" s="1"/>
      <c r="AEN1492" s="1"/>
      <c r="AEO1492" s="1"/>
      <c r="AEP1492" s="1"/>
      <c r="AEQ1492" s="1"/>
      <c r="AER1492" s="1"/>
      <c r="AES1492" s="1"/>
      <c r="AET1492" s="1"/>
      <c r="AEU1492" s="1"/>
      <c r="AEV1492" s="1"/>
      <c r="AEW1492" s="1"/>
      <c r="AEX1492" s="1"/>
      <c r="AEY1492" s="1"/>
      <c r="AEZ1492" s="1"/>
      <c r="AFA1492" s="1"/>
      <c r="AFB1492" s="1"/>
      <c r="AFC1492" s="1"/>
      <c r="AFD1492" s="1"/>
      <c r="AFE1492" s="1"/>
      <c r="AFF1492" s="1"/>
      <c r="AFG1492" s="1"/>
      <c r="AFH1492" s="1"/>
      <c r="AFI1492" s="1"/>
      <c r="AFJ1492" s="1"/>
      <c r="AFK1492" s="1"/>
      <c r="AFL1492" s="1"/>
      <c r="AFM1492" s="1"/>
      <c r="AFN1492" s="1"/>
      <c r="AFO1492" s="1"/>
      <c r="AFP1492" s="1"/>
      <c r="AFQ1492" s="1"/>
      <c r="AFR1492" s="1"/>
      <c r="AFS1492" s="1"/>
      <c r="AFT1492" s="1"/>
      <c r="AFU1492" s="1"/>
      <c r="AFV1492" s="1"/>
      <c r="AFW1492" s="1"/>
      <c r="AFX1492" s="1"/>
      <c r="AFY1492" s="1"/>
      <c r="AFZ1492" s="1"/>
      <c r="AGA1492" s="1"/>
      <c r="AGB1492" s="1"/>
      <c r="AGC1492" s="1"/>
      <c r="AGD1492" s="1"/>
      <c r="AGE1492" s="1"/>
      <c r="AGF1492" s="1"/>
      <c r="AGG1492" s="1"/>
      <c r="AGH1492" s="1"/>
      <c r="AGI1492" s="1"/>
      <c r="AGJ1492" s="1"/>
      <c r="AGK1492" s="1"/>
      <c r="AGL1492" s="1"/>
      <c r="AGM1492" s="1"/>
      <c r="AGN1492" s="1"/>
      <c r="AGO1492" s="1"/>
      <c r="AGP1492" s="1"/>
      <c r="AGQ1492" s="1"/>
      <c r="AGR1492" s="1"/>
      <c r="AGS1492" s="1"/>
      <c r="AGT1492" s="1"/>
      <c r="AGU1492" s="1"/>
      <c r="AGV1492" s="1"/>
      <c r="AGW1492" s="1"/>
      <c r="AGX1492" s="1"/>
      <c r="AGY1492" s="1"/>
      <c r="AGZ1492" s="1"/>
      <c r="AHA1492" s="1"/>
      <c r="AHB1492" s="1"/>
      <c r="AHC1492" s="1"/>
      <c r="AHD1492" s="1"/>
      <c r="AHE1492" s="1"/>
      <c r="AHF1492" s="1"/>
      <c r="AHG1492" s="1"/>
      <c r="AHH1492" s="1"/>
      <c r="AHI1492" s="1"/>
      <c r="AHJ1492" s="1"/>
      <c r="AHK1492" s="1"/>
      <c r="AHL1492" s="1"/>
      <c r="AHM1492" s="1"/>
      <c r="AHN1492" s="1"/>
      <c r="AHO1492" s="1"/>
      <c r="AHP1492" s="1"/>
      <c r="AHQ1492" s="1"/>
      <c r="AHR1492" s="1"/>
      <c r="AHS1492" s="1"/>
      <c r="AHT1492" s="1"/>
      <c r="AHU1492" s="1"/>
      <c r="AHV1492" s="1"/>
      <c r="AHW1492" s="1"/>
      <c r="AHX1492" s="1"/>
      <c r="AHY1492" s="1"/>
      <c r="AHZ1492" s="1"/>
      <c r="AIA1492" s="1"/>
      <c r="AIB1492" s="1"/>
      <c r="AIC1492" s="1"/>
      <c r="AID1492" s="1"/>
      <c r="AIE1492" s="1"/>
      <c r="AIF1492" s="1"/>
      <c r="AIG1492" s="1"/>
      <c r="AIH1492" s="1"/>
      <c r="AII1492" s="1"/>
      <c r="AIJ1492" s="1"/>
      <c r="AIK1492" s="1"/>
      <c r="AIL1492" s="1"/>
      <c r="AIM1492" s="1"/>
      <c r="AIN1492" s="1"/>
      <c r="AIO1492" s="1"/>
      <c r="AIP1492" s="1"/>
      <c r="AIQ1492" s="1"/>
      <c r="AIR1492" s="1"/>
      <c r="AIS1492" s="1"/>
      <c r="AIT1492" s="1"/>
      <c r="AIU1492" s="1"/>
      <c r="AIV1492" s="1"/>
      <c r="AIW1492" s="1"/>
      <c r="AIX1492" s="1"/>
      <c r="AIY1492" s="1"/>
      <c r="AIZ1492" s="1"/>
      <c r="AJA1492" s="1"/>
      <c r="AJB1492" s="1"/>
      <c r="AJC1492" s="1"/>
      <c r="AJD1492" s="1"/>
      <c r="AJE1492" s="1"/>
      <c r="AJF1492" s="1"/>
      <c r="AJG1492" s="1"/>
      <c r="AJH1492" s="1"/>
      <c r="AJI1492" s="1"/>
      <c r="AJJ1492" s="1"/>
      <c r="AJK1492" s="1"/>
      <c r="AJL1492" s="1"/>
      <c r="AJM1492" s="1"/>
      <c r="AJN1492" s="1"/>
      <c r="AJO1492" s="1"/>
      <c r="AJP1492" s="1"/>
      <c r="AJQ1492" s="1"/>
      <c r="AJR1492" s="1"/>
      <c r="AJS1492" s="1"/>
      <c r="AJT1492" s="1"/>
      <c r="AJU1492" s="1"/>
      <c r="AJV1492" s="1"/>
      <c r="AJW1492" s="1"/>
      <c r="AJX1492" s="1"/>
      <c r="AJY1492" s="1"/>
      <c r="AJZ1492" s="1"/>
      <c r="AKA1492" s="1"/>
      <c r="AKB1492" s="1"/>
      <c r="AKC1492" s="1"/>
      <c r="AKD1492" s="1"/>
      <c r="AKE1492" s="1"/>
      <c r="AKF1492" s="1"/>
      <c r="AKG1492" s="1"/>
      <c r="AKH1492" s="1"/>
      <c r="AKI1492" s="1"/>
      <c r="AKJ1492" s="1"/>
      <c r="AKK1492" s="1"/>
      <c r="AKL1492" s="1"/>
      <c r="AKM1492" s="1"/>
      <c r="AKN1492" s="1"/>
      <c r="AKO1492" s="1"/>
      <c r="AKP1492" s="1"/>
      <c r="AKQ1492" s="1"/>
      <c r="AKR1492" s="1"/>
      <c r="AKS1492" s="1"/>
      <c r="AKT1492" s="1"/>
      <c r="AKU1492" s="1"/>
      <c r="AKV1492" s="1"/>
      <c r="AKW1492" s="1"/>
      <c r="AKX1492" s="1"/>
      <c r="AKY1492" s="1"/>
      <c r="AKZ1492" s="1"/>
      <c r="ALA1492" s="1"/>
      <c r="ALB1492" s="1"/>
      <c r="ALC1492" s="1"/>
      <c r="ALD1492" s="1"/>
      <c r="ALE1492" s="1"/>
      <c r="ALF1492" s="1"/>
      <c r="ALG1492" s="1"/>
      <c r="ALH1492" s="1"/>
      <c r="ALI1492" s="1"/>
      <c r="ALJ1492" s="1"/>
      <c r="ALK1492" s="1"/>
      <c r="ALL1492" s="1"/>
      <c r="ALM1492" s="1"/>
      <c r="ALN1492" s="1"/>
      <c r="ALO1492" s="1"/>
      <c r="ALP1492" s="1"/>
      <c r="ALQ1492" s="1"/>
      <c r="ALR1492" s="1"/>
      <c r="ALS1492" s="1"/>
      <c r="ALT1492" s="1"/>
      <c r="ALU1492" s="1"/>
      <c r="ALV1492" s="1"/>
      <c r="ALW1492" s="1"/>
      <c r="ALX1492" s="1"/>
      <c r="ALY1492" s="1"/>
      <c r="ALZ1492" s="1"/>
      <c r="AMA1492" s="1"/>
      <c r="AMB1492" s="1"/>
      <c r="AMC1492" s="1"/>
      <c r="AMD1492" s="1"/>
      <c r="AME1492" s="1"/>
      <c r="AMF1492" s="1"/>
      <c r="AMG1492" s="1"/>
      <c r="AMH1492" s="1"/>
      <c r="AMI1492" s="1"/>
      <c r="AMJ1492" s="1"/>
      <c r="AMK1492" s="1"/>
      <c r="AML1492" s="1"/>
      <c r="AMM1492" s="1"/>
      <c r="AMN1492" s="1"/>
      <c r="AMO1492" s="1"/>
      <c r="AMP1492" s="1"/>
      <c r="AMQ1492" s="1"/>
      <c r="AMR1492" s="1"/>
      <c r="AMS1492" s="1"/>
      <c r="AMT1492" s="1"/>
      <c r="AMU1492" s="1"/>
      <c r="AMV1492" s="1"/>
      <c r="AMW1492" s="1"/>
      <c r="AMX1492" s="1"/>
      <c r="AMY1492" s="1"/>
      <c r="AMZ1492" s="1"/>
      <c r="ANA1492" s="1"/>
      <c r="ANB1492" s="1"/>
      <c r="ANC1492" s="1"/>
      <c r="AND1492" s="1"/>
      <c r="ANE1492" s="1"/>
      <c r="ANF1492" s="1"/>
      <c r="ANG1492" s="1"/>
      <c r="ANH1492" s="1"/>
      <c r="ANI1492" s="1"/>
      <c r="ANJ1492" s="1"/>
      <c r="ANK1492" s="1"/>
      <c r="ANL1492" s="1"/>
      <c r="ANM1492" s="1"/>
      <c r="ANN1492" s="1"/>
      <c r="ANO1492" s="1"/>
      <c r="ANP1492" s="1"/>
      <c r="ANQ1492" s="1"/>
      <c r="ANR1492" s="1"/>
      <c r="ANS1492" s="1"/>
      <c r="ANT1492" s="1"/>
      <c r="ANU1492" s="1"/>
      <c r="ANV1492" s="1"/>
      <c r="ANW1492" s="1"/>
      <c r="ANX1492" s="1"/>
      <c r="ANY1492" s="1"/>
      <c r="ANZ1492" s="1"/>
      <c r="AOA1492" s="1"/>
      <c r="AOB1492" s="1"/>
      <c r="AOC1492" s="1"/>
      <c r="AOD1492" s="1"/>
      <c r="AOE1492" s="1"/>
      <c r="AOF1492" s="1"/>
      <c r="AOG1492" s="1"/>
      <c r="AOH1492" s="1"/>
      <c r="AOI1492" s="1"/>
      <c r="AOJ1492" s="1"/>
      <c r="AOK1492" s="1"/>
      <c r="AOL1492" s="1"/>
      <c r="AOM1492" s="1"/>
      <c r="AON1492" s="1"/>
      <c r="AOO1492" s="1"/>
      <c r="AOP1492" s="1"/>
      <c r="AOQ1492" s="1"/>
      <c r="AOR1492" s="1"/>
      <c r="AOS1492" s="1"/>
      <c r="AOT1492" s="1"/>
      <c r="AOU1492" s="1"/>
      <c r="AOV1492" s="1"/>
      <c r="AOW1492" s="1"/>
      <c r="AOX1492" s="1"/>
      <c r="AOY1492" s="1"/>
      <c r="AOZ1492" s="1"/>
      <c r="APA1492" s="1"/>
      <c r="APB1492" s="1"/>
      <c r="APC1492" s="1"/>
      <c r="APD1492" s="1"/>
      <c r="APE1492" s="1"/>
      <c r="APF1492" s="1"/>
      <c r="APG1492" s="1"/>
      <c r="APH1492" s="1"/>
      <c r="API1492" s="1"/>
      <c r="APJ1492" s="1"/>
      <c r="APK1492" s="1"/>
      <c r="APL1492" s="1"/>
      <c r="APM1492" s="1"/>
      <c r="APN1492" s="1"/>
      <c r="APO1492" s="1"/>
      <c r="APP1492" s="1"/>
      <c r="APQ1492" s="1"/>
      <c r="APR1492" s="1"/>
      <c r="APS1492" s="1"/>
      <c r="APT1492" s="1"/>
      <c r="APU1492" s="1"/>
      <c r="APV1492" s="1"/>
      <c r="APW1492" s="1"/>
      <c r="APX1492" s="1"/>
      <c r="APY1492" s="1"/>
      <c r="APZ1492" s="1"/>
      <c r="AQA1492" s="1"/>
      <c r="AQB1492" s="1"/>
      <c r="AQC1492" s="1"/>
      <c r="AQD1492" s="1"/>
      <c r="AQE1492" s="1"/>
      <c r="AQF1492" s="1"/>
      <c r="AQG1492" s="1"/>
      <c r="AQH1492" s="1"/>
      <c r="AQI1492" s="1"/>
      <c r="AQJ1492" s="1"/>
      <c r="AQK1492" s="1"/>
      <c r="AQL1492" s="1"/>
      <c r="AQM1492" s="1"/>
      <c r="AQN1492" s="1"/>
      <c r="AQO1492" s="1"/>
      <c r="AQP1492" s="1"/>
      <c r="AQQ1492" s="1"/>
      <c r="AQR1492" s="1"/>
      <c r="AQS1492" s="1"/>
      <c r="AQT1492" s="1"/>
      <c r="AQU1492" s="1"/>
      <c r="AQV1492" s="1"/>
      <c r="AQW1492" s="1"/>
      <c r="AQX1492" s="1"/>
      <c r="AQY1492" s="1"/>
      <c r="AQZ1492" s="1"/>
      <c r="ARA1492" s="1"/>
      <c r="ARB1492" s="1"/>
      <c r="ARC1492" s="1"/>
      <c r="ARD1492" s="1"/>
      <c r="ARE1492" s="1"/>
      <c r="ARF1492" s="1"/>
      <c r="ARG1492" s="1"/>
      <c r="ARH1492" s="1"/>
      <c r="ARI1492" s="1"/>
      <c r="ARJ1492" s="1"/>
      <c r="ARK1492" s="1"/>
      <c r="ARL1492" s="1"/>
      <c r="ARM1492" s="1"/>
      <c r="ARN1492" s="1"/>
      <c r="ARO1492" s="1"/>
      <c r="ARP1492" s="1"/>
      <c r="ARQ1492" s="1"/>
      <c r="ARR1492" s="1"/>
      <c r="ARS1492" s="1"/>
      <c r="ART1492" s="1"/>
      <c r="ARU1492" s="1"/>
      <c r="ARV1492" s="1"/>
      <c r="ARW1492" s="1"/>
      <c r="ARX1492" s="1"/>
      <c r="ARY1492" s="1"/>
      <c r="ARZ1492" s="1"/>
      <c r="ASA1492" s="1"/>
      <c r="ASB1492" s="1"/>
      <c r="ASC1492" s="1"/>
      <c r="ASD1492" s="1"/>
      <c r="ASE1492" s="1"/>
      <c r="ASF1492" s="1"/>
      <c r="ASG1492" s="1"/>
      <c r="ASH1492" s="1"/>
      <c r="ASI1492" s="1"/>
      <c r="ASJ1492" s="1"/>
      <c r="ASK1492" s="1"/>
      <c r="ASL1492" s="1"/>
      <c r="ASM1492" s="1"/>
      <c r="ASN1492" s="1"/>
      <c r="ASO1492" s="1"/>
      <c r="ASP1492" s="1"/>
      <c r="ASQ1492" s="1"/>
      <c r="ASR1492" s="1"/>
      <c r="ASS1492" s="1"/>
      <c r="AST1492" s="1"/>
      <c r="ASU1492" s="1"/>
      <c r="ASV1492" s="1"/>
      <c r="ASW1492" s="1"/>
      <c r="ASX1492" s="1"/>
      <c r="ASY1492" s="1"/>
      <c r="ASZ1492" s="1"/>
      <c r="ATA1492" s="1"/>
      <c r="ATB1492" s="1"/>
      <c r="ATC1492" s="1"/>
      <c r="ATD1492" s="1"/>
      <c r="ATE1492" s="1"/>
      <c r="ATF1492" s="1"/>
      <c r="ATG1492" s="1"/>
      <c r="ATH1492" s="1"/>
      <c r="ATI1492" s="1"/>
      <c r="ATJ1492" s="1"/>
      <c r="ATK1492" s="1"/>
      <c r="ATL1492" s="1"/>
      <c r="ATM1492" s="1"/>
      <c r="ATN1492" s="1"/>
      <c r="ATO1492" s="1"/>
      <c r="ATP1492" s="1"/>
      <c r="ATQ1492" s="1"/>
      <c r="ATR1492" s="1"/>
      <c r="ATS1492" s="1"/>
      <c r="ATT1492" s="1"/>
      <c r="ATU1492" s="1"/>
      <c r="ATV1492" s="1"/>
      <c r="ATW1492" s="1"/>
      <c r="ATX1492" s="1"/>
      <c r="ATY1492" s="1"/>
      <c r="ATZ1492" s="1"/>
      <c r="AUA1492" s="1"/>
      <c r="AUB1492" s="1"/>
      <c r="AUC1492" s="1"/>
      <c r="AUD1492" s="1"/>
      <c r="AUE1492" s="1"/>
      <c r="AUF1492" s="1"/>
      <c r="AUG1492" s="1"/>
      <c r="AUH1492" s="1"/>
      <c r="AUI1492" s="1"/>
      <c r="AUJ1492" s="1"/>
      <c r="AUK1492" s="1"/>
      <c r="AUL1492" s="1"/>
      <c r="AUM1492" s="1"/>
      <c r="AUN1492" s="1"/>
      <c r="AUO1492" s="1"/>
      <c r="AUP1492" s="1"/>
      <c r="AUQ1492" s="1"/>
      <c r="AUR1492" s="1"/>
      <c r="AUS1492" s="1"/>
      <c r="AUT1492" s="1"/>
      <c r="AUU1492" s="1"/>
      <c r="AUV1492" s="1"/>
      <c r="AUW1492" s="1"/>
      <c r="AUX1492" s="1"/>
      <c r="AUY1492" s="1"/>
      <c r="AUZ1492" s="1"/>
      <c r="AVA1492" s="1"/>
      <c r="AVB1492" s="1"/>
      <c r="AVC1492" s="1"/>
      <c r="AVD1492" s="1"/>
      <c r="AVE1492" s="1"/>
      <c r="AVF1492" s="1"/>
      <c r="AVG1492" s="1"/>
      <c r="AVH1492" s="1"/>
      <c r="AVI1492" s="1"/>
      <c r="AVJ1492" s="1"/>
      <c r="AVK1492" s="1"/>
      <c r="AVL1492" s="1"/>
      <c r="AVM1492" s="1"/>
      <c r="AVN1492" s="1"/>
      <c r="AVO1492" s="1"/>
      <c r="AVP1492" s="1"/>
      <c r="AVQ1492" s="1"/>
      <c r="AVR1492" s="1"/>
      <c r="AVS1492" s="1"/>
      <c r="AVT1492" s="1"/>
      <c r="AVU1492" s="1"/>
      <c r="AVV1492" s="1"/>
      <c r="AVW1492" s="1"/>
      <c r="AVX1492" s="1"/>
      <c r="AVY1492" s="1"/>
      <c r="AVZ1492" s="1"/>
      <c r="AWA1492" s="1"/>
      <c r="AWB1492" s="1"/>
      <c r="AWC1492" s="1"/>
      <c r="AWD1492" s="1"/>
      <c r="AWE1492" s="1"/>
      <c r="AWF1492" s="1"/>
      <c r="AWG1492" s="1"/>
      <c r="AWH1492" s="1"/>
      <c r="AWI1492" s="1"/>
      <c r="AWJ1492" s="1"/>
      <c r="AWK1492" s="1"/>
      <c r="AWL1492" s="1"/>
      <c r="AWM1492" s="1"/>
      <c r="AWN1492" s="1"/>
      <c r="AWO1492" s="1"/>
      <c r="AWP1492" s="1"/>
      <c r="AWQ1492" s="1"/>
      <c r="AWR1492" s="1"/>
      <c r="AWS1492" s="1"/>
      <c r="AWT1492" s="1"/>
      <c r="AWU1492" s="1"/>
      <c r="AWV1492" s="1"/>
      <c r="AWW1492" s="1"/>
      <c r="AWX1492" s="1"/>
      <c r="AWY1492" s="1"/>
      <c r="AWZ1492" s="1"/>
      <c r="AXA1492" s="1"/>
      <c r="AXB1492" s="1"/>
      <c r="AXC1492" s="1"/>
      <c r="AXD1492" s="1"/>
      <c r="AXE1492" s="1"/>
      <c r="AXF1492" s="1"/>
      <c r="AXG1492" s="1"/>
      <c r="AXH1492" s="1"/>
      <c r="AXI1492" s="1"/>
      <c r="AXJ1492" s="1"/>
      <c r="AXK1492" s="1"/>
      <c r="AXL1492" s="1"/>
      <c r="AXM1492" s="1"/>
      <c r="AXN1492" s="1"/>
      <c r="AXO1492" s="1"/>
      <c r="AXP1492" s="1"/>
      <c r="AXQ1492" s="1"/>
      <c r="AXR1492" s="1"/>
      <c r="AXS1492" s="1"/>
      <c r="AXT1492" s="1"/>
      <c r="AXU1492" s="1"/>
      <c r="AXV1492" s="1"/>
      <c r="AXW1492" s="1"/>
      <c r="AXX1492" s="1"/>
      <c r="AXY1492" s="1"/>
      <c r="AXZ1492" s="1"/>
      <c r="AYA1492" s="1"/>
      <c r="AYB1492" s="1"/>
      <c r="AYC1492" s="1"/>
      <c r="AYD1492" s="1"/>
      <c r="AYE1492" s="1"/>
      <c r="AYF1492" s="1"/>
      <c r="AYG1492" s="1"/>
      <c r="AYH1492" s="1"/>
      <c r="AYI1492" s="1"/>
      <c r="AYJ1492" s="1"/>
      <c r="AYK1492" s="1"/>
      <c r="AYL1492" s="1"/>
      <c r="AYM1492" s="1"/>
      <c r="AYN1492" s="1"/>
      <c r="AYO1492" s="1"/>
      <c r="AYP1492" s="1"/>
      <c r="AYQ1492" s="1"/>
      <c r="AYR1492" s="1"/>
      <c r="AYS1492" s="1"/>
      <c r="AYT1492" s="1"/>
      <c r="AYU1492" s="1"/>
      <c r="AYV1492" s="1"/>
      <c r="AYW1492" s="1"/>
      <c r="AYX1492" s="1"/>
      <c r="AYY1492" s="1"/>
      <c r="AYZ1492" s="1"/>
      <c r="AZA1492" s="1"/>
      <c r="AZB1492" s="1"/>
      <c r="AZC1492" s="1"/>
      <c r="AZD1492" s="1"/>
      <c r="AZE1492" s="1"/>
      <c r="AZF1492" s="1"/>
      <c r="AZG1492" s="1"/>
      <c r="AZH1492" s="1"/>
      <c r="AZI1492" s="1"/>
      <c r="AZJ1492" s="1"/>
      <c r="AZK1492" s="1"/>
      <c r="AZL1492" s="1"/>
      <c r="AZM1492" s="1"/>
      <c r="AZN1492" s="1"/>
      <c r="AZO1492" s="1"/>
      <c r="AZP1492" s="1"/>
      <c r="AZQ1492" s="1"/>
      <c r="AZR1492" s="1"/>
      <c r="AZS1492" s="1"/>
      <c r="AZT1492" s="1"/>
      <c r="AZU1492" s="1"/>
      <c r="AZV1492" s="1"/>
      <c r="AZW1492" s="1"/>
      <c r="AZX1492" s="1"/>
      <c r="AZY1492" s="1"/>
      <c r="AZZ1492" s="1"/>
      <c r="BAA1492" s="1"/>
      <c r="BAB1492" s="1"/>
      <c r="BAC1492" s="1"/>
      <c r="BAD1492" s="1"/>
      <c r="BAE1492" s="1"/>
      <c r="BAF1492" s="1"/>
      <c r="BAG1492" s="1"/>
      <c r="BAH1492" s="1"/>
      <c r="BAI1492" s="1"/>
      <c r="BAJ1492" s="1"/>
      <c r="BAK1492" s="1"/>
      <c r="BAL1492" s="1"/>
      <c r="BAM1492" s="1"/>
      <c r="BAN1492" s="1"/>
      <c r="BAO1492" s="1"/>
      <c r="BAP1492" s="1"/>
      <c r="BAQ1492" s="1"/>
      <c r="BAR1492" s="1"/>
      <c r="BAS1492" s="1"/>
      <c r="BAT1492" s="1"/>
      <c r="BAU1492" s="1"/>
      <c r="BAV1492" s="1"/>
      <c r="BAW1492" s="1"/>
      <c r="BAX1492" s="1"/>
      <c r="BAY1492" s="1"/>
      <c r="BAZ1492" s="1"/>
      <c r="BBA1492" s="1"/>
      <c r="BBB1492" s="1"/>
      <c r="BBC1492" s="1"/>
      <c r="BBD1492" s="1"/>
      <c r="BBE1492" s="1"/>
      <c r="BBF1492" s="1"/>
      <c r="BBG1492" s="1"/>
      <c r="BBH1492" s="1"/>
      <c r="BBI1492" s="1"/>
      <c r="BBJ1492" s="1"/>
      <c r="BBK1492" s="1"/>
      <c r="BBL1492" s="1"/>
      <c r="BBM1492" s="1"/>
      <c r="BBN1492" s="1"/>
      <c r="BBO1492" s="1"/>
      <c r="BBP1492" s="1"/>
      <c r="BBQ1492" s="1"/>
      <c r="BBR1492" s="1"/>
      <c r="BBS1492" s="1"/>
      <c r="BBT1492" s="1"/>
      <c r="BBU1492" s="1"/>
      <c r="BBV1492" s="1"/>
      <c r="BBW1492" s="1"/>
      <c r="BBX1492" s="1"/>
      <c r="BBY1492" s="1"/>
      <c r="BBZ1492" s="1"/>
      <c r="BCA1492" s="1"/>
      <c r="BCB1492" s="1"/>
      <c r="BCC1492" s="1"/>
      <c r="BCD1492" s="1"/>
      <c r="BCE1492" s="1"/>
      <c r="BCF1492" s="1"/>
      <c r="BCG1492" s="1"/>
      <c r="BCH1492" s="1"/>
      <c r="BCI1492" s="1"/>
      <c r="BCJ1492" s="1"/>
      <c r="BCK1492" s="1"/>
      <c r="BCL1492" s="1"/>
      <c r="BCM1492" s="1"/>
      <c r="BCN1492" s="1"/>
      <c r="BCO1492" s="1"/>
      <c r="BCP1492" s="1"/>
      <c r="BCQ1492" s="1"/>
      <c r="BCR1492" s="1"/>
      <c r="BCS1492" s="1"/>
      <c r="BCT1492" s="1"/>
      <c r="BCU1492" s="1"/>
      <c r="BCV1492" s="1"/>
      <c r="BCW1492" s="1"/>
      <c r="BCX1492" s="1"/>
      <c r="BCY1492" s="1"/>
      <c r="BCZ1492" s="1"/>
      <c r="BDA1492" s="1"/>
      <c r="BDB1492" s="1"/>
      <c r="BDC1492" s="1"/>
      <c r="BDD1492" s="1"/>
      <c r="BDE1492" s="1"/>
      <c r="BDF1492" s="1"/>
      <c r="BDG1492" s="1"/>
      <c r="BDH1492" s="1"/>
      <c r="BDI1492" s="1"/>
      <c r="BDJ1492" s="1"/>
      <c r="BDK1492" s="1"/>
      <c r="BDL1492" s="1"/>
      <c r="BDM1492" s="1"/>
      <c r="BDN1492" s="1"/>
      <c r="BDO1492" s="1"/>
      <c r="BDP1492" s="1"/>
      <c r="BDQ1492" s="1"/>
      <c r="BDR1492" s="1"/>
      <c r="BDS1492" s="1"/>
      <c r="BDT1492" s="1"/>
      <c r="BDU1492" s="1"/>
      <c r="BDV1492" s="1"/>
      <c r="BDW1492" s="1"/>
      <c r="BDX1492" s="1"/>
      <c r="BDY1492" s="1"/>
      <c r="BDZ1492" s="1"/>
      <c r="BEA1492" s="1"/>
      <c r="BEB1492" s="1"/>
      <c r="BEC1492" s="1"/>
      <c r="BED1492" s="1"/>
      <c r="BEE1492" s="1"/>
      <c r="BEF1492" s="1"/>
      <c r="BEG1492" s="1"/>
      <c r="BEH1492" s="1"/>
      <c r="BEI1492" s="1"/>
      <c r="BEJ1492" s="1"/>
      <c r="BEK1492" s="1"/>
      <c r="BEL1492" s="1"/>
      <c r="BEM1492" s="1"/>
      <c r="BEN1492" s="1"/>
      <c r="BEO1492" s="1"/>
      <c r="BEP1492" s="1"/>
      <c r="BEQ1492" s="1"/>
      <c r="BER1492" s="1"/>
      <c r="BES1492" s="1"/>
      <c r="BET1492" s="1"/>
      <c r="BEU1492" s="1"/>
      <c r="BEV1492" s="1"/>
      <c r="BEW1492" s="1"/>
      <c r="BEX1492" s="1"/>
      <c r="BEY1492" s="1"/>
      <c r="BEZ1492" s="1"/>
      <c r="BFA1492" s="1"/>
      <c r="BFB1492" s="1"/>
      <c r="BFC1492" s="1"/>
      <c r="BFD1492" s="1"/>
      <c r="BFE1492" s="1"/>
      <c r="BFF1492" s="1"/>
      <c r="BFG1492" s="1"/>
      <c r="BFH1492" s="1"/>
      <c r="BFI1492" s="1"/>
      <c r="BFJ1492" s="1"/>
      <c r="BFK1492" s="1"/>
      <c r="BFL1492" s="1"/>
      <c r="BFM1492" s="1"/>
      <c r="BFN1492" s="1"/>
      <c r="BFO1492" s="1"/>
      <c r="BFP1492" s="1"/>
      <c r="BFQ1492" s="1"/>
      <c r="BFR1492" s="1"/>
      <c r="BFS1492" s="1"/>
      <c r="BFT1492" s="1"/>
      <c r="BFU1492" s="1"/>
      <c r="BFV1492" s="1"/>
      <c r="BFW1492" s="1"/>
      <c r="BFX1492" s="1"/>
      <c r="BFY1492" s="1"/>
      <c r="BFZ1492" s="1"/>
      <c r="BGA1492" s="1"/>
      <c r="BGB1492" s="1"/>
      <c r="BGC1492" s="1"/>
      <c r="BGD1492" s="1"/>
      <c r="BGE1492" s="1"/>
      <c r="BGF1492" s="1"/>
      <c r="BGG1492" s="1"/>
      <c r="BGH1492" s="1"/>
      <c r="BGI1492" s="1"/>
      <c r="BGJ1492" s="1"/>
      <c r="BGK1492" s="1"/>
      <c r="BGL1492" s="1"/>
      <c r="BGM1492" s="1"/>
      <c r="BGN1492" s="1"/>
      <c r="BGO1492" s="1"/>
      <c r="BGP1492" s="1"/>
      <c r="BGQ1492" s="1"/>
      <c r="BGR1492" s="1"/>
      <c r="BGS1492" s="1"/>
      <c r="BGT1492" s="1"/>
      <c r="BGU1492" s="1"/>
      <c r="BGV1492" s="1"/>
      <c r="BGW1492" s="1"/>
      <c r="BGX1492" s="1"/>
      <c r="BGY1492" s="1"/>
      <c r="BGZ1492" s="1"/>
      <c r="BHA1492" s="1"/>
      <c r="BHB1492" s="1"/>
      <c r="BHC1492" s="1"/>
      <c r="BHD1492" s="1"/>
      <c r="BHE1492" s="1"/>
      <c r="BHF1492" s="1"/>
      <c r="BHG1492" s="1"/>
      <c r="BHH1492" s="1"/>
      <c r="BHI1492" s="1"/>
      <c r="BHJ1492" s="1"/>
      <c r="BHK1492" s="1"/>
      <c r="BHL1492" s="1"/>
      <c r="BHM1492" s="1"/>
      <c r="BHN1492" s="1"/>
      <c r="BHO1492" s="1"/>
      <c r="BHP1492" s="1"/>
      <c r="BHQ1492" s="1"/>
      <c r="BHR1492" s="1"/>
      <c r="BHS1492" s="1"/>
      <c r="BHT1492" s="1"/>
      <c r="BHU1492" s="1"/>
      <c r="BHV1492" s="1"/>
      <c r="BHW1492" s="1"/>
      <c r="BHX1492" s="1"/>
      <c r="BHY1492" s="1"/>
      <c r="BHZ1492" s="1"/>
      <c r="BIA1492" s="1"/>
      <c r="BIB1492" s="1"/>
      <c r="BIC1492" s="1"/>
      <c r="BID1492" s="1"/>
      <c r="BIE1492" s="1"/>
      <c r="BIF1492" s="1"/>
      <c r="BIG1492" s="1"/>
      <c r="BIH1492" s="1"/>
      <c r="BII1492" s="1"/>
      <c r="BIJ1492" s="1"/>
      <c r="BIK1492" s="1"/>
      <c r="BIL1492" s="1"/>
      <c r="BIM1492" s="1"/>
      <c r="BIN1492" s="1"/>
      <c r="BIO1492" s="1"/>
      <c r="BIP1492" s="1"/>
      <c r="BIQ1492" s="1"/>
      <c r="BIR1492" s="1"/>
      <c r="BIS1492" s="1"/>
      <c r="BIT1492" s="1"/>
      <c r="BIU1492" s="1"/>
      <c r="BIV1492" s="1"/>
      <c r="BIW1492" s="1"/>
      <c r="BIX1492" s="1"/>
      <c r="BIY1492" s="1"/>
      <c r="BIZ1492" s="1"/>
      <c r="BJA1492" s="1"/>
      <c r="BJB1492" s="1"/>
      <c r="BJC1492" s="1"/>
      <c r="BJD1492" s="1"/>
      <c r="BJE1492" s="1"/>
      <c r="BJF1492" s="1"/>
      <c r="BJG1492" s="1"/>
      <c r="BJH1492" s="1"/>
      <c r="BJI1492" s="1"/>
      <c r="BJJ1492" s="1"/>
      <c r="BJK1492" s="1"/>
      <c r="BJL1492" s="1"/>
      <c r="BJM1492" s="1"/>
      <c r="BJN1492" s="1"/>
      <c r="BJO1492" s="1"/>
      <c r="BJP1492" s="1"/>
      <c r="BJQ1492" s="1"/>
      <c r="BJR1492" s="1"/>
      <c r="BJS1492" s="1"/>
      <c r="BJT1492" s="1"/>
      <c r="BJU1492" s="1"/>
      <c r="BJV1492" s="1"/>
      <c r="BJW1492" s="1"/>
      <c r="BJX1492" s="1"/>
      <c r="BJY1492" s="1"/>
      <c r="BJZ1492" s="1"/>
      <c r="BKA1492" s="1"/>
      <c r="BKB1492" s="1"/>
      <c r="BKC1492" s="1"/>
      <c r="BKD1492" s="1"/>
      <c r="BKE1492" s="1"/>
      <c r="BKF1492" s="1"/>
      <c r="BKG1492" s="1"/>
      <c r="BKH1492" s="1"/>
      <c r="BKI1492" s="1"/>
      <c r="BKJ1492" s="1"/>
      <c r="BKK1492" s="1"/>
      <c r="BKL1492" s="1"/>
      <c r="BKM1492" s="1"/>
      <c r="BKN1492" s="1"/>
      <c r="BKO1492" s="1"/>
      <c r="BKP1492" s="1"/>
      <c r="BKQ1492" s="1"/>
      <c r="BKR1492" s="1"/>
      <c r="BKS1492" s="1"/>
      <c r="BKT1492" s="1"/>
      <c r="BKU1492" s="1"/>
      <c r="BKV1492" s="1"/>
      <c r="BKW1492" s="1"/>
      <c r="BKX1492" s="1"/>
      <c r="BKY1492" s="1"/>
      <c r="BKZ1492" s="1"/>
      <c r="BLA1492" s="1"/>
      <c r="BLB1492" s="1"/>
      <c r="BLC1492" s="1"/>
      <c r="BLD1492" s="1"/>
      <c r="BLE1492" s="1"/>
      <c r="BLF1492" s="1"/>
      <c r="BLG1492" s="1"/>
      <c r="BLH1492" s="1"/>
      <c r="BLI1492" s="1"/>
      <c r="BLJ1492" s="1"/>
      <c r="BLK1492" s="1"/>
      <c r="BLL1492" s="1"/>
      <c r="BLM1492" s="1"/>
      <c r="BLN1492" s="1"/>
      <c r="BLO1492" s="1"/>
      <c r="BLP1492" s="1"/>
      <c r="BLQ1492" s="1"/>
      <c r="BLR1492" s="1"/>
      <c r="BLS1492" s="1"/>
      <c r="BLT1492" s="1"/>
      <c r="BLU1492" s="1"/>
      <c r="BLV1492" s="1"/>
      <c r="BLW1492" s="1"/>
      <c r="BLX1492" s="1"/>
      <c r="BLY1492" s="1"/>
      <c r="BLZ1492" s="1"/>
      <c r="BMA1492" s="1"/>
      <c r="BMB1492" s="1"/>
      <c r="BMC1492" s="1"/>
      <c r="BMD1492" s="1"/>
      <c r="BME1492" s="1"/>
      <c r="BMF1492" s="1"/>
      <c r="BMG1492" s="1"/>
      <c r="BMH1492" s="1"/>
      <c r="BMI1492" s="1"/>
      <c r="BMJ1492" s="1"/>
      <c r="BMK1492" s="1"/>
      <c r="BML1492" s="1"/>
      <c r="BMM1492" s="1"/>
      <c r="BMN1492" s="1"/>
      <c r="BMO1492" s="1"/>
      <c r="BMP1492" s="1"/>
      <c r="BMQ1492" s="1"/>
      <c r="BMR1492" s="1"/>
      <c r="BMS1492" s="1"/>
      <c r="BMT1492" s="1"/>
      <c r="BMU1492" s="1"/>
      <c r="BMV1492" s="1"/>
      <c r="BMW1492" s="1"/>
      <c r="BMX1492" s="1"/>
      <c r="BMY1492" s="1"/>
      <c r="BMZ1492" s="1"/>
      <c r="BNA1492" s="1"/>
      <c r="BNB1492" s="1"/>
      <c r="BNC1492" s="1"/>
      <c r="BND1492" s="1"/>
      <c r="BNE1492" s="1"/>
      <c r="BNF1492" s="1"/>
      <c r="BNG1492" s="1"/>
      <c r="BNH1492" s="1"/>
      <c r="BNI1492" s="1"/>
      <c r="BNJ1492" s="1"/>
      <c r="BNK1492" s="1"/>
      <c r="BNL1492" s="1"/>
      <c r="BNM1492" s="1"/>
      <c r="BNN1492" s="1"/>
      <c r="BNO1492" s="1"/>
      <c r="BNP1492" s="1"/>
      <c r="BNQ1492" s="1"/>
      <c r="BNR1492" s="1"/>
      <c r="BNS1492" s="1"/>
      <c r="BNT1492" s="1"/>
      <c r="BNU1492" s="1"/>
      <c r="BNV1492" s="1"/>
      <c r="BNW1492" s="1"/>
      <c r="BNX1492" s="1"/>
      <c r="BNY1492" s="1"/>
      <c r="BNZ1492" s="1"/>
      <c r="BOA1492" s="1"/>
      <c r="BOB1492" s="1"/>
      <c r="BOC1492" s="1"/>
      <c r="BOD1492" s="1"/>
      <c r="BOE1492" s="1"/>
      <c r="BOF1492" s="1"/>
      <c r="BOG1492" s="1"/>
      <c r="BOH1492" s="1"/>
      <c r="BOI1492" s="1"/>
      <c r="BOJ1492" s="1"/>
      <c r="BOK1492" s="1"/>
      <c r="BOL1492" s="1"/>
      <c r="BOM1492" s="1"/>
      <c r="BON1492" s="1"/>
      <c r="BOO1492" s="1"/>
      <c r="BOP1492" s="1"/>
      <c r="BOQ1492" s="1"/>
      <c r="BOR1492" s="1"/>
      <c r="BOS1492" s="1"/>
      <c r="BOT1492" s="1"/>
      <c r="BOU1492" s="1"/>
      <c r="BOV1492" s="1"/>
      <c r="BOW1492" s="1"/>
      <c r="BOX1492" s="1"/>
      <c r="BOY1492" s="1"/>
      <c r="BOZ1492" s="1"/>
      <c r="BPA1492" s="1"/>
      <c r="BPB1492" s="1"/>
      <c r="BPC1492" s="1"/>
      <c r="BPD1492" s="1"/>
      <c r="BPE1492" s="1"/>
      <c r="BPF1492" s="1"/>
      <c r="BPG1492" s="1"/>
      <c r="BPH1492" s="1"/>
      <c r="BPI1492" s="1"/>
      <c r="BPJ1492" s="1"/>
      <c r="BPK1492" s="1"/>
      <c r="BPL1492" s="1"/>
      <c r="BPM1492" s="1"/>
      <c r="BPN1492" s="1"/>
      <c r="BPO1492" s="1"/>
      <c r="BPP1492" s="1"/>
      <c r="BPQ1492" s="1"/>
      <c r="BPR1492" s="1"/>
      <c r="BPS1492" s="1"/>
      <c r="BPT1492" s="1"/>
      <c r="BPU1492" s="1"/>
      <c r="BPV1492" s="1"/>
      <c r="BPW1492" s="1"/>
      <c r="BPX1492" s="1"/>
      <c r="BPY1492" s="1"/>
      <c r="BPZ1492" s="1"/>
      <c r="BQA1492" s="1"/>
      <c r="BQB1492" s="1"/>
      <c r="BQC1492" s="1"/>
      <c r="BQD1492" s="1"/>
      <c r="BQE1492" s="1"/>
      <c r="BQF1492" s="1"/>
      <c r="BQG1492" s="1"/>
      <c r="BQH1492" s="1"/>
      <c r="BQI1492" s="1"/>
      <c r="BQJ1492" s="1"/>
      <c r="BQK1492" s="1"/>
      <c r="BQL1492" s="1"/>
      <c r="BQM1492" s="1"/>
      <c r="BQN1492" s="1"/>
      <c r="BQO1492" s="1"/>
      <c r="BQP1492" s="1"/>
      <c r="BQQ1492" s="1"/>
      <c r="BQR1492" s="1"/>
      <c r="BQS1492" s="1"/>
      <c r="BQT1492" s="1"/>
      <c r="BQU1492" s="1"/>
      <c r="BQV1492" s="1"/>
      <c r="BQW1492" s="1"/>
      <c r="BQX1492" s="1"/>
      <c r="BQY1492" s="1"/>
      <c r="BQZ1492" s="1"/>
      <c r="BRA1492" s="1"/>
      <c r="BRB1492" s="1"/>
      <c r="BRC1492" s="1"/>
      <c r="BRD1492" s="1"/>
      <c r="BRE1492" s="1"/>
      <c r="BRF1492" s="1"/>
      <c r="BRG1492" s="1"/>
      <c r="BRH1492" s="1"/>
      <c r="BRI1492" s="1"/>
      <c r="BRJ1492" s="1"/>
      <c r="BRK1492" s="1"/>
      <c r="BRL1492" s="1"/>
      <c r="BRM1492" s="1"/>
      <c r="BRN1492" s="1"/>
      <c r="BRO1492" s="1"/>
      <c r="BRP1492" s="1"/>
      <c r="BRQ1492" s="1"/>
      <c r="BRR1492" s="1"/>
      <c r="BRS1492" s="1"/>
      <c r="BRT1492" s="1"/>
      <c r="BRU1492" s="1"/>
      <c r="BRV1492" s="1"/>
      <c r="BRW1492" s="1"/>
      <c r="BRX1492" s="1"/>
      <c r="BRY1492" s="1"/>
      <c r="BRZ1492" s="1"/>
      <c r="BSA1492" s="1"/>
      <c r="BSB1492" s="1"/>
      <c r="BSC1492" s="1"/>
      <c r="BSD1492" s="1"/>
      <c r="BSE1492" s="1"/>
      <c r="BSF1492" s="1"/>
      <c r="BSG1492" s="1"/>
      <c r="BSH1492" s="1"/>
      <c r="BSI1492" s="1"/>
      <c r="BSJ1492" s="1"/>
      <c r="BSK1492" s="1"/>
      <c r="BSL1492" s="1"/>
      <c r="BSM1492" s="1"/>
      <c r="BSN1492" s="1"/>
      <c r="BSO1492" s="1"/>
      <c r="BSP1492" s="1"/>
      <c r="BSQ1492" s="1"/>
      <c r="BSR1492" s="1"/>
      <c r="BSS1492" s="1"/>
      <c r="BST1492" s="1"/>
      <c r="BSU1492" s="1"/>
      <c r="BSV1492" s="1"/>
      <c r="BSW1492" s="1"/>
      <c r="BSX1492" s="1"/>
      <c r="BSY1492" s="1"/>
      <c r="BSZ1492" s="1"/>
      <c r="BTA1492" s="1"/>
      <c r="BTB1492" s="1"/>
      <c r="BTC1492" s="1"/>
      <c r="BTD1492" s="1"/>
      <c r="BTE1492" s="1"/>
      <c r="BTF1492" s="1"/>
      <c r="BTG1492" s="1"/>
      <c r="BTH1492" s="1"/>
      <c r="BTI1492" s="1"/>
      <c r="BTJ1492" s="1"/>
      <c r="BTK1492" s="1"/>
      <c r="BTL1492" s="1"/>
      <c r="BTM1492" s="1"/>
      <c r="BTN1492" s="1"/>
      <c r="BTO1492" s="1"/>
      <c r="BTP1492" s="1"/>
      <c r="BTQ1492" s="1"/>
      <c r="BTR1492" s="1"/>
      <c r="BTS1492" s="1"/>
      <c r="BTT1492" s="1"/>
      <c r="BTU1492" s="1"/>
      <c r="BTV1492" s="1"/>
      <c r="BTW1492" s="1"/>
      <c r="BTX1492" s="1"/>
      <c r="BTY1492" s="1"/>
      <c r="BTZ1492" s="1"/>
      <c r="BUA1492" s="1"/>
      <c r="BUB1492" s="1"/>
      <c r="BUC1492" s="1"/>
      <c r="BUD1492" s="1"/>
      <c r="BUE1492" s="1"/>
      <c r="BUF1492" s="1"/>
      <c r="BUG1492" s="1"/>
      <c r="BUH1492" s="1"/>
      <c r="BUI1492" s="1"/>
      <c r="BUJ1492" s="1"/>
      <c r="BUK1492" s="1"/>
      <c r="BUL1492" s="1"/>
      <c r="BUM1492" s="1"/>
      <c r="BUN1492" s="1"/>
      <c r="BUO1492" s="1"/>
      <c r="BUP1492" s="1"/>
      <c r="BUQ1492" s="1"/>
      <c r="BUR1492" s="1"/>
      <c r="BUS1492" s="1"/>
      <c r="BUT1492" s="1"/>
      <c r="BUU1492" s="1"/>
      <c r="BUV1492" s="1"/>
      <c r="BUW1492" s="1"/>
      <c r="BUX1492" s="1"/>
      <c r="BUY1492" s="1"/>
      <c r="BUZ1492" s="1"/>
      <c r="BVA1492" s="1"/>
      <c r="BVB1492" s="1"/>
      <c r="BVC1492" s="1"/>
      <c r="BVD1492" s="1"/>
      <c r="BVE1492" s="1"/>
      <c r="BVF1492" s="1"/>
      <c r="BVG1492" s="1"/>
      <c r="BVH1492" s="1"/>
      <c r="BVI1492" s="1"/>
      <c r="BVJ1492" s="1"/>
      <c r="BVK1492" s="1"/>
      <c r="BVL1492" s="1"/>
      <c r="BVM1492" s="1"/>
      <c r="BVN1492" s="1"/>
      <c r="BVO1492" s="1"/>
      <c r="BVP1492" s="1"/>
      <c r="BVQ1492" s="1"/>
      <c r="BVR1492" s="1"/>
      <c r="BVS1492" s="1"/>
      <c r="BVT1492" s="1"/>
      <c r="BVU1492" s="1"/>
      <c r="BVV1492" s="1"/>
      <c r="BVW1492" s="1"/>
      <c r="BVX1492" s="1"/>
      <c r="BVY1492" s="1"/>
      <c r="BVZ1492" s="1"/>
      <c r="BWA1492" s="1"/>
      <c r="BWB1492" s="1"/>
      <c r="BWC1492" s="1"/>
      <c r="BWD1492" s="1"/>
      <c r="BWE1492" s="1"/>
      <c r="BWF1492" s="1"/>
      <c r="BWG1492" s="1"/>
      <c r="BWH1492" s="1"/>
      <c r="BWI1492" s="1"/>
      <c r="BWJ1492" s="1"/>
      <c r="BWK1492" s="1"/>
      <c r="BWL1492" s="1"/>
      <c r="BWM1492" s="1"/>
      <c r="BWN1492" s="1"/>
      <c r="BWO1492" s="1"/>
      <c r="BWP1492" s="1"/>
      <c r="BWQ1492" s="1"/>
      <c r="BWR1492" s="1"/>
      <c r="BWS1492" s="1"/>
      <c r="BWT1492" s="1"/>
      <c r="BWU1492" s="1"/>
      <c r="BWV1492" s="1"/>
      <c r="BWW1492" s="1"/>
      <c r="BWX1492" s="1"/>
      <c r="BWY1492" s="1"/>
      <c r="BWZ1492" s="1"/>
      <c r="BXA1492" s="1"/>
      <c r="BXB1492" s="1"/>
      <c r="BXC1492" s="1"/>
      <c r="BXD1492" s="1"/>
      <c r="BXE1492" s="1"/>
      <c r="BXF1492" s="1"/>
      <c r="BXG1492" s="1"/>
      <c r="BXH1492" s="1"/>
      <c r="BXI1492" s="1"/>
      <c r="BXJ1492" s="1"/>
      <c r="BXK1492" s="1"/>
      <c r="BXL1492" s="1"/>
      <c r="BXM1492" s="1"/>
      <c r="BXN1492" s="1"/>
      <c r="BXO1492" s="1"/>
      <c r="BXP1492" s="1"/>
      <c r="BXQ1492" s="1"/>
      <c r="BXR1492" s="1"/>
      <c r="BXS1492" s="1"/>
      <c r="BXT1492" s="1"/>
      <c r="BXU1492" s="1"/>
      <c r="BXV1492" s="1"/>
      <c r="BXW1492" s="1"/>
      <c r="BXX1492" s="1"/>
      <c r="BXY1492" s="1"/>
      <c r="BXZ1492" s="1"/>
      <c r="BYA1492" s="1"/>
      <c r="BYB1492" s="1"/>
      <c r="BYC1492" s="1"/>
      <c r="BYD1492" s="1"/>
      <c r="BYE1492" s="1"/>
      <c r="BYF1492" s="1"/>
      <c r="BYG1492" s="1"/>
      <c r="BYH1492" s="1"/>
      <c r="BYI1492" s="1"/>
      <c r="BYJ1492" s="1"/>
      <c r="BYK1492" s="1"/>
      <c r="BYL1492" s="1"/>
      <c r="BYM1492" s="1"/>
      <c r="BYN1492" s="1"/>
      <c r="BYO1492" s="1"/>
      <c r="BYP1492" s="1"/>
      <c r="BYQ1492" s="1"/>
      <c r="BYR1492" s="1"/>
      <c r="BYS1492" s="1"/>
      <c r="BYT1492" s="1"/>
      <c r="BYU1492" s="1"/>
      <c r="BYV1492" s="1"/>
      <c r="BYW1492" s="1"/>
      <c r="BYX1492" s="1"/>
      <c r="BYY1492" s="1"/>
      <c r="BYZ1492" s="1"/>
      <c r="BZA1492" s="1"/>
      <c r="BZB1492" s="1"/>
      <c r="BZC1492" s="1"/>
      <c r="BZD1492" s="1"/>
      <c r="BZE1492" s="1"/>
      <c r="BZF1492" s="1"/>
      <c r="BZG1492" s="1"/>
      <c r="BZH1492" s="1"/>
      <c r="BZI1492" s="1"/>
      <c r="BZJ1492" s="1"/>
      <c r="BZK1492" s="1"/>
      <c r="BZL1492" s="1"/>
      <c r="BZM1492" s="1"/>
      <c r="BZN1492" s="1"/>
      <c r="BZO1492" s="1"/>
      <c r="BZP1492" s="1"/>
      <c r="BZQ1492" s="1"/>
      <c r="BZR1492" s="1"/>
      <c r="BZS1492" s="1"/>
      <c r="BZT1492" s="1"/>
      <c r="BZU1492" s="1"/>
      <c r="BZV1492" s="1"/>
      <c r="BZW1492" s="1"/>
      <c r="BZX1492" s="1"/>
      <c r="BZY1492" s="1"/>
      <c r="BZZ1492" s="1"/>
      <c r="CAA1492" s="1"/>
      <c r="CAB1492" s="1"/>
      <c r="CAC1492" s="1"/>
      <c r="CAD1492" s="1"/>
      <c r="CAE1492" s="1"/>
      <c r="CAF1492" s="1"/>
      <c r="CAG1492" s="1"/>
      <c r="CAH1492" s="1"/>
      <c r="CAI1492" s="1"/>
      <c r="CAJ1492" s="1"/>
      <c r="CAK1492" s="1"/>
      <c r="CAL1492" s="1"/>
      <c r="CAM1492" s="1"/>
      <c r="CAN1492" s="1"/>
      <c r="CAO1492" s="1"/>
      <c r="CAP1492" s="1"/>
      <c r="CAQ1492" s="1"/>
      <c r="CAR1492" s="1"/>
      <c r="CAS1492" s="1"/>
      <c r="CAT1492" s="1"/>
      <c r="CAU1492" s="1"/>
      <c r="CAV1492" s="1"/>
      <c r="CAW1492" s="1"/>
      <c r="CAX1492" s="1"/>
      <c r="CAY1492" s="1"/>
      <c r="CAZ1492" s="1"/>
      <c r="CBA1492" s="1"/>
      <c r="CBB1492" s="1"/>
      <c r="CBC1492" s="1"/>
      <c r="CBD1492" s="1"/>
      <c r="CBE1492" s="1"/>
      <c r="CBF1492" s="1"/>
      <c r="CBG1492" s="1"/>
      <c r="CBH1492" s="1"/>
      <c r="CBI1492" s="1"/>
      <c r="CBJ1492" s="1"/>
      <c r="CBK1492" s="1"/>
      <c r="CBL1492" s="1"/>
      <c r="CBM1492" s="1"/>
      <c r="CBN1492" s="1"/>
      <c r="CBO1492" s="1"/>
      <c r="CBP1492" s="1"/>
      <c r="CBQ1492" s="1"/>
      <c r="CBR1492" s="1"/>
      <c r="CBS1492" s="1"/>
      <c r="CBT1492" s="1"/>
      <c r="CBU1492" s="1"/>
      <c r="CBV1492" s="1"/>
      <c r="CBW1492" s="1"/>
      <c r="CBX1492" s="1"/>
      <c r="CBY1492" s="1"/>
      <c r="CBZ1492" s="1"/>
      <c r="CCA1492" s="1"/>
      <c r="CCB1492" s="1"/>
      <c r="CCC1492" s="1"/>
      <c r="CCD1492" s="1"/>
      <c r="CCE1492" s="1"/>
      <c r="CCF1492" s="1"/>
      <c r="CCG1492" s="1"/>
      <c r="CCH1492" s="1"/>
      <c r="CCI1492" s="1"/>
      <c r="CCJ1492" s="1"/>
      <c r="CCK1492" s="1"/>
      <c r="CCL1492" s="1"/>
      <c r="CCM1492" s="1"/>
      <c r="CCN1492" s="1"/>
      <c r="CCO1492" s="1"/>
      <c r="CCP1492" s="1"/>
      <c r="CCQ1492" s="1"/>
      <c r="CCR1492" s="1"/>
      <c r="CCS1492" s="1"/>
      <c r="CCT1492" s="1"/>
      <c r="CCU1492" s="1"/>
      <c r="CCV1492" s="1"/>
      <c r="CCW1492" s="1"/>
      <c r="CCX1492" s="1"/>
      <c r="CCY1492" s="1"/>
      <c r="CCZ1492" s="1"/>
      <c r="CDA1492" s="1"/>
      <c r="CDB1492" s="1"/>
      <c r="CDC1492" s="1"/>
      <c r="CDD1492" s="1"/>
      <c r="CDE1492" s="1"/>
      <c r="CDF1492" s="1"/>
      <c r="CDG1492" s="1"/>
      <c r="CDH1492" s="1"/>
      <c r="CDI1492" s="1"/>
      <c r="CDJ1492" s="1"/>
      <c r="CDK1492" s="1"/>
      <c r="CDL1492" s="1"/>
      <c r="CDM1492" s="1"/>
      <c r="CDN1492" s="1"/>
      <c r="CDO1492" s="1"/>
      <c r="CDP1492" s="1"/>
      <c r="CDQ1492" s="1"/>
      <c r="CDR1492" s="1"/>
      <c r="CDS1492" s="1"/>
      <c r="CDT1492" s="1"/>
      <c r="CDU1492" s="1"/>
      <c r="CDV1492" s="1"/>
      <c r="CDW1492" s="1"/>
      <c r="CDX1492" s="1"/>
      <c r="CDY1492" s="1"/>
      <c r="CDZ1492" s="1"/>
      <c r="CEA1492" s="1"/>
      <c r="CEB1492" s="1"/>
      <c r="CEC1492" s="1"/>
      <c r="CED1492" s="1"/>
      <c r="CEE1492" s="1"/>
      <c r="CEF1492" s="1"/>
      <c r="CEG1492" s="1"/>
      <c r="CEH1492" s="1"/>
      <c r="CEI1492" s="1"/>
      <c r="CEJ1492" s="1"/>
      <c r="CEK1492" s="1"/>
      <c r="CEL1492" s="1"/>
      <c r="CEM1492" s="1"/>
      <c r="CEN1492" s="1"/>
      <c r="CEO1492" s="1"/>
      <c r="CEP1492" s="1"/>
      <c r="CEQ1492" s="1"/>
      <c r="CER1492" s="1"/>
      <c r="CES1492" s="1"/>
      <c r="CET1492" s="1"/>
      <c r="CEU1492" s="1"/>
      <c r="CEV1492" s="1"/>
      <c r="CEW1492" s="1"/>
      <c r="CEX1492" s="1"/>
      <c r="CEY1492" s="1"/>
      <c r="CEZ1492" s="1"/>
      <c r="CFA1492" s="1"/>
      <c r="CFB1492" s="1"/>
      <c r="CFC1492" s="1"/>
      <c r="CFD1492" s="1"/>
      <c r="CFE1492" s="1"/>
      <c r="CFF1492" s="1"/>
      <c r="CFG1492" s="1"/>
      <c r="CFH1492" s="1"/>
      <c r="CFI1492" s="1"/>
      <c r="CFJ1492" s="1"/>
      <c r="CFK1492" s="1"/>
      <c r="CFL1492" s="1"/>
      <c r="CFM1492" s="1"/>
      <c r="CFN1492" s="1"/>
      <c r="CFO1492" s="1"/>
      <c r="CFP1492" s="1"/>
      <c r="CFQ1492" s="1"/>
      <c r="CFR1492" s="1"/>
      <c r="CFS1492" s="1"/>
      <c r="CFT1492" s="1"/>
      <c r="CFU1492" s="1"/>
      <c r="CFV1492" s="1"/>
      <c r="CFW1492" s="1"/>
      <c r="CFX1492" s="1"/>
      <c r="CFY1492" s="1"/>
      <c r="CFZ1492" s="1"/>
      <c r="CGA1492" s="1"/>
      <c r="CGB1492" s="1"/>
      <c r="CGC1492" s="1"/>
      <c r="CGD1492" s="1"/>
      <c r="CGE1492" s="1"/>
      <c r="CGF1492" s="1"/>
      <c r="CGG1492" s="1"/>
      <c r="CGH1492" s="1"/>
      <c r="CGI1492" s="1"/>
      <c r="CGJ1492" s="1"/>
      <c r="CGK1492" s="1"/>
      <c r="CGL1492" s="1"/>
      <c r="CGM1492" s="1"/>
      <c r="CGN1492" s="1"/>
      <c r="CGO1492" s="1"/>
      <c r="CGP1492" s="1"/>
      <c r="CGQ1492" s="1"/>
      <c r="CGR1492" s="1"/>
      <c r="CGS1492" s="1"/>
      <c r="CGT1492" s="1"/>
      <c r="CGU1492" s="1"/>
      <c r="CGV1492" s="1"/>
      <c r="CGW1492" s="1"/>
      <c r="CGX1492" s="1"/>
      <c r="CGY1492" s="1"/>
      <c r="CGZ1492" s="1"/>
      <c r="CHA1492" s="1"/>
      <c r="CHB1492" s="1"/>
      <c r="CHC1492" s="1"/>
      <c r="CHD1492" s="1"/>
      <c r="CHE1492" s="1"/>
      <c r="CHF1492" s="1"/>
      <c r="CHG1492" s="1"/>
      <c r="CHH1492" s="1"/>
      <c r="CHI1492" s="1"/>
      <c r="CHJ1492" s="1"/>
      <c r="CHK1492" s="1"/>
      <c r="CHL1492" s="1"/>
      <c r="CHM1492" s="1"/>
      <c r="CHN1492" s="1"/>
      <c r="CHO1492" s="1"/>
      <c r="CHP1492" s="1"/>
      <c r="CHQ1492" s="1"/>
      <c r="CHR1492" s="1"/>
      <c r="CHS1492" s="1"/>
      <c r="CHT1492" s="1"/>
      <c r="CHU1492" s="1"/>
      <c r="CHV1492" s="1"/>
      <c r="CHW1492" s="1"/>
      <c r="CHX1492" s="1"/>
      <c r="CHY1492" s="1"/>
      <c r="CHZ1492" s="1"/>
      <c r="CIA1492" s="1"/>
      <c r="CIB1492" s="1"/>
      <c r="CIC1492" s="1"/>
      <c r="CID1492" s="1"/>
      <c r="CIE1492" s="1"/>
      <c r="CIF1492" s="1"/>
      <c r="CIG1492" s="1"/>
      <c r="CIH1492" s="1"/>
      <c r="CII1492" s="1"/>
      <c r="CIJ1492" s="1"/>
      <c r="CIK1492" s="1"/>
      <c r="CIL1492" s="1"/>
      <c r="CIM1492" s="1"/>
      <c r="CIN1492" s="1"/>
      <c r="CIO1492" s="1"/>
      <c r="CIP1492" s="1"/>
      <c r="CIQ1492" s="1"/>
      <c r="CIR1492" s="1"/>
      <c r="CIS1492" s="1"/>
      <c r="CIT1492" s="1"/>
      <c r="CIU1492" s="1"/>
      <c r="CIV1492" s="1"/>
      <c r="CIW1492" s="1"/>
      <c r="CIX1492" s="1"/>
      <c r="CIY1492" s="1"/>
      <c r="CIZ1492" s="1"/>
      <c r="CJA1492" s="1"/>
      <c r="CJB1492" s="1"/>
      <c r="CJC1492" s="1"/>
      <c r="CJD1492" s="1"/>
      <c r="CJE1492" s="1"/>
      <c r="CJF1492" s="1"/>
      <c r="CJG1492" s="1"/>
      <c r="CJH1492" s="1"/>
      <c r="CJI1492" s="1"/>
      <c r="CJJ1492" s="1"/>
      <c r="CJK1492" s="1"/>
      <c r="CJL1492" s="1"/>
      <c r="CJM1492" s="1"/>
      <c r="CJN1492" s="1"/>
      <c r="CJO1492" s="1"/>
      <c r="CJP1492" s="1"/>
      <c r="CJQ1492" s="1"/>
      <c r="CJR1492" s="1"/>
      <c r="CJS1492" s="1"/>
      <c r="CJT1492" s="1"/>
      <c r="CJU1492" s="1"/>
      <c r="CJV1492" s="1"/>
      <c r="CJW1492" s="1"/>
      <c r="CJX1492" s="1"/>
      <c r="CJY1492" s="1"/>
      <c r="CJZ1492" s="1"/>
      <c r="CKA1492" s="1"/>
      <c r="CKB1492" s="1"/>
      <c r="CKC1492" s="1"/>
      <c r="CKD1492" s="1"/>
      <c r="CKE1492" s="1"/>
      <c r="CKF1492" s="1"/>
      <c r="CKG1492" s="1"/>
      <c r="CKH1492" s="1"/>
      <c r="CKI1492" s="1"/>
      <c r="CKJ1492" s="1"/>
      <c r="CKK1492" s="1"/>
      <c r="CKL1492" s="1"/>
      <c r="CKM1492" s="1"/>
      <c r="CKN1492" s="1"/>
      <c r="CKO1492" s="1"/>
      <c r="CKP1492" s="1"/>
      <c r="CKQ1492" s="1"/>
      <c r="CKR1492" s="1"/>
      <c r="CKS1492" s="1"/>
      <c r="CKT1492" s="1"/>
      <c r="CKU1492" s="1"/>
      <c r="CKV1492" s="1"/>
      <c r="CKW1492" s="1"/>
      <c r="CKX1492" s="1"/>
      <c r="CKY1492" s="1"/>
      <c r="CKZ1492" s="1"/>
      <c r="CLA1492" s="1"/>
      <c r="CLB1492" s="1"/>
      <c r="CLC1492" s="1"/>
      <c r="CLD1492" s="1"/>
      <c r="CLE1492" s="1"/>
      <c r="CLF1492" s="1"/>
      <c r="CLG1492" s="1"/>
      <c r="CLH1492" s="1"/>
      <c r="CLI1492" s="1"/>
      <c r="CLJ1492" s="1"/>
      <c r="CLK1492" s="1"/>
      <c r="CLL1492" s="1"/>
      <c r="CLM1492" s="1"/>
      <c r="CLN1492" s="1"/>
      <c r="CLO1492" s="1"/>
      <c r="CLP1492" s="1"/>
      <c r="CLQ1492" s="1"/>
      <c r="CLR1492" s="1"/>
      <c r="CLS1492" s="1"/>
      <c r="CLT1492" s="1"/>
      <c r="CLU1492" s="1"/>
      <c r="CLV1492" s="1"/>
      <c r="CLW1492" s="1"/>
      <c r="CLX1492" s="1"/>
      <c r="CLY1492" s="1"/>
      <c r="CLZ1492" s="1"/>
      <c r="CMA1492" s="1"/>
      <c r="CMB1492" s="1"/>
      <c r="CMC1492" s="1"/>
      <c r="CMD1492" s="1"/>
      <c r="CME1492" s="1"/>
      <c r="CMF1492" s="1"/>
      <c r="CMG1492" s="1"/>
      <c r="CMH1492" s="1"/>
      <c r="CMI1492" s="1"/>
      <c r="CMJ1492" s="1"/>
      <c r="CMK1492" s="1"/>
      <c r="CML1492" s="1"/>
      <c r="CMM1492" s="1"/>
      <c r="CMN1492" s="1"/>
      <c r="CMO1492" s="1"/>
      <c r="CMP1492" s="1"/>
      <c r="CMQ1492" s="1"/>
      <c r="CMR1492" s="1"/>
      <c r="CMS1492" s="1"/>
      <c r="CMT1492" s="1"/>
      <c r="CMU1492" s="1"/>
      <c r="CMV1492" s="1"/>
      <c r="CMW1492" s="1"/>
      <c r="CMX1492" s="1"/>
      <c r="CMY1492" s="1"/>
      <c r="CMZ1492" s="1"/>
      <c r="CNA1492" s="1"/>
      <c r="CNB1492" s="1"/>
      <c r="CNC1492" s="1"/>
      <c r="CND1492" s="1"/>
      <c r="CNE1492" s="1"/>
      <c r="CNF1492" s="1"/>
      <c r="CNG1492" s="1"/>
      <c r="CNH1492" s="1"/>
      <c r="CNI1492" s="1"/>
      <c r="CNJ1492" s="1"/>
      <c r="CNK1492" s="1"/>
      <c r="CNL1492" s="1"/>
      <c r="CNM1492" s="1"/>
      <c r="CNN1492" s="1"/>
      <c r="CNO1492" s="1"/>
      <c r="CNP1492" s="1"/>
      <c r="CNQ1492" s="1"/>
      <c r="CNR1492" s="1"/>
      <c r="CNS1492" s="1"/>
      <c r="CNT1492" s="1"/>
      <c r="CNU1492" s="1"/>
      <c r="CNV1492" s="1"/>
      <c r="CNW1492" s="1"/>
      <c r="CNX1492" s="1"/>
      <c r="CNY1492" s="1"/>
      <c r="CNZ1492" s="1"/>
      <c r="COA1492" s="1"/>
      <c r="COB1492" s="1"/>
      <c r="COC1492" s="1"/>
      <c r="COD1492" s="1"/>
      <c r="COE1492" s="1"/>
      <c r="COF1492" s="1"/>
      <c r="COG1492" s="1"/>
      <c r="COH1492" s="1"/>
      <c r="COI1492" s="1"/>
      <c r="COJ1492" s="1"/>
      <c r="COK1492" s="1"/>
      <c r="COL1492" s="1"/>
      <c r="COM1492" s="1"/>
      <c r="CON1492" s="1"/>
      <c r="COO1492" s="1"/>
      <c r="COP1492" s="1"/>
      <c r="COQ1492" s="1"/>
      <c r="COR1492" s="1"/>
      <c r="COS1492" s="1"/>
      <c r="COT1492" s="1"/>
      <c r="COU1492" s="1"/>
      <c r="COV1492" s="1"/>
      <c r="COW1492" s="1"/>
      <c r="COX1492" s="1"/>
      <c r="COY1492" s="1"/>
      <c r="COZ1492" s="1"/>
      <c r="CPA1492" s="1"/>
      <c r="CPB1492" s="1"/>
      <c r="CPC1492" s="1"/>
      <c r="CPD1492" s="1"/>
      <c r="CPE1492" s="1"/>
      <c r="CPF1492" s="1"/>
      <c r="CPG1492" s="1"/>
      <c r="CPH1492" s="1"/>
      <c r="CPI1492" s="1"/>
      <c r="CPJ1492" s="1"/>
      <c r="CPK1492" s="1"/>
      <c r="CPL1492" s="1"/>
      <c r="CPM1492" s="1"/>
      <c r="CPN1492" s="1"/>
      <c r="CPO1492" s="1"/>
      <c r="CPP1492" s="1"/>
      <c r="CPQ1492" s="1"/>
      <c r="CPR1492" s="1"/>
      <c r="CPS1492" s="1"/>
      <c r="CPT1492" s="1"/>
      <c r="CPU1492" s="1"/>
      <c r="CPV1492" s="1"/>
      <c r="CPW1492" s="1"/>
      <c r="CPX1492" s="1"/>
      <c r="CPY1492" s="1"/>
      <c r="CPZ1492" s="1"/>
      <c r="CQA1492" s="1"/>
      <c r="CQB1492" s="1"/>
      <c r="CQC1492" s="1"/>
      <c r="CQD1492" s="1"/>
      <c r="CQE1492" s="1"/>
      <c r="CQF1492" s="1"/>
      <c r="CQG1492" s="1"/>
      <c r="CQH1492" s="1"/>
      <c r="CQI1492" s="1"/>
      <c r="CQJ1492" s="1"/>
      <c r="CQK1492" s="1"/>
      <c r="CQL1492" s="1"/>
      <c r="CQM1492" s="1"/>
      <c r="CQN1492" s="1"/>
      <c r="CQO1492" s="1"/>
      <c r="CQP1492" s="1"/>
      <c r="CQQ1492" s="1"/>
      <c r="CQR1492" s="1"/>
      <c r="CQS1492" s="1"/>
      <c r="CQT1492" s="1"/>
      <c r="CQU1492" s="1"/>
      <c r="CQV1492" s="1"/>
      <c r="CQW1492" s="1"/>
      <c r="CQX1492" s="1"/>
      <c r="CQY1492" s="1"/>
      <c r="CQZ1492" s="1"/>
      <c r="CRA1492" s="1"/>
      <c r="CRB1492" s="1"/>
      <c r="CRC1492" s="1"/>
      <c r="CRD1492" s="1"/>
      <c r="CRE1492" s="1"/>
      <c r="CRF1492" s="1"/>
      <c r="CRG1492" s="1"/>
      <c r="CRH1492" s="1"/>
      <c r="CRI1492" s="1"/>
      <c r="CRJ1492" s="1"/>
      <c r="CRK1492" s="1"/>
      <c r="CRL1492" s="1"/>
      <c r="CRM1492" s="1"/>
      <c r="CRN1492" s="1"/>
      <c r="CRO1492" s="1"/>
      <c r="CRP1492" s="1"/>
      <c r="CRQ1492" s="1"/>
      <c r="CRR1492" s="1"/>
      <c r="CRS1492" s="1"/>
      <c r="CRT1492" s="1"/>
      <c r="CRU1492" s="1"/>
      <c r="CRV1492" s="1"/>
      <c r="CRW1492" s="1"/>
      <c r="CRX1492" s="1"/>
      <c r="CRY1492" s="1"/>
      <c r="CRZ1492" s="1"/>
      <c r="CSA1492" s="1"/>
      <c r="CSB1492" s="1"/>
      <c r="CSC1492" s="1"/>
      <c r="CSD1492" s="1"/>
      <c r="CSE1492" s="1"/>
      <c r="CSF1492" s="1"/>
      <c r="CSG1492" s="1"/>
      <c r="CSH1492" s="1"/>
      <c r="CSI1492" s="1"/>
      <c r="CSJ1492" s="1"/>
      <c r="CSK1492" s="1"/>
      <c r="CSL1492" s="1"/>
      <c r="CSM1492" s="1"/>
      <c r="CSN1492" s="1"/>
      <c r="CSO1492" s="1"/>
      <c r="CSP1492" s="1"/>
      <c r="CSQ1492" s="1"/>
      <c r="CSR1492" s="1"/>
      <c r="CSS1492" s="1"/>
      <c r="CST1492" s="1"/>
      <c r="CSU1492" s="1"/>
      <c r="CSV1492" s="1"/>
      <c r="CSW1492" s="1"/>
      <c r="CSX1492" s="1"/>
      <c r="CSY1492" s="1"/>
      <c r="CSZ1492" s="1"/>
      <c r="CTA1492" s="1"/>
      <c r="CTB1492" s="1"/>
      <c r="CTC1492" s="1"/>
      <c r="CTD1492" s="1"/>
      <c r="CTE1492" s="1"/>
      <c r="CTF1492" s="1"/>
      <c r="CTG1492" s="1"/>
      <c r="CTH1492" s="1"/>
      <c r="CTI1492" s="1"/>
      <c r="CTJ1492" s="1"/>
      <c r="CTK1492" s="1"/>
      <c r="CTL1492" s="1"/>
      <c r="CTM1492" s="1"/>
      <c r="CTN1492" s="1"/>
      <c r="CTO1492" s="1"/>
      <c r="CTP1492" s="1"/>
      <c r="CTQ1492" s="1"/>
      <c r="CTR1492" s="1"/>
      <c r="CTS1492" s="1"/>
      <c r="CTT1492" s="1"/>
      <c r="CTU1492" s="1"/>
      <c r="CTV1492" s="1"/>
      <c r="CTW1492" s="1"/>
      <c r="CTX1492" s="1"/>
      <c r="CTY1492" s="1"/>
      <c r="CTZ1492" s="1"/>
      <c r="CUA1492" s="1"/>
      <c r="CUB1492" s="1"/>
      <c r="CUC1492" s="1"/>
      <c r="CUD1492" s="1"/>
      <c r="CUE1492" s="1"/>
      <c r="CUF1492" s="1"/>
      <c r="CUG1492" s="1"/>
      <c r="CUH1492" s="1"/>
      <c r="CUI1492" s="1"/>
      <c r="CUJ1492" s="1"/>
      <c r="CUK1492" s="1"/>
      <c r="CUL1492" s="1"/>
      <c r="CUM1492" s="1"/>
      <c r="CUN1492" s="1"/>
      <c r="CUO1492" s="1"/>
      <c r="CUP1492" s="1"/>
      <c r="CUQ1492" s="1"/>
      <c r="CUR1492" s="1"/>
      <c r="CUS1492" s="1"/>
      <c r="CUT1492" s="1"/>
      <c r="CUU1492" s="1"/>
      <c r="CUV1492" s="1"/>
      <c r="CUW1492" s="1"/>
      <c r="CUX1492" s="1"/>
      <c r="CUY1492" s="1"/>
      <c r="CUZ1492" s="1"/>
      <c r="CVA1492" s="1"/>
      <c r="CVB1492" s="1"/>
      <c r="CVC1492" s="1"/>
      <c r="CVD1492" s="1"/>
      <c r="CVE1492" s="1"/>
      <c r="CVF1492" s="1"/>
      <c r="CVG1492" s="1"/>
      <c r="CVH1492" s="1"/>
      <c r="CVI1492" s="1"/>
      <c r="CVJ1492" s="1"/>
      <c r="CVK1492" s="1"/>
      <c r="CVL1492" s="1"/>
      <c r="CVM1492" s="1"/>
      <c r="CVN1492" s="1"/>
      <c r="CVO1492" s="1"/>
      <c r="CVP1492" s="1"/>
      <c r="CVQ1492" s="1"/>
      <c r="CVR1492" s="1"/>
      <c r="CVS1492" s="1"/>
      <c r="CVT1492" s="1"/>
      <c r="CVU1492" s="1"/>
      <c r="CVV1492" s="1"/>
      <c r="CVW1492" s="1"/>
      <c r="CVX1492" s="1"/>
      <c r="CVY1492" s="1"/>
      <c r="CVZ1492" s="1"/>
      <c r="CWA1492" s="1"/>
      <c r="CWB1492" s="1"/>
      <c r="CWC1492" s="1"/>
      <c r="CWD1492" s="1"/>
      <c r="CWE1492" s="1"/>
      <c r="CWF1492" s="1"/>
      <c r="CWG1492" s="1"/>
      <c r="CWH1492" s="1"/>
      <c r="CWI1492" s="1"/>
      <c r="CWJ1492" s="1"/>
      <c r="CWK1492" s="1"/>
      <c r="CWL1492" s="1"/>
      <c r="CWM1492" s="1"/>
      <c r="CWN1492" s="1"/>
      <c r="CWO1492" s="1"/>
      <c r="CWP1492" s="1"/>
      <c r="CWQ1492" s="1"/>
      <c r="CWR1492" s="1"/>
      <c r="CWS1492" s="1"/>
      <c r="CWT1492" s="1"/>
      <c r="CWU1492" s="1"/>
      <c r="CWV1492" s="1"/>
      <c r="CWW1492" s="1"/>
      <c r="CWX1492" s="1"/>
      <c r="CWY1492" s="1"/>
      <c r="CWZ1492" s="1"/>
      <c r="CXA1492" s="1"/>
      <c r="CXB1492" s="1"/>
      <c r="CXC1492" s="1"/>
      <c r="CXD1492" s="1"/>
      <c r="CXE1492" s="1"/>
      <c r="CXF1492" s="1"/>
      <c r="CXG1492" s="1"/>
      <c r="CXH1492" s="1"/>
      <c r="CXI1492" s="1"/>
      <c r="CXJ1492" s="1"/>
      <c r="CXK1492" s="1"/>
      <c r="CXL1492" s="1"/>
      <c r="CXM1492" s="1"/>
      <c r="CXN1492" s="1"/>
      <c r="CXO1492" s="1"/>
      <c r="CXP1492" s="1"/>
      <c r="CXQ1492" s="1"/>
      <c r="CXR1492" s="1"/>
      <c r="CXS1492" s="1"/>
      <c r="CXT1492" s="1"/>
      <c r="CXU1492" s="1"/>
      <c r="CXV1492" s="1"/>
      <c r="CXW1492" s="1"/>
      <c r="CXX1492" s="1"/>
      <c r="CXY1492" s="1"/>
      <c r="CXZ1492" s="1"/>
      <c r="CYA1492" s="1"/>
      <c r="CYB1492" s="1"/>
      <c r="CYC1492" s="1"/>
      <c r="CYD1492" s="1"/>
      <c r="CYE1492" s="1"/>
      <c r="CYF1492" s="1"/>
      <c r="CYG1492" s="1"/>
      <c r="CYH1492" s="1"/>
      <c r="CYI1492" s="1"/>
      <c r="CYJ1492" s="1"/>
      <c r="CYK1492" s="1"/>
      <c r="CYL1492" s="1"/>
      <c r="CYM1492" s="1"/>
      <c r="CYN1492" s="1"/>
      <c r="CYO1492" s="1"/>
      <c r="CYP1492" s="1"/>
      <c r="CYQ1492" s="1"/>
      <c r="CYR1492" s="1"/>
      <c r="CYS1492" s="1"/>
      <c r="CYT1492" s="1"/>
      <c r="CYU1492" s="1"/>
      <c r="CYV1492" s="1"/>
      <c r="CYW1492" s="1"/>
      <c r="CYX1492" s="1"/>
      <c r="CYY1492" s="1"/>
      <c r="CYZ1492" s="1"/>
      <c r="CZA1492" s="1"/>
      <c r="CZB1492" s="1"/>
      <c r="CZC1492" s="1"/>
      <c r="CZD1492" s="1"/>
      <c r="CZE1492" s="1"/>
      <c r="CZF1492" s="1"/>
      <c r="CZG1492" s="1"/>
      <c r="CZH1492" s="1"/>
      <c r="CZI1492" s="1"/>
      <c r="CZJ1492" s="1"/>
      <c r="CZK1492" s="1"/>
      <c r="CZL1492" s="1"/>
      <c r="CZM1492" s="1"/>
      <c r="CZN1492" s="1"/>
      <c r="CZO1492" s="1"/>
      <c r="CZP1492" s="1"/>
      <c r="CZQ1492" s="1"/>
      <c r="CZR1492" s="1"/>
      <c r="CZS1492" s="1"/>
      <c r="CZT1492" s="1"/>
      <c r="CZU1492" s="1"/>
      <c r="CZV1492" s="1"/>
      <c r="CZW1492" s="1"/>
      <c r="CZX1492" s="1"/>
      <c r="CZY1492" s="1"/>
      <c r="CZZ1492" s="1"/>
      <c r="DAA1492" s="1"/>
      <c r="DAB1492" s="1"/>
      <c r="DAC1492" s="1"/>
      <c r="DAD1492" s="1"/>
      <c r="DAE1492" s="1"/>
      <c r="DAF1492" s="1"/>
      <c r="DAG1492" s="1"/>
      <c r="DAH1492" s="1"/>
      <c r="DAI1492" s="1"/>
      <c r="DAJ1492" s="1"/>
      <c r="DAK1492" s="1"/>
      <c r="DAL1492" s="1"/>
      <c r="DAM1492" s="1"/>
      <c r="DAN1492" s="1"/>
      <c r="DAO1492" s="1"/>
      <c r="DAP1492" s="1"/>
      <c r="DAQ1492" s="1"/>
      <c r="DAR1492" s="1"/>
      <c r="DAS1492" s="1"/>
      <c r="DAT1492" s="1"/>
      <c r="DAU1492" s="1"/>
      <c r="DAV1492" s="1"/>
      <c r="DAW1492" s="1"/>
      <c r="DAX1492" s="1"/>
      <c r="DAY1492" s="1"/>
      <c r="DAZ1492" s="1"/>
      <c r="DBA1492" s="1"/>
      <c r="DBB1492" s="1"/>
      <c r="DBC1492" s="1"/>
      <c r="DBD1492" s="1"/>
      <c r="DBE1492" s="1"/>
      <c r="DBF1492" s="1"/>
      <c r="DBG1492" s="1"/>
      <c r="DBH1492" s="1"/>
      <c r="DBI1492" s="1"/>
      <c r="DBJ1492" s="1"/>
      <c r="DBK1492" s="1"/>
      <c r="DBL1492" s="1"/>
      <c r="DBM1492" s="1"/>
      <c r="DBN1492" s="1"/>
      <c r="DBO1492" s="1"/>
      <c r="DBP1492" s="1"/>
      <c r="DBQ1492" s="1"/>
      <c r="DBR1492" s="1"/>
      <c r="DBS1492" s="1"/>
      <c r="DBT1492" s="1"/>
      <c r="DBU1492" s="1"/>
      <c r="DBV1492" s="1"/>
      <c r="DBW1492" s="1"/>
      <c r="DBX1492" s="1"/>
      <c r="DBY1492" s="1"/>
      <c r="DBZ1492" s="1"/>
      <c r="DCA1492" s="1"/>
      <c r="DCB1492" s="1"/>
      <c r="DCC1492" s="1"/>
      <c r="DCD1492" s="1"/>
      <c r="DCE1492" s="1"/>
      <c r="DCF1492" s="1"/>
      <c r="DCG1492" s="1"/>
      <c r="DCH1492" s="1"/>
      <c r="DCI1492" s="1"/>
      <c r="DCJ1492" s="1"/>
      <c r="DCK1492" s="1"/>
      <c r="DCL1492" s="1"/>
      <c r="DCM1492" s="1"/>
      <c r="DCN1492" s="1"/>
      <c r="DCO1492" s="1"/>
      <c r="DCP1492" s="1"/>
      <c r="DCQ1492" s="1"/>
      <c r="DCR1492" s="1"/>
      <c r="DCS1492" s="1"/>
      <c r="DCT1492" s="1"/>
      <c r="DCU1492" s="1"/>
      <c r="DCV1492" s="1"/>
      <c r="DCW1492" s="1"/>
      <c r="DCX1492" s="1"/>
      <c r="DCY1492" s="1"/>
      <c r="DCZ1492" s="1"/>
      <c r="DDA1492" s="1"/>
      <c r="DDB1492" s="1"/>
      <c r="DDC1492" s="1"/>
      <c r="DDD1492" s="1"/>
      <c r="DDE1492" s="1"/>
      <c r="DDF1492" s="1"/>
      <c r="DDG1492" s="1"/>
      <c r="DDH1492" s="1"/>
      <c r="DDI1492" s="1"/>
      <c r="DDJ1492" s="1"/>
      <c r="DDK1492" s="1"/>
      <c r="DDL1492" s="1"/>
      <c r="DDM1492" s="1"/>
      <c r="DDN1492" s="1"/>
      <c r="DDO1492" s="1"/>
      <c r="DDP1492" s="1"/>
      <c r="DDQ1492" s="1"/>
      <c r="DDR1492" s="1"/>
      <c r="DDS1492" s="1"/>
      <c r="DDT1492" s="1"/>
      <c r="DDU1492" s="1"/>
      <c r="DDV1492" s="1"/>
      <c r="DDW1492" s="1"/>
      <c r="DDX1492" s="1"/>
      <c r="DDY1492" s="1"/>
      <c r="DDZ1492" s="1"/>
      <c r="DEA1492" s="1"/>
      <c r="DEB1492" s="1"/>
      <c r="DEC1492" s="1"/>
      <c r="DED1492" s="1"/>
      <c r="DEE1492" s="1"/>
      <c r="DEF1492" s="1"/>
      <c r="DEG1492" s="1"/>
      <c r="DEH1492" s="1"/>
      <c r="DEI1492" s="1"/>
      <c r="DEJ1492" s="1"/>
      <c r="DEK1492" s="1"/>
      <c r="DEL1492" s="1"/>
      <c r="DEM1492" s="1"/>
      <c r="DEN1492" s="1"/>
      <c r="DEO1492" s="1"/>
      <c r="DEP1492" s="1"/>
      <c r="DEQ1492" s="1"/>
      <c r="DER1492" s="1"/>
      <c r="DES1492" s="1"/>
      <c r="DET1492" s="1"/>
      <c r="DEU1492" s="1"/>
      <c r="DEV1492" s="1"/>
      <c r="DEW1492" s="1"/>
      <c r="DEX1492" s="1"/>
      <c r="DEY1492" s="1"/>
      <c r="DEZ1492" s="1"/>
      <c r="DFA1492" s="1"/>
      <c r="DFB1492" s="1"/>
      <c r="DFC1492" s="1"/>
      <c r="DFD1492" s="1"/>
      <c r="DFE1492" s="1"/>
      <c r="DFF1492" s="1"/>
      <c r="DFG1492" s="1"/>
      <c r="DFH1492" s="1"/>
      <c r="DFI1492" s="1"/>
      <c r="DFJ1492" s="1"/>
      <c r="DFK1492" s="1"/>
      <c r="DFL1492" s="1"/>
      <c r="DFM1492" s="1"/>
      <c r="DFN1492" s="1"/>
      <c r="DFO1492" s="1"/>
      <c r="DFP1492" s="1"/>
      <c r="DFQ1492" s="1"/>
      <c r="DFR1492" s="1"/>
      <c r="DFS1492" s="1"/>
      <c r="DFT1492" s="1"/>
      <c r="DFU1492" s="1"/>
      <c r="DFV1492" s="1"/>
      <c r="DFW1492" s="1"/>
      <c r="DFX1492" s="1"/>
      <c r="DFY1492" s="1"/>
      <c r="DFZ1492" s="1"/>
      <c r="DGA1492" s="1"/>
      <c r="DGB1492" s="1"/>
      <c r="DGC1492" s="1"/>
      <c r="DGD1492" s="1"/>
      <c r="DGE1492" s="1"/>
      <c r="DGF1492" s="1"/>
      <c r="DGG1492" s="1"/>
      <c r="DGH1492" s="1"/>
      <c r="DGI1492" s="1"/>
      <c r="DGJ1492" s="1"/>
      <c r="DGK1492" s="1"/>
      <c r="DGL1492" s="1"/>
      <c r="DGM1492" s="1"/>
      <c r="DGN1492" s="1"/>
      <c r="DGO1492" s="1"/>
      <c r="DGP1492" s="1"/>
      <c r="DGQ1492" s="1"/>
      <c r="DGR1492" s="1"/>
      <c r="DGS1492" s="1"/>
      <c r="DGT1492" s="1"/>
      <c r="DGU1492" s="1"/>
      <c r="DGV1492" s="1"/>
      <c r="DGW1492" s="1"/>
      <c r="DGX1492" s="1"/>
      <c r="DGY1492" s="1"/>
      <c r="DGZ1492" s="1"/>
      <c r="DHA1492" s="1"/>
      <c r="DHB1492" s="1"/>
      <c r="DHC1492" s="1"/>
      <c r="DHD1492" s="1"/>
      <c r="DHE1492" s="1"/>
      <c r="DHF1492" s="1"/>
      <c r="DHG1492" s="1"/>
      <c r="DHH1492" s="1"/>
      <c r="DHI1492" s="1"/>
      <c r="DHJ1492" s="1"/>
      <c r="DHK1492" s="1"/>
      <c r="DHL1492" s="1"/>
      <c r="DHM1492" s="1"/>
      <c r="DHN1492" s="1"/>
      <c r="DHO1492" s="1"/>
      <c r="DHP1492" s="1"/>
      <c r="DHQ1492" s="1"/>
      <c r="DHR1492" s="1"/>
      <c r="DHS1492" s="1"/>
      <c r="DHT1492" s="1"/>
      <c r="DHU1492" s="1"/>
      <c r="DHV1492" s="1"/>
      <c r="DHW1492" s="1"/>
      <c r="DHX1492" s="1"/>
      <c r="DHY1492" s="1"/>
      <c r="DHZ1492" s="1"/>
      <c r="DIA1492" s="1"/>
      <c r="DIB1492" s="1"/>
      <c r="DIC1492" s="1"/>
      <c r="DID1492" s="1"/>
      <c r="DIE1492" s="1"/>
      <c r="DIF1492" s="1"/>
      <c r="DIG1492" s="1"/>
      <c r="DIH1492" s="1"/>
      <c r="DII1492" s="1"/>
      <c r="DIJ1492" s="1"/>
      <c r="DIK1492" s="1"/>
      <c r="DIL1492" s="1"/>
      <c r="DIM1492" s="1"/>
      <c r="DIN1492" s="1"/>
      <c r="DIO1492" s="1"/>
      <c r="DIP1492" s="1"/>
      <c r="DIQ1492" s="1"/>
      <c r="DIR1492" s="1"/>
      <c r="DIS1492" s="1"/>
      <c r="DIT1492" s="1"/>
      <c r="DIU1492" s="1"/>
      <c r="DIV1492" s="1"/>
      <c r="DIW1492" s="1"/>
      <c r="DIX1492" s="1"/>
      <c r="DIY1492" s="1"/>
      <c r="DIZ1492" s="1"/>
      <c r="DJA1492" s="1"/>
      <c r="DJB1492" s="1"/>
      <c r="DJC1492" s="1"/>
      <c r="DJD1492" s="1"/>
      <c r="DJE1492" s="1"/>
      <c r="DJF1492" s="1"/>
      <c r="DJG1492" s="1"/>
      <c r="DJH1492" s="1"/>
      <c r="DJI1492" s="1"/>
      <c r="DJJ1492" s="1"/>
      <c r="DJK1492" s="1"/>
      <c r="DJL1492" s="1"/>
      <c r="DJM1492" s="1"/>
      <c r="DJN1492" s="1"/>
      <c r="DJO1492" s="1"/>
      <c r="DJP1492" s="1"/>
      <c r="DJQ1492" s="1"/>
      <c r="DJR1492" s="1"/>
      <c r="DJS1492" s="1"/>
      <c r="DJT1492" s="1"/>
      <c r="DJU1492" s="1"/>
      <c r="DJV1492" s="1"/>
      <c r="DJW1492" s="1"/>
      <c r="DJX1492" s="1"/>
      <c r="DJY1492" s="1"/>
      <c r="DJZ1492" s="1"/>
      <c r="DKA1492" s="1"/>
      <c r="DKB1492" s="1"/>
      <c r="DKC1492" s="1"/>
      <c r="DKD1492" s="1"/>
      <c r="DKE1492" s="1"/>
      <c r="DKF1492" s="1"/>
      <c r="DKG1492" s="1"/>
      <c r="DKH1492" s="1"/>
      <c r="DKI1492" s="1"/>
      <c r="DKJ1492" s="1"/>
      <c r="DKK1492" s="1"/>
      <c r="DKL1492" s="1"/>
      <c r="DKM1492" s="1"/>
      <c r="DKN1492" s="1"/>
      <c r="DKO1492" s="1"/>
      <c r="DKP1492" s="1"/>
      <c r="DKQ1492" s="1"/>
      <c r="DKR1492" s="1"/>
      <c r="DKS1492" s="1"/>
      <c r="DKT1492" s="1"/>
      <c r="DKU1492" s="1"/>
      <c r="DKV1492" s="1"/>
      <c r="DKW1492" s="1"/>
      <c r="DKX1492" s="1"/>
      <c r="DKY1492" s="1"/>
      <c r="DKZ1492" s="1"/>
      <c r="DLA1492" s="1"/>
      <c r="DLB1492" s="1"/>
      <c r="DLC1492" s="1"/>
      <c r="DLD1492" s="1"/>
      <c r="DLE1492" s="1"/>
      <c r="DLF1492" s="1"/>
      <c r="DLG1492" s="1"/>
      <c r="DLH1492" s="1"/>
      <c r="DLI1492" s="1"/>
      <c r="DLJ1492" s="1"/>
      <c r="DLK1492" s="1"/>
      <c r="DLL1492" s="1"/>
      <c r="DLM1492" s="1"/>
      <c r="DLN1492" s="1"/>
      <c r="DLO1492" s="1"/>
      <c r="DLP1492" s="1"/>
      <c r="DLQ1492" s="1"/>
      <c r="DLR1492" s="1"/>
      <c r="DLS1492" s="1"/>
      <c r="DLT1492" s="1"/>
      <c r="DLU1492" s="1"/>
      <c r="DLV1492" s="1"/>
      <c r="DLW1492" s="1"/>
      <c r="DLX1492" s="1"/>
      <c r="DLY1492" s="1"/>
      <c r="DLZ1492" s="1"/>
      <c r="DMA1492" s="1"/>
      <c r="DMB1492" s="1"/>
      <c r="DMC1492" s="1"/>
      <c r="DMD1492" s="1"/>
      <c r="DME1492" s="1"/>
      <c r="DMF1492" s="1"/>
      <c r="DMG1492" s="1"/>
      <c r="DMH1492" s="1"/>
      <c r="DMI1492" s="1"/>
      <c r="DMJ1492" s="1"/>
      <c r="DMK1492" s="1"/>
      <c r="DML1492" s="1"/>
      <c r="DMM1492" s="1"/>
      <c r="DMN1492" s="1"/>
      <c r="DMO1492" s="1"/>
      <c r="DMP1492" s="1"/>
      <c r="DMQ1492" s="1"/>
      <c r="DMR1492" s="1"/>
      <c r="DMS1492" s="1"/>
      <c r="DMT1492" s="1"/>
      <c r="DMU1492" s="1"/>
      <c r="DMV1492" s="1"/>
      <c r="DMW1492" s="1"/>
      <c r="DMX1492" s="1"/>
      <c r="DMY1492" s="1"/>
      <c r="DMZ1492" s="1"/>
      <c r="DNA1492" s="1"/>
      <c r="DNB1492" s="1"/>
      <c r="DNC1492" s="1"/>
      <c r="DND1492" s="1"/>
      <c r="DNE1492" s="1"/>
      <c r="DNF1492" s="1"/>
      <c r="DNG1492" s="1"/>
      <c r="DNH1492" s="1"/>
      <c r="DNI1492" s="1"/>
      <c r="DNJ1492" s="1"/>
      <c r="DNK1492" s="1"/>
      <c r="DNL1492" s="1"/>
      <c r="DNM1492" s="1"/>
      <c r="DNN1492" s="1"/>
      <c r="DNO1492" s="1"/>
      <c r="DNP1492" s="1"/>
      <c r="DNQ1492" s="1"/>
      <c r="DNR1492" s="1"/>
      <c r="DNS1492" s="1"/>
      <c r="DNT1492" s="1"/>
      <c r="DNU1492" s="1"/>
      <c r="DNV1492" s="1"/>
      <c r="DNW1492" s="1"/>
      <c r="DNX1492" s="1"/>
      <c r="DNY1492" s="1"/>
      <c r="DNZ1492" s="1"/>
      <c r="DOA1492" s="1"/>
      <c r="DOB1492" s="1"/>
      <c r="DOC1492" s="1"/>
      <c r="DOD1492" s="1"/>
      <c r="DOE1492" s="1"/>
      <c r="DOF1492" s="1"/>
      <c r="DOG1492" s="1"/>
      <c r="DOH1492" s="1"/>
      <c r="DOI1492" s="1"/>
      <c r="DOJ1492" s="1"/>
      <c r="DOK1492" s="1"/>
      <c r="DOL1492" s="1"/>
      <c r="DOM1492" s="1"/>
      <c r="DON1492" s="1"/>
      <c r="DOO1492" s="1"/>
      <c r="DOP1492" s="1"/>
      <c r="DOQ1492" s="1"/>
      <c r="DOR1492" s="1"/>
      <c r="DOS1492" s="1"/>
      <c r="DOT1492" s="1"/>
      <c r="DOU1492" s="1"/>
      <c r="DOV1492" s="1"/>
      <c r="DOW1492" s="1"/>
      <c r="DOX1492" s="1"/>
      <c r="DOY1492" s="1"/>
      <c r="DOZ1492" s="1"/>
      <c r="DPA1492" s="1"/>
      <c r="DPB1492" s="1"/>
      <c r="DPC1492" s="1"/>
      <c r="DPD1492" s="1"/>
      <c r="DPE1492" s="1"/>
      <c r="DPF1492" s="1"/>
      <c r="DPG1492" s="1"/>
      <c r="DPH1492" s="1"/>
      <c r="DPI1492" s="1"/>
      <c r="DPJ1492" s="1"/>
      <c r="DPK1492" s="1"/>
      <c r="DPL1492" s="1"/>
      <c r="DPM1492" s="1"/>
      <c r="DPN1492" s="1"/>
      <c r="DPO1492" s="1"/>
      <c r="DPP1492" s="1"/>
      <c r="DPQ1492" s="1"/>
      <c r="DPR1492" s="1"/>
      <c r="DPS1492" s="1"/>
      <c r="DPT1492" s="1"/>
      <c r="DPU1492" s="1"/>
      <c r="DPV1492" s="1"/>
      <c r="DPW1492" s="1"/>
      <c r="DPX1492" s="1"/>
      <c r="DPY1492" s="1"/>
      <c r="DPZ1492" s="1"/>
      <c r="DQA1492" s="1"/>
      <c r="DQB1492" s="1"/>
      <c r="DQC1492" s="1"/>
      <c r="DQD1492" s="1"/>
      <c r="DQE1492" s="1"/>
      <c r="DQF1492" s="1"/>
      <c r="DQG1492" s="1"/>
      <c r="DQH1492" s="1"/>
      <c r="DQI1492" s="1"/>
      <c r="DQJ1492" s="1"/>
      <c r="DQK1492" s="1"/>
      <c r="DQL1492" s="1"/>
      <c r="DQM1492" s="1"/>
      <c r="DQN1492" s="1"/>
      <c r="DQO1492" s="1"/>
      <c r="DQP1492" s="1"/>
      <c r="DQQ1492" s="1"/>
      <c r="DQR1492" s="1"/>
      <c r="DQS1492" s="1"/>
      <c r="DQT1492" s="1"/>
      <c r="DQU1492" s="1"/>
      <c r="DQV1492" s="1"/>
      <c r="DQW1492" s="1"/>
      <c r="DQX1492" s="1"/>
      <c r="DQY1492" s="1"/>
      <c r="DQZ1492" s="1"/>
      <c r="DRA1492" s="1"/>
      <c r="DRB1492" s="1"/>
      <c r="DRC1492" s="1"/>
      <c r="DRD1492" s="1"/>
      <c r="DRE1492" s="1"/>
      <c r="DRF1492" s="1"/>
      <c r="DRG1492" s="1"/>
      <c r="DRH1492" s="1"/>
      <c r="DRI1492" s="1"/>
      <c r="DRJ1492" s="1"/>
      <c r="DRK1492" s="1"/>
      <c r="DRL1492" s="1"/>
      <c r="DRM1492" s="1"/>
      <c r="DRN1492" s="1"/>
      <c r="DRO1492" s="1"/>
      <c r="DRP1492" s="1"/>
      <c r="DRQ1492" s="1"/>
      <c r="DRR1492" s="1"/>
      <c r="DRS1492" s="1"/>
      <c r="DRT1492" s="1"/>
      <c r="DRU1492" s="1"/>
      <c r="DRV1492" s="1"/>
      <c r="DRW1492" s="1"/>
      <c r="DRX1492" s="1"/>
      <c r="DRY1492" s="1"/>
      <c r="DRZ1492" s="1"/>
      <c r="DSA1492" s="1"/>
      <c r="DSB1492" s="1"/>
      <c r="DSC1492" s="1"/>
      <c r="DSD1492" s="1"/>
      <c r="DSE1492" s="1"/>
      <c r="DSF1492" s="1"/>
      <c r="DSG1492" s="1"/>
      <c r="DSH1492" s="1"/>
      <c r="DSI1492" s="1"/>
      <c r="DSJ1492" s="1"/>
      <c r="DSK1492" s="1"/>
      <c r="DSL1492" s="1"/>
      <c r="DSM1492" s="1"/>
      <c r="DSN1492" s="1"/>
      <c r="DSO1492" s="1"/>
      <c r="DSP1492" s="1"/>
      <c r="DSQ1492" s="1"/>
      <c r="DSR1492" s="1"/>
      <c r="DSS1492" s="1"/>
      <c r="DST1492" s="1"/>
      <c r="DSU1492" s="1"/>
      <c r="DSV1492" s="1"/>
      <c r="DSW1492" s="1"/>
      <c r="DSX1492" s="1"/>
      <c r="DSY1492" s="1"/>
      <c r="DSZ1492" s="1"/>
      <c r="DTA1492" s="1"/>
      <c r="DTB1492" s="1"/>
      <c r="DTC1492" s="1"/>
      <c r="DTD1492" s="1"/>
      <c r="DTE1492" s="1"/>
      <c r="DTF1492" s="1"/>
      <c r="DTG1492" s="1"/>
      <c r="DTH1492" s="1"/>
      <c r="DTI1492" s="1"/>
      <c r="DTJ1492" s="1"/>
      <c r="DTK1492" s="1"/>
      <c r="DTL1492" s="1"/>
      <c r="DTM1492" s="1"/>
      <c r="DTN1492" s="1"/>
      <c r="DTO1492" s="1"/>
      <c r="DTP1492" s="1"/>
      <c r="DTQ1492" s="1"/>
      <c r="DTR1492" s="1"/>
      <c r="DTS1492" s="1"/>
      <c r="DTT1492" s="1"/>
      <c r="DTU1492" s="1"/>
      <c r="DTV1492" s="1"/>
      <c r="DTW1492" s="1"/>
      <c r="DTX1492" s="1"/>
      <c r="DTY1492" s="1"/>
      <c r="DTZ1492" s="1"/>
      <c r="DUA1492" s="1"/>
      <c r="DUB1492" s="1"/>
      <c r="DUC1492" s="1"/>
      <c r="DUD1492" s="1"/>
      <c r="DUE1492" s="1"/>
      <c r="DUF1492" s="1"/>
      <c r="DUG1492" s="1"/>
      <c r="DUH1492" s="1"/>
      <c r="DUI1492" s="1"/>
      <c r="DUJ1492" s="1"/>
      <c r="DUK1492" s="1"/>
      <c r="DUL1492" s="1"/>
      <c r="DUM1492" s="1"/>
      <c r="DUN1492" s="1"/>
      <c r="DUO1492" s="1"/>
      <c r="DUP1492" s="1"/>
      <c r="DUQ1492" s="1"/>
      <c r="DUR1492" s="1"/>
      <c r="DUS1492" s="1"/>
      <c r="DUT1492" s="1"/>
      <c r="DUU1492" s="1"/>
      <c r="DUV1492" s="1"/>
      <c r="DUW1492" s="1"/>
      <c r="DUX1492" s="1"/>
      <c r="DUY1492" s="1"/>
      <c r="DUZ1492" s="1"/>
      <c r="DVA1492" s="1"/>
      <c r="DVB1492" s="1"/>
      <c r="DVC1492" s="1"/>
      <c r="DVD1492" s="1"/>
      <c r="DVE1492" s="1"/>
      <c r="DVF1492" s="1"/>
      <c r="DVG1492" s="1"/>
      <c r="DVH1492" s="1"/>
      <c r="DVI1492" s="1"/>
      <c r="DVJ1492" s="1"/>
      <c r="DVK1492" s="1"/>
      <c r="DVL1492" s="1"/>
      <c r="DVM1492" s="1"/>
      <c r="DVN1492" s="1"/>
      <c r="DVO1492" s="1"/>
      <c r="DVP1492" s="1"/>
      <c r="DVQ1492" s="1"/>
      <c r="DVR1492" s="1"/>
      <c r="DVS1492" s="1"/>
      <c r="DVT1492" s="1"/>
      <c r="DVU1492" s="1"/>
      <c r="DVV1492" s="1"/>
      <c r="DVW1492" s="1"/>
      <c r="DVX1492" s="1"/>
      <c r="DVY1492" s="1"/>
      <c r="DVZ1492" s="1"/>
      <c r="DWA1492" s="1"/>
      <c r="DWB1492" s="1"/>
      <c r="DWC1492" s="1"/>
      <c r="DWD1492" s="1"/>
      <c r="DWE1492" s="1"/>
      <c r="DWF1492" s="1"/>
      <c r="DWG1492" s="1"/>
      <c r="DWH1492" s="1"/>
      <c r="DWI1492" s="1"/>
      <c r="DWJ1492" s="1"/>
      <c r="DWK1492" s="1"/>
      <c r="DWL1492" s="1"/>
      <c r="DWM1492" s="1"/>
      <c r="DWN1492" s="1"/>
      <c r="DWO1492" s="1"/>
      <c r="DWP1492" s="1"/>
      <c r="DWQ1492" s="1"/>
      <c r="DWR1492" s="1"/>
      <c r="DWS1492" s="1"/>
      <c r="DWT1492" s="1"/>
      <c r="DWU1492" s="1"/>
      <c r="DWV1492" s="1"/>
      <c r="DWW1492" s="1"/>
      <c r="DWX1492" s="1"/>
      <c r="DWY1492" s="1"/>
      <c r="DWZ1492" s="1"/>
      <c r="DXA1492" s="1"/>
      <c r="DXB1492" s="1"/>
      <c r="DXC1492" s="1"/>
      <c r="DXD1492" s="1"/>
      <c r="DXE1492" s="1"/>
      <c r="DXF1492" s="1"/>
      <c r="DXG1492" s="1"/>
      <c r="DXH1492" s="1"/>
      <c r="DXI1492" s="1"/>
      <c r="DXJ1492" s="1"/>
      <c r="DXK1492" s="1"/>
      <c r="DXL1492" s="1"/>
      <c r="DXM1492" s="1"/>
      <c r="DXN1492" s="1"/>
      <c r="DXO1492" s="1"/>
      <c r="DXP1492" s="1"/>
      <c r="DXQ1492" s="1"/>
      <c r="DXR1492" s="1"/>
      <c r="DXS1492" s="1"/>
      <c r="DXT1492" s="1"/>
      <c r="DXU1492" s="1"/>
      <c r="DXV1492" s="1"/>
      <c r="DXW1492" s="1"/>
      <c r="DXX1492" s="1"/>
      <c r="DXY1492" s="1"/>
      <c r="DXZ1492" s="1"/>
      <c r="DYA1492" s="1"/>
      <c r="DYB1492" s="1"/>
      <c r="DYC1492" s="1"/>
      <c r="DYD1492" s="1"/>
      <c r="DYE1492" s="1"/>
      <c r="DYF1492" s="1"/>
      <c r="DYG1492" s="1"/>
      <c r="DYH1492" s="1"/>
      <c r="DYI1492" s="1"/>
      <c r="DYJ1492" s="1"/>
      <c r="DYK1492" s="1"/>
      <c r="DYL1492" s="1"/>
      <c r="DYM1492" s="1"/>
      <c r="DYN1492" s="1"/>
      <c r="DYO1492" s="1"/>
      <c r="DYP1492" s="1"/>
      <c r="DYQ1492" s="1"/>
      <c r="DYR1492" s="1"/>
      <c r="DYS1492" s="1"/>
      <c r="DYT1492" s="1"/>
      <c r="DYU1492" s="1"/>
      <c r="DYV1492" s="1"/>
      <c r="DYW1492" s="1"/>
      <c r="DYX1492" s="1"/>
      <c r="DYY1492" s="1"/>
      <c r="DYZ1492" s="1"/>
      <c r="DZA1492" s="1"/>
      <c r="DZB1492" s="1"/>
      <c r="DZC1492" s="1"/>
      <c r="DZD1492" s="1"/>
      <c r="DZE1492" s="1"/>
      <c r="DZF1492" s="1"/>
      <c r="DZG1492" s="1"/>
      <c r="DZH1492" s="1"/>
      <c r="DZI1492" s="1"/>
      <c r="DZJ1492" s="1"/>
      <c r="DZK1492" s="1"/>
      <c r="DZL1492" s="1"/>
      <c r="DZM1492" s="1"/>
      <c r="DZN1492" s="1"/>
      <c r="DZO1492" s="1"/>
      <c r="DZP1492" s="1"/>
      <c r="DZQ1492" s="1"/>
      <c r="DZR1492" s="1"/>
      <c r="DZS1492" s="1"/>
      <c r="DZT1492" s="1"/>
      <c r="DZU1492" s="1"/>
      <c r="DZV1492" s="1"/>
      <c r="DZW1492" s="1"/>
      <c r="DZX1492" s="1"/>
      <c r="DZY1492" s="1"/>
      <c r="DZZ1492" s="1"/>
      <c r="EAA1492" s="1"/>
      <c r="EAB1492" s="1"/>
      <c r="EAC1492" s="1"/>
      <c r="EAD1492" s="1"/>
      <c r="EAE1492" s="1"/>
      <c r="EAF1492" s="1"/>
      <c r="EAG1492" s="1"/>
      <c r="EAH1492" s="1"/>
      <c r="EAI1492" s="1"/>
      <c r="EAJ1492" s="1"/>
      <c r="EAK1492" s="1"/>
      <c r="EAL1492" s="1"/>
      <c r="EAM1492" s="1"/>
      <c r="EAN1492" s="1"/>
      <c r="EAO1492" s="1"/>
      <c r="EAP1492" s="1"/>
      <c r="EAQ1492" s="1"/>
      <c r="EAR1492" s="1"/>
      <c r="EAS1492" s="1"/>
      <c r="EAT1492" s="1"/>
      <c r="EAU1492" s="1"/>
      <c r="EAV1492" s="1"/>
      <c r="EAW1492" s="1"/>
      <c r="EAX1492" s="1"/>
      <c r="EAY1492" s="1"/>
      <c r="EAZ1492" s="1"/>
      <c r="EBA1492" s="1"/>
      <c r="EBB1492" s="1"/>
      <c r="EBC1492" s="1"/>
      <c r="EBD1492" s="1"/>
      <c r="EBE1492" s="1"/>
      <c r="EBF1492" s="1"/>
      <c r="EBG1492" s="1"/>
      <c r="EBH1492" s="1"/>
      <c r="EBI1492" s="1"/>
      <c r="EBJ1492" s="1"/>
      <c r="EBK1492" s="1"/>
      <c r="EBL1492" s="1"/>
      <c r="EBM1492" s="1"/>
      <c r="EBN1492" s="1"/>
      <c r="EBO1492" s="1"/>
      <c r="EBP1492" s="1"/>
      <c r="EBQ1492" s="1"/>
      <c r="EBR1492" s="1"/>
      <c r="EBS1492" s="1"/>
      <c r="EBT1492" s="1"/>
      <c r="EBU1492" s="1"/>
      <c r="EBV1492" s="1"/>
      <c r="EBW1492" s="1"/>
      <c r="EBX1492" s="1"/>
      <c r="EBY1492" s="1"/>
      <c r="EBZ1492" s="1"/>
      <c r="ECA1492" s="1"/>
      <c r="ECB1492" s="1"/>
      <c r="ECC1492" s="1"/>
      <c r="ECD1492" s="1"/>
      <c r="ECE1492" s="1"/>
      <c r="ECF1492" s="1"/>
      <c r="ECG1492" s="1"/>
      <c r="ECH1492" s="1"/>
      <c r="ECI1492" s="1"/>
      <c r="ECJ1492" s="1"/>
      <c r="ECK1492" s="1"/>
      <c r="ECL1492" s="1"/>
      <c r="ECM1492" s="1"/>
      <c r="ECN1492" s="1"/>
      <c r="ECO1492" s="1"/>
      <c r="ECP1492" s="1"/>
      <c r="ECQ1492" s="1"/>
      <c r="ECR1492" s="1"/>
      <c r="ECS1492" s="1"/>
      <c r="ECT1492" s="1"/>
      <c r="ECU1492" s="1"/>
      <c r="ECV1492" s="1"/>
      <c r="ECW1492" s="1"/>
      <c r="ECX1492" s="1"/>
      <c r="ECY1492" s="1"/>
      <c r="ECZ1492" s="1"/>
      <c r="EDA1492" s="1"/>
      <c r="EDB1492" s="1"/>
      <c r="EDC1492" s="1"/>
      <c r="EDD1492" s="1"/>
      <c r="EDE1492" s="1"/>
      <c r="EDF1492" s="1"/>
      <c r="EDG1492" s="1"/>
      <c r="EDH1492" s="1"/>
      <c r="EDI1492" s="1"/>
      <c r="EDJ1492" s="1"/>
      <c r="EDK1492" s="1"/>
      <c r="EDL1492" s="1"/>
      <c r="EDM1492" s="1"/>
      <c r="EDN1492" s="1"/>
      <c r="EDO1492" s="1"/>
      <c r="EDP1492" s="1"/>
      <c r="EDQ1492" s="1"/>
      <c r="EDR1492" s="1"/>
      <c r="EDS1492" s="1"/>
      <c r="EDT1492" s="1"/>
      <c r="EDU1492" s="1"/>
      <c r="EDV1492" s="1"/>
      <c r="EDW1492" s="1"/>
      <c r="EDX1492" s="1"/>
      <c r="EDY1492" s="1"/>
      <c r="EDZ1492" s="1"/>
      <c r="EEA1492" s="1"/>
      <c r="EEB1492" s="1"/>
      <c r="EEC1492" s="1"/>
      <c r="EED1492" s="1"/>
      <c r="EEE1492" s="1"/>
      <c r="EEF1492" s="1"/>
      <c r="EEG1492" s="1"/>
      <c r="EEH1492" s="1"/>
      <c r="EEI1492" s="1"/>
      <c r="EEJ1492" s="1"/>
      <c r="EEK1492" s="1"/>
      <c r="EEL1492" s="1"/>
      <c r="EEM1492" s="1"/>
      <c r="EEN1492" s="1"/>
      <c r="EEO1492" s="1"/>
      <c r="EEP1492" s="1"/>
      <c r="EEQ1492" s="1"/>
      <c r="EER1492" s="1"/>
      <c r="EES1492" s="1"/>
      <c r="EET1492" s="1"/>
      <c r="EEU1492" s="1"/>
      <c r="EEV1492" s="1"/>
      <c r="EEW1492" s="1"/>
      <c r="EEX1492" s="1"/>
      <c r="EEY1492" s="1"/>
      <c r="EEZ1492" s="1"/>
      <c r="EFA1492" s="1"/>
      <c r="EFB1492" s="1"/>
      <c r="EFC1492" s="1"/>
      <c r="EFD1492" s="1"/>
      <c r="EFE1492" s="1"/>
      <c r="EFF1492" s="1"/>
      <c r="EFG1492" s="1"/>
      <c r="EFH1492" s="1"/>
      <c r="EFI1492" s="1"/>
      <c r="EFJ1492" s="1"/>
      <c r="EFK1492" s="1"/>
      <c r="EFL1492" s="1"/>
      <c r="EFM1492" s="1"/>
      <c r="EFN1492" s="1"/>
      <c r="EFO1492" s="1"/>
      <c r="EFP1492" s="1"/>
      <c r="EFQ1492" s="1"/>
      <c r="EFR1492" s="1"/>
      <c r="EFS1492" s="1"/>
      <c r="EFT1492" s="1"/>
      <c r="EFU1492" s="1"/>
      <c r="EFV1492" s="1"/>
      <c r="EFW1492" s="1"/>
      <c r="EFX1492" s="1"/>
      <c r="EFY1492" s="1"/>
      <c r="EFZ1492" s="1"/>
      <c r="EGA1492" s="1"/>
      <c r="EGB1492" s="1"/>
      <c r="EGC1492" s="1"/>
      <c r="EGD1492" s="1"/>
      <c r="EGE1492" s="1"/>
      <c r="EGF1492" s="1"/>
      <c r="EGG1492" s="1"/>
      <c r="EGH1492" s="1"/>
      <c r="EGI1492" s="1"/>
      <c r="EGJ1492" s="1"/>
      <c r="EGK1492" s="1"/>
      <c r="EGL1492" s="1"/>
      <c r="EGM1492" s="1"/>
      <c r="EGN1492" s="1"/>
      <c r="EGO1492" s="1"/>
      <c r="EGP1492" s="1"/>
      <c r="EGQ1492" s="1"/>
      <c r="EGR1492" s="1"/>
      <c r="EGS1492" s="1"/>
      <c r="EGT1492" s="1"/>
      <c r="EGU1492" s="1"/>
      <c r="EGV1492" s="1"/>
      <c r="EGW1492" s="1"/>
      <c r="EGX1492" s="1"/>
      <c r="EGY1492" s="1"/>
      <c r="EGZ1492" s="1"/>
      <c r="EHA1492" s="1"/>
      <c r="EHB1492" s="1"/>
      <c r="EHC1492" s="1"/>
      <c r="EHD1492" s="1"/>
      <c r="EHE1492" s="1"/>
      <c r="EHF1492" s="1"/>
      <c r="EHG1492" s="1"/>
      <c r="EHH1492" s="1"/>
      <c r="EHI1492" s="1"/>
      <c r="EHJ1492" s="1"/>
      <c r="EHK1492" s="1"/>
      <c r="EHL1492" s="1"/>
      <c r="EHM1492" s="1"/>
      <c r="EHN1492" s="1"/>
      <c r="EHO1492" s="1"/>
      <c r="EHP1492" s="1"/>
      <c r="EHQ1492" s="1"/>
      <c r="EHR1492" s="1"/>
      <c r="EHS1492" s="1"/>
      <c r="EHT1492" s="1"/>
      <c r="EHU1492" s="1"/>
      <c r="EHV1492" s="1"/>
      <c r="EHW1492" s="1"/>
      <c r="EHX1492" s="1"/>
      <c r="EHY1492" s="1"/>
      <c r="EHZ1492" s="1"/>
      <c r="EIA1492" s="1"/>
      <c r="EIB1492" s="1"/>
      <c r="EIC1492" s="1"/>
      <c r="EID1492" s="1"/>
      <c r="EIE1492" s="1"/>
      <c r="EIF1492" s="1"/>
      <c r="EIG1492" s="1"/>
      <c r="EIH1492" s="1"/>
      <c r="EII1492" s="1"/>
      <c r="EIJ1492" s="1"/>
      <c r="EIK1492" s="1"/>
      <c r="EIL1492" s="1"/>
      <c r="EIM1492" s="1"/>
      <c r="EIN1492" s="1"/>
      <c r="EIO1492" s="1"/>
      <c r="EIP1492" s="1"/>
      <c r="EIQ1492" s="1"/>
      <c r="EIR1492" s="1"/>
      <c r="EIS1492" s="1"/>
      <c r="EIT1492" s="1"/>
      <c r="EIU1492" s="1"/>
      <c r="EIV1492" s="1"/>
      <c r="EIW1492" s="1"/>
      <c r="EIX1492" s="1"/>
      <c r="EIY1492" s="1"/>
      <c r="EIZ1492" s="1"/>
      <c r="EJA1492" s="1"/>
      <c r="EJB1492" s="1"/>
      <c r="EJC1492" s="1"/>
      <c r="EJD1492" s="1"/>
      <c r="EJE1492" s="1"/>
      <c r="EJF1492" s="1"/>
      <c r="EJG1492" s="1"/>
      <c r="EJH1492" s="1"/>
      <c r="EJI1492" s="1"/>
      <c r="EJJ1492" s="1"/>
      <c r="EJK1492" s="1"/>
      <c r="EJL1492" s="1"/>
      <c r="EJM1492" s="1"/>
      <c r="EJN1492" s="1"/>
      <c r="EJO1492" s="1"/>
      <c r="EJP1492" s="1"/>
      <c r="EJQ1492" s="1"/>
      <c r="EJR1492" s="1"/>
      <c r="EJS1492" s="1"/>
      <c r="EJT1492" s="1"/>
      <c r="EJU1492" s="1"/>
      <c r="EJV1492" s="1"/>
      <c r="EJW1492" s="1"/>
      <c r="EJX1492" s="1"/>
      <c r="EJY1492" s="1"/>
      <c r="EJZ1492" s="1"/>
      <c r="EKA1492" s="1"/>
      <c r="EKB1492" s="1"/>
      <c r="EKC1492" s="1"/>
      <c r="EKD1492" s="1"/>
      <c r="EKE1492" s="1"/>
      <c r="EKF1492" s="1"/>
      <c r="EKG1492" s="1"/>
      <c r="EKH1492" s="1"/>
      <c r="EKI1492" s="1"/>
      <c r="EKJ1492" s="1"/>
      <c r="EKK1492" s="1"/>
      <c r="EKL1492" s="1"/>
      <c r="EKM1492" s="1"/>
      <c r="EKN1492" s="1"/>
      <c r="EKO1492" s="1"/>
      <c r="EKP1492" s="1"/>
      <c r="EKQ1492" s="1"/>
      <c r="EKR1492" s="1"/>
      <c r="EKS1492" s="1"/>
      <c r="EKT1492" s="1"/>
      <c r="EKU1492" s="1"/>
      <c r="EKV1492" s="1"/>
      <c r="EKW1492" s="1"/>
      <c r="EKX1492" s="1"/>
      <c r="EKY1492" s="1"/>
      <c r="EKZ1492" s="1"/>
      <c r="ELA1492" s="1"/>
      <c r="ELB1492" s="1"/>
      <c r="ELC1492" s="1"/>
      <c r="ELD1492" s="1"/>
      <c r="ELE1492" s="1"/>
      <c r="ELF1492" s="1"/>
      <c r="ELG1492" s="1"/>
      <c r="ELH1492" s="1"/>
      <c r="ELI1492" s="1"/>
      <c r="ELJ1492" s="1"/>
      <c r="ELK1492" s="1"/>
      <c r="ELL1492" s="1"/>
      <c r="ELM1492" s="1"/>
      <c r="ELN1492" s="1"/>
      <c r="ELO1492" s="1"/>
      <c r="ELP1492" s="1"/>
      <c r="ELQ1492" s="1"/>
      <c r="ELR1492" s="1"/>
      <c r="ELS1492" s="1"/>
      <c r="ELT1492" s="1"/>
      <c r="ELU1492" s="1"/>
      <c r="ELV1492" s="1"/>
      <c r="ELW1492" s="1"/>
      <c r="ELX1492" s="1"/>
      <c r="ELY1492" s="1"/>
      <c r="ELZ1492" s="1"/>
      <c r="EMA1492" s="1"/>
      <c r="EMB1492" s="1"/>
      <c r="EMC1492" s="1"/>
      <c r="EMD1492" s="1"/>
      <c r="EME1492" s="1"/>
      <c r="EMF1492" s="1"/>
      <c r="EMG1492" s="1"/>
      <c r="EMH1492" s="1"/>
      <c r="EMI1492" s="1"/>
      <c r="EMJ1492" s="1"/>
      <c r="EMK1492" s="1"/>
      <c r="EML1492" s="1"/>
      <c r="EMM1492" s="1"/>
      <c r="EMN1492" s="1"/>
      <c r="EMO1492" s="1"/>
      <c r="EMP1492" s="1"/>
      <c r="EMQ1492" s="1"/>
      <c r="EMR1492" s="1"/>
      <c r="EMS1492" s="1"/>
      <c r="EMT1492" s="1"/>
      <c r="EMU1492" s="1"/>
      <c r="EMV1492" s="1"/>
      <c r="EMW1492" s="1"/>
      <c r="EMX1492" s="1"/>
      <c r="EMY1492" s="1"/>
      <c r="EMZ1492" s="1"/>
      <c r="ENA1492" s="1"/>
      <c r="ENB1492" s="1"/>
      <c r="ENC1492" s="1"/>
      <c r="END1492" s="1"/>
      <c r="ENE1492" s="1"/>
      <c r="ENF1492" s="1"/>
      <c r="ENG1492" s="1"/>
      <c r="ENH1492" s="1"/>
      <c r="ENI1492" s="1"/>
      <c r="ENJ1492" s="1"/>
      <c r="ENK1492" s="1"/>
      <c r="ENL1492" s="1"/>
      <c r="ENM1492" s="1"/>
      <c r="ENN1492" s="1"/>
      <c r="ENO1492" s="1"/>
      <c r="ENP1492" s="1"/>
      <c r="ENQ1492" s="1"/>
      <c r="ENR1492" s="1"/>
      <c r="ENS1492" s="1"/>
      <c r="ENT1492" s="1"/>
      <c r="ENU1492" s="1"/>
      <c r="ENV1492" s="1"/>
      <c r="ENW1492" s="1"/>
      <c r="ENX1492" s="1"/>
      <c r="ENY1492" s="1"/>
      <c r="ENZ1492" s="1"/>
      <c r="EOA1492" s="1"/>
      <c r="EOB1492" s="1"/>
      <c r="EOC1492" s="1"/>
      <c r="EOD1492" s="1"/>
      <c r="EOE1492" s="1"/>
      <c r="EOF1492" s="1"/>
      <c r="EOG1492" s="1"/>
      <c r="EOH1492" s="1"/>
      <c r="EOI1492" s="1"/>
      <c r="EOJ1492" s="1"/>
      <c r="EOK1492" s="1"/>
      <c r="EOL1492" s="1"/>
      <c r="EOM1492" s="1"/>
      <c r="EON1492" s="1"/>
      <c r="EOO1492" s="1"/>
      <c r="EOP1492" s="1"/>
      <c r="EOQ1492" s="1"/>
      <c r="EOR1492" s="1"/>
      <c r="EOS1492" s="1"/>
      <c r="EOT1492" s="1"/>
      <c r="EOU1492" s="1"/>
      <c r="EOV1492" s="1"/>
      <c r="EOW1492" s="1"/>
      <c r="EOX1492" s="1"/>
      <c r="EOY1492" s="1"/>
      <c r="EOZ1492" s="1"/>
      <c r="EPA1492" s="1"/>
      <c r="EPB1492" s="1"/>
      <c r="EPC1492" s="1"/>
      <c r="EPD1492" s="1"/>
      <c r="EPE1492" s="1"/>
      <c r="EPF1492" s="1"/>
      <c r="EPG1492" s="1"/>
      <c r="EPH1492" s="1"/>
      <c r="EPI1492" s="1"/>
      <c r="EPJ1492" s="1"/>
      <c r="EPK1492" s="1"/>
      <c r="EPL1492" s="1"/>
      <c r="EPM1492" s="1"/>
      <c r="EPN1492" s="1"/>
      <c r="EPO1492" s="1"/>
      <c r="EPP1492" s="1"/>
      <c r="EPQ1492" s="1"/>
      <c r="EPR1492" s="1"/>
      <c r="EPS1492" s="1"/>
      <c r="EPT1492" s="1"/>
      <c r="EPU1492" s="1"/>
      <c r="EPV1492" s="1"/>
      <c r="EPW1492" s="1"/>
      <c r="EPX1492" s="1"/>
      <c r="EPY1492" s="1"/>
      <c r="EPZ1492" s="1"/>
      <c r="EQA1492" s="1"/>
      <c r="EQB1492" s="1"/>
      <c r="EQC1492" s="1"/>
      <c r="EQD1492" s="1"/>
      <c r="EQE1492" s="1"/>
      <c r="EQF1492" s="1"/>
      <c r="EQG1492" s="1"/>
      <c r="EQH1492" s="1"/>
      <c r="EQI1492" s="1"/>
      <c r="EQJ1492" s="1"/>
      <c r="EQK1492" s="1"/>
      <c r="EQL1492" s="1"/>
      <c r="EQM1492" s="1"/>
      <c r="EQN1492" s="1"/>
      <c r="EQO1492" s="1"/>
      <c r="EQP1492" s="1"/>
      <c r="EQQ1492" s="1"/>
      <c r="EQR1492" s="1"/>
      <c r="EQS1492" s="1"/>
      <c r="EQT1492" s="1"/>
      <c r="EQU1492" s="1"/>
      <c r="EQV1492" s="1"/>
      <c r="EQW1492" s="1"/>
      <c r="EQX1492" s="1"/>
      <c r="EQY1492" s="1"/>
      <c r="EQZ1492" s="1"/>
      <c r="ERA1492" s="1"/>
      <c r="ERB1492" s="1"/>
      <c r="ERC1492" s="1"/>
      <c r="ERD1492" s="1"/>
      <c r="ERE1492" s="1"/>
      <c r="ERF1492" s="1"/>
      <c r="ERG1492" s="1"/>
      <c r="ERH1492" s="1"/>
      <c r="ERI1492" s="1"/>
      <c r="ERJ1492" s="1"/>
      <c r="ERK1492" s="1"/>
      <c r="ERL1492" s="1"/>
      <c r="ERM1492" s="1"/>
      <c r="ERN1492" s="1"/>
      <c r="ERO1492" s="1"/>
      <c r="ERP1492" s="1"/>
      <c r="ERQ1492" s="1"/>
      <c r="ERR1492" s="1"/>
      <c r="ERS1492" s="1"/>
      <c r="ERT1492" s="1"/>
      <c r="ERU1492" s="1"/>
      <c r="ERV1492" s="1"/>
      <c r="ERW1492" s="1"/>
      <c r="ERX1492" s="1"/>
      <c r="ERY1492" s="1"/>
      <c r="ERZ1492" s="1"/>
      <c r="ESA1492" s="1"/>
      <c r="ESB1492" s="1"/>
      <c r="ESC1492" s="1"/>
      <c r="ESD1492" s="1"/>
      <c r="ESE1492" s="1"/>
      <c r="ESF1492" s="1"/>
      <c r="ESG1492" s="1"/>
      <c r="ESH1492" s="1"/>
      <c r="ESI1492" s="1"/>
      <c r="ESJ1492" s="1"/>
      <c r="ESK1492" s="1"/>
      <c r="ESL1492" s="1"/>
      <c r="ESM1492" s="1"/>
      <c r="ESN1492" s="1"/>
      <c r="ESO1492" s="1"/>
      <c r="ESP1492" s="1"/>
      <c r="ESQ1492" s="1"/>
      <c r="ESR1492" s="1"/>
      <c r="ESS1492" s="1"/>
      <c r="EST1492" s="1"/>
      <c r="ESU1492" s="1"/>
      <c r="ESV1492" s="1"/>
      <c r="ESW1492" s="1"/>
      <c r="ESX1492" s="1"/>
      <c r="ESY1492" s="1"/>
      <c r="ESZ1492" s="1"/>
      <c r="ETA1492" s="1"/>
      <c r="ETB1492" s="1"/>
      <c r="ETC1492" s="1"/>
      <c r="ETD1492" s="1"/>
      <c r="ETE1492" s="1"/>
      <c r="ETF1492" s="1"/>
      <c r="ETG1492" s="1"/>
      <c r="ETH1492" s="1"/>
      <c r="ETI1492" s="1"/>
      <c r="ETJ1492" s="1"/>
      <c r="ETK1492" s="1"/>
      <c r="ETL1492" s="1"/>
      <c r="ETM1492" s="1"/>
      <c r="ETN1492" s="1"/>
      <c r="ETO1492" s="1"/>
      <c r="ETP1492" s="1"/>
      <c r="ETQ1492" s="1"/>
      <c r="ETR1492" s="1"/>
      <c r="ETS1492" s="1"/>
      <c r="ETT1492" s="1"/>
      <c r="ETU1492" s="1"/>
      <c r="ETV1492" s="1"/>
      <c r="ETW1492" s="1"/>
      <c r="ETX1492" s="1"/>
      <c r="ETY1492" s="1"/>
      <c r="ETZ1492" s="1"/>
      <c r="EUA1492" s="1"/>
      <c r="EUB1492" s="1"/>
      <c r="EUC1492" s="1"/>
      <c r="EUD1492" s="1"/>
      <c r="EUE1492" s="1"/>
      <c r="EUF1492" s="1"/>
      <c r="EUG1492" s="1"/>
      <c r="EUH1492" s="1"/>
      <c r="EUI1492" s="1"/>
      <c r="EUJ1492" s="1"/>
      <c r="EUK1492" s="1"/>
      <c r="EUL1492" s="1"/>
      <c r="EUM1492" s="1"/>
      <c r="EUN1492" s="1"/>
      <c r="EUO1492" s="1"/>
      <c r="EUP1492" s="1"/>
      <c r="EUQ1492" s="1"/>
      <c r="EUR1492" s="1"/>
      <c r="EUS1492" s="1"/>
      <c r="EUT1492" s="1"/>
      <c r="EUU1492" s="1"/>
      <c r="EUV1492" s="1"/>
      <c r="EUW1492" s="1"/>
      <c r="EUX1492" s="1"/>
      <c r="EUY1492" s="1"/>
      <c r="EUZ1492" s="1"/>
      <c r="EVA1492" s="1"/>
      <c r="EVB1492" s="1"/>
      <c r="EVC1492" s="1"/>
      <c r="EVD1492" s="1"/>
      <c r="EVE1492" s="1"/>
      <c r="EVF1492" s="1"/>
      <c r="EVG1492" s="1"/>
      <c r="EVH1492" s="1"/>
      <c r="EVI1492" s="1"/>
      <c r="EVJ1492" s="1"/>
      <c r="EVK1492" s="1"/>
      <c r="EVL1492" s="1"/>
      <c r="EVM1492" s="1"/>
      <c r="EVN1492" s="1"/>
      <c r="EVO1492" s="1"/>
      <c r="EVP1492" s="1"/>
      <c r="EVQ1492" s="1"/>
      <c r="EVR1492" s="1"/>
      <c r="EVS1492" s="1"/>
      <c r="EVT1492" s="1"/>
      <c r="EVU1492" s="1"/>
      <c r="EVV1492" s="1"/>
      <c r="EVW1492" s="1"/>
      <c r="EVX1492" s="1"/>
      <c r="EVY1492" s="1"/>
      <c r="EVZ1492" s="1"/>
      <c r="EWA1492" s="1"/>
      <c r="EWB1492" s="1"/>
      <c r="EWC1492" s="1"/>
      <c r="EWD1492" s="1"/>
      <c r="EWE1492" s="1"/>
      <c r="EWF1492" s="1"/>
      <c r="EWG1492" s="1"/>
      <c r="EWH1492" s="1"/>
      <c r="EWI1492" s="1"/>
      <c r="EWJ1492" s="1"/>
      <c r="EWK1492" s="1"/>
      <c r="EWL1492" s="1"/>
      <c r="EWM1492" s="1"/>
      <c r="EWN1492" s="1"/>
      <c r="EWO1492" s="1"/>
      <c r="EWP1492" s="1"/>
      <c r="EWQ1492" s="1"/>
      <c r="EWR1492" s="1"/>
      <c r="EWS1492" s="1"/>
      <c r="EWT1492" s="1"/>
      <c r="EWU1492" s="1"/>
      <c r="EWV1492" s="1"/>
      <c r="EWW1492" s="1"/>
      <c r="EWX1492" s="1"/>
      <c r="EWY1492" s="1"/>
      <c r="EWZ1492" s="1"/>
      <c r="EXA1492" s="1"/>
      <c r="EXB1492" s="1"/>
      <c r="EXC1492" s="1"/>
      <c r="EXD1492" s="1"/>
      <c r="EXE1492" s="1"/>
      <c r="EXF1492" s="1"/>
      <c r="EXG1492" s="1"/>
      <c r="EXH1492" s="1"/>
      <c r="EXI1492" s="1"/>
      <c r="EXJ1492" s="1"/>
      <c r="EXK1492" s="1"/>
      <c r="EXL1492" s="1"/>
      <c r="EXM1492" s="1"/>
      <c r="EXN1492" s="1"/>
      <c r="EXO1492" s="1"/>
      <c r="EXP1492" s="1"/>
      <c r="EXQ1492" s="1"/>
      <c r="EXR1492" s="1"/>
      <c r="EXS1492" s="1"/>
      <c r="EXT1492" s="1"/>
      <c r="EXU1492" s="1"/>
      <c r="EXV1492" s="1"/>
      <c r="EXW1492" s="1"/>
      <c r="EXX1492" s="1"/>
      <c r="EXY1492" s="1"/>
      <c r="EXZ1492" s="1"/>
      <c r="EYA1492" s="1"/>
      <c r="EYB1492" s="1"/>
      <c r="EYC1492" s="1"/>
      <c r="EYD1492" s="1"/>
      <c r="EYE1492" s="1"/>
      <c r="EYF1492" s="1"/>
      <c r="EYG1492" s="1"/>
      <c r="EYH1492" s="1"/>
      <c r="EYI1492" s="1"/>
      <c r="EYJ1492" s="1"/>
      <c r="EYK1492" s="1"/>
      <c r="EYL1492" s="1"/>
      <c r="EYM1492" s="1"/>
      <c r="EYN1492" s="1"/>
      <c r="EYO1492" s="1"/>
      <c r="EYP1492" s="1"/>
      <c r="EYQ1492" s="1"/>
      <c r="EYR1492" s="1"/>
      <c r="EYS1492" s="1"/>
      <c r="EYT1492" s="1"/>
      <c r="EYU1492" s="1"/>
      <c r="EYV1492" s="1"/>
      <c r="EYW1492" s="1"/>
      <c r="EYX1492" s="1"/>
      <c r="EYY1492" s="1"/>
      <c r="EYZ1492" s="1"/>
      <c r="EZA1492" s="1"/>
      <c r="EZB1492" s="1"/>
      <c r="EZC1492" s="1"/>
      <c r="EZD1492" s="1"/>
      <c r="EZE1492" s="1"/>
      <c r="EZF1492" s="1"/>
      <c r="EZG1492" s="1"/>
      <c r="EZH1492" s="1"/>
      <c r="EZI1492" s="1"/>
      <c r="EZJ1492" s="1"/>
      <c r="EZK1492" s="1"/>
      <c r="EZL1492" s="1"/>
      <c r="EZM1492" s="1"/>
      <c r="EZN1492" s="1"/>
      <c r="EZO1492" s="1"/>
      <c r="EZP1492" s="1"/>
      <c r="EZQ1492" s="1"/>
      <c r="EZR1492" s="1"/>
      <c r="EZS1492" s="1"/>
      <c r="EZT1492" s="1"/>
      <c r="EZU1492" s="1"/>
      <c r="EZV1492" s="1"/>
      <c r="EZW1492" s="1"/>
      <c r="EZX1492" s="1"/>
      <c r="EZY1492" s="1"/>
      <c r="EZZ1492" s="1"/>
      <c r="FAA1492" s="1"/>
      <c r="FAB1492" s="1"/>
      <c r="FAC1492" s="1"/>
      <c r="FAD1492" s="1"/>
      <c r="FAE1492" s="1"/>
      <c r="FAF1492" s="1"/>
      <c r="FAG1492" s="1"/>
      <c r="FAH1492" s="1"/>
      <c r="FAI1492" s="1"/>
      <c r="FAJ1492" s="1"/>
      <c r="FAK1492" s="1"/>
      <c r="FAL1492" s="1"/>
      <c r="FAM1492" s="1"/>
      <c r="FAN1492" s="1"/>
      <c r="FAO1492" s="1"/>
      <c r="FAP1492" s="1"/>
      <c r="FAQ1492" s="1"/>
      <c r="FAR1492" s="1"/>
      <c r="FAS1492" s="1"/>
      <c r="FAT1492" s="1"/>
      <c r="FAU1492" s="1"/>
      <c r="FAV1492" s="1"/>
      <c r="FAW1492" s="1"/>
      <c r="FAX1492" s="1"/>
      <c r="FAY1492" s="1"/>
      <c r="FAZ1492" s="1"/>
      <c r="FBA1492" s="1"/>
      <c r="FBB1492" s="1"/>
      <c r="FBC1492" s="1"/>
      <c r="FBD1492" s="1"/>
      <c r="FBE1492" s="1"/>
      <c r="FBF1492" s="1"/>
      <c r="FBG1492" s="1"/>
      <c r="FBH1492" s="1"/>
      <c r="FBI1492" s="1"/>
      <c r="FBJ1492" s="1"/>
      <c r="FBK1492" s="1"/>
      <c r="FBL1492" s="1"/>
      <c r="FBM1492" s="1"/>
      <c r="FBN1492" s="1"/>
      <c r="FBO1492" s="1"/>
      <c r="FBP1492" s="1"/>
      <c r="FBQ1492" s="1"/>
      <c r="FBR1492" s="1"/>
      <c r="FBS1492" s="1"/>
      <c r="FBT1492" s="1"/>
      <c r="FBU1492" s="1"/>
      <c r="FBV1492" s="1"/>
      <c r="FBW1492" s="1"/>
      <c r="FBX1492" s="1"/>
      <c r="FBY1492" s="1"/>
      <c r="FBZ1492" s="1"/>
      <c r="FCA1492" s="1"/>
      <c r="FCB1492" s="1"/>
      <c r="FCC1492" s="1"/>
      <c r="FCD1492" s="1"/>
      <c r="FCE1492" s="1"/>
      <c r="FCF1492" s="1"/>
      <c r="FCG1492" s="1"/>
      <c r="FCH1492" s="1"/>
      <c r="FCI1492" s="1"/>
      <c r="FCJ1492" s="1"/>
      <c r="FCK1492" s="1"/>
      <c r="FCL1492" s="1"/>
      <c r="FCM1492" s="1"/>
      <c r="FCN1492" s="1"/>
      <c r="FCO1492" s="1"/>
      <c r="FCP1492" s="1"/>
      <c r="FCQ1492" s="1"/>
      <c r="FCR1492" s="1"/>
      <c r="FCS1492" s="1"/>
      <c r="FCT1492" s="1"/>
      <c r="FCU1492" s="1"/>
      <c r="FCV1492" s="1"/>
      <c r="FCW1492" s="1"/>
      <c r="FCX1492" s="1"/>
      <c r="FCY1492" s="1"/>
      <c r="FCZ1492" s="1"/>
      <c r="FDA1492" s="1"/>
      <c r="FDB1492" s="1"/>
      <c r="FDC1492" s="1"/>
      <c r="FDD1492" s="1"/>
      <c r="FDE1492" s="1"/>
      <c r="FDF1492" s="1"/>
      <c r="FDG1492" s="1"/>
      <c r="FDH1492" s="1"/>
      <c r="FDI1492" s="1"/>
      <c r="FDJ1492" s="1"/>
      <c r="FDK1492" s="1"/>
      <c r="FDL1492" s="1"/>
      <c r="FDM1492" s="1"/>
      <c r="FDN1492" s="1"/>
      <c r="FDO1492" s="1"/>
      <c r="FDP1492" s="1"/>
      <c r="FDQ1492" s="1"/>
      <c r="FDR1492" s="1"/>
      <c r="FDS1492" s="1"/>
      <c r="FDT1492" s="1"/>
      <c r="FDU1492" s="1"/>
      <c r="FDV1492" s="1"/>
      <c r="FDW1492" s="1"/>
      <c r="FDX1492" s="1"/>
      <c r="FDY1492" s="1"/>
      <c r="FDZ1492" s="1"/>
      <c r="FEA1492" s="1"/>
      <c r="FEB1492" s="1"/>
      <c r="FEC1492" s="1"/>
      <c r="FED1492" s="1"/>
      <c r="FEE1492" s="1"/>
      <c r="FEF1492" s="1"/>
      <c r="FEG1492" s="1"/>
      <c r="FEH1492" s="1"/>
      <c r="FEI1492" s="1"/>
      <c r="FEJ1492" s="1"/>
      <c r="FEK1492" s="1"/>
      <c r="FEL1492" s="1"/>
      <c r="FEM1492" s="1"/>
      <c r="FEN1492" s="1"/>
      <c r="FEO1492" s="1"/>
      <c r="FEP1492" s="1"/>
      <c r="FEQ1492" s="1"/>
      <c r="FER1492" s="1"/>
      <c r="FES1492" s="1"/>
      <c r="FET1492" s="1"/>
      <c r="FEU1492" s="1"/>
      <c r="FEV1492" s="1"/>
      <c r="FEW1492" s="1"/>
      <c r="FEX1492" s="1"/>
      <c r="FEY1492" s="1"/>
      <c r="FEZ1492" s="1"/>
      <c r="FFA1492" s="1"/>
      <c r="FFB1492" s="1"/>
      <c r="FFC1492" s="1"/>
      <c r="FFD1492" s="1"/>
      <c r="FFE1492" s="1"/>
      <c r="FFF1492" s="1"/>
      <c r="FFG1492" s="1"/>
      <c r="FFH1492" s="1"/>
      <c r="FFI1492" s="1"/>
      <c r="FFJ1492" s="1"/>
      <c r="FFK1492" s="1"/>
      <c r="FFL1492" s="1"/>
      <c r="FFM1492" s="1"/>
      <c r="FFN1492" s="1"/>
      <c r="FFO1492" s="1"/>
      <c r="FFP1492" s="1"/>
      <c r="FFQ1492" s="1"/>
      <c r="FFR1492" s="1"/>
      <c r="FFS1492" s="1"/>
      <c r="FFT1492" s="1"/>
      <c r="FFU1492" s="1"/>
      <c r="FFV1492" s="1"/>
      <c r="FFW1492" s="1"/>
      <c r="FFX1492" s="1"/>
      <c r="FFY1492" s="1"/>
      <c r="FFZ1492" s="1"/>
      <c r="FGA1492" s="1"/>
      <c r="FGB1492" s="1"/>
      <c r="FGC1492" s="1"/>
      <c r="FGD1492" s="1"/>
      <c r="FGE1492" s="1"/>
      <c r="FGF1492" s="1"/>
      <c r="FGG1492" s="1"/>
      <c r="FGH1492" s="1"/>
      <c r="FGI1492" s="1"/>
      <c r="FGJ1492" s="1"/>
      <c r="FGK1492" s="1"/>
      <c r="FGL1492" s="1"/>
      <c r="FGM1492" s="1"/>
      <c r="FGN1492" s="1"/>
      <c r="FGO1492" s="1"/>
      <c r="FGP1492" s="1"/>
      <c r="FGQ1492" s="1"/>
      <c r="FGR1492" s="1"/>
      <c r="FGS1492" s="1"/>
      <c r="FGT1492" s="1"/>
      <c r="FGU1492" s="1"/>
      <c r="FGV1492" s="1"/>
      <c r="FGW1492" s="1"/>
      <c r="FGX1492" s="1"/>
      <c r="FGY1492" s="1"/>
      <c r="FGZ1492" s="1"/>
      <c r="FHA1492" s="1"/>
      <c r="FHB1492" s="1"/>
      <c r="FHC1492" s="1"/>
      <c r="FHD1492" s="1"/>
      <c r="FHE1492" s="1"/>
      <c r="FHF1492" s="1"/>
      <c r="FHG1492" s="1"/>
      <c r="FHH1492" s="1"/>
      <c r="FHI1492" s="1"/>
      <c r="FHJ1492" s="1"/>
      <c r="FHK1492" s="1"/>
      <c r="FHL1492" s="1"/>
      <c r="FHM1492" s="1"/>
      <c r="FHN1492" s="1"/>
      <c r="FHO1492" s="1"/>
      <c r="FHP1492" s="1"/>
      <c r="FHQ1492" s="1"/>
      <c r="FHR1492" s="1"/>
      <c r="FHS1492" s="1"/>
      <c r="FHT1492" s="1"/>
      <c r="FHU1492" s="1"/>
      <c r="FHV1492" s="1"/>
      <c r="FHW1492" s="1"/>
      <c r="FHX1492" s="1"/>
      <c r="FHY1492" s="1"/>
      <c r="FHZ1492" s="1"/>
      <c r="FIA1492" s="1"/>
      <c r="FIB1492" s="1"/>
      <c r="FIC1492" s="1"/>
      <c r="FID1492" s="1"/>
      <c r="FIE1492" s="1"/>
      <c r="FIF1492" s="1"/>
      <c r="FIG1492" s="1"/>
      <c r="FIH1492" s="1"/>
      <c r="FII1492" s="1"/>
      <c r="FIJ1492" s="1"/>
      <c r="FIK1492" s="1"/>
      <c r="FIL1492" s="1"/>
      <c r="FIM1492" s="1"/>
      <c r="FIN1492" s="1"/>
      <c r="FIO1492" s="1"/>
      <c r="FIP1492" s="1"/>
      <c r="FIQ1492" s="1"/>
      <c r="FIR1492" s="1"/>
      <c r="FIS1492" s="1"/>
      <c r="FIT1492" s="1"/>
      <c r="FIU1492" s="1"/>
      <c r="FIV1492" s="1"/>
      <c r="FIW1492" s="1"/>
      <c r="FIX1492" s="1"/>
      <c r="FIY1492" s="1"/>
      <c r="FIZ1492" s="1"/>
      <c r="FJA1492" s="1"/>
      <c r="FJB1492" s="1"/>
      <c r="FJC1492" s="1"/>
      <c r="FJD1492" s="1"/>
      <c r="FJE1492" s="1"/>
      <c r="FJF1492" s="1"/>
      <c r="FJG1492" s="1"/>
      <c r="FJH1492" s="1"/>
      <c r="FJI1492" s="1"/>
      <c r="FJJ1492" s="1"/>
      <c r="FJK1492" s="1"/>
      <c r="FJL1492" s="1"/>
      <c r="FJM1492" s="1"/>
      <c r="FJN1492" s="1"/>
      <c r="FJO1492" s="1"/>
      <c r="FJP1492" s="1"/>
      <c r="FJQ1492" s="1"/>
      <c r="FJR1492" s="1"/>
      <c r="FJS1492" s="1"/>
      <c r="FJT1492" s="1"/>
      <c r="FJU1492" s="1"/>
      <c r="FJV1492" s="1"/>
      <c r="FJW1492" s="1"/>
      <c r="FJX1492" s="1"/>
      <c r="FJY1492" s="1"/>
      <c r="FJZ1492" s="1"/>
      <c r="FKA1492" s="1"/>
      <c r="FKB1492" s="1"/>
      <c r="FKC1492" s="1"/>
      <c r="FKD1492" s="1"/>
      <c r="FKE1492" s="1"/>
      <c r="FKF1492" s="1"/>
      <c r="FKG1492" s="1"/>
      <c r="FKH1492" s="1"/>
      <c r="FKI1492" s="1"/>
      <c r="FKJ1492" s="1"/>
      <c r="FKK1492" s="1"/>
      <c r="FKL1492" s="1"/>
      <c r="FKM1492" s="1"/>
      <c r="FKN1492" s="1"/>
      <c r="FKO1492" s="1"/>
      <c r="FKP1492" s="1"/>
      <c r="FKQ1492" s="1"/>
      <c r="FKR1492" s="1"/>
      <c r="FKS1492" s="1"/>
      <c r="FKT1492" s="1"/>
      <c r="FKU1492" s="1"/>
      <c r="FKV1492" s="1"/>
      <c r="FKW1492" s="1"/>
      <c r="FKX1492" s="1"/>
      <c r="FKY1492" s="1"/>
      <c r="FKZ1492" s="1"/>
      <c r="FLA1492" s="1"/>
      <c r="FLB1492" s="1"/>
      <c r="FLC1492" s="1"/>
      <c r="FLD1492" s="1"/>
      <c r="FLE1492" s="1"/>
      <c r="FLF1492" s="1"/>
      <c r="FLG1492" s="1"/>
      <c r="FLH1492" s="1"/>
      <c r="FLI1492" s="1"/>
      <c r="FLJ1492" s="1"/>
      <c r="FLK1492" s="1"/>
      <c r="FLL1492" s="1"/>
      <c r="FLM1492" s="1"/>
      <c r="FLN1492" s="1"/>
      <c r="FLO1492" s="1"/>
      <c r="FLP1492" s="1"/>
      <c r="FLQ1492" s="1"/>
      <c r="FLR1492" s="1"/>
      <c r="FLS1492" s="1"/>
      <c r="FLT1492" s="1"/>
      <c r="FLU1492" s="1"/>
      <c r="FLV1492" s="1"/>
      <c r="FLW1492" s="1"/>
      <c r="FLX1492" s="1"/>
      <c r="FLY1492" s="1"/>
      <c r="FLZ1492" s="1"/>
      <c r="FMA1492" s="1"/>
      <c r="FMB1492" s="1"/>
      <c r="FMC1492" s="1"/>
      <c r="FMD1492" s="1"/>
      <c r="FME1492" s="1"/>
      <c r="FMF1492" s="1"/>
      <c r="FMG1492" s="1"/>
      <c r="FMH1492" s="1"/>
      <c r="FMI1492" s="1"/>
      <c r="FMJ1492" s="1"/>
      <c r="FMK1492" s="1"/>
      <c r="FML1492" s="1"/>
      <c r="FMM1492" s="1"/>
      <c r="FMN1492" s="1"/>
      <c r="FMO1492" s="1"/>
      <c r="FMP1492" s="1"/>
      <c r="FMQ1492" s="1"/>
      <c r="FMR1492" s="1"/>
      <c r="FMS1492" s="1"/>
      <c r="FMT1492" s="1"/>
      <c r="FMU1492" s="1"/>
      <c r="FMV1492" s="1"/>
      <c r="FMW1492" s="1"/>
      <c r="FMX1492" s="1"/>
      <c r="FMY1492" s="1"/>
      <c r="FMZ1492" s="1"/>
      <c r="FNA1492" s="1"/>
      <c r="FNB1492" s="1"/>
      <c r="FNC1492" s="1"/>
      <c r="FND1492" s="1"/>
      <c r="FNE1492" s="1"/>
      <c r="FNF1492" s="1"/>
      <c r="FNG1492" s="1"/>
      <c r="FNH1492" s="1"/>
      <c r="FNI1492" s="1"/>
      <c r="FNJ1492" s="1"/>
      <c r="FNK1492" s="1"/>
      <c r="FNL1492" s="1"/>
      <c r="FNM1492" s="1"/>
      <c r="FNN1492" s="1"/>
      <c r="FNO1492" s="1"/>
      <c r="FNP1492" s="1"/>
      <c r="FNQ1492" s="1"/>
      <c r="FNR1492" s="1"/>
      <c r="FNS1492" s="1"/>
      <c r="FNT1492" s="1"/>
      <c r="FNU1492" s="1"/>
      <c r="FNV1492" s="1"/>
      <c r="FNW1492" s="1"/>
      <c r="FNX1492" s="1"/>
      <c r="FNY1492" s="1"/>
      <c r="FNZ1492" s="1"/>
      <c r="FOA1492" s="1"/>
      <c r="FOB1492" s="1"/>
      <c r="FOC1492" s="1"/>
      <c r="FOD1492" s="1"/>
      <c r="FOE1492" s="1"/>
      <c r="FOF1492" s="1"/>
      <c r="FOG1492" s="1"/>
      <c r="FOH1492" s="1"/>
      <c r="FOI1492" s="1"/>
      <c r="FOJ1492" s="1"/>
      <c r="FOK1492" s="1"/>
      <c r="FOL1492" s="1"/>
      <c r="FOM1492" s="1"/>
      <c r="FON1492" s="1"/>
      <c r="FOO1492" s="1"/>
      <c r="FOP1492" s="1"/>
      <c r="FOQ1492" s="1"/>
      <c r="FOR1492" s="1"/>
      <c r="FOS1492" s="1"/>
      <c r="FOT1492" s="1"/>
      <c r="FOU1492" s="1"/>
      <c r="FOV1492" s="1"/>
      <c r="FOW1492" s="1"/>
      <c r="FOX1492" s="1"/>
      <c r="FOY1492" s="1"/>
      <c r="FOZ1492" s="1"/>
      <c r="FPA1492" s="1"/>
      <c r="FPB1492" s="1"/>
      <c r="FPC1492" s="1"/>
      <c r="FPD1492" s="1"/>
      <c r="FPE1492" s="1"/>
      <c r="FPF1492" s="1"/>
      <c r="FPG1492" s="1"/>
      <c r="FPH1492" s="1"/>
      <c r="FPI1492" s="1"/>
      <c r="FPJ1492" s="1"/>
      <c r="FPK1492" s="1"/>
      <c r="FPL1492" s="1"/>
      <c r="FPM1492" s="1"/>
      <c r="FPN1492" s="1"/>
      <c r="FPO1492" s="1"/>
      <c r="FPP1492" s="1"/>
      <c r="FPQ1492" s="1"/>
      <c r="FPR1492" s="1"/>
      <c r="FPS1492" s="1"/>
      <c r="FPT1492" s="1"/>
      <c r="FPU1492" s="1"/>
      <c r="FPV1492" s="1"/>
      <c r="FPW1492" s="1"/>
      <c r="FPX1492" s="1"/>
      <c r="FPY1492" s="1"/>
      <c r="FPZ1492" s="1"/>
      <c r="FQA1492" s="1"/>
      <c r="FQB1492" s="1"/>
      <c r="FQC1492" s="1"/>
      <c r="FQD1492" s="1"/>
      <c r="FQE1492" s="1"/>
      <c r="FQF1492" s="1"/>
      <c r="FQG1492" s="1"/>
      <c r="FQH1492" s="1"/>
      <c r="FQI1492" s="1"/>
      <c r="FQJ1492" s="1"/>
      <c r="FQK1492" s="1"/>
      <c r="FQL1492" s="1"/>
      <c r="FQM1492" s="1"/>
      <c r="FQN1492" s="1"/>
      <c r="FQO1492" s="1"/>
      <c r="FQP1492" s="1"/>
      <c r="FQQ1492" s="1"/>
      <c r="FQR1492" s="1"/>
      <c r="FQS1492" s="1"/>
      <c r="FQT1492" s="1"/>
      <c r="FQU1492" s="1"/>
      <c r="FQV1492" s="1"/>
      <c r="FQW1492" s="1"/>
      <c r="FQX1492" s="1"/>
      <c r="FQY1492" s="1"/>
      <c r="FQZ1492" s="1"/>
      <c r="FRA1492" s="1"/>
      <c r="FRB1492" s="1"/>
      <c r="FRC1492" s="1"/>
      <c r="FRD1492" s="1"/>
      <c r="FRE1492" s="1"/>
      <c r="FRF1492" s="1"/>
      <c r="FRG1492" s="1"/>
      <c r="FRH1492" s="1"/>
      <c r="FRI1492" s="1"/>
      <c r="FRJ1492" s="1"/>
      <c r="FRK1492" s="1"/>
      <c r="FRL1492" s="1"/>
      <c r="FRM1492" s="1"/>
      <c r="FRN1492" s="1"/>
      <c r="FRO1492" s="1"/>
      <c r="FRP1492" s="1"/>
      <c r="FRQ1492" s="1"/>
      <c r="FRR1492" s="1"/>
      <c r="FRS1492" s="1"/>
      <c r="FRT1492" s="1"/>
      <c r="FRU1492" s="1"/>
      <c r="FRV1492" s="1"/>
      <c r="FRW1492" s="1"/>
      <c r="FRX1492" s="1"/>
      <c r="FRY1492" s="1"/>
      <c r="FRZ1492" s="1"/>
      <c r="FSA1492" s="1"/>
      <c r="FSB1492" s="1"/>
      <c r="FSC1492" s="1"/>
      <c r="FSD1492" s="1"/>
      <c r="FSE1492" s="1"/>
      <c r="FSF1492" s="1"/>
      <c r="FSG1492" s="1"/>
      <c r="FSH1492" s="1"/>
      <c r="FSI1492" s="1"/>
      <c r="FSJ1492" s="1"/>
      <c r="FSK1492" s="1"/>
      <c r="FSL1492" s="1"/>
      <c r="FSM1492" s="1"/>
      <c r="FSN1492" s="1"/>
      <c r="FSO1492" s="1"/>
      <c r="FSP1492" s="1"/>
      <c r="FSQ1492" s="1"/>
      <c r="FSR1492" s="1"/>
      <c r="FSS1492" s="1"/>
      <c r="FST1492" s="1"/>
      <c r="FSU1492" s="1"/>
      <c r="FSV1492" s="1"/>
      <c r="FSW1492" s="1"/>
      <c r="FSX1492" s="1"/>
      <c r="FSY1492" s="1"/>
      <c r="FSZ1492" s="1"/>
      <c r="FTA1492" s="1"/>
      <c r="FTB1492" s="1"/>
      <c r="FTC1492" s="1"/>
      <c r="FTD1492" s="1"/>
      <c r="FTE1492" s="1"/>
      <c r="FTF1492" s="1"/>
      <c r="FTG1492" s="1"/>
      <c r="FTH1492" s="1"/>
      <c r="FTI1492" s="1"/>
      <c r="FTJ1492" s="1"/>
      <c r="FTK1492" s="1"/>
      <c r="FTL1492" s="1"/>
      <c r="FTM1492" s="1"/>
      <c r="FTN1492" s="1"/>
      <c r="FTO1492" s="1"/>
      <c r="FTP1492" s="1"/>
      <c r="FTQ1492" s="1"/>
      <c r="FTR1492" s="1"/>
      <c r="FTS1492" s="1"/>
      <c r="FTT1492" s="1"/>
      <c r="FTU1492" s="1"/>
      <c r="FTV1492" s="1"/>
      <c r="FTW1492" s="1"/>
      <c r="FTX1492" s="1"/>
      <c r="FTY1492" s="1"/>
      <c r="FTZ1492" s="1"/>
      <c r="FUA1492" s="1"/>
      <c r="FUB1492" s="1"/>
      <c r="FUC1492" s="1"/>
      <c r="FUD1492" s="1"/>
      <c r="FUE1492" s="1"/>
      <c r="FUF1492" s="1"/>
      <c r="FUG1492" s="1"/>
      <c r="FUH1492" s="1"/>
      <c r="FUI1492" s="1"/>
      <c r="FUJ1492" s="1"/>
      <c r="FUK1492" s="1"/>
      <c r="FUL1492" s="1"/>
      <c r="FUM1492" s="1"/>
      <c r="FUN1492" s="1"/>
      <c r="FUO1492" s="1"/>
      <c r="FUP1492" s="1"/>
      <c r="FUQ1492" s="1"/>
      <c r="FUR1492" s="1"/>
      <c r="FUS1492" s="1"/>
      <c r="FUT1492" s="1"/>
      <c r="FUU1492" s="1"/>
      <c r="FUV1492" s="1"/>
      <c r="FUW1492" s="1"/>
      <c r="FUX1492" s="1"/>
      <c r="FUY1492" s="1"/>
      <c r="FUZ1492" s="1"/>
      <c r="FVA1492" s="1"/>
      <c r="FVB1492" s="1"/>
      <c r="FVC1492" s="1"/>
      <c r="FVD1492" s="1"/>
      <c r="FVE1492" s="1"/>
      <c r="FVF1492" s="1"/>
      <c r="FVG1492" s="1"/>
      <c r="FVH1492" s="1"/>
      <c r="FVI1492" s="1"/>
      <c r="FVJ1492" s="1"/>
      <c r="FVK1492" s="1"/>
      <c r="FVL1492" s="1"/>
      <c r="FVM1492" s="1"/>
      <c r="FVN1492" s="1"/>
      <c r="FVO1492" s="1"/>
      <c r="FVP1492" s="1"/>
      <c r="FVQ1492" s="1"/>
      <c r="FVR1492" s="1"/>
      <c r="FVS1492" s="1"/>
      <c r="FVT1492" s="1"/>
      <c r="FVU1492" s="1"/>
      <c r="FVV1492" s="1"/>
      <c r="FVW1492" s="1"/>
      <c r="FVX1492" s="1"/>
      <c r="FVY1492" s="1"/>
      <c r="FVZ1492" s="1"/>
      <c r="FWA1492" s="1"/>
      <c r="FWB1492" s="1"/>
      <c r="FWC1492" s="1"/>
      <c r="FWD1492" s="1"/>
      <c r="FWE1492" s="1"/>
      <c r="FWF1492" s="1"/>
      <c r="FWG1492" s="1"/>
      <c r="FWH1492" s="1"/>
      <c r="FWI1492" s="1"/>
      <c r="FWJ1492" s="1"/>
      <c r="FWK1492" s="1"/>
      <c r="FWL1492" s="1"/>
      <c r="FWM1492" s="1"/>
      <c r="FWN1492" s="1"/>
      <c r="FWO1492" s="1"/>
      <c r="FWP1492" s="1"/>
      <c r="FWQ1492" s="1"/>
      <c r="FWR1492" s="1"/>
      <c r="FWS1492" s="1"/>
      <c r="FWT1492" s="1"/>
      <c r="FWU1492" s="1"/>
      <c r="FWV1492" s="1"/>
      <c r="FWW1492" s="1"/>
      <c r="FWX1492" s="1"/>
      <c r="FWY1492" s="1"/>
      <c r="FWZ1492" s="1"/>
      <c r="FXA1492" s="1"/>
      <c r="FXB1492" s="1"/>
      <c r="FXC1492" s="1"/>
      <c r="FXD1492" s="1"/>
      <c r="FXE1492" s="1"/>
      <c r="FXF1492" s="1"/>
      <c r="FXG1492" s="1"/>
      <c r="FXH1492" s="1"/>
      <c r="FXI1492" s="1"/>
      <c r="FXJ1492" s="1"/>
      <c r="FXK1492" s="1"/>
      <c r="FXL1492" s="1"/>
      <c r="FXM1492" s="1"/>
      <c r="FXN1492" s="1"/>
      <c r="FXO1492" s="1"/>
      <c r="FXP1492" s="1"/>
      <c r="FXQ1492" s="1"/>
      <c r="FXR1492" s="1"/>
      <c r="FXS1492" s="1"/>
      <c r="FXT1492" s="1"/>
      <c r="FXU1492" s="1"/>
      <c r="FXV1492" s="1"/>
      <c r="FXW1492" s="1"/>
      <c r="FXX1492" s="1"/>
      <c r="FXY1492" s="1"/>
      <c r="FXZ1492" s="1"/>
      <c r="FYA1492" s="1"/>
      <c r="FYB1492" s="1"/>
      <c r="FYC1492" s="1"/>
      <c r="FYD1492" s="1"/>
      <c r="FYE1492" s="1"/>
      <c r="FYF1492" s="1"/>
      <c r="FYG1492" s="1"/>
      <c r="FYH1492" s="1"/>
      <c r="FYI1492" s="1"/>
      <c r="FYJ1492" s="1"/>
      <c r="FYK1492" s="1"/>
      <c r="FYL1492" s="1"/>
      <c r="FYM1492" s="1"/>
      <c r="FYN1492" s="1"/>
      <c r="FYO1492" s="1"/>
      <c r="FYP1492" s="1"/>
      <c r="FYQ1492" s="1"/>
      <c r="FYR1492" s="1"/>
      <c r="FYS1492" s="1"/>
      <c r="FYT1492" s="1"/>
      <c r="FYU1492" s="1"/>
      <c r="FYV1492" s="1"/>
      <c r="FYW1492" s="1"/>
      <c r="FYX1492" s="1"/>
      <c r="FYY1492" s="1"/>
      <c r="FYZ1492" s="1"/>
      <c r="FZA1492" s="1"/>
      <c r="FZB1492" s="1"/>
      <c r="FZC1492" s="1"/>
      <c r="FZD1492" s="1"/>
      <c r="FZE1492" s="1"/>
      <c r="FZF1492" s="1"/>
      <c r="FZG1492" s="1"/>
      <c r="FZH1492" s="1"/>
      <c r="FZI1492" s="1"/>
      <c r="FZJ1492" s="1"/>
      <c r="FZK1492" s="1"/>
      <c r="FZL1492" s="1"/>
      <c r="FZM1492" s="1"/>
      <c r="FZN1492" s="1"/>
      <c r="FZO1492" s="1"/>
      <c r="FZP1492" s="1"/>
      <c r="FZQ1492" s="1"/>
      <c r="FZR1492" s="1"/>
      <c r="FZS1492" s="1"/>
      <c r="FZT1492" s="1"/>
      <c r="FZU1492" s="1"/>
      <c r="FZV1492" s="1"/>
      <c r="FZW1492" s="1"/>
      <c r="FZX1492" s="1"/>
      <c r="FZY1492" s="1"/>
      <c r="FZZ1492" s="1"/>
      <c r="GAA1492" s="1"/>
      <c r="GAB1492" s="1"/>
      <c r="GAC1492" s="1"/>
      <c r="GAD1492" s="1"/>
      <c r="GAE1492" s="1"/>
      <c r="GAF1492" s="1"/>
      <c r="GAG1492" s="1"/>
      <c r="GAH1492" s="1"/>
      <c r="GAI1492" s="1"/>
      <c r="GAJ1492" s="1"/>
      <c r="GAK1492" s="1"/>
      <c r="GAL1492" s="1"/>
      <c r="GAM1492" s="1"/>
      <c r="GAN1492" s="1"/>
      <c r="GAO1492" s="1"/>
      <c r="GAP1492" s="1"/>
      <c r="GAQ1492" s="1"/>
      <c r="GAR1492" s="1"/>
      <c r="GAS1492" s="1"/>
      <c r="GAT1492" s="1"/>
      <c r="GAU1492" s="1"/>
      <c r="GAV1492" s="1"/>
      <c r="GAW1492" s="1"/>
      <c r="GAX1492" s="1"/>
      <c r="GAY1492" s="1"/>
      <c r="GAZ1492" s="1"/>
      <c r="GBA1492" s="1"/>
      <c r="GBB1492" s="1"/>
      <c r="GBC1492" s="1"/>
      <c r="GBD1492" s="1"/>
      <c r="GBE1492" s="1"/>
      <c r="GBF1492" s="1"/>
      <c r="GBG1492" s="1"/>
      <c r="GBH1492" s="1"/>
      <c r="GBI1492" s="1"/>
      <c r="GBJ1492" s="1"/>
      <c r="GBK1492" s="1"/>
      <c r="GBL1492" s="1"/>
      <c r="GBM1492" s="1"/>
      <c r="GBN1492" s="1"/>
      <c r="GBO1492" s="1"/>
      <c r="GBP1492" s="1"/>
      <c r="GBQ1492" s="1"/>
      <c r="GBR1492" s="1"/>
      <c r="GBS1492" s="1"/>
      <c r="GBT1492" s="1"/>
      <c r="GBU1492" s="1"/>
      <c r="GBV1492" s="1"/>
      <c r="GBW1492" s="1"/>
      <c r="GBX1492" s="1"/>
      <c r="GBY1492" s="1"/>
      <c r="GBZ1492" s="1"/>
      <c r="GCA1492" s="1"/>
      <c r="GCB1492" s="1"/>
      <c r="GCC1492" s="1"/>
      <c r="GCD1492" s="1"/>
      <c r="GCE1492" s="1"/>
      <c r="GCF1492" s="1"/>
      <c r="GCG1492" s="1"/>
      <c r="GCH1492" s="1"/>
      <c r="GCI1492" s="1"/>
      <c r="GCJ1492" s="1"/>
      <c r="GCK1492" s="1"/>
      <c r="GCL1492" s="1"/>
      <c r="GCM1492" s="1"/>
      <c r="GCN1492" s="1"/>
      <c r="GCO1492" s="1"/>
      <c r="GCP1492" s="1"/>
      <c r="GCQ1492" s="1"/>
      <c r="GCR1492" s="1"/>
      <c r="GCS1492" s="1"/>
      <c r="GCT1492" s="1"/>
      <c r="GCU1492" s="1"/>
      <c r="GCV1492" s="1"/>
      <c r="GCW1492" s="1"/>
      <c r="GCX1492" s="1"/>
      <c r="GCY1492" s="1"/>
      <c r="GCZ1492" s="1"/>
      <c r="GDA1492" s="1"/>
      <c r="GDB1492" s="1"/>
      <c r="GDC1492" s="1"/>
      <c r="GDD1492" s="1"/>
      <c r="GDE1492" s="1"/>
      <c r="GDF1492" s="1"/>
      <c r="GDG1492" s="1"/>
      <c r="GDH1492" s="1"/>
      <c r="GDI1492" s="1"/>
      <c r="GDJ1492" s="1"/>
      <c r="GDK1492" s="1"/>
      <c r="GDL1492" s="1"/>
      <c r="GDM1492" s="1"/>
      <c r="GDN1492" s="1"/>
      <c r="GDO1492" s="1"/>
      <c r="GDP1492" s="1"/>
      <c r="GDQ1492" s="1"/>
      <c r="GDR1492" s="1"/>
      <c r="GDS1492" s="1"/>
      <c r="GDT1492" s="1"/>
      <c r="GDU1492" s="1"/>
      <c r="GDV1492" s="1"/>
      <c r="GDW1492" s="1"/>
      <c r="GDX1492" s="1"/>
      <c r="GDY1492" s="1"/>
      <c r="GDZ1492" s="1"/>
      <c r="GEA1492" s="1"/>
      <c r="GEB1492" s="1"/>
      <c r="GEC1492" s="1"/>
      <c r="GED1492" s="1"/>
      <c r="GEE1492" s="1"/>
      <c r="GEF1492" s="1"/>
      <c r="GEG1492" s="1"/>
      <c r="GEH1492" s="1"/>
      <c r="GEI1492" s="1"/>
      <c r="GEJ1492" s="1"/>
      <c r="GEK1492" s="1"/>
      <c r="GEL1492" s="1"/>
      <c r="GEM1492" s="1"/>
      <c r="GEN1492" s="1"/>
      <c r="GEO1492" s="1"/>
      <c r="GEP1492" s="1"/>
      <c r="GEQ1492" s="1"/>
      <c r="GER1492" s="1"/>
      <c r="GES1492" s="1"/>
      <c r="GET1492" s="1"/>
      <c r="GEU1492" s="1"/>
      <c r="GEV1492" s="1"/>
      <c r="GEW1492" s="1"/>
      <c r="GEX1492" s="1"/>
      <c r="GEY1492" s="1"/>
      <c r="GEZ1492" s="1"/>
      <c r="GFA1492" s="1"/>
      <c r="GFB1492" s="1"/>
      <c r="GFC1492" s="1"/>
      <c r="GFD1492" s="1"/>
      <c r="GFE1492" s="1"/>
      <c r="GFF1492" s="1"/>
      <c r="GFG1492" s="1"/>
      <c r="GFH1492" s="1"/>
      <c r="GFI1492" s="1"/>
      <c r="GFJ1492" s="1"/>
      <c r="GFK1492" s="1"/>
      <c r="GFL1492" s="1"/>
      <c r="GFM1492" s="1"/>
      <c r="GFN1492" s="1"/>
      <c r="GFO1492" s="1"/>
      <c r="GFP1492" s="1"/>
      <c r="GFQ1492" s="1"/>
      <c r="GFR1492" s="1"/>
      <c r="GFS1492" s="1"/>
      <c r="GFT1492" s="1"/>
      <c r="GFU1492" s="1"/>
      <c r="GFV1492" s="1"/>
      <c r="GFW1492" s="1"/>
      <c r="GFX1492" s="1"/>
      <c r="GFY1492" s="1"/>
      <c r="GFZ1492" s="1"/>
      <c r="GGA1492" s="1"/>
      <c r="GGB1492" s="1"/>
      <c r="GGC1492" s="1"/>
      <c r="GGD1492" s="1"/>
      <c r="GGE1492" s="1"/>
      <c r="GGF1492" s="1"/>
      <c r="GGG1492" s="1"/>
      <c r="GGH1492" s="1"/>
      <c r="GGI1492" s="1"/>
      <c r="GGJ1492" s="1"/>
      <c r="GGK1492" s="1"/>
      <c r="GGL1492" s="1"/>
      <c r="GGM1492" s="1"/>
      <c r="GGN1492" s="1"/>
      <c r="GGO1492" s="1"/>
      <c r="GGP1492" s="1"/>
      <c r="GGQ1492" s="1"/>
      <c r="GGR1492" s="1"/>
      <c r="GGS1492" s="1"/>
      <c r="GGT1492" s="1"/>
      <c r="GGU1492" s="1"/>
      <c r="GGV1492" s="1"/>
      <c r="GGW1492" s="1"/>
      <c r="GGX1492" s="1"/>
      <c r="GGY1492" s="1"/>
      <c r="GGZ1492" s="1"/>
      <c r="GHA1492" s="1"/>
      <c r="GHB1492" s="1"/>
      <c r="GHC1492" s="1"/>
      <c r="GHD1492" s="1"/>
      <c r="GHE1492" s="1"/>
      <c r="GHF1492" s="1"/>
      <c r="GHG1492" s="1"/>
      <c r="GHH1492" s="1"/>
      <c r="GHI1492" s="1"/>
      <c r="GHJ1492" s="1"/>
      <c r="GHK1492" s="1"/>
      <c r="GHL1492" s="1"/>
      <c r="GHM1492" s="1"/>
      <c r="GHN1492" s="1"/>
      <c r="GHO1492" s="1"/>
      <c r="GHP1492" s="1"/>
      <c r="GHQ1492" s="1"/>
      <c r="GHR1492" s="1"/>
      <c r="GHS1492" s="1"/>
      <c r="GHT1492" s="1"/>
      <c r="GHU1492" s="1"/>
      <c r="GHV1492" s="1"/>
      <c r="GHW1492" s="1"/>
      <c r="GHX1492" s="1"/>
      <c r="GHY1492" s="1"/>
      <c r="GHZ1492" s="1"/>
      <c r="GIA1492" s="1"/>
      <c r="GIB1492" s="1"/>
      <c r="GIC1492" s="1"/>
      <c r="GID1492" s="1"/>
      <c r="GIE1492" s="1"/>
      <c r="GIF1492" s="1"/>
      <c r="GIG1492" s="1"/>
      <c r="GIH1492" s="1"/>
      <c r="GII1492" s="1"/>
      <c r="GIJ1492" s="1"/>
      <c r="GIK1492" s="1"/>
      <c r="GIL1492" s="1"/>
      <c r="GIM1492" s="1"/>
      <c r="GIN1492" s="1"/>
      <c r="GIO1492" s="1"/>
      <c r="GIP1492" s="1"/>
      <c r="GIQ1492" s="1"/>
      <c r="GIR1492" s="1"/>
      <c r="GIS1492" s="1"/>
      <c r="GIT1492" s="1"/>
      <c r="GIU1492" s="1"/>
      <c r="GIV1492" s="1"/>
      <c r="GIW1492" s="1"/>
      <c r="GIX1492" s="1"/>
      <c r="GIY1492" s="1"/>
      <c r="GIZ1492" s="1"/>
      <c r="GJA1492" s="1"/>
      <c r="GJB1492" s="1"/>
      <c r="GJC1492" s="1"/>
      <c r="GJD1492" s="1"/>
      <c r="GJE1492" s="1"/>
      <c r="GJF1492" s="1"/>
      <c r="GJG1492" s="1"/>
      <c r="GJH1492" s="1"/>
      <c r="GJI1492" s="1"/>
      <c r="GJJ1492" s="1"/>
      <c r="GJK1492" s="1"/>
      <c r="GJL1492" s="1"/>
      <c r="GJM1492" s="1"/>
      <c r="GJN1492" s="1"/>
      <c r="GJO1492" s="1"/>
      <c r="GJP1492" s="1"/>
      <c r="GJQ1492" s="1"/>
      <c r="GJR1492" s="1"/>
      <c r="GJS1492" s="1"/>
      <c r="GJT1492" s="1"/>
      <c r="GJU1492" s="1"/>
      <c r="GJV1492" s="1"/>
      <c r="GJW1492" s="1"/>
      <c r="GJX1492" s="1"/>
      <c r="GJY1492" s="1"/>
      <c r="GJZ1492" s="1"/>
      <c r="GKA1492" s="1"/>
      <c r="GKB1492" s="1"/>
      <c r="GKC1492" s="1"/>
      <c r="GKD1492" s="1"/>
      <c r="GKE1492" s="1"/>
      <c r="GKF1492" s="1"/>
      <c r="GKG1492" s="1"/>
      <c r="GKH1492" s="1"/>
      <c r="GKI1492" s="1"/>
      <c r="GKJ1492" s="1"/>
      <c r="GKK1492" s="1"/>
      <c r="GKL1492" s="1"/>
      <c r="GKM1492" s="1"/>
      <c r="GKN1492" s="1"/>
      <c r="GKO1492" s="1"/>
      <c r="GKP1492" s="1"/>
      <c r="GKQ1492" s="1"/>
      <c r="GKR1492" s="1"/>
      <c r="GKS1492" s="1"/>
      <c r="GKT1492" s="1"/>
      <c r="GKU1492" s="1"/>
      <c r="GKV1492" s="1"/>
      <c r="GKW1492" s="1"/>
      <c r="GKX1492" s="1"/>
      <c r="GKY1492" s="1"/>
      <c r="GKZ1492" s="1"/>
      <c r="GLA1492" s="1"/>
      <c r="GLB1492" s="1"/>
      <c r="GLC1492" s="1"/>
      <c r="GLD1492" s="1"/>
      <c r="GLE1492" s="1"/>
      <c r="GLF1492" s="1"/>
      <c r="GLG1492" s="1"/>
      <c r="GLH1492" s="1"/>
      <c r="GLI1492" s="1"/>
      <c r="GLJ1492" s="1"/>
      <c r="GLK1492" s="1"/>
      <c r="GLL1492" s="1"/>
      <c r="GLM1492" s="1"/>
      <c r="GLN1492" s="1"/>
      <c r="GLO1492" s="1"/>
      <c r="GLP1492" s="1"/>
      <c r="GLQ1492" s="1"/>
      <c r="GLR1492" s="1"/>
      <c r="GLS1492" s="1"/>
      <c r="GLT1492" s="1"/>
      <c r="GLU1492" s="1"/>
      <c r="GLV1492" s="1"/>
      <c r="GLW1492" s="1"/>
      <c r="GLX1492" s="1"/>
      <c r="GLY1492" s="1"/>
      <c r="GLZ1492" s="1"/>
      <c r="GMA1492" s="1"/>
      <c r="GMB1492" s="1"/>
      <c r="GMC1492" s="1"/>
      <c r="GMD1492" s="1"/>
      <c r="GME1492" s="1"/>
      <c r="GMF1492" s="1"/>
      <c r="GMG1492" s="1"/>
      <c r="GMH1492" s="1"/>
      <c r="GMI1492" s="1"/>
      <c r="GMJ1492" s="1"/>
      <c r="GMK1492" s="1"/>
      <c r="GML1492" s="1"/>
      <c r="GMM1492" s="1"/>
      <c r="GMN1492" s="1"/>
      <c r="GMO1492" s="1"/>
      <c r="GMP1492" s="1"/>
      <c r="GMQ1492" s="1"/>
      <c r="GMR1492" s="1"/>
      <c r="GMS1492" s="1"/>
      <c r="GMT1492" s="1"/>
      <c r="GMU1492" s="1"/>
      <c r="GMV1492" s="1"/>
      <c r="GMW1492" s="1"/>
      <c r="GMX1492" s="1"/>
      <c r="GMY1492" s="1"/>
      <c r="GMZ1492" s="1"/>
      <c r="GNA1492" s="1"/>
      <c r="GNB1492" s="1"/>
      <c r="GNC1492" s="1"/>
      <c r="GND1492" s="1"/>
      <c r="GNE1492" s="1"/>
      <c r="GNF1492" s="1"/>
      <c r="GNG1492" s="1"/>
      <c r="GNH1492" s="1"/>
      <c r="GNI1492" s="1"/>
      <c r="GNJ1492" s="1"/>
      <c r="GNK1492" s="1"/>
      <c r="GNL1492" s="1"/>
      <c r="GNM1492" s="1"/>
      <c r="GNN1492" s="1"/>
      <c r="GNO1492" s="1"/>
      <c r="GNP1492" s="1"/>
      <c r="GNQ1492" s="1"/>
      <c r="GNR1492" s="1"/>
      <c r="GNS1492" s="1"/>
      <c r="GNT1492" s="1"/>
      <c r="GNU1492" s="1"/>
      <c r="GNV1492" s="1"/>
      <c r="GNW1492" s="1"/>
      <c r="GNX1492" s="1"/>
      <c r="GNY1492" s="1"/>
      <c r="GNZ1492" s="1"/>
      <c r="GOA1492" s="1"/>
      <c r="GOB1492" s="1"/>
      <c r="GOC1492" s="1"/>
      <c r="GOD1492" s="1"/>
      <c r="GOE1492" s="1"/>
      <c r="GOF1492" s="1"/>
      <c r="GOG1492" s="1"/>
      <c r="GOH1492" s="1"/>
      <c r="GOI1492" s="1"/>
      <c r="GOJ1492" s="1"/>
      <c r="GOK1492" s="1"/>
      <c r="GOL1492" s="1"/>
      <c r="GOM1492" s="1"/>
      <c r="GON1492" s="1"/>
      <c r="GOO1492" s="1"/>
      <c r="GOP1492" s="1"/>
      <c r="GOQ1492" s="1"/>
      <c r="GOR1492" s="1"/>
      <c r="GOS1492" s="1"/>
      <c r="GOT1492" s="1"/>
      <c r="GOU1492" s="1"/>
      <c r="GOV1492" s="1"/>
      <c r="GOW1492" s="1"/>
      <c r="GOX1492" s="1"/>
      <c r="GOY1492" s="1"/>
      <c r="GOZ1492" s="1"/>
      <c r="GPA1492" s="1"/>
      <c r="GPB1492" s="1"/>
      <c r="GPC1492" s="1"/>
      <c r="GPD1492" s="1"/>
      <c r="GPE1492" s="1"/>
      <c r="GPF1492" s="1"/>
      <c r="GPG1492" s="1"/>
      <c r="GPH1492" s="1"/>
      <c r="GPI1492" s="1"/>
      <c r="GPJ1492" s="1"/>
      <c r="GPK1492" s="1"/>
      <c r="GPL1492" s="1"/>
      <c r="GPM1492" s="1"/>
      <c r="GPN1492" s="1"/>
      <c r="GPO1492" s="1"/>
      <c r="GPP1492" s="1"/>
      <c r="GPQ1492" s="1"/>
      <c r="GPR1492" s="1"/>
      <c r="GPS1492" s="1"/>
      <c r="GPT1492" s="1"/>
      <c r="GPU1492" s="1"/>
      <c r="GPV1492" s="1"/>
      <c r="GPW1492" s="1"/>
      <c r="GPX1492" s="1"/>
      <c r="GPY1492" s="1"/>
      <c r="GPZ1492" s="1"/>
      <c r="GQA1492" s="1"/>
      <c r="GQB1492" s="1"/>
      <c r="GQC1492" s="1"/>
      <c r="GQD1492" s="1"/>
      <c r="GQE1492" s="1"/>
      <c r="GQF1492" s="1"/>
      <c r="GQG1492" s="1"/>
      <c r="GQH1492" s="1"/>
      <c r="GQI1492" s="1"/>
      <c r="GQJ1492" s="1"/>
      <c r="GQK1492" s="1"/>
      <c r="GQL1492" s="1"/>
      <c r="GQM1492" s="1"/>
      <c r="GQN1492" s="1"/>
      <c r="GQO1492" s="1"/>
      <c r="GQP1492" s="1"/>
      <c r="GQQ1492" s="1"/>
      <c r="GQR1492" s="1"/>
      <c r="GQS1492" s="1"/>
      <c r="GQT1492" s="1"/>
      <c r="GQU1492" s="1"/>
      <c r="GQV1492" s="1"/>
      <c r="GQW1492" s="1"/>
      <c r="GQX1492" s="1"/>
      <c r="GQY1492" s="1"/>
      <c r="GQZ1492" s="1"/>
      <c r="GRA1492" s="1"/>
      <c r="GRB1492" s="1"/>
      <c r="GRC1492" s="1"/>
      <c r="GRD1492" s="1"/>
      <c r="GRE1492" s="1"/>
      <c r="GRF1492" s="1"/>
      <c r="GRG1492" s="1"/>
      <c r="GRH1492" s="1"/>
      <c r="GRI1492" s="1"/>
      <c r="GRJ1492" s="1"/>
      <c r="GRK1492" s="1"/>
      <c r="GRL1492" s="1"/>
      <c r="GRM1492" s="1"/>
      <c r="GRN1492" s="1"/>
      <c r="GRO1492" s="1"/>
      <c r="GRP1492" s="1"/>
      <c r="GRQ1492" s="1"/>
      <c r="GRR1492" s="1"/>
      <c r="GRS1492" s="1"/>
      <c r="GRT1492" s="1"/>
      <c r="GRU1492" s="1"/>
      <c r="GRV1492" s="1"/>
      <c r="GRW1492" s="1"/>
      <c r="GRX1492" s="1"/>
      <c r="GRY1492" s="1"/>
      <c r="GRZ1492" s="1"/>
      <c r="GSA1492" s="1"/>
      <c r="GSB1492" s="1"/>
      <c r="GSC1492" s="1"/>
      <c r="GSD1492" s="1"/>
      <c r="GSE1492" s="1"/>
      <c r="GSF1492" s="1"/>
      <c r="GSG1492" s="1"/>
      <c r="GSH1492" s="1"/>
      <c r="GSI1492" s="1"/>
      <c r="GSJ1492" s="1"/>
      <c r="GSK1492" s="1"/>
      <c r="GSL1492" s="1"/>
      <c r="GSM1492" s="1"/>
      <c r="GSN1492" s="1"/>
      <c r="GSO1492" s="1"/>
      <c r="GSP1492" s="1"/>
      <c r="GSQ1492" s="1"/>
      <c r="GSR1492" s="1"/>
      <c r="GSS1492" s="1"/>
      <c r="GST1492" s="1"/>
      <c r="GSU1492" s="1"/>
      <c r="GSV1492" s="1"/>
      <c r="GSW1492" s="1"/>
      <c r="GSX1492" s="1"/>
      <c r="GSY1492" s="1"/>
      <c r="GSZ1492" s="1"/>
      <c r="GTA1492" s="1"/>
      <c r="GTB1492" s="1"/>
      <c r="GTC1492" s="1"/>
      <c r="GTD1492" s="1"/>
      <c r="GTE1492" s="1"/>
      <c r="GTF1492" s="1"/>
      <c r="GTG1492" s="1"/>
      <c r="GTH1492" s="1"/>
      <c r="GTI1492" s="1"/>
      <c r="GTJ1492" s="1"/>
      <c r="GTK1492" s="1"/>
      <c r="GTL1492" s="1"/>
      <c r="GTM1492" s="1"/>
      <c r="GTN1492" s="1"/>
      <c r="GTO1492" s="1"/>
      <c r="GTP1492" s="1"/>
      <c r="GTQ1492" s="1"/>
      <c r="GTR1492" s="1"/>
      <c r="GTS1492" s="1"/>
      <c r="GTT1492" s="1"/>
      <c r="GTU1492" s="1"/>
      <c r="GTV1492" s="1"/>
      <c r="GTW1492" s="1"/>
      <c r="GTX1492" s="1"/>
      <c r="GTY1492" s="1"/>
      <c r="GTZ1492" s="1"/>
      <c r="GUA1492" s="1"/>
      <c r="GUB1492" s="1"/>
      <c r="GUC1492" s="1"/>
      <c r="GUD1492" s="1"/>
      <c r="GUE1492" s="1"/>
      <c r="GUF1492" s="1"/>
      <c r="GUG1492" s="1"/>
      <c r="GUH1492" s="1"/>
      <c r="GUI1492" s="1"/>
      <c r="GUJ1492" s="1"/>
      <c r="GUK1492" s="1"/>
      <c r="GUL1492" s="1"/>
      <c r="GUM1492" s="1"/>
      <c r="GUN1492" s="1"/>
      <c r="GUO1492" s="1"/>
      <c r="GUP1492" s="1"/>
      <c r="GUQ1492" s="1"/>
      <c r="GUR1492" s="1"/>
      <c r="GUS1492" s="1"/>
      <c r="GUT1492" s="1"/>
      <c r="GUU1492" s="1"/>
      <c r="GUV1492" s="1"/>
      <c r="GUW1492" s="1"/>
      <c r="GUX1492" s="1"/>
      <c r="GUY1492" s="1"/>
      <c r="GUZ1492" s="1"/>
      <c r="GVA1492" s="1"/>
      <c r="GVB1492" s="1"/>
      <c r="GVC1492" s="1"/>
      <c r="GVD1492" s="1"/>
      <c r="GVE1492" s="1"/>
      <c r="GVF1492" s="1"/>
      <c r="GVG1492" s="1"/>
      <c r="GVH1492" s="1"/>
      <c r="GVI1492" s="1"/>
      <c r="GVJ1492" s="1"/>
      <c r="GVK1492" s="1"/>
      <c r="GVL1492" s="1"/>
      <c r="GVM1492" s="1"/>
      <c r="GVN1492" s="1"/>
      <c r="GVO1492" s="1"/>
      <c r="GVP1492" s="1"/>
      <c r="GVQ1492" s="1"/>
      <c r="GVR1492" s="1"/>
      <c r="GVS1492" s="1"/>
      <c r="GVT1492" s="1"/>
      <c r="GVU1492" s="1"/>
      <c r="GVV1492" s="1"/>
      <c r="GVW1492" s="1"/>
      <c r="GVX1492" s="1"/>
      <c r="GVY1492" s="1"/>
      <c r="GVZ1492" s="1"/>
      <c r="GWA1492" s="1"/>
      <c r="GWB1492" s="1"/>
      <c r="GWC1492" s="1"/>
      <c r="GWD1492" s="1"/>
      <c r="GWE1492" s="1"/>
      <c r="GWF1492" s="1"/>
      <c r="GWG1492" s="1"/>
      <c r="GWH1492" s="1"/>
      <c r="GWI1492" s="1"/>
      <c r="GWJ1492" s="1"/>
      <c r="GWK1492" s="1"/>
      <c r="GWL1492" s="1"/>
      <c r="GWM1492" s="1"/>
      <c r="GWN1492" s="1"/>
      <c r="GWO1492" s="1"/>
      <c r="GWP1492" s="1"/>
      <c r="GWQ1492" s="1"/>
      <c r="GWR1492" s="1"/>
      <c r="GWS1492" s="1"/>
      <c r="GWT1492" s="1"/>
      <c r="GWU1492" s="1"/>
      <c r="GWV1492" s="1"/>
      <c r="GWW1492" s="1"/>
      <c r="GWX1492" s="1"/>
      <c r="GWY1492" s="1"/>
      <c r="GWZ1492" s="1"/>
      <c r="GXA1492" s="1"/>
      <c r="GXB1492" s="1"/>
      <c r="GXC1492" s="1"/>
      <c r="GXD1492" s="1"/>
      <c r="GXE1492" s="1"/>
      <c r="GXF1492" s="1"/>
      <c r="GXG1492" s="1"/>
      <c r="GXH1492" s="1"/>
      <c r="GXI1492" s="1"/>
      <c r="GXJ1492" s="1"/>
      <c r="GXK1492" s="1"/>
      <c r="GXL1492" s="1"/>
      <c r="GXM1492" s="1"/>
      <c r="GXN1492" s="1"/>
      <c r="GXO1492" s="1"/>
      <c r="GXP1492" s="1"/>
      <c r="GXQ1492" s="1"/>
      <c r="GXR1492" s="1"/>
      <c r="GXS1492" s="1"/>
      <c r="GXT1492" s="1"/>
      <c r="GXU1492" s="1"/>
      <c r="GXV1492" s="1"/>
      <c r="GXW1492" s="1"/>
      <c r="GXX1492" s="1"/>
      <c r="GXY1492" s="1"/>
      <c r="GXZ1492" s="1"/>
      <c r="GYA1492" s="1"/>
      <c r="GYB1492" s="1"/>
      <c r="GYC1492" s="1"/>
      <c r="GYD1492" s="1"/>
      <c r="GYE1492" s="1"/>
      <c r="GYF1492" s="1"/>
      <c r="GYG1492" s="1"/>
      <c r="GYH1492" s="1"/>
      <c r="GYI1492" s="1"/>
      <c r="GYJ1492" s="1"/>
      <c r="GYK1492" s="1"/>
      <c r="GYL1492" s="1"/>
      <c r="GYM1492" s="1"/>
      <c r="GYN1492" s="1"/>
      <c r="GYO1492" s="1"/>
      <c r="GYP1492" s="1"/>
      <c r="GYQ1492" s="1"/>
      <c r="GYR1492" s="1"/>
      <c r="GYS1492" s="1"/>
      <c r="GYT1492" s="1"/>
      <c r="GYU1492" s="1"/>
      <c r="GYV1492" s="1"/>
      <c r="GYW1492" s="1"/>
      <c r="GYX1492" s="1"/>
      <c r="GYY1492" s="1"/>
      <c r="GYZ1492" s="1"/>
      <c r="GZA1492" s="1"/>
      <c r="GZB1492" s="1"/>
      <c r="GZC1492" s="1"/>
      <c r="GZD1492" s="1"/>
      <c r="GZE1492" s="1"/>
      <c r="GZF1492" s="1"/>
      <c r="GZG1492" s="1"/>
      <c r="GZH1492" s="1"/>
      <c r="GZI1492" s="1"/>
      <c r="GZJ1492" s="1"/>
      <c r="GZK1492" s="1"/>
      <c r="GZL1492" s="1"/>
      <c r="GZM1492" s="1"/>
      <c r="GZN1492" s="1"/>
      <c r="GZO1492" s="1"/>
      <c r="GZP1492" s="1"/>
      <c r="GZQ1492" s="1"/>
      <c r="GZR1492" s="1"/>
      <c r="GZS1492" s="1"/>
      <c r="GZT1492" s="1"/>
      <c r="GZU1492" s="1"/>
      <c r="GZV1492" s="1"/>
      <c r="GZW1492" s="1"/>
      <c r="GZX1492" s="1"/>
      <c r="GZY1492" s="1"/>
      <c r="GZZ1492" s="1"/>
      <c r="HAA1492" s="1"/>
      <c r="HAB1492" s="1"/>
      <c r="HAC1492" s="1"/>
      <c r="HAD1492" s="1"/>
      <c r="HAE1492" s="1"/>
      <c r="HAF1492" s="1"/>
      <c r="HAG1492" s="1"/>
      <c r="HAH1492" s="1"/>
      <c r="HAI1492" s="1"/>
      <c r="HAJ1492" s="1"/>
      <c r="HAK1492" s="1"/>
      <c r="HAL1492" s="1"/>
      <c r="HAM1492" s="1"/>
      <c r="HAN1492" s="1"/>
      <c r="HAO1492" s="1"/>
      <c r="HAP1492" s="1"/>
      <c r="HAQ1492" s="1"/>
      <c r="HAR1492" s="1"/>
      <c r="HAS1492" s="1"/>
      <c r="HAT1492" s="1"/>
      <c r="HAU1492" s="1"/>
      <c r="HAV1492" s="1"/>
      <c r="HAW1492" s="1"/>
      <c r="HAX1492" s="1"/>
      <c r="HAY1492" s="1"/>
      <c r="HAZ1492" s="1"/>
      <c r="HBA1492" s="1"/>
      <c r="HBB1492" s="1"/>
      <c r="HBC1492" s="1"/>
      <c r="HBD1492" s="1"/>
      <c r="HBE1492" s="1"/>
      <c r="HBF1492" s="1"/>
      <c r="HBG1492" s="1"/>
      <c r="HBH1492" s="1"/>
      <c r="HBI1492" s="1"/>
      <c r="HBJ1492" s="1"/>
      <c r="HBK1492" s="1"/>
      <c r="HBL1492" s="1"/>
      <c r="HBM1492" s="1"/>
      <c r="HBN1492" s="1"/>
      <c r="HBO1492" s="1"/>
      <c r="HBP1492" s="1"/>
      <c r="HBQ1492" s="1"/>
      <c r="HBR1492" s="1"/>
      <c r="HBS1492" s="1"/>
      <c r="HBT1492" s="1"/>
      <c r="HBU1492" s="1"/>
      <c r="HBV1492" s="1"/>
      <c r="HBW1492" s="1"/>
      <c r="HBX1492" s="1"/>
      <c r="HBY1492" s="1"/>
      <c r="HBZ1492" s="1"/>
      <c r="HCA1492" s="1"/>
      <c r="HCB1492" s="1"/>
      <c r="HCC1492" s="1"/>
      <c r="HCD1492" s="1"/>
      <c r="HCE1492" s="1"/>
      <c r="HCF1492" s="1"/>
      <c r="HCG1492" s="1"/>
      <c r="HCH1492" s="1"/>
      <c r="HCI1492" s="1"/>
      <c r="HCJ1492" s="1"/>
      <c r="HCK1492" s="1"/>
      <c r="HCL1492" s="1"/>
      <c r="HCM1492" s="1"/>
      <c r="HCN1492" s="1"/>
      <c r="HCO1492" s="1"/>
      <c r="HCP1492" s="1"/>
      <c r="HCQ1492" s="1"/>
      <c r="HCR1492" s="1"/>
      <c r="HCS1492" s="1"/>
      <c r="HCT1492" s="1"/>
      <c r="HCU1492" s="1"/>
      <c r="HCV1492" s="1"/>
      <c r="HCW1492" s="1"/>
      <c r="HCX1492" s="1"/>
      <c r="HCY1492" s="1"/>
      <c r="HCZ1492" s="1"/>
      <c r="HDA1492" s="1"/>
      <c r="HDB1492" s="1"/>
      <c r="HDC1492" s="1"/>
      <c r="HDD1492" s="1"/>
      <c r="HDE1492" s="1"/>
      <c r="HDF1492" s="1"/>
      <c r="HDG1492" s="1"/>
      <c r="HDH1492" s="1"/>
      <c r="HDI1492" s="1"/>
      <c r="HDJ1492" s="1"/>
      <c r="HDK1492" s="1"/>
      <c r="HDL1492" s="1"/>
      <c r="HDM1492" s="1"/>
      <c r="HDN1492" s="1"/>
      <c r="HDO1492" s="1"/>
      <c r="HDP1492" s="1"/>
      <c r="HDQ1492" s="1"/>
      <c r="HDR1492" s="1"/>
      <c r="HDS1492" s="1"/>
      <c r="HDT1492" s="1"/>
      <c r="HDU1492" s="1"/>
      <c r="HDV1492" s="1"/>
      <c r="HDW1492" s="1"/>
      <c r="HDX1492" s="1"/>
      <c r="HDY1492" s="1"/>
      <c r="HDZ1492" s="1"/>
      <c r="HEA1492" s="1"/>
      <c r="HEB1492" s="1"/>
      <c r="HEC1492" s="1"/>
      <c r="HED1492" s="1"/>
      <c r="HEE1492" s="1"/>
      <c r="HEF1492" s="1"/>
      <c r="HEG1492" s="1"/>
      <c r="HEH1492" s="1"/>
      <c r="HEI1492" s="1"/>
      <c r="HEJ1492" s="1"/>
      <c r="HEK1492" s="1"/>
      <c r="HEL1492" s="1"/>
      <c r="HEM1492" s="1"/>
      <c r="HEN1492" s="1"/>
      <c r="HEO1492" s="1"/>
      <c r="HEP1492" s="1"/>
      <c r="HEQ1492" s="1"/>
      <c r="HER1492" s="1"/>
      <c r="HES1492" s="1"/>
      <c r="HET1492" s="1"/>
      <c r="HEU1492" s="1"/>
      <c r="HEV1492" s="1"/>
      <c r="HEW1492" s="1"/>
      <c r="HEX1492" s="1"/>
      <c r="HEY1492" s="1"/>
      <c r="HEZ1492" s="1"/>
      <c r="HFA1492" s="1"/>
      <c r="HFB1492" s="1"/>
      <c r="HFC1492" s="1"/>
      <c r="HFD1492" s="1"/>
      <c r="HFE1492" s="1"/>
      <c r="HFF1492" s="1"/>
      <c r="HFG1492" s="1"/>
      <c r="HFH1492" s="1"/>
      <c r="HFI1492" s="1"/>
      <c r="HFJ1492" s="1"/>
      <c r="HFK1492" s="1"/>
      <c r="HFL1492" s="1"/>
      <c r="HFM1492" s="1"/>
      <c r="HFN1492" s="1"/>
      <c r="HFO1492" s="1"/>
      <c r="HFP1492" s="1"/>
      <c r="HFQ1492" s="1"/>
      <c r="HFR1492" s="1"/>
      <c r="HFS1492" s="1"/>
      <c r="HFT1492" s="1"/>
      <c r="HFU1492" s="1"/>
      <c r="HFV1492" s="1"/>
      <c r="HFW1492" s="1"/>
      <c r="HFX1492" s="1"/>
      <c r="HFY1492" s="1"/>
      <c r="HFZ1492" s="1"/>
      <c r="HGA1492" s="1"/>
      <c r="HGB1492" s="1"/>
      <c r="HGC1492" s="1"/>
      <c r="HGD1492" s="1"/>
      <c r="HGE1492" s="1"/>
      <c r="HGF1492" s="1"/>
      <c r="HGG1492" s="1"/>
      <c r="HGH1492" s="1"/>
      <c r="HGI1492" s="1"/>
      <c r="HGJ1492" s="1"/>
      <c r="HGK1492" s="1"/>
      <c r="HGL1492" s="1"/>
      <c r="HGM1492" s="1"/>
      <c r="HGN1492" s="1"/>
      <c r="HGO1492" s="1"/>
      <c r="HGP1492" s="1"/>
      <c r="HGQ1492" s="1"/>
      <c r="HGR1492" s="1"/>
      <c r="HGS1492" s="1"/>
      <c r="HGT1492" s="1"/>
      <c r="HGU1492" s="1"/>
      <c r="HGV1492" s="1"/>
      <c r="HGW1492" s="1"/>
      <c r="HGX1492" s="1"/>
      <c r="HGY1492" s="1"/>
      <c r="HGZ1492" s="1"/>
      <c r="HHA1492" s="1"/>
      <c r="HHB1492" s="1"/>
      <c r="HHC1492" s="1"/>
      <c r="HHD1492" s="1"/>
      <c r="HHE1492" s="1"/>
      <c r="HHF1492" s="1"/>
      <c r="HHG1492" s="1"/>
      <c r="HHH1492" s="1"/>
      <c r="HHI1492" s="1"/>
      <c r="HHJ1492" s="1"/>
      <c r="HHK1492" s="1"/>
      <c r="HHL1492" s="1"/>
      <c r="HHM1492" s="1"/>
      <c r="HHN1492" s="1"/>
      <c r="HHO1492" s="1"/>
      <c r="HHP1492" s="1"/>
      <c r="HHQ1492" s="1"/>
      <c r="HHR1492" s="1"/>
      <c r="HHS1492" s="1"/>
      <c r="HHT1492" s="1"/>
      <c r="HHU1492" s="1"/>
      <c r="HHV1492" s="1"/>
      <c r="HHW1492" s="1"/>
      <c r="HHX1492" s="1"/>
      <c r="HHY1492" s="1"/>
      <c r="HHZ1492" s="1"/>
      <c r="HIA1492" s="1"/>
      <c r="HIB1492" s="1"/>
      <c r="HIC1492" s="1"/>
      <c r="HID1492" s="1"/>
      <c r="HIE1492" s="1"/>
      <c r="HIF1492" s="1"/>
      <c r="HIG1492" s="1"/>
      <c r="HIH1492" s="1"/>
      <c r="HII1492" s="1"/>
      <c r="HIJ1492" s="1"/>
      <c r="HIK1492" s="1"/>
      <c r="HIL1492" s="1"/>
      <c r="HIM1492" s="1"/>
      <c r="HIN1492" s="1"/>
      <c r="HIO1492" s="1"/>
      <c r="HIP1492" s="1"/>
      <c r="HIQ1492" s="1"/>
      <c r="HIR1492" s="1"/>
      <c r="HIS1492" s="1"/>
      <c r="HIT1492" s="1"/>
      <c r="HIU1492" s="1"/>
      <c r="HIV1492" s="1"/>
      <c r="HIW1492" s="1"/>
      <c r="HIX1492" s="1"/>
      <c r="HIY1492" s="1"/>
      <c r="HIZ1492" s="1"/>
      <c r="HJA1492" s="1"/>
      <c r="HJB1492" s="1"/>
      <c r="HJC1492" s="1"/>
      <c r="HJD1492" s="1"/>
      <c r="HJE1492" s="1"/>
      <c r="HJF1492" s="1"/>
      <c r="HJG1492" s="1"/>
      <c r="HJH1492" s="1"/>
      <c r="HJI1492" s="1"/>
      <c r="HJJ1492" s="1"/>
      <c r="HJK1492" s="1"/>
      <c r="HJL1492" s="1"/>
      <c r="HJM1492" s="1"/>
      <c r="HJN1492" s="1"/>
      <c r="HJO1492" s="1"/>
      <c r="HJP1492" s="1"/>
      <c r="HJQ1492" s="1"/>
      <c r="HJR1492" s="1"/>
      <c r="HJS1492" s="1"/>
      <c r="HJT1492" s="1"/>
      <c r="HJU1492" s="1"/>
      <c r="HJV1492" s="1"/>
      <c r="HJW1492" s="1"/>
      <c r="HJX1492" s="1"/>
      <c r="HJY1492" s="1"/>
      <c r="HJZ1492" s="1"/>
      <c r="HKA1492" s="1"/>
      <c r="HKB1492" s="1"/>
      <c r="HKC1492" s="1"/>
      <c r="HKD1492" s="1"/>
      <c r="HKE1492" s="1"/>
      <c r="HKF1492" s="1"/>
      <c r="HKG1492" s="1"/>
      <c r="HKH1492" s="1"/>
      <c r="HKI1492" s="1"/>
      <c r="HKJ1492" s="1"/>
      <c r="HKK1492" s="1"/>
      <c r="HKL1492" s="1"/>
      <c r="HKM1492" s="1"/>
      <c r="HKN1492" s="1"/>
      <c r="HKO1492" s="1"/>
      <c r="HKP1492" s="1"/>
      <c r="HKQ1492" s="1"/>
      <c r="HKR1492" s="1"/>
      <c r="HKS1492" s="1"/>
      <c r="HKT1492" s="1"/>
      <c r="HKU1492" s="1"/>
      <c r="HKV1492" s="1"/>
      <c r="HKW1492" s="1"/>
      <c r="HKX1492" s="1"/>
      <c r="HKY1492" s="1"/>
      <c r="HKZ1492" s="1"/>
      <c r="HLA1492" s="1"/>
      <c r="HLB1492" s="1"/>
      <c r="HLC1492" s="1"/>
      <c r="HLD1492" s="1"/>
      <c r="HLE1492" s="1"/>
      <c r="HLF1492" s="1"/>
      <c r="HLG1492" s="1"/>
      <c r="HLH1492" s="1"/>
      <c r="HLI1492" s="1"/>
      <c r="HLJ1492" s="1"/>
      <c r="HLK1492" s="1"/>
      <c r="HLL1492" s="1"/>
      <c r="HLM1492" s="1"/>
      <c r="HLN1492" s="1"/>
      <c r="HLO1492" s="1"/>
      <c r="HLP1492" s="1"/>
      <c r="HLQ1492" s="1"/>
      <c r="HLR1492" s="1"/>
      <c r="HLS1492" s="1"/>
      <c r="HLT1492" s="1"/>
      <c r="HLU1492" s="1"/>
      <c r="HLV1492" s="1"/>
      <c r="HLW1492" s="1"/>
      <c r="HLX1492" s="1"/>
      <c r="HLY1492" s="1"/>
      <c r="HLZ1492" s="1"/>
      <c r="HMA1492" s="1"/>
      <c r="HMB1492" s="1"/>
      <c r="HMC1492" s="1"/>
      <c r="HMD1492" s="1"/>
      <c r="HME1492" s="1"/>
      <c r="HMF1492" s="1"/>
      <c r="HMG1492" s="1"/>
      <c r="HMH1492" s="1"/>
      <c r="HMI1492" s="1"/>
      <c r="HMJ1492" s="1"/>
      <c r="HMK1492" s="1"/>
      <c r="HML1492" s="1"/>
      <c r="HMM1492" s="1"/>
      <c r="HMN1492" s="1"/>
      <c r="HMO1492" s="1"/>
      <c r="HMP1492" s="1"/>
      <c r="HMQ1492" s="1"/>
      <c r="HMR1492" s="1"/>
      <c r="HMS1492" s="1"/>
      <c r="HMT1492" s="1"/>
      <c r="HMU1492" s="1"/>
      <c r="HMV1492" s="1"/>
      <c r="HMW1492" s="1"/>
      <c r="HMX1492" s="1"/>
      <c r="HMY1492" s="1"/>
      <c r="HMZ1492" s="1"/>
      <c r="HNA1492" s="1"/>
      <c r="HNB1492" s="1"/>
      <c r="HNC1492" s="1"/>
      <c r="HND1492" s="1"/>
      <c r="HNE1492" s="1"/>
      <c r="HNF1492" s="1"/>
      <c r="HNG1492" s="1"/>
      <c r="HNH1492" s="1"/>
      <c r="HNI1492" s="1"/>
      <c r="HNJ1492" s="1"/>
      <c r="HNK1492" s="1"/>
      <c r="HNL1492" s="1"/>
      <c r="HNM1492" s="1"/>
      <c r="HNN1492" s="1"/>
      <c r="HNO1492" s="1"/>
      <c r="HNP1492" s="1"/>
      <c r="HNQ1492" s="1"/>
      <c r="HNR1492" s="1"/>
      <c r="HNS1492" s="1"/>
      <c r="HNT1492" s="1"/>
      <c r="HNU1492" s="1"/>
      <c r="HNV1492" s="1"/>
      <c r="HNW1492" s="1"/>
      <c r="HNX1492" s="1"/>
      <c r="HNY1492" s="1"/>
      <c r="HNZ1492" s="1"/>
      <c r="HOA1492" s="1"/>
      <c r="HOB1492" s="1"/>
      <c r="HOC1492" s="1"/>
      <c r="HOD1492" s="1"/>
      <c r="HOE1492" s="1"/>
      <c r="HOF1492" s="1"/>
      <c r="HOG1492" s="1"/>
      <c r="HOH1492" s="1"/>
      <c r="HOI1492" s="1"/>
      <c r="HOJ1492" s="1"/>
      <c r="HOK1492" s="1"/>
      <c r="HOL1492" s="1"/>
      <c r="HOM1492" s="1"/>
      <c r="HON1492" s="1"/>
      <c r="HOO1492" s="1"/>
      <c r="HOP1492" s="1"/>
      <c r="HOQ1492" s="1"/>
      <c r="HOR1492" s="1"/>
      <c r="HOS1492" s="1"/>
      <c r="HOT1492" s="1"/>
      <c r="HOU1492" s="1"/>
      <c r="HOV1492" s="1"/>
      <c r="HOW1492" s="1"/>
      <c r="HOX1492" s="1"/>
      <c r="HOY1492" s="1"/>
      <c r="HOZ1492" s="1"/>
      <c r="HPA1492" s="1"/>
      <c r="HPB1492" s="1"/>
      <c r="HPC1492" s="1"/>
      <c r="HPD1492" s="1"/>
      <c r="HPE1492" s="1"/>
      <c r="HPF1492" s="1"/>
      <c r="HPG1492" s="1"/>
      <c r="HPH1492" s="1"/>
      <c r="HPI1492" s="1"/>
      <c r="HPJ1492" s="1"/>
      <c r="HPK1492" s="1"/>
      <c r="HPL1492" s="1"/>
      <c r="HPM1492" s="1"/>
      <c r="HPN1492" s="1"/>
      <c r="HPO1492" s="1"/>
      <c r="HPP1492" s="1"/>
      <c r="HPQ1492" s="1"/>
      <c r="HPR1492" s="1"/>
      <c r="HPS1492" s="1"/>
      <c r="HPT1492" s="1"/>
      <c r="HPU1492" s="1"/>
      <c r="HPV1492" s="1"/>
      <c r="HPW1492" s="1"/>
      <c r="HPX1492" s="1"/>
      <c r="HPY1492" s="1"/>
      <c r="HPZ1492" s="1"/>
      <c r="HQA1492" s="1"/>
      <c r="HQB1492" s="1"/>
      <c r="HQC1492" s="1"/>
      <c r="HQD1492" s="1"/>
      <c r="HQE1492" s="1"/>
      <c r="HQF1492" s="1"/>
      <c r="HQG1492" s="1"/>
      <c r="HQH1492" s="1"/>
      <c r="HQI1492" s="1"/>
      <c r="HQJ1492" s="1"/>
      <c r="HQK1492" s="1"/>
      <c r="HQL1492" s="1"/>
      <c r="HQM1492" s="1"/>
      <c r="HQN1492" s="1"/>
      <c r="HQO1492" s="1"/>
      <c r="HQP1492" s="1"/>
      <c r="HQQ1492" s="1"/>
      <c r="HQR1492" s="1"/>
      <c r="HQS1492" s="1"/>
      <c r="HQT1492" s="1"/>
      <c r="HQU1492" s="1"/>
      <c r="HQV1492" s="1"/>
      <c r="HQW1492" s="1"/>
      <c r="HQX1492" s="1"/>
      <c r="HQY1492" s="1"/>
      <c r="HQZ1492" s="1"/>
      <c r="HRA1492" s="1"/>
      <c r="HRB1492" s="1"/>
      <c r="HRC1492" s="1"/>
      <c r="HRD1492" s="1"/>
      <c r="HRE1492" s="1"/>
      <c r="HRF1492" s="1"/>
      <c r="HRG1492" s="1"/>
      <c r="HRH1492" s="1"/>
      <c r="HRI1492" s="1"/>
      <c r="HRJ1492" s="1"/>
      <c r="HRK1492" s="1"/>
      <c r="HRL1492" s="1"/>
      <c r="HRM1492" s="1"/>
      <c r="HRN1492" s="1"/>
      <c r="HRO1492" s="1"/>
      <c r="HRP1492" s="1"/>
      <c r="HRQ1492" s="1"/>
      <c r="HRR1492" s="1"/>
      <c r="HRS1492" s="1"/>
      <c r="HRT1492" s="1"/>
      <c r="HRU1492" s="1"/>
      <c r="HRV1492" s="1"/>
      <c r="HRW1492" s="1"/>
      <c r="HRX1492" s="1"/>
      <c r="HRY1492" s="1"/>
      <c r="HRZ1492" s="1"/>
      <c r="HSA1492" s="1"/>
      <c r="HSB1492" s="1"/>
      <c r="HSC1492" s="1"/>
      <c r="HSD1492" s="1"/>
      <c r="HSE1492" s="1"/>
      <c r="HSF1492" s="1"/>
      <c r="HSG1492" s="1"/>
      <c r="HSH1492" s="1"/>
      <c r="HSI1492" s="1"/>
      <c r="HSJ1492" s="1"/>
      <c r="HSK1492" s="1"/>
      <c r="HSL1492" s="1"/>
      <c r="HSM1492" s="1"/>
      <c r="HSN1492" s="1"/>
      <c r="HSO1492" s="1"/>
      <c r="HSP1492" s="1"/>
      <c r="HSQ1492" s="1"/>
      <c r="HSR1492" s="1"/>
      <c r="HSS1492" s="1"/>
      <c r="HST1492" s="1"/>
      <c r="HSU1492" s="1"/>
      <c r="HSV1492" s="1"/>
      <c r="HSW1492" s="1"/>
      <c r="HSX1492" s="1"/>
      <c r="HSY1492" s="1"/>
      <c r="HSZ1492" s="1"/>
      <c r="HTA1492" s="1"/>
      <c r="HTB1492" s="1"/>
      <c r="HTC1492" s="1"/>
      <c r="HTD1492" s="1"/>
      <c r="HTE1492" s="1"/>
      <c r="HTF1492" s="1"/>
      <c r="HTG1492" s="1"/>
      <c r="HTH1492" s="1"/>
      <c r="HTI1492" s="1"/>
      <c r="HTJ1492" s="1"/>
      <c r="HTK1492" s="1"/>
      <c r="HTL1492" s="1"/>
      <c r="HTM1492" s="1"/>
      <c r="HTN1492" s="1"/>
      <c r="HTO1492" s="1"/>
      <c r="HTP1492" s="1"/>
      <c r="HTQ1492" s="1"/>
      <c r="HTR1492" s="1"/>
      <c r="HTS1492" s="1"/>
      <c r="HTT1492" s="1"/>
      <c r="HTU1492" s="1"/>
      <c r="HTV1492" s="1"/>
      <c r="HTW1492" s="1"/>
      <c r="HTX1492" s="1"/>
      <c r="HTY1492" s="1"/>
      <c r="HTZ1492" s="1"/>
      <c r="HUA1492" s="1"/>
      <c r="HUB1492" s="1"/>
      <c r="HUC1492" s="1"/>
      <c r="HUD1492" s="1"/>
      <c r="HUE1492" s="1"/>
      <c r="HUF1492" s="1"/>
      <c r="HUG1492" s="1"/>
      <c r="HUH1492" s="1"/>
      <c r="HUI1492" s="1"/>
      <c r="HUJ1492" s="1"/>
      <c r="HUK1492" s="1"/>
      <c r="HUL1492" s="1"/>
      <c r="HUM1492" s="1"/>
      <c r="HUN1492" s="1"/>
      <c r="HUO1492" s="1"/>
      <c r="HUP1492" s="1"/>
      <c r="HUQ1492" s="1"/>
      <c r="HUR1492" s="1"/>
      <c r="HUS1492" s="1"/>
      <c r="HUT1492" s="1"/>
      <c r="HUU1492" s="1"/>
      <c r="HUV1492" s="1"/>
      <c r="HUW1492" s="1"/>
      <c r="HUX1492" s="1"/>
      <c r="HUY1492" s="1"/>
      <c r="HUZ1492" s="1"/>
      <c r="HVA1492" s="1"/>
      <c r="HVB1492" s="1"/>
      <c r="HVC1492" s="1"/>
      <c r="HVD1492" s="1"/>
      <c r="HVE1492" s="1"/>
      <c r="HVF1492" s="1"/>
      <c r="HVG1492" s="1"/>
      <c r="HVH1492" s="1"/>
      <c r="HVI1492" s="1"/>
      <c r="HVJ1492" s="1"/>
      <c r="HVK1492" s="1"/>
      <c r="HVL1492" s="1"/>
      <c r="HVM1492" s="1"/>
      <c r="HVN1492" s="1"/>
      <c r="HVO1492" s="1"/>
      <c r="HVP1492" s="1"/>
      <c r="HVQ1492" s="1"/>
      <c r="HVR1492" s="1"/>
      <c r="HVS1492" s="1"/>
      <c r="HVT1492" s="1"/>
      <c r="HVU1492" s="1"/>
      <c r="HVV1492" s="1"/>
      <c r="HVW1492" s="1"/>
      <c r="HVX1492" s="1"/>
      <c r="HVY1492" s="1"/>
      <c r="HVZ1492" s="1"/>
      <c r="HWA1492" s="1"/>
      <c r="HWB1492" s="1"/>
      <c r="HWC1492" s="1"/>
      <c r="HWD1492" s="1"/>
      <c r="HWE1492" s="1"/>
      <c r="HWF1492" s="1"/>
      <c r="HWG1492" s="1"/>
      <c r="HWH1492" s="1"/>
      <c r="HWI1492" s="1"/>
      <c r="HWJ1492" s="1"/>
      <c r="HWK1492" s="1"/>
      <c r="HWL1492" s="1"/>
      <c r="HWM1492" s="1"/>
      <c r="HWN1492" s="1"/>
      <c r="HWO1492" s="1"/>
      <c r="HWP1492" s="1"/>
      <c r="HWQ1492" s="1"/>
      <c r="HWR1492" s="1"/>
      <c r="HWS1492" s="1"/>
      <c r="HWT1492" s="1"/>
      <c r="HWU1492" s="1"/>
      <c r="HWV1492" s="1"/>
      <c r="HWW1492" s="1"/>
      <c r="HWX1492" s="1"/>
      <c r="HWY1492" s="1"/>
      <c r="HWZ1492" s="1"/>
      <c r="HXA1492" s="1"/>
      <c r="HXB1492" s="1"/>
      <c r="HXC1492" s="1"/>
      <c r="HXD1492" s="1"/>
      <c r="HXE1492" s="1"/>
      <c r="HXF1492" s="1"/>
      <c r="HXG1492" s="1"/>
      <c r="HXH1492" s="1"/>
      <c r="HXI1492" s="1"/>
      <c r="HXJ1492" s="1"/>
      <c r="HXK1492" s="1"/>
      <c r="HXL1492" s="1"/>
      <c r="HXM1492" s="1"/>
      <c r="HXN1492" s="1"/>
      <c r="HXO1492" s="1"/>
      <c r="HXP1492" s="1"/>
      <c r="HXQ1492" s="1"/>
      <c r="HXR1492" s="1"/>
      <c r="HXS1492" s="1"/>
      <c r="HXT1492" s="1"/>
      <c r="HXU1492" s="1"/>
      <c r="HXV1492" s="1"/>
      <c r="HXW1492" s="1"/>
      <c r="HXX1492" s="1"/>
      <c r="HXY1492" s="1"/>
      <c r="HXZ1492" s="1"/>
      <c r="HYA1492" s="1"/>
      <c r="HYB1492" s="1"/>
      <c r="HYC1492" s="1"/>
      <c r="HYD1492" s="1"/>
      <c r="HYE1492" s="1"/>
      <c r="HYF1492" s="1"/>
      <c r="HYG1492" s="1"/>
      <c r="HYH1492" s="1"/>
      <c r="HYI1492" s="1"/>
      <c r="HYJ1492" s="1"/>
      <c r="HYK1492" s="1"/>
      <c r="HYL1492" s="1"/>
      <c r="HYM1492" s="1"/>
      <c r="HYN1492" s="1"/>
      <c r="HYO1492" s="1"/>
      <c r="HYP1492" s="1"/>
      <c r="HYQ1492" s="1"/>
      <c r="HYR1492" s="1"/>
      <c r="HYS1492" s="1"/>
      <c r="HYT1492" s="1"/>
      <c r="HYU1492" s="1"/>
      <c r="HYV1492" s="1"/>
      <c r="HYW1492" s="1"/>
      <c r="HYX1492" s="1"/>
      <c r="HYY1492" s="1"/>
      <c r="HYZ1492" s="1"/>
      <c r="HZA1492" s="1"/>
      <c r="HZB1492" s="1"/>
      <c r="HZC1492" s="1"/>
      <c r="HZD1492" s="1"/>
      <c r="HZE1492" s="1"/>
      <c r="HZF1492" s="1"/>
      <c r="HZG1492" s="1"/>
      <c r="HZH1492" s="1"/>
      <c r="HZI1492" s="1"/>
      <c r="HZJ1492" s="1"/>
      <c r="HZK1492" s="1"/>
      <c r="HZL1492" s="1"/>
      <c r="HZM1492" s="1"/>
      <c r="HZN1492" s="1"/>
      <c r="HZO1492" s="1"/>
      <c r="HZP1492" s="1"/>
      <c r="HZQ1492" s="1"/>
      <c r="HZR1492" s="1"/>
      <c r="HZS1492" s="1"/>
      <c r="HZT1492" s="1"/>
      <c r="HZU1492" s="1"/>
      <c r="HZV1492" s="1"/>
      <c r="HZW1492" s="1"/>
      <c r="HZX1492" s="1"/>
      <c r="HZY1492" s="1"/>
      <c r="HZZ1492" s="1"/>
      <c r="IAA1492" s="1"/>
      <c r="IAB1492" s="1"/>
      <c r="IAC1492" s="1"/>
      <c r="IAD1492" s="1"/>
      <c r="IAE1492" s="1"/>
      <c r="IAF1492" s="1"/>
      <c r="IAG1492" s="1"/>
      <c r="IAH1492" s="1"/>
      <c r="IAI1492" s="1"/>
      <c r="IAJ1492" s="1"/>
      <c r="IAK1492" s="1"/>
      <c r="IAL1492" s="1"/>
      <c r="IAM1492" s="1"/>
      <c r="IAN1492" s="1"/>
      <c r="IAO1492" s="1"/>
      <c r="IAP1492" s="1"/>
      <c r="IAQ1492" s="1"/>
      <c r="IAR1492" s="1"/>
      <c r="IAS1492" s="1"/>
      <c r="IAT1492" s="1"/>
      <c r="IAU1492" s="1"/>
      <c r="IAV1492" s="1"/>
      <c r="IAW1492" s="1"/>
      <c r="IAX1492" s="1"/>
      <c r="IAY1492" s="1"/>
      <c r="IAZ1492" s="1"/>
      <c r="IBA1492" s="1"/>
      <c r="IBB1492" s="1"/>
      <c r="IBC1492" s="1"/>
      <c r="IBD1492" s="1"/>
      <c r="IBE1492" s="1"/>
      <c r="IBF1492" s="1"/>
      <c r="IBG1492" s="1"/>
      <c r="IBH1492" s="1"/>
      <c r="IBI1492" s="1"/>
      <c r="IBJ1492" s="1"/>
      <c r="IBK1492" s="1"/>
      <c r="IBL1492" s="1"/>
      <c r="IBM1492" s="1"/>
      <c r="IBN1492" s="1"/>
      <c r="IBO1492" s="1"/>
      <c r="IBP1492" s="1"/>
      <c r="IBQ1492" s="1"/>
      <c r="IBR1492" s="1"/>
      <c r="IBS1492" s="1"/>
      <c r="IBT1492" s="1"/>
      <c r="IBU1492" s="1"/>
      <c r="IBV1492" s="1"/>
      <c r="IBW1492" s="1"/>
      <c r="IBX1492" s="1"/>
      <c r="IBY1492" s="1"/>
      <c r="IBZ1492" s="1"/>
      <c r="ICA1492" s="1"/>
      <c r="ICB1492" s="1"/>
      <c r="ICC1492" s="1"/>
      <c r="ICD1492" s="1"/>
      <c r="ICE1492" s="1"/>
      <c r="ICF1492" s="1"/>
      <c r="ICG1492" s="1"/>
      <c r="ICH1492" s="1"/>
      <c r="ICI1492" s="1"/>
      <c r="ICJ1492" s="1"/>
      <c r="ICK1492" s="1"/>
      <c r="ICL1492" s="1"/>
      <c r="ICM1492" s="1"/>
      <c r="ICN1492" s="1"/>
      <c r="ICO1492" s="1"/>
      <c r="ICP1492" s="1"/>
      <c r="ICQ1492" s="1"/>
      <c r="ICR1492" s="1"/>
      <c r="ICS1492" s="1"/>
      <c r="ICT1492" s="1"/>
      <c r="ICU1492" s="1"/>
      <c r="ICV1492" s="1"/>
      <c r="ICW1492" s="1"/>
      <c r="ICX1492" s="1"/>
      <c r="ICY1492" s="1"/>
      <c r="ICZ1492" s="1"/>
      <c r="IDA1492" s="1"/>
      <c r="IDB1492" s="1"/>
      <c r="IDC1492" s="1"/>
      <c r="IDD1492" s="1"/>
      <c r="IDE1492" s="1"/>
      <c r="IDF1492" s="1"/>
      <c r="IDG1492" s="1"/>
      <c r="IDH1492" s="1"/>
      <c r="IDI1492" s="1"/>
      <c r="IDJ1492" s="1"/>
      <c r="IDK1492" s="1"/>
      <c r="IDL1492" s="1"/>
      <c r="IDM1492" s="1"/>
      <c r="IDN1492" s="1"/>
      <c r="IDO1492" s="1"/>
      <c r="IDP1492" s="1"/>
      <c r="IDQ1492" s="1"/>
      <c r="IDR1492" s="1"/>
      <c r="IDS1492" s="1"/>
      <c r="IDT1492" s="1"/>
      <c r="IDU1492" s="1"/>
      <c r="IDV1492" s="1"/>
      <c r="IDW1492" s="1"/>
      <c r="IDX1492" s="1"/>
      <c r="IDY1492" s="1"/>
      <c r="IDZ1492" s="1"/>
      <c r="IEA1492" s="1"/>
      <c r="IEB1492" s="1"/>
      <c r="IEC1492" s="1"/>
      <c r="IED1492" s="1"/>
      <c r="IEE1492" s="1"/>
      <c r="IEF1492" s="1"/>
      <c r="IEG1492" s="1"/>
      <c r="IEH1492" s="1"/>
      <c r="IEI1492" s="1"/>
      <c r="IEJ1492" s="1"/>
      <c r="IEK1492" s="1"/>
      <c r="IEL1492" s="1"/>
      <c r="IEM1492" s="1"/>
      <c r="IEN1492" s="1"/>
      <c r="IEO1492" s="1"/>
      <c r="IEP1492" s="1"/>
      <c r="IEQ1492" s="1"/>
      <c r="IER1492" s="1"/>
      <c r="IES1492" s="1"/>
      <c r="IET1492" s="1"/>
      <c r="IEU1492" s="1"/>
      <c r="IEV1492" s="1"/>
      <c r="IEW1492" s="1"/>
      <c r="IEX1492" s="1"/>
      <c r="IEY1492" s="1"/>
      <c r="IEZ1492" s="1"/>
      <c r="IFA1492" s="1"/>
      <c r="IFB1492" s="1"/>
      <c r="IFC1492" s="1"/>
      <c r="IFD1492" s="1"/>
      <c r="IFE1492" s="1"/>
      <c r="IFF1492" s="1"/>
      <c r="IFG1492" s="1"/>
      <c r="IFH1492" s="1"/>
      <c r="IFI1492" s="1"/>
      <c r="IFJ1492" s="1"/>
      <c r="IFK1492" s="1"/>
      <c r="IFL1492" s="1"/>
      <c r="IFM1492" s="1"/>
      <c r="IFN1492" s="1"/>
      <c r="IFO1492" s="1"/>
      <c r="IFP1492" s="1"/>
      <c r="IFQ1492" s="1"/>
      <c r="IFR1492" s="1"/>
      <c r="IFS1492" s="1"/>
      <c r="IFT1492" s="1"/>
      <c r="IFU1492" s="1"/>
      <c r="IFV1492" s="1"/>
      <c r="IFW1492" s="1"/>
      <c r="IFX1492" s="1"/>
      <c r="IFY1492" s="1"/>
      <c r="IFZ1492" s="1"/>
      <c r="IGA1492" s="1"/>
      <c r="IGB1492" s="1"/>
      <c r="IGC1492" s="1"/>
      <c r="IGD1492" s="1"/>
      <c r="IGE1492" s="1"/>
      <c r="IGF1492" s="1"/>
      <c r="IGG1492" s="1"/>
      <c r="IGH1492" s="1"/>
      <c r="IGI1492" s="1"/>
      <c r="IGJ1492" s="1"/>
      <c r="IGK1492" s="1"/>
      <c r="IGL1492" s="1"/>
      <c r="IGM1492" s="1"/>
      <c r="IGN1492" s="1"/>
      <c r="IGO1492" s="1"/>
      <c r="IGP1492" s="1"/>
      <c r="IGQ1492" s="1"/>
      <c r="IGR1492" s="1"/>
      <c r="IGS1492" s="1"/>
      <c r="IGT1492" s="1"/>
      <c r="IGU1492" s="1"/>
      <c r="IGV1492" s="1"/>
      <c r="IGW1492" s="1"/>
      <c r="IGX1492" s="1"/>
      <c r="IGY1492" s="1"/>
      <c r="IGZ1492" s="1"/>
      <c r="IHA1492" s="1"/>
      <c r="IHB1492" s="1"/>
      <c r="IHC1492" s="1"/>
      <c r="IHD1492" s="1"/>
      <c r="IHE1492" s="1"/>
      <c r="IHF1492" s="1"/>
      <c r="IHG1492" s="1"/>
      <c r="IHH1492" s="1"/>
      <c r="IHI1492" s="1"/>
      <c r="IHJ1492" s="1"/>
      <c r="IHK1492" s="1"/>
      <c r="IHL1492" s="1"/>
      <c r="IHM1492" s="1"/>
      <c r="IHN1492" s="1"/>
      <c r="IHO1492" s="1"/>
      <c r="IHP1492" s="1"/>
      <c r="IHQ1492" s="1"/>
      <c r="IHR1492" s="1"/>
      <c r="IHS1492" s="1"/>
      <c r="IHT1492" s="1"/>
      <c r="IHU1492" s="1"/>
      <c r="IHV1492" s="1"/>
      <c r="IHW1492" s="1"/>
      <c r="IHX1492" s="1"/>
      <c r="IHY1492" s="1"/>
      <c r="IHZ1492" s="1"/>
      <c r="IIA1492" s="1"/>
      <c r="IIB1492" s="1"/>
      <c r="IIC1492" s="1"/>
      <c r="IID1492" s="1"/>
      <c r="IIE1492" s="1"/>
      <c r="IIF1492" s="1"/>
      <c r="IIG1492" s="1"/>
      <c r="IIH1492" s="1"/>
      <c r="III1492" s="1"/>
      <c r="IIJ1492" s="1"/>
      <c r="IIK1492" s="1"/>
      <c r="IIL1492" s="1"/>
      <c r="IIM1492" s="1"/>
      <c r="IIN1492" s="1"/>
      <c r="IIO1492" s="1"/>
      <c r="IIP1492" s="1"/>
      <c r="IIQ1492" s="1"/>
      <c r="IIR1492" s="1"/>
      <c r="IIS1492" s="1"/>
      <c r="IIT1492" s="1"/>
      <c r="IIU1492" s="1"/>
      <c r="IIV1492" s="1"/>
      <c r="IIW1492" s="1"/>
      <c r="IIX1492" s="1"/>
      <c r="IIY1492" s="1"/>
      <c r="IIZ1492" s="1"/>
      <c r="IJA1492" s="1"/>
      <c r="IJB1492" s="1"/>
      <c r="IJC1492" s="1"/>
      <c r="IJD1492" s="1"/>
      <c r="IJE1492" s="1"/>
      <c r="IJF1492" s="1"/>
      <c r="IJG1492" s="1"/>
      <c r="IJH1492" s="1"/>
      <c r="IJI1492" s="1"/>
      <c r="IJJ1492" s="1"/>
      <c r="IJK1492" s="1"/>
      <c r="IJL1492" s="1"/>
      <c r="IJM1492" s="1"/>
      <c r="IJN1492" s="1"/>
      <c r="IJO1492" s="1"/>
      <c r="IJP1492" s="1"/>
      <c r="IJQ1492" s="1"/>
      <c r="IJR1492" s="1"/>
      <c r="IJS1492" s="1"/>
      <c r="IJT1492" s="1"/>
      <c r="IJU1492" s="1"/>
      <c r="IJV1492" s="1"/>
      <c r="IJW1492" s="1"/>
      <c r="IJX1492" s="1"/>
      <c r="IJY1492" s="1"/>
      <c r="IJZ1492" s="1"/>
      <c r="IKA1492" s="1"/>
      <c r="IKB1492" s="1"/>
      <c r="IKC1492" s="1"/>
      <c r="IKD1492" s="1"/>
      <c r="IKE1492" s="1"/>
      <c r="IKF1492" s="1"/>
      <c r="IKG1492" s="1"/>
      <c r="IKH1492" s="1"/>
      <c r="IKI1492" s="1"/>
      <c r="IKJ1492" s="1"/>
      <c r="IKK1492" s="1"/>
      <c r="IKL1492" s="1"/>
      <c r="IKM1492" s="1"/>
      <c r="IKN1492" s="1"/>
      <c r="IKO1492" s="1"/>
      <c r="IKP1492" s="1"/>
      <c r="IKQ1492" s="1"/>
      <c r="IKR1492" s="1"/>
      <c r="IKS1492" s="1"/>
      <c r="IKT1492" s="1"/>
      <c r="IKU1492" s="1"/>
      <c r="IKV1492" s="1"/>
      <c r="IKW1492" s="1"/>
      <c r="IKX1492" s="1"/>
      <c r="IKY1492" s="1"/>
      <c r="IKZ1492" s="1"/>
      <c r="ILA1492" s="1"/>
      <c r="ILB1492" s="1"/>
      <c r="ILC1492" s="1"/>
      <c r="ILD1492" s="1"/>
      <c r="ILE1492" s="1"/>
      <c r="ILF1492" s="1"/>
      <c r="ILG1492" s="1"/>
      <c r="ILH1492" s="1"/>
      <c r="ILI1492" s="1"/>
      <c r="ILJ1492" s="1"/>
      <c r="ILK1492" s="1"/>
      <c r="ILL1492" s="1"/>
      <c r="ILM1492" s="1"/>
      <c r="ILN1492" s="1"/>
      <c r="ILO1492" s="1"/>
      <c r="ILP1492" s="1"/>
      <c r="ILQ1492" s="1"/>
      <c r="ILR1492" s="1"/>
      <c r="ILS1492" s="1"/>
      <c r="ILT1492" s="1"/>
      <c r="ILU1492" s="1"/>
      <c r="ILV1492" s="1"/>
      <c r="ILW1492" s="1"/>
      <c r="ILX1492" s="1"/>
      <c r="ILY1492" s="1"/>
      <c r="ILZ1492" s="1"/>
      <c r="IMA1492" s="1"/>
      <c r="IMB1492" s="1"/>
      <c r="IMC1492" s="1"/>
      <c r="IMD1492" s="1"/>
      <c r="IME1492" s="1"/>
      <c r="IMF1492" s="1"/>
      <c r="IMG1492" s="1"/>
      <c r="IMH1492" s="1"/>
      <c r="IMI1492" s="1"/>
      <c r="IMJ1492" s="1"/>
      <c r="IMK1492" s="1"/>
      <c r="IML1492" s="1"/>
      <c r="IMM1492" s="1"/>
      <c r="IMN1492" s="1"/>
      <c r="IMO1492" s="1"/>
      <c r="IMP1492" s="1"/>
      <c r="IMQ1492" s="1"/>
      <c r="IMR1492" s="1"/>
      <c r="IMS1492" s="1"/>
      <c r="IMT1492" s="1"/>
      <c r="IMU1492" s="1"/>
      <c r="IMV1492" s="1"/>
      <c r="IMW1492" s="1"/>
      <c r="IMX1492" s="1"/>
      <c r="IMY1492" s="1"/>
      <c r="IMZ1492" s="1"/>
      <c r="INA1492" s="1"/>
      <c r="INB1492" s="1"/>
      <c r="INC1492" s="1"/>
      <c r="IND1492" s="1"/>
      <c r="INE1492" s="1"/>
      <c r="INF1492" s="1"/>
      <c r="ING1492" s="1"/>
      <c r="INH1492" s="1"/>
      <c r="INI1492" s="1"/>
      <c r="INJ1492" s="1"/>
      <c r="INK1492" s="1"/>
      <c r="INL1492" s="1"/>
      <c r="INM1492" s="1"/>
      <c r="INN1492" s="1"/>
      <c r="INO1492" s="1"/>
      <c r="INP1492" s="1"/>
      <c r="INQ1492" s="1"/>
      <c r="INR1492" s="1"/>
      <c r="INS1492" s="1"/>
      <c r="INT1492" s="1"/>
      <c r="INU1492" s="1"/>
      <c r="INV1492" s="1"/>
      <c r="INW1492" s="1"/>
      <c r="INX1492" s="1"/>
      <c r="INY1492" s="1"/>
      <c r="INZ1492" s="1"/>
      <c r="IOA1492" s="1"/>
      <c r="IOB1492" s="1"/>
      <c r="IOC1492" s="1"/>
      <c r="IOD1492" s="1"/>
      <c r="IOE1492" s="1"/>
      <c r="IOF1492" s="1"/>
      <c r="IOG1492" s="1"/>
      <c r="IOH1492" s="1"/>
      <c r="IOI1492" s="1"/>
      <c r="IOJ1492" s="1"/>
      <c r="IOK1492" s="1"/>
      <c r="IOL1492" s="1"/>
      <c r="IOM1492" s="1"/>
      <c r="ION1492" s="1"/>
      <c r="IOO1492" s="1"/>
      <c r="IOP1492" s="1"/>
      <c r="IOQ1492" s="1"/>
      <c r="IOR1492" s="1"/>
      <c r="IOS1492" s="1"/>
      <c r="IOT1492" s="1"/>
      <c r="IOU1492" s="1"/>
      <c r="IOV1492" s="1"/>
      <c r="IOW1492" s="1"/>
      <c r="IOX1492" s="1"/>
      <c r="IOY1492" s="1"/>
      <c r="IOZ1492" s="1"/>
      <c r="IPA1492" s="1"/>
      <c r="IPB1492" s="1"/>
      <c r="IPC1492" s="1"/>
      <c r="IPD1492" s="1"/>
      <c r="IPE1492" s="1"/>
      <c r="IPF1492" s="1"/>
      <c r="IPG1492" s="1"/>
      <c r="IPH1492" s="1"/>
      <c r="IPI1492" s="1"/>
      <c r="IPJ1492" s="1"/>
      <c r="IPK1492" s="1"/>
      <c r="IPL1492" s="1"/>
      <c r="IPM1492" s="1"/>
      <c r="IPN1492" s="1"/>
      <c r="IPO1492" s="1"/>
      <c r="IPP1492" s="1"/>
      <c r="IPQ1492" s="1"/>
      <c r="IPR1492" s="1"/>
      <c r="IPS1492" s="1"/>
      <c r="IPT1492" s="1"/>
      <c r="IPU1492" s="1"/>
      <c r="IPV1492" s="1"/>
      <c r="IPW1492" s="1"/>
      <c r="IPX1492" s="1"/>
      <c r="IPY1492" s="1"/>
      <c r="IPZ1492" s="1"/>
      <c r="IQA1492" s="1"/>
      <c r="IQB1492" s="1"/>
      <c r="IQC1492" s="1"/>
      <c r="IQD1492" s="1"/>
      <c r="IQE1492" s="1"/>
      <c r="IQF1492" s="1"/>
      <c r="IQG1492" s="1"/>
      <c r="IQH1492" s="1"/>
      <c r="IQI1492" s="1"/>
      <c r="IQJ1492" s="1"/>
      <c r="IQK1492" s="1"/>
      <c r="IQL1492" s="1"/>
      <c r="IQM1492" s="1"/>
      <c r="IQN1492" s="1"/>
      <c r="IQO1492" s="1"/>
      <c r="IQP1492" s="1"/>
      <c r="IQQ1492" s="1"/>
      <c r="IQR1492" s="1"/>
      <c r="IQS1492" s="1"/>
      <c r="IQT1492" s="1"/>
      <c r="IQU1492" s="1"/>
      <c r="IQV1492" s="1"/>
      <c r="IQW1492" s="1"/>
      <c r="IQX1492" s="1"/>
      <c r="IQY1492" s="1"/>
      <c r="IQZ1492" s="1"/>
      <c r="IRA1492" s="1"/>
      <c r="IRB1492" s="1"/>
      <c r="IRC1492" s="1"/>
      <c r="IRD1492" s="1"/>
      <c r="IRE1492" s="1"/>
      <c r="IRF1492" s="1"/>
      <c r="IRG1492" s="1"/>
      <c r="IRH1492" s="1"/>
      <c r="IRI1492" s="1"/>
      <c r="IRJ1492" s="1"/>
      <c r="IRK1492" s="1"/>
      <c r="IRL1492" s="1"/>
      <c r="IRM1492" s="1"/>
      <c r="IRN1492" s="1"/>
      <c r="IRO1492" s="1"/>
      <c r="IRP1492" s="1"/>
      <c r="IRQ1492" s="1"/>
      <c r="IRR1492" s="1"/>
      <c r="IRS1492" s="1"/>
      <c r="IRT1492" s="1"/>
      <c r="IRU1492" s="1"/>
      <c r="IRV1492" s="1"/>
      <c r="IRW1492" s="1"/>
      <c r="IRX1492" s="1"/>
      <c r="IRY1492" s="1"/>
      <c r="IRZ1492" s="1"/>
      <c r="ISA1492" s="1"/>
      <c r="ISB1492" s="1"/>
      <c r="ISC1492" s="1"/>
      <c r="ISD1492" s="1"/>
      <c r="ISE1492" s="1"/>
      <c r="ISF1492" s="1"/>
      <c r="ISG1492" s="1"/>
      <c r="ISH1492" s="1"/>
      <c r="ISI1492" s="1"/>
      <c r="ISJ1492" s="1"/>
      <c r="ISK1492" s="1"/>
      <c r="ISL1492" s="1"/>
      <c r="ISM1492" s="1"/>
      <c r="ISN1492" s="1"/>
      <c r="ISO1492" s="1"/>
      <c r="ISP1492" s="1"/>
      <c r="ISQ1492" s="1"/>
      <c r="ISR1492" s="1"/>
      <c r="ISS1492" s="1"/>
      <c r="IST1492" s="1"/>
      <c r="ISU1492" s="1"/>
      <c r="ISV1492" s="1"/>
      <c r="ISW1492" s="1"/>
      <c r="ISX1492" s="1"/>
      <c r="ISY1492" s="1"/>
      <c r="ISZ1492" s="1"/>
      <c r="ITA1492" s="1"/>
      <c r="ITB1492" s="1"/>
      <c r="ITC1492" s="1"/>
      <c r="ITD1492" s="1"/>
      <c r="ITE1492" s="1"/>
      <c r="ITF1492" s="1"/>
      <c r="ITG1492" s="1"/>
      <c r="ITH1492" s="1"/>
      <c r="ITI1492" s="1"/>
      <c r="ITJ1492" s="1"/>
      <c r="ITK1492" s="1"/>
      <c r="ITL1492" s="1"/>
      <c r="ITM1492" s="1"/>
      <c r="ITN1492" s="1"/>
      <c r="ITO1492" s="1"/>
      <c r="ITP1492" s="1"/>
      <c r="ITQ1492" s="1"/>
      <c r="ITR1492" s="1"/>
      <c r="ITS1492" s="1"/>
      <c r="ITT1492" s="1"/>
      <c r="ITU1492" s="1"/>
      <c r="ITV1492" s="1"/>
      <c r="ITW1492" s="1"/>
      <c r="ITX1492" s="1"/>
      <c r="ITY1492" s="1"/>
      <c r="ITZ1492" s="1"/>
      <c r="IUA1492" s="1"/>
      <c r="IUB1492" s="1"/>
      <c r="IUC1492" s="1"/>
      <c r="IUD1492" s="1"/>
      <c r="IUE1492" s="1"/>
      <c r="IUF1492" s="1"/>
      <c r="IUG1492" s="1"/>
      <c r="IUH1492" s="1"/>
      <c r="IUI1492" s="1"/>
      <c r="IUJ1492" s="1"/>
      <c r="IUK1492" s="1"/>
      <c r="IUL1492" s="1"/>
      <c r="IUM1492" s="1"/>
      <c r="IUN1492" s="1"/>
      <c r="IUO1492" s="1"/>
      <c r="IUP1492" s="1"/>
      <c r="IUQ1492" s="1"/>
      <c r="IUR1492" s="1"/>
      <c r="IUS1492" s="1"/>
      <c r="IUT1492" s="1"/>
      <c r="IUU1492" s="1"/>
      <c r="IUV1492" s="1"/>
      <c r="IUW1492" s="1"/>
      <c r="IUX1492" s="1"/>
      <c r="IUY1492" s="1"/>
      <c r="IUZ1492" s="1"/>
      <c r="IVA1492" s="1"/>
      <c r="IVB1492" s="1"/>
      <c r="IVC1492" s="1"/>
      <c r="IVD1492" s="1"/>
      <c r="IVE1492" s="1"/>
      <c r="IVF1492" s="1"/>
      <c r="IVG1492" s="1"/>
      <c r="IVH1492" s="1"/>
      <c r="IVI1492" s="1"/>
      <c r="IVJ1492" s="1"/>
      <c r="IVK1492" s="1"/>
      <c r="IVL1492" s="1"/>
      <c r="IVM1492" s="1"/>
      <c r="IVN1492" s="1"/>
      <c r="IVO1492" s="1"/>
      <c r="IVP1492" s="1"/>
      <c r="IVQ1492" s="1"/>
      <c r="IVR1492" s="1"/>
      <c r="IVS1492" s="1"/>
      <c r="IVT1492" s="1"/>
      <c r="IVU1492" s="1"/>
      <c r="IVV1492" s="1"/>
      <c r="IVW1492" s="1"/>
      <c r="IVX1492" s="1"/>
      <c r="IVY1492" s="1"/>
      <c r="IVZ1492" s="1"/>
      <c r="IWA1492" s="1"/>
      <c r="IWB1492" s="1"/>
      <c r="IWC1492" s="1"/>
      <c r="IWD1492" s="1"/>
      <c r="IWE1492" s="1"/>
      <c r="IWF1492" s="1"/>
      <c r="IWG1492" s="1"/>
      <c r="IWH1492" s="1"/>
      <c r="IWI1492" s="1"/>
      <c r="IWJ1492" s="1"/>
      <c r="IWK1492" s="1"/>
      <c r="IWL1492" s="1"/>
      <c r="IWM1492" s="1"/>
      <c r="IWN1492" s="1"/>
      <c r="IWO1492" s="1"/>
      <c r="IWP1492" s="1"/>
      <c r="IWQ1492" s="1"/>
      <c r="IWR1492" s="1"/>
      <c r="IWS1492" s="1"/>
      <c r="IWT1492" s="1"/>
      <c r="IWU1492" s="1"/>
      <c r="IWV1492" s="1"/>
      <c r="IWW1492" s="1"/>
      <c r="IWX1492" s="1"/>
      <c r="IWY1492" s="1"/>
      <c r="IWZ1492" s="1"/>
      <c r="IXA1492" s="1"/>
      <c r="IXB1492" s="1"/>
      <c r="IXC1492" s="1"/>
      <c r="IXD1492" s="1"/>
      <c r="IXE1492" s="1"/>
      <c r="IXF1492" s="1"/>
      <c r="IXG1492" s="1"/>
      <c r="IXH1492" s="1"/>
      <c r="IXI1492" s="1"/>
      <c r="IXJ1492" s="1"/>
      <c r="IXK1492" s="1"/>
      <c r="IXL1492" s="1"/>
      <c r="IXM1492" s="1"/>
      <c r="IXN1492" s="1"/>
      <c r="IXO1492" s="1"/>
      <c r="IXP1492" s="1"/>
      <c r="IXQ1492" s="1"/>
      <c r="IXR1492" s="1"/>
      <c r="IXS1492" s="1"/>
      <c r="IXT1492" s="1"/>
      <c r="IXU1492" s="1"/>
      <c r="IXV1492" s="1"/>
      <c r="IXW1492" s="1"/>
      <c r="IXX1492" s="1"/>
      <c r="IXY1492" s="1"/>
      <c r="IXZ1492" s="1"/>
      <c r="IYA1492" s="1"/>
      <c r="IYB1492" s="1"/>
      <c r="IYC1492" s="1"/>
      <c r="IYD1492" s="1"/>
      <c r="IYE1492" s="1"/>
      <c r="IYF1492" s="1"/>
      <c r="IYG1492" s="1"/>
      <c r="IYH1492" s="1"/>
      <c r="IYI1492" s="1"/>
      <c r="IYJ1492" s="1"/>
      <c r="IYK1492" s="1"/>
      <c r="IYL1492" s="1"/>
      <c r="IYM1492" s="1"/>
      <c r="IYN1492" s="1"/>
      <c r="IYO1492" s="1"/>
      <c r="IYP1492" s="1"/>
      <c r="IYQ1492" s="1"/>
      <c r="IYR1492" s="1"/>
      <c r="IYS1492" s="1"/>
      <c r="IYT1492" s="1"/>
      <c r="IYU1492" s="1"/>
      <c r="IYV1492" s="1"/>
      <c r="IYW1492" s="1"/>
      <c r="IYX1492" s="1"/>
      <c r="IYY1492" s="1"/>
      <c r="IYZ1492" s="1"/>
      <c r="IZA1492" s="1"/>
      <c r="IZB1492" s="1"/>
      <c r="IZC1492" s="1"/>
      <c r="IZD1492" s="1"/>
      <c r="IZE1492" s="1"/>
      <c r="IZF1492" s="1"/>
      <c r="IZG1492" s="1"/>
      <c r="IZH1492" s="1"/>
      <c r="IZI1492" s="1"/>
      <c r="IZJ1492" s="1"/>
      <c r="IZK1492" s="1"/>
      <c r="IZL1492" s="1"/>
      <c r="IZM1492" s="1"/>
      <c r="IZN1492" s="1"/>
      <c r="IZO1492" s="1"/>
      <c r="IZP1492" s="1"/>
      <c r="IZQ1492" s="1"/>
      <c r="IZR1492" s="1"/>
      <c r="IZS1492" s="1"/>
      <c r="IZT1492" s="1"/>
      <c r="IZU1492" s="1"/>
      <c r="IZV1492" s="1"/>
      <c r="IZW1492" s="1"/>
      <c r="IZX1492" s="1"/>
      <c r="IZY1492" s="1"/>
      <c r="IZZ1492" s="1"/>
      <c r="JAA1492" s="1"/>
      <c r="JAB1492" s="1"/>
      <c r="JAC1492" s="1"/>
      <c r="JAD1492" s="1"/>
      <c r="JAE1492" s="1"/>
      <c r="JAF1492" s="1"/>
      <c r="JAG1492" s="1"/>
      <c r="JAH1492" s="1"/>
      <c r="JAI1492" s="1"/>
      <c r="JAJ1492" s="1"/>
      <c r="JAK1492" s="1"/>
      <c r="JAL1492" s="1"/>
      <c r="JAM1492" s="1"/>
      <c r="JAN1492" s="1"/>
      <c r="JAO1492" s="1"/>
      <c r="JAP1492" s="1"/>
      <c r="JAQ1492" s="1"/>
      <c r="JAR1492" s="1"/>
      <c r="JAS1492" s="1"/>
      <c r="JAT1492" s="1"/>
      <c r="JAU1492" s="1"/>
      <c r="JAV1492" s="1"/>
      <c r="JAW1492" s="1"/>
      <c r="JAX1492" s="1"/>
      <c r="JAY1492" s="1"/>
      <c r="JAZ1492" s="1"/>
      <c r="JBA1492" s="1"/>
      <c r="JBB1492" s="1"/>
      <c r="JBC1492" s="1"/>
      <c r="JBD1492" s="1"/>
      <c r="JBE1492" s="1"/>
      <c r="JBF1492" s="1"/>
      <c r="JBG1492" s="1"/>
      <c r="JBH1492" s="1"/>
      <c r="JBI1492" s="1"/>
      <c r="JBJ1492" s="1"/>
      <c r="JBK1492" s="1"/>
      <c r="JBL1492" s="1"/>
      <c r="JBM1492" s="1"/>
      <c r="JBN1492" s="1"/>
      <c r="JBO1492" s="1"/>
      <c r="JBP1492" s="1"/>
      <c r="JBQ1492" s="1"/>
      <c r="JBR1492" s="1"/>
      <c r="JBS1492" s="1"/>
      <c r="JBT1492" s="1"/>
      <c r="JBU1492" s="1"/>
      <c r="JBV1492" s="1"/>
      <c r="JBW1492" s="1"/>
      <c r="JBX1492" s="1"/>
      <c r="JBY1492" s="1"/>
      <c r="JBZ1492" s="1"/>
      <c r="JCA1492" s="1"/>
      <c r="JCB1492" s="1"/>
      <c r="JCC1492" s="1"/>
      <c r="JCD1492" s="1"/>
      <c r="JCE1492" s="1"/>
      <c r="JCF1492" s="1"/>
      <c r="JCG1492" s="1"/>
      <c r="JCH1492" s="1"/>
      <c r="JCI1492" s="1"/>
      <c r="JCJ1492" s="1"/>
      <c r="JCK1492" s="1"/>
      <c r="JCL1492" s="1"/>
      <c r="JCM1492" s="1"/>
      <c r="JCN1492" s="1"/>
      <c r="JCO1492" s="1"/>
      <c r="JCP1492" s="1"/>
      <c r="JCQ1492" s="1"/>
      <c r="JCR1492" s="1"/>
      <c r="JCS1492" s="1"/>
      <c r="JCT1492" s="1"/>
      <c r="JCU1492" s="1"/>
      <c r="JCV1492" s="1"/>
      <c r="JCW1492" s="1"/>
      <c r="JCX1492" s="1"/>
      <c r="JCY1492" s="1"/>
      <c r="JCZ1492" s="1"/>
      <c r="JDA1492" s="1"/>
      <c r="JDB1492" s="1"/>
      <c r="JDC1492" s="1"/>
      <c r="JDD1492" s="1"/>
      <c r="JDE1492" s="1"/>
      <c r="JDF1492" s="1"/>
      <c r="JDG1492" s="1"/>
      <c r="JDH1492" s="1"/>
      <c r="JDI1492" s="1"/>
      <c r="JDJ1492" s="1"/>
      <c r="JDK1492" s="1"/>
      <c r="JDL1492" s="1"/>
      <c r="JDM1492" s="1"/>
      <c r="JDN1492" s="1"/>
      <c r="JDO1492" s="1"/>
      <c r="JDP1492" s="1"/>
      <c r="JDQ1492" s="1"/>
      <c r="JDR1492" s="1"/>
      <c r="JDS1492" s="1"/>
      <c r="JDT1492" s="1"/>
      <c r="JDU1492" s="1"/>
      <c r="JDV1492" s="1"/>
      <c r="JDW1492" s="1"/>
      <c r="JDX1492" s="1"/>
      <c r="JDY1492" s="1"/>
      <c r="JDZ1492" s="1"/>
      <c r="JEA1492" s="1"/>
      <c r="JEB1492" s="1"/>
      <c r="JEC1492" s="1"/>
      <c r="JED1492" s="1"/>
      <c r="JEE1492" s="1"/>
      <c r="JEF1492" s="1"/>
      <c r="JEG1492" s="1"/>
      <c r="JEH1492" s="1"/>
      <c r="JEI1492" s="1"/>
      <c r="JEJ1492" s="1"/>
      <c r="JEK1492" s="1"/>
      <c r="JEL1492" s="1"/>
      <c r="JEM1492" s="1"/>
      <c r="JEN1492" s="1"/>
      <c r="JEO1492" s="1"/>
      <c r="JEP1492" s="1"/>
      <c r="JEQ1492" s="1"/>
      <c r="JER1492" s="1"/>
      <c r="JES1492" s="1"/>
      <c r="JET1492" s="1"/>
      <c r="JEU1492" s="1"/>
      <c r="JEV1492" s="1"/>
      <c r="JEW1492" s="1"/>
      <c r="JEX1492" s="1"/>
      <c r="JEY1492" s="1"/>
      <c r="JEZ1492" s="1"/>
      <c r="JFA1492" s="1"/>
      <c r="JFB1492" s="1"/>
      <c r="JFC1492" s="1"/>
      <c r="JFD1492" s="1"/>
      <c r="JFE1492" s="1"/>
      <c r="JFF1492" s="1"/>
      <c r="JFG1492" s="1"/>
      <c r="JFH1492" s="1"/>
      <c r="JFI1492" s="1"/>
      <c r="JFJ1492" s="1"/>
      <c r="JFK1492" s="1"/>
      <c r="JFL1492" s="1"/>
      <c r="JFM1492" s="1"/>
      <c r="JFN1492" s="1"/>
      <c r="JFO1492" s="1"/>
      <c r="JFP1492" s="1"/>
      <c r="JFQ1492" s="1"/>
      <c r="JFR1492" s="1"/>
      <c r="JFS1492" s="1"/>
      <c r="JFT1492" s="1"/>
      <c r="JFU1492" s="1"/>
      <c r="JFV1492" s="1"/>
      <c r="JFW1492" s="1"/>
      <c r="JFX1492" s="1"/>
      <c r="JFY1492" s="1"/>
      <c r="JFZ1492" s="1"/>
      <c r="JGA1492" s="1"/>
      <c r="JGB1492" s="1"/>
      <c r="JGC1492" s="1"/>
      <c r="JGD1492" s="1"/>
      <c r="JGE1492" s="1"/>
      <c r="JGF1492" s="1"/>
      <c r="JGG1492" s="1"/>
      <c r="JGH1492" s="1"/>
      <c r="JGI1492" s="1"/>
      <c r="JGJ1492" s="1"/>
      <c r="JGK1492" s="1"/>
      <c r="JGL1492" s="1"/>
      <c r="JGM1492" s="1"/>
      <c r="JGN1492" s="1"/>
      <c r="JGO1492" s="1"/>
      <c r="JGP1492" s="1"/>
      <c r="JGQ1492" s="1"/>
      <c r="JGR1492" s="1"/>
      <c r="JGS1492" s="1"/>
      <c r="JGT1492" s="1"/>
      <c r="JGU1492" s="1"/>
      <c r="JGV1492" s="1"/>
      <c r="JGW1492" s="1"/>
      <c r="JGX1492" s="1"/>
      <c r="JGY1492" s="1"/>
      <c r="JGZ1492" s="1"/>
      <c r="JHA1492" s="1"/>
      <c r="JHB1492" s="1"/>
      <c r="JHC1492" s="1"/>
      <c r="JHD1492" s="1"/>
      <c r="JHE1492" s="1"/>
      <c r="JHF1492" s="1"/>
      <c r="JHG1492" s="1"/>
      <c r="JHH1492" s="1"/>
      <c r="JHI1492" s="1"/>
      <c r="JHJ1492" s="1"/>
      <c r="JHK1492" s="1"/>
      <c r="JHL1492" s="1"/>
      <c r="JHM1492" s="1"/>
      <c r="JHN1492" s="1"/>
      <c r="JHO1492" s="1"/>
      <c r="JHP1492" s="1"/>
      <c r="JHQ1492" s="1"/>
      <c r="JHR1492" s="1"/>
      <c r="JHS1492" s="1"/>
      <c r="JHT1492" s="1"/>
      <c r="JHU1492" s="1"/>
      <c r="JHV1492" s="1"/>
      <c r="JHW1492" s="1"/>
      <c r="JHX1492" s="1"/>
      <c r="JHY1492" s="1"/>
      <c r="JHZ1492" s="1"/>
      <c r="JIA1492" s="1"/>
      <c r="JIB1492" s="1"/>
      <c r="JIC1492" s="1"/>
      <c r="JID1492" s="1"/>
      <c r="JIE1492" s="1"/>
      <c r="JIF1492" s="1"/>
      <c r="JIG1492" s="1"/>
      <c r="JIH1492" s="1"/>
      <c r="JII1492" s="1"/>
      <c r="JIJ1492" s="1"/>
      <c r="JIK1492" s="1"/>
      <c r="JIL1492" s="1"/>
      <c r="JIM1492" s="1"/>
      <c r="JIN1492" s="1"/>
      <c r="JIO1492" s="1"/>
      <c r="JIP1492" s="1"/>
      <c r="JIQ1492" s="1"/>
      <c r="JIR1492" s="1"/>
      <c r="JIS1492" s="1"/>
      <c r="JIT1492" s="1"/>
      <c r="JIU1492" s="1"/>
      <c r="JIV1492" s="1"/>
      <c r="JIW1492" s="1"/>
      <c r="JIX1492" s="1"/>
      <c r="JIY1492" s="1"/>
      <c r="JIZ1492" s="1"/>
      <c r="JJA1492" s="1"/>
      <c r="JJB1492" s="1"/>
      <c r="JJC1492" s="1"/>
      <c r="JJD1492" s="1"/>
      <c r="JJE1492" s="1"/>
      <c r="JJF1492" s="1"/>
      <c r="JJG1492" s="1"/>
      <c r="JJH1492" s="1"/>
      <c r="JJI1492" s="1"/>
      <c r="JJJ1492" s="1"/>
      <c r="JJK1492" s="1"/>
      <c r="JJL1492" s="1"/>
      <c r="JJM1492" s="1"/>
      <c r="JJN1492" s="1"/>
      <c r="JJO1492" s="1"/>
      <c r="JJP1492" s="1"/>
      <c r="JJQ1492" s="1"/>
      <c r="JJR1492" s="1"/>
      <c r="JJS1492" s="1"/>
      <c r="JJT1492" s="1"/>
      <c r="JJU1492" s="1"/>
      <c r="JJV1492" s="1"/>
      <c r="JJW1492" s="1"/>
      <c r="JJX1492" s="1"/>
      <c r="JJY1492" s="1"/>
      <c r="JJZ1492" s="1"/>
      <c r="JKA1492" s="1"/>
      <c r="JKB1492" s="1"/>
      <c r="JKC1492" s="1"/>
      <c r="JKD1492" s="1"/>
      <c r="JKE1492" s="1"/>
      <c r="JKF1492" s="1"/>
      <c r="JKG1492" s="1"/>
      <c r="JKH1492" s="1"/>
      <c r="JKI1492" s="1"/>
      <c r="JKJ1492" s="1"/>
      <c r="JKK1492" s="1"/>
      <c r="JKL1492" s="1"/>
      <c r="JKM1492" s="1"/>
      <c r="JKN1492" s="1"/>
      <c r="JKO1492" s="1"/>
      <c r="JKP1492" s="1"/>
      <c r="JKQ1492" s="1"/>
      <c r="JKR1492" s="1"/>
      <c r="JKS1492" s="1"/>
      <c r="JKT1492" s="1"/>
      <c r="JKU1492" s="1"/>
      <c r="JKV1492" s="1"/>
      <c r="JKW1492" s="1"/>
      <c r="JKX1492" s="1"/>
      <c r="JKY1492" s="1"/>
      <c r="JKZ1492" s="1"/>
      <c r="JLA1492" s="1"/>
      <c r="JLB1492" s="1"/>
      <c r="JLC1492" s="1"/>
      <c r="JLD1492" s="1"/>
      <c r="JLE1492" s="1"/>
      <c r="JLF1492" s="1"/>
      <c r="JLG1492" s="1"/>
      <c r="JLH1492" s="1"/>
      <c r="JLI1492" s="1"/>
      <c r="JLJ1492" s="1"/>
      <c r="JLK1492" s="1"/>
      <c r="JLL1492" s="1"/>
      <c r="JLM1492" s="1"/>
      <c r="JLN1492" s="1"/>
      <c r="JLO1492" s="1"/>
      <c r="JLP1492" s="1"/>
      <c r="JLQ1492" s="1"/>
      <c r="JLR1492" s="1"/>
      <c r="JLS1492" s="1"/>
      <c r="JLT1492" s="1"/>
      <c r="JLU1492" s="1"/>
      <c r="JLV1492" s="1"/>
      <c r="JLW1492" s="1"/>
      <c r="JLX1492" s="1"/>
      <c r="JLY1492" s="1"/>
      <c r="JLZ1492" s="1"/>
      <c r="JMA1492" s="1"/>
      <c r="JMB1492" s="1"/>
      <c r="JMC1492" s="1"/>
      <c r="JMD1492" s="1"/>
      <c r="JME1492" s="1"/>
      <c r="JMF1492" s="1"/>
      <c r="JMG1492" s="1"/>
      <c r="JMH1492" s="1"/>
      <c r="JMI1492" s="1"/>
      <c r="JMJ1492" s="1"/>
      <c r="JMK1492" s="1"/>
      <c r="JML1492" s="1"/>
      <c r="JMM1492" s="1"/>
      <c r="JMN1492" s="1"/>
      <c r="JMO1492" s="1"/>
      <c r="JMP1492" s="1"/>
      <c r="JMQ1492" s="1"/>
      <c r="JMR1492" s="1"/>
      <c r="JMS1492" s="1"/>
      <c r="JMT1492" s="1"/>
      <c r="JMU1492" s="1"/>
      <c r="JMV1492" s="1"/>
      <c r="JMW1492" s="1"/>
      <c r="JMX1492" s="1"/>
      <c r="JMY1492" s="1"/>
      <c r="JMZ1492" s="1"/>
      <c r="JNA1492" s="1"/>
      <c r="JNB1492" s="1"/>
      <c r="JNC1492" s="1"/>
      <c r="JND1492" s="1"/>
      <c r="JNE1492" s="1"/>
      <c r="JNF1492" s="1"/>
      <c r="JNG1492" s="1"/>
      <c r="JNH1492" s="1"/>
      <c r="JNI1492" s="1"/>
      <c r="JNJ1492" s="1"/>
      <c r="JNK1492" s="1"/>
      <c r="JNL1492" s="1"/>
      <c r="JNM1492" s="1"/>
      <c r="JNN1492" s="1"/>
      <c r="JNO1492" s="1"/>
      <c r="JNP1492" s="1"/>
      <c r="JNQ1492" s="1"/>
      <c r="JNR1492" s="1"/>
      <c r="JNS1492" s="1"/>
      <c r="JNT1492" s="1"/>
      <c r="JNU1492" s="1"/>
      <c r="JNV1492" s="1"/>
      <c r="JNW1492" s="1"/>
      <c r="JNX1492" s="1"/>
      <c r="JNY1492" s="1"/>
      <c r="JNZ1492" s="1"/>
      <c r="JOA1492" s="1"/>
      <c r="JOB1492" s="1"/>
      <c r="JOC1492" s="1"/>
      <c r="JOD1492" s="1"/>
      <c r="JOE1492" s="1"/>
      <c r="JOF1492" s="1"/>
      <c r="JOG1492" s="1"/>
      <c r="JOH1492" s="1"/>
      <c r="JOI1492" s="1"/>
      <c r="JOJ1492" s="1"/>
      <c r="JOK1492" s="1"/>
      <c r="JOL1492" s="1"/>
      <c r="JOM1492" s="1"/>
      <c r="JON1492" s="1"/>
      <c r="JOO1492" s="1"/>
      <c r="JOP1492" s="1"/>
      <c r="JOQ1492" s="1"/>
      <c r="JOR1492" s="1"/>
      <c r="JOS1492" s="1"/>
      <c r="JOT1492" s="1"/>
      <c r="JOU1492" s="1"/>
      <c r="JOV1492" s="1"/>
      <c r="JOW1492" s="1"/>
      <c r="JOX1492" s="1"/>
      <c r="JOY1492" s="1"/>
      <c r="JOZ1492" s="1"/>
      <c r="JPA1492" s="1"/>
      <c r="JPB1492" s="1"/>
      <c r="JPC1492" s="1"/>
      <c r="JPD1492" s="1"/>
      <c r="JPE1492" s="1"/>
      <c r="JPF1492" s="1"/>
      <c r="JPG1492" s="1"/>
      <c r="JPH1492" s="1"/>
      <c r="JPI1492" s="1"/>
      <c r="JPJ1492" s="1"/>
      <c r="JPK1492" s="1"/>
      <c r="JPL1492" s="1"/>
      <c r="JPM1492" s="1"/>
      <c r="JPN1492" s="1"/>
      <c r="JPO1492" s="1"/>
      <c r="JPP1492" s="1"/>
      <c r="JPQ1492" s="1"/>
      <c r="JPR1492" s="1"/>
      <c r="JPS1492" s="1"/>
      <c r="JPT1492" s="1"/>
      <c r="JPU1492" s="1"/>
      <c r="JPV1492" s="1"/>
      <c r="JPW1492" s="1"/>
      <c r="JPX1492" s="1"/>
      <c r="JPY1492" s="1"/>
      <c r="JPZ1492" s="1"/>
      <c r="JQA1492" s="1"/>
      <c r="JQB1492" s="1"/>
      <c r="JQC1492" s="1"/>
      <c r="JQD1492" s="1"/>
      <c r="JQE1492" s="1"/>
      <c r="JQF1492" s="1"/>
      <c r="JQG1492" s="1"/>
      <c r="JQH1492" s="1"/>
      <c r="JQI1492" s="1"/>
      <c r="JQJ1492" s="1"/>
      <c r="JQK1492" s="1"/>
      <c r="JQL1492" s="1"/>
      <c r="JQM1492" s="1"/>
      <c r="JQN1492" s="1"/>
      <c r="JQO1492" s="1"/>
      <c r="JQP1492" s="1"/>
      <c r="JQQ1492" s="1"/>
      <c r="JQR1492" s="1"/>
      <c r="JQS1492" s="1"/>
      <c r="JQT1492" s="1"/>
      <c r="JQU1492" s="1"/>
      <c r="JQV1492" s="1"/>
      <c r="JQW1492" s="1"/>
      <c r="JQX1492" s="1"/>
      <c r="JQY1492" s="1"/>
      <c r="JQZ1492" s="1"/>
      <c r="JRA1492" s="1"/>
      <c r="JRB1492" s="1"/>
      <c r="JRC1492" s="1"/>
      <c r="JRD1492" s="1"/>
      <c r="JRE1492" s="1"/>
      <c r="JRF1492" s="1"/>
      <c r="JRG1492" s="1"/>
      <c r="JRH1492" s="1"/>
      <c r="JRI1492" s="1"/>
      <c r="JRJ1492" s="1"/>
      <c r="JRK1492" s="1"/>
      <c r="JRL1492" s="1"/>
      <c r="JRM1492" s="1"/>
      <c r="JRN1492" s="1"/>
      <c r="JRO1492" s="1"/>
      <c r="JRP1492" s="1"/>
      <c r="JRQ1492" s="1"/>
      <c r="JRR1492" s="1"/>
      <c r="JRS1492" s="1"/>
      <c r="JRT1492" s="1"/>
      <c r="JRU1492" s="1"/>
      <c r="JRV1492" s="1"/>
      <c r="JRW1492" s="1"/>
      <c r="JRX1492" s="1"/>
      <c r="JRY1492" s="1"/>
      <c r="JRZ1492" s="1"/>
      <c r="JSA1492" s="1"/>
      <c r="JSB1492" s="1"/>
      <c r="JSC1492" s="1"/>
      <c r="JSD1492" s="1"/>
      <c r="JSE1492" s="1"/>
      <c r="JSF1492" s="1"/>
      <c r="JSG1492" s="1"/>
      <c r="JSH1492" s="1"/>
      <c r="JSI1492" s="1"/>
      <c r="JSJ1492" s="1"/>
      <c r="JSK1492" s="1"/>
      <c r="JSL1492" s="1"/>
      <c r="JSM1492" s="1"/>
      <c r="JSN1492" s="1"/>
      <c r="JSO1492" s="1"/>
      <c r="JSP1492" s="1"/>
      <c r="JSQ1492" s="1"/>
      <c r="JSR1492" s="1"/>
      <c r="JSS1492" s="1"/>
      <c r="JST1492" s="1"/>
      <c r="JSU1492" s="1"/>
      <c r="JSV1492" s="1"/>
      <c r="JSW1492" s="1"/>
      <c r="JSX1492" s="1"/>
      <c r="JSY1492" s="1"/>
      <c r="JSZ1492" s="1"/>
      <c r="JTA1492" s="1"/>
      <c r="JTB1492" s="1"/>
      <c r="JTC1492" s="1"/>
      <c r="JTD1492" s="1"/>
      <c r="JTE1492" s="1"/>
      <c r="JTF1492" s="1"/>
      <c r="JTG1492" s="1"/>
      <c r="JTH1492" s="1"/>
      <c r="JTI1492" s="1"/>
      <c r="JTJ1492" s="1"/>
      <c r="JTK1492" s="1"/>
      <c r="JTL1492" s="1"/>
      <c r="JTM1492" s="1"/>
      <c r="JTN1492" s="1"/>
      <c r="JTO1492" s="1"/>
      <c r="JTP1492" s="1"/>
      <c r="JTQ1492" s="1"/>
      <c r="JTR1492" s="1"/>
      <c r="JTS1492" s="1"/>
      <c r="JTT1492" s="1"/>
      <c r="JTU1492" s="1"/>
      <c r="JTV1492" s="1"/>
      <c r="JTW1492" s="1"/>
      <c r="JTX1492" s="1"/>
      <c r="JTY1492" s="1"/>
      <c r="JTZ1492" s="1"/>
      <c r="JUA1492" s="1"/>
      <c r="JUB1492" s="1"/>
      <c r="JUC1492" s="1"/>
      <c r="JUD1492" s="1"/>
      <c r="JUE1492" s="1"/>
      <c r="JUF1492" s="1"/>
      <c r="JUG1492" s="1"/>
      <c r="JUH1492" s="1"/>
      <c r="JUI1492" s="1"/>
      <c r="JUJ1492" s="1"/>
      <c r="JUK1492" s="1"/>
      <c r="JUL1492" s="1"/>
      <c r="JUM1492" s="1"/>
      <c r="JUN1492" s="1"/>
      <c r="JUO1492" s="1"/>
      <c r="JUP1492" s="1"/>
      <c r="JUQ1492" s="1"/>
      <c r="JUR1492" s="1"/>
      <c r="JUS1492" s="1"/>
      <c r="JUT1492" s="1"/>
      <c r="JUU1492" s="1"/>
      <c r="JUV1492" s="1"/>
      <c r="JUW1492" s="1"/>
      <c r="JUX1492" s="1"/>
      <c r="JUY1492" s="1"/>
      <c r="JUZ1492" s="1"/>
      <c r="JVA1492" s="1"/>
      <c r="JVB1492" s="1"/>
      <c r="JVC1492" s="1"/>
      <c r="JVD1492" s="1"/>
      <c r="JVE1492" s="1"/>
      <c r="JVF1492" s="1"/>
      <c r="JVG1492" s="1"/>
      <c r="JVH1492" s="1"/>
      <c r="JVI1492" s="1"/>
      <c r="JVJ1492" s="1"/>
      <c r="JVK1492" s="1"/>
      <c r="JVL1492" s="1"/>
      <c r="JVM1492" s="1"/>
      <c r="JVN1492" s="1"/>
      <c r="JVO1492" s="1"/>
      <c r="JVP1492" s="1"/>
      <c r="JVQ1492" s="1"/>
      <c r="JVR1492" s="1"/>
      <c r="JVS1492" s="1"/>
      <c r="JVT1492" s="1"/>
      <c r="JVU1492" s="1"/>
      <c r="JVV1492" s="1"/>
      <c r="JVW1492" s="1"/>
      <c r="JVX1492" s="1"/>
      <c r="JVY1492" s="1"/>
      <c r="JVZ1492" s="1"/>
      <c r="JWA1492" s="1"/>
      <c r="JWB1492" s="1"/>
      <c r="JWC1492" s="1"/>
      <c r="JWD1492" s="1"/>
      <c r="JWE1492" s="1"/>
      <c r="JWF1492" s="1"/>
      <c r="JWG1492" s="1"/>
      <c r="JWH1492" s="1"/>
      <c r="JWI1492" s="1"/>
      <c r="JWJ1492" s="1"/>
      <c r="JWK1492" s="1"/>
      <c r="JWL1492" s="1"/>
      <c r="JWM1492" s="1"/>
      <c r="JWN1492" s="1"/>
      <c r="JWO1492" s="1"/>
      <c r="JWP1492" s="1"/>
      <c r="JWQ1492" s="1"/>
      <c r="JWR1492" s="1"/>
      <c r="JWS1492" s="1"/>
      <c r="JWT1492" s="1"/>
      <c r="JWU1492" s="1"/>
      <c r="JWV1492" s="1"/>
      <c r="JWW1492" s="1"/>
      <c r="JWX1492" s="1"/>
      <c r="JWY1492" s="1"/>
      <c r="JWZ1492" s="1"/>
      <c r="JXA1492" s="1"/>
      <c r="JXB1492" s="1"/>
      <c r="JXC1492" s="1"/>
      <c r="JXD1492" s="1"/>
      <c r="JXE1492" s="1"/>
      <c r="JXF1492" s="1"/>
      <c r="JXG1492" s="1"/>
      <c r="JXH1492" s="1"/>
      <c r="JXI1492" s="1"/>
      <c r="JXJ1492" s="1"/>
      <c r="JXK1492" s="1"/>
      <c r="JXL1492" s="1"/>
      <c r="JXM1492" s="1"/>
      <c r="JXN1492" s="1"/>
      <c r="JXO1492" s="1"/>
      <c r="JXP1492" s="1"/>
      <c r="JXQ1492" s="1"/>
      <c r="JXR1492" s="1"/>
      <c r="JXS1492" s="1"/>
      <c r="JXT1492" s="1"/>
      <c r="JXU1492" s="1"/>
      <c r="JXV1492" s="1"/>
      <c r="JXW1492" s="1"/>
      <c r="JXX1492" s="1"/>
      <c r="JXY1492" s="1"/>
      <c r="JXZ1492" s="1"/>
      <c r="JYA1492" s="1"/>
      <c r="JYB1492" s="1"/>
      <c r="JYC1492" s="1"/>
      <c r="JYD1492" s="1"/>
      <c r="JYE1492" s="1"/>
      <c r="JYF1492" s="1"/>
      <c r="JYG1492" s="1"/>
      <c r="JYH1492" s="1"/>
      <c r="JYI1492" s="1"/>
      <c r="JYJ1492" s="1"/>
      <c r="JYK1492" s="1"/>
      <c r="JYL1492" s="1"/>
      <c r="JYM1492" s="1"/>
      <c r="JYN1492" s="1"/>
      <c r="JYO1492" s="1"/>
      <c r="JYP1492" s="1"/>
      <c r="JYQ1492" s="1"/>
      <c r="JYR1492" s="1"/>
      <c r="JYS1492" s="1"/>
      <c r="JYT1492" s="1"/>
      <c r="JYU1492" s="1"/>
      <c r="JYV1492" s="1"/>
      <c r="JYW1492" s="1"/>
      <c r="JYX1492" s="1"/>
      <c r="JYY1492" s="1"/>
      <c r="JYZ1492" s="1"/>
      <c r="JZA1492" s="1"/>
      <c r="JZB1492" s="1"/>
      <c r="JZC1492" s="1"/>
      <c r="JZD1492" s="1"/>
      <c r="JZE1492" s="1"/>
      <c r="JZF1492" s="1"/>
      <c r="JZG1492" s="1"/>
      <c r="JZH1492" s="1"/>
      <c r="JZI1492" s="1"/>
      <c r="JZJ1492" s="1"/>
      <c r="JZK1492" s="1"/>
      <c r="JZL1492" s="1"/>
      <c r="JZM1492" s="1"/>
      <c r="JZN1492" s="1"/>
      <c r="JZO1492" s="1"/>
      <c r="JZP1492" s="1"/>
      <c r="JZQ1492" s="1"/>
      <c r="JZR1492" s="1"/>
      <c r="JZS1492" s="1"/>
      <c r="JZT1492" s="1"/>
      <c r="JZU1492" s="1"/>
      <c r="JZV1492" s="1"/>
      <c r="JZW1492" s="1"/>
      <c r="JZX1492" s="1"/>
      <c r="JZY1492" s="1"/>
      <c r="JZZ1492" s="1"/>
      <c r="KAA1492" s="1"/>
      <c r="KAB1492" s="1"/>
      <c r="KAC1492" s="1"/>
      <c r="KAD1492" s="1"/>
      <c r="KAE1492" s="1"/>
      <c r="KAF1492" s="1"/>
      <c r="KAG1492" s="1"/>
      <c r="KAH1492" s="1"/>
      <c r="KAI1492" s="1"/>
      <c r="KAJ1492" s="1"/>
      <c r="KAK1492" s="1"/>
      <c r="KAL1492" s="1"/>
      <c r="KAM1492" s="1"/>
      <c r="KAN1492" s="1"/>
      <c r="KAO1492" s="1"/>
      <c r="KAP1492" s="1"/>
      <c r="KAQ1492" s="1"/>
      <c r="KAR1492" s="1"/>
      <c r="KAS1492" s="1"/>
      <c r="KAT1492" s="1"/>
      <c r="KAU1492" s="1"/>
      <c r="KAV1492" s="1"/>
      <c r="KAW1492" s="1"/>
      <c r="KAX1492" s="1"/>
      <c r="KAY1492" s="1"/>
      <c r="KAZ1492" s="1"/>
      <c r="KBA1492" s="1"/>
      <c r="KBB1492" s="1"/>
      <c r="KBC1492" s="1"/>
      <c r="KBD1492" s="1"/>
      <c r="KBE1492" s="1"/>
      <c r="KBF1492" s="1"/>
      <c r="KBG1492" s="1"/>
      <c r="KBH1492" s="1"/>
      <c r="KBI1492" s="1"/>
      <c r="KBJ1492" s="1"/>
      <c r="KBK1492" s="1"/>
      <c r="KBL1492" s="1"/>
      <c r="KBM1492" s="1"/>
      <c r="KBN1492" s="1"/>
      <c r="KBO1492" s="1"/>
      <c r="KBP1492" s="1"/>
      <c r="KBQ1492" s="1"/>
      <c r="KBR1492" s="1"/>
      <c r="KBS1492" s="1"/>
      <c r="KBT1492" s="1"/>
      <c r="KBU1492" s="1"/>
      <c r="KBV1492" s="1"/>
      <c r="KBW1492" s="1"/>
      <c r="KBX1492" s="1"/>
      <c r="KBY1492" s="1"/>
      <c r="KBZ1492" s="1"/>
      <c r="KCA1492" s="1"/>
      <c r="KCB1492" s="1"/>
      <c r="KCC1492" s="1"/>
      <c r="KCD1492" s="1"/>
      <c r="KCE1492" s="1"/>
      <c r="KCF1492" s="1"/>
      <c r="KCG1492" s="1"/>
      <c r="KCH1492" s="1"/>
      <c r="KCI1492" s="1"/>
      <c r="KCJ1492" s="1"/>
      <c r="KCK1492" s="1"/>
      <c r="KCL1492" s="1"/>
      <c r="KCM1492" s="1"/>
      <c r="KCN1492" s="1"/>
      <c r="KCO1492" s="1"/>
      <c r="KCP1492" s="1"/>
      <c r="KCQ1492" s="1"/>
      <c r="KCR1492" s="1"/>
      <c r="KCS1492" s="1"/>
      <c r="KCT1492" s="1"/>
      <c r="KCU1492" s="1"/>
      <c r="KCV1492" s="1"/>
      <c r="KCW1492" s="1"/>
      <c r="KCX1492" s="1"/>
      <c r="KCY1492" s="1"/>
      <c r="KCZ1492" s="1"/>
      <c r="KDA1492" s="1"/>
      <c r="KDB1492" s="1"/>
      <c r="KDC1492" s="1"/>
      <c r="KDD1492" s="1"/>
      <c r="KDE1492" s="1"/>
      <c r="KDF1492" s="1"/>
      <c r="KDG1492" s="1"/>
      <c r="KDH1492" s="1"/>
      <c r="KDI1492" s="1"/>
      <c r="KDJ1492" s="1"/>
      <c r="KDK1492" s="1"/>
      <c r="KDL1492" s="1"/>
      <c r="KDM1492" s="1"/>
      <c r="KDN1492" s="1"/>
      <c r="KDO1492" s="1"/>
      <c r="KDP1492" s="1"/>
      <c r="KDQ1492" s="1"/>
      <c r="KDR1492" s="1"/>
      <c r="KDS1492" s="1"/>
      <c r="KDT1492" s="1"/>
      <c r="KDU1492" s="1"/>
      <c r="KDV1492" s="1"/>
      <c r="KDW1492" s="1"/>
      <c r="KDX1492" s="1"/>
      <c r="KDY1492" s="1"/>
      <c r="KDZ1492" s="1"/>
      <c r="KEA1492" s="1"/>
      <c r="KEB1492" s="1"/>
      <c r="KEC1492" s="1"/>
      <c r="KED1492" s="1"/>
      <c r="KEE1492" s="1"/>
      <c r="KEF1492" s="1"/>
      <c r="KEG1492" s="1"/>
      <c r="KEH1492" s="1"/>
      <c r="KEI1492" s="1"/>
      <c r="KEJ1492" s="1"/>
      <c r="KEK1492" s="1"/>
      <c r="KEL1492" s="1"/>
      <c r="KEM1492" s="1"/>
      <c r="KEN1492" s="1"/>
      <c r="KEO1492" s="1"/>
      <c r="KEP1492" s="1"/>
      <c r="KEQ1492" s="1"/>
      <c r="KER1492" s="1"/>
      <c r="KES1492" s="1"/>
      <c r="KET1492" s="1"/>
      <c r="KEU1492" s="1"/>
      <c r="KEV1492" s="1"/>
      <c r="KEW1492" s="1"/>
      <c r="KEX1492" s="1"/>
      <c r="KEY1492" s="1"/>
      <c r="KEZ1492" s="1"/>
      <c r="KFA1492" s="1"/>
      <c r="KFB1492" s="1"/>
      <c r="KFC1492" s="1"/>
      <c r="KFD1492" s="1"/>
      <c r="KFE1492" s="1"/>
      <c r="KFF1492" s="1"/>
      <c r="KFG1492" s="1"/>
      <c r="KFH1492" s="1"/>
      <c r="KFI1492" s="1"/>
      <c r="KFJ1492" s="1"/>
      <c r="KFK1492" s="1"/>
      <c r="KFL1492" s="1"/>
      <c r="KFM1492" s="1"/>
      <c r="KFN1492" s="1"/>
      <c r="KFO1492" s="1"/>
      <c r="KFP1492" s="1"/>
      <c r="KFQ1492" s="1"/>
      <c r="KFR1492" s="1"/>
      <c r="KFS1492" s="1"/>
      <c r="KFT1492" s="1"/>
      <c r="KFU1492" s="1"/>
      <c r="KFV1492" s="1"/>
      <c r="KFW1492" s="1"/>
      <c r="KFX1492" s="1"/>
      <c r="KFY1492" s="1"/>
      <c r="KFZ1492" s="1"/>
      <c r="KGA1492" s="1"/>
      <c r="KGB1492" s="1"/>
      <c r="KGC1492" s="1"/>
      <c r="KGD1492" s="1"/>
      <c r="KGE1492" s="1"/>
      <c r="KGF1492" s="1"/>
      <c r="KGG1492" s="1"/>
      <c r="KGH1492" s="1"/>
      <c r="KGI1492" s="1"/>
      <c r="KGJ1492" s="1"/>
      <c r="KGK1492" s="1"/>
      <c r="KGL1492" s="1"/>
      <c r="KGM1492" s="1"/>
      <c r="KGN1492" s="1"/>
      <c r="KGO1492" s="1"/>
      <c r="KGP1492" s="1"/>
      <c r="KGQ1492" s="1"/>
      <c r="KGR1492" s="1"/>
      <c r="KGS1492" s="1"/>
      <c r="KGT1492" s="1"/>
      <c r="KGU1492" s="1"/>
      <c r="KGV1492" s="1"/>
      <c r="KGW1492" s="1"/>
      <c r="KGX1492" s="1"/>
      <c r="KGY1492" s="1"/>
      <c r="KGZ1492" s="1"/>
      <c r="KHA1492" s="1"/>
      <c r="KHB1492" s="1"/>
      <c r="KHC1492" s="1"/>
      <c r="KHD1492" s="1"/>
      <c r="KHE1492" s="1"/>
      <c r="KHF1492" s="1"/>
      <c r="KHG1492" s="1"/>
      <c r="KHH1492" s="1"/>
      <c r="KHI1492" s="1"/>
      <c r="KHJ1492" s="1"/>
      <c r="KHK1492" s="1"/>
      <c r="KHL1492" s="1"/>
      <c r="KHM1492" s="1"/>
      <c r="KHN1492" s="1"/>
      <c r="KHO1492" s="1"/>
      <c r="KHP1492" s="1"/>
      <c r="KHQ1492" s="1"/>
      <c r="KHR1492" s="1"/>
      <c r="KHS1492" s="1"/>
      <c r="KHT1492" s="1"/>
      <c r="KHU1492" s="1"/>
      <c r="KHV1492" s="1"/>
      <c r="KHW1492" s="1"/>
      <c r="KHX1492" s="1"/>
      <c r="KHY1492" s="1"/>
      <c r="KHZ1492" s="1"/>
      <c r="KIA1492" s="1"/>
      <c r="KIB1492" s="1"/>
      <c r="KIC1492" s="1"/>
      <c r="KID1492" s="1"/>
      <c r="KIE1492" s="1"/>
      <c r="KIF1492" s="1"/>
      <c r="KIG1492" s="1"/>
      <c r="KIH1492" s="1"/>
      <c r="KII1492" s="1"/>
      <c r="KIJ1492" s="1"/>
      <c r="KIK1492" s="1"/>
      <c r="KIL1492" s="1"/>
      <c r="KIM1492" s="1"/>
      <c r="KIN1492" s="1"/>
      <c r="KIO1492" s="1"/>
      <c r="KIP1492" s="1"/>
      <c r="KIQ1492" s="1"/>
      <c r="KIR1492" s="1"/>
      <c r="KIS1492" s="1"/>
      <c r="KIT1492" s="1"/>
      <c r="KIU1492" s="1"/>
      <c r="KIV1492" s="1"/>
      <c r="KIW1492" s="1"/>
      <c r="KIX1492" s="1"/>
      <c r="KIY1492" s="1"/>
      <c r="KIZ1492" s="1"/>
      <c r="KJA1492" s="1"/>
      <c r="KJB1492" s="1"/>
      <c r="KJC1492" s="1"/>
      <c r="KJD1492" s="1"/>
      <c r="KJE1492" s="1"/>
      <c r="KJF1492" s="1"/>
      <c r="KJG1492" s="1"/>
      <c r="KJH1492" s="1"/>
      <c r="KJI1492" s="1"/>
      <c r="KJJ1492" s="1"/>
      <c r="KJK1492" s="1"/>
      <c r="KJL1492" s="1"/>
      <c r="KJM1492" s="1"/>
      <c r="KJN1492" s="1"/>
      <c r="KJO1492" s="1"/>
      <c r="KJP1492" s="1"/>
      <c r="KJQ1492" s="1"/>
      <c r="KJR1492" s="1"/>
      <c r="KJS1492" s="1"/>
      <c r="KJT1492" s="1"/>
      <c r="KJU1492" s="1"/>
      <c r="KJV1492" s="1"/>
      <c r="KJW1492" s="1"/>
      <c r="KJX1492" s="1"/>
      <c r="KJY1492" s="1"/>
      <c r="KJZ1492" s="1"/>
      <c r="KKA1492" s="1"/>
      <c r="KKB1492" s="1"/>
      <c r="KKC1492" s="1"/>
      <c r="KKD1492" s="1"/>
      <c r="KKE1492" s="1"/>
      <c r="KKF1492" s="1"/>
      <c r="KKG1492" s="1"/>
      <c r="KKH1492" s="1"/>
      <c r="KKI1492" s="1"/>
      <c r="KKJ1492" s="1"/>
      <c r="KKK1492" s="1"/>
      <c r="KKL1492" s="1"/>
      <c r="KKM1492" s="1"/>
      <c r="KKN1492" s="1"/>
      <c r="KKO1492" s="1"/>
      <c r="KKP1492" s="1"/>
      <c r="KKQ1492" s="1"/>
      <c r="KKR1492" s="1"/>
      <c r="KKS1492" s="1"/>
      <c r="KKT1492" s="1"/>
      <c r="KKU1492" s="1"/>
      <c r="KKV1492" s="1"/>
      <c r="KKW1492" s="1"/>
      <c r="KKX1492" s="1"/>
      <c r="KKY1492" s="1"/>
      <c r="KKZ1492" s="1"/>
      <c r="KLA1492" s="1"/>
      <c r="KLB1492" s="1"/>
      <c r="KLC1492" s="1"/>
      <c r="KLD1492" s="1"/>
      <c r="KLE1492" s="1"/>
      <c r="KLF1492" s="1"/>
      <c r="KLG1492" s="1"/>
      <c r="KLH1492" s="1"/>
      <c r="KLI1492" s="1"/>
      <c r="KLJ1492" s="1"/>
      <c r="KLK1492" s="1"/>
      <c r="KLL1492" s="1"/>
      <c r="KLM1492" s="1"/>
      <c r="KLN1492" s="1"/>
      <c r="KLO1492" s="1"/>
      <c r="KLP1492" s="1"/>
      <c r="KLQ1492" s="1"/>
      <c r="KLR1492" s="1"/>
      <c r="KLS1492" s="1"/>
      <c r="KLT1492" s="1"/>
      <c r="KLU1492" s="1"/>
      <c r="KLV1492" s="1"/>
      <c r="KLW1492" s="1"/>
      <c r="KLX1492" s="1"/>
      <c r="KLY1492" s="1"/>
      <c r="KLZ1492" s="1"/>
      <c r="KMA1492" s="1"/>
      <c r="KMB1492" s="1"/>
      <c r="KMC1492" s="1"/>
      <c r="KMD1492" s="1"/>
      <c r="KME1492" s="1"/>
      <c r="KMF1492" s="1"/>
      <c r="KMG1492" s="1"/>
      <c r="KMH1492" s="1"/>
      <c r="KMI1492" s="1"/>
      <c r="KMJ1492" s="1"/>
      <c r="KMK1492" s="1"/>
      <c r="KML1492" s="1"/>
      <c r="KMM1492" s="1"/>
      <c r="KMN1492" s="1"/>
      <c r="KMO1492" s="1"/>
      <c r="KMP1492" s="1"/>
      <c r="KMQ1492" s="1"/>
      <c r="KMR1492" s="1"/>
      <c r="KMS1492" s="1"/>
      <c r="KMT1492" s="1"/>
      <c r="KMU1492" s="1"/>
      <c r="KMV1492" s="1"/>
      <c r="KMW1492" s="1"/>
      <c r="KMX1492" s="1"/>
      <c r="KMY1492" s="1"/>
      <c r="KMZ1492" s="1"/>
      <c r="KNA1492" s="1"/>
      <c r="KNB1492" s="1"/>
      <c r="KNC1492" s="1"/>
      <c r="KND1492" s="1"/>
      <c r="KNE1492" s="1"/>
      <c r="KNF1492" s="1"/>
      <c r="KNG1492" s="1"/>
      <c r="KNH1492" s="1"/>
      <c r="KNI1492" s="1"/>
      <c r="KNJ1492" s="1"/>
      <c r="KNK1492" s="1"/>
      <c r="KNL1492" s="1"/>
      <c r="KNM1492" s="1"/>
      <c r="KNN1492" s="1"/>
      <c r="KNO1492" s="1"/>
      <c r="KNP1492" s="1"/>
      <c r="KNQ1492" s="1"/>
      <c r="KNR1492" s="1"/>
      <c r="KNS1492" s="1"/>
      <c r="KNT1492" s="1"/>
      <c r="KNU1492" s="1"/>
      <c r="KNV1492" s="1"/>
      <c r="KNW1492" s="1"/>
      <c r="KNX1492" s="1"/>
      <c r="KNY1492" s="1"/>
      <c r="KNZ1492" s="1"/>
      <c r="KOA1492" s="1"/>
      <c r="KOB1492" s="1"/>
      <c r="KOC1492" s="1"/>
      <c r="KOD1492" s="1"/>
      <c r="KOE1492" s="1"/>
      <c r="KOF1492" s="1"/>
      <c r="KOG1492" s="1"/>
      <c r="KOH1492" s="1"/>
      <c r="KOI1492" s="1"/>
      <c r="KOJ1492" s="1"/>
      <c r="KOK1492" s="1"/>
      <c r="KOL1492" s="1"/>
      <c r="KOM1492" s="1"/>
      <c r="KON1492" s="1"/>
      <c r="KOO1492" s="1"/>
      <c r="KOP1492" s="1"/>
      <c r="KOQ1492" s="1"/>
      <c r="KOR1492" s="1"/>
      <c r="KOS1492" s="1"/>
      <c r="KOT1492" s="1"/>
      <c r="KOU1492" s="1"/>
      <c r="KOV1492" s="1"/>
      <c r="KOW1492" s="1"/>
      <c r="KOX1492" s="1"/>
      <c r="KOY1492" s="1"/>
      <c r="KOZ1492" s="1"/>
      <c r="KPA1492" s="1"/>
      <c r="KPB1492" s="1"/>
      <c r="KPC1492" s="1"/>
      <c r="KPD1492" s="1"/>
      <c r="KPE1492" s="1"/>
      <c r="KPF1492" s="1"/>
      <c r="KPG1492" s="1"/>
      <c r="KPH1492" s="1"/>
      <c r="KPI1492" s="1"/>
      <c r="KPJ1492" s="1"/>
      <c r="KPK1492" s="1"/>
      <c r="KPL1492" s="1"/>
      <c r="KPM1492" s="1"/>
      <c r="KPN1492" s="1"/>
      <c r="KPO1492" s="1"/>
      <c r="KPP1492" s="1"/>
      <c r="KPQ1492" s="1"/>
      <c r="KPR1492" s="1"/>
      <c r="KPS1492" s="1"/>
      <c r="KPT1492" s="1"/>
      <c r="KPU1492" s="1"/>
      <c r="KPV1492" s="1"/>
      <c r="KPW1492" s="1"/>
      <c r="KPX1492" s="1"/>
      <c r="KPY1492" s="1"/>
      <c r="KPZ1492" s="1"/>
      <c r="KQA1492" s="1"/>
      <c r="KQB1492" s="1"/>
      <c r="KQC1492" s="1"/>
      <c r="KQD1492" s="1"/>
      <c r="KQE1492" s="1"/>
      <c r="KQF1492" s="1"/>
      <c r="KQG1492" s="1"/>
      <c r="KQH1492" s="1"/>
      <c r="KQI1492" s="1"/>
      <c r="KQJ1492" s="1"/>
      <c r="KQK1492" s="1"/>
      <c r="KQL1492" s="1"/>
      <c r="KQM1492" s="1"/>
      <c r="KQN1492" s="1"/>
      <c r="KQO1492" s="1"/>
      <c r="KQP1492" s="1"/>
      <c r="KQQ1492" s="1"/>
      <c r="KQR1492" s="1"/>
      <c r="KQS1492" s="1"/>
      <c r="KQT1492" s="1"/>
      <c r="KQU1492" s="1"/>
      <c r="KQV1492" s="1"/>
      <c r="KQW1492" s="1"/>
      <c r="KQX1492" s="1"/>
      <c r="KQY1492" s="1"/>
      <c r="KQZ1492" s="1"/>
      <c r="KRA1492" s="1"/>
      <c r="KRB1492" s="1"/>
      <c r="KRC1492" s="1"/>
      <c r="KRD1492" s="1"/>
      <c r="KRE1492" s="1"/>
      <c r="KRF1492" s="1"/>
      <c r="KRG1492" s="1"/>
      <c r="KRH1492" s="1"/>
      <c r="KRI1492" s="1"/>
      <c r="KRJ1492" s="1"/>
      <c r="KRK1492" s="1"/>
      <c r="KRL1492" s="1"/>
      <c r="KRM1492" s="1"/>
      <c r="KRN1492" s="1"/>
      <c r="KRO1492" s="1"/>
      <c r="KRP1492" s="1"/>
      <c r="KRQ1492" s="1"/>
      <c r="KRR1492" s="1"/>
      <c r="KRS1492" s="1"/>
      <c r="KRT1492" s="1"/>
      <c r="KRU1492" s="1"/>
      <c r="KRV1492" s="1"/>
      <c r="KRW1492" s="1"/>
      <c r="KRX1492" s="1"/>
      <c r="KRY1492" s="1"/>
      <c r="KRZ1492" s="1"/>
      <c r="KSA1492" s="1"/>
      <c r="KSB1492" s="1"/>
      <c r="KSC1492" s="1"/>
      <c r="KSD1492" s="1"/>
      <c r="KSE1492" s="1"/>
      <c r="KSF1492" s="1"/>
      <c r="KSG1492" s="1"/>
      <c r="KSH1492" s="1"/>
      <c r="KSI1492" s="1"/>
      <c r="KSJ1492" s="1"/>
      <c r="KSK1492" s="1"/>
      <c r="KSL1492" s="1"/>
      <c r="KSM1492" s="1"/>
      <c r="KSN1492" s="1"/>
      <c r="KSO1492" s="1"/>
      <c r="KSP1492" s="1"/>
      <c r="KSQ1492" s="1"/>
      <c r="KSR1492" s="1"/>
      <c r="KSS1492" s="1"/>
      <c r="KST1492" s="1"/>
      <c r="KSU1492" s="1"/>
      <c r="KSV1492" s="1"/>
      <c r="KSW1492" s="1"/>
      <c r="KSX1492" s="1"/>
      <c r="KSY1492" s="1"/>
      <c r="KSZ1492" s="1"/>
      <c r="KTA1492" s="1"/>
      <c r="KTB1492" s="1"/>
      <c r="KTC1492" s="1"/>
      <c r="KTD1492" s="1"/>
      <c r="KTE1492" s="1"/>
      <c r="KTF1492" s="1"/>
      <c r="KTG1492" s="1"/>
      <c r="KTH1492" s="1"/>
      <c r="KTI1492" s="1"/>
      <c r="KTJ1492" s="1"/>
      <c r="KTK1492" s="1"/>
      <c r="KTL1492" s="1"/>
      <c r="KTM1492" s="1"/>
      <c r="KTN1492" s="1"/>
      <c r="KTO1492" s="1"/>
      <c r="KTP1492" s="1"/>
      <c r="KTQ1492" s="1"/>
      <c r="KTR1492" s="1"/>
      <c r="KTS1492" s="1"/>
      <c r="KTT1492" s="1"/>
      <c r="KTU1492" s="1"/>
      <c r="KTV1492" s="1"/>
      <c r="KTW1492" s="1"/>
      <c r="KTX1492" s="1"/>
      <c r="KTY1492" s="1"/>
      <c r="KTZ1492" s="1"/>
      <c r="KUA1492" s="1"/>
      <c r="KUB1492" s="1"/>
      <c r="KUC1492" s="1"/>
      <c r="KUD1492" s="1"/>
      <c r="KUE1492" s="1"/>
      <c r="KUF1492" s="1"/>
      <c r="KUG1492" s="1"/>
      <c r="KUH1492" s="1"/>
      <c r="KUI1492" s="1"/>
      <c r="KUJ1492" s="1"/>
      <c r="KUK1492" s="1"/>
      <c r="KUL1492" s="1"/>
      <c r="KUM1492" s="1"/>
      <c r="KUN1492" s="1"/>
      <c r="KUO1492" s="1"/>
      <c r="KUP1492" s="1"/>
      <c r="KUQ1492" s="1"/>
      <c r="KUR1492" s="1"/>
      <c r="KUS1492" s="1"/>
      <c r="KUT1492" s="1"/>
      <c r="KUU1492" s="1"/>
      <c r="KUV1492" s="1"/>
      <c r="KUW1492" s="1"/>
      <c r="KUX1492" s="1"/>
      <c r="KUY1492" s="1"/>
      <c r="KUZ1492" s="1"/>
      <c r="KVA1492" s="1"/>
      <c r="KVB1492" s="1"/>
      <c r="KVC1492" s="1"/>
      <c r="KVD1492" s="1"/>
      <c r="KVE1492" s="1"/>
      <c r="KVF1492" s="1"/>
      <c r="KVG1492" s="1"/>
      <c r="KVH1492" s="1"/>
      <c r="KVI1492" s="1"/>
      <c r="KVJ1492" s="1"/>
      <c r="KVK1492" s="1"/>
      <c r="KVL1492" s="1"/>
      <c r="KVM1492" s="1"/>
      <c r="KVN1492" s="1"/>
      <c r="KVO1492" s="1"/>
      <c r="KVP1492" s="1"/>
      <c r="KVQ1492" s="1"/>
      <c r="KVR1492" s="1"/>
      <c r="KVS1492" s="1"/>
      <c r="KVT1492" s="1"/>
      <c r="KVU1492" s="1"/>
      <c r="KVV1492" s="1"/>
      <c r="KVW1492" s="1"/>
      <c r="KVX1492" s="1"/>
      <c r="KVY1492" s="1"/>
      <c r="KVZ1492" s="1"/>
      <c r="KWA1492" s="1"/>
      <c r="KWB1492" s="1"/>
      <c r="KWC1492" s="1"/>
      <c r="KWD1492" s="1"/>
      <c r="KWE1492" s="1"/>
      <c r="KWF1492" s="1"/>
      <c r="KWG1492" s="1"/>
      <c r="KWH1492" s="1"/>
      <c r="KWI1492" s="1"/>
      <c r="KWJ1492" s="1"/>
      <c r="KWK1492" s="1"/>
      <c r="KWL1492" s="1"/>
      <c r="KWM1492" s="1"/>
      <c r="KWN1492" s="1"/>
      <c r="KWO1492" s="1"/>
      <c r="KWP1492" s="1"/>
      <c r="KWQ1492" s="1"/>
      <c r="KWR1492" s="1"/>
      <c r="KWS1492" s="1"/>
      <c r="KWT1492" s="1"/>
      <c r="KWU1492" s="1"/>
      <c r="KWV1492" s="1"/>
      <c r="KWW1492" s="1"/>
      <c r="KWX1492" s="1"/>
      <c r="KWY1492" s="1"/>
      <c r="KWZ1492" s="1"/>
      <c r="KXA1492" s="1"/>
      <c r="KXB1492" s="1"/>
      <c r="KXC1492" s="1"/>
      <c r="KXD1492" s="1"/>
      <c r="KXE1492" s="1"/>
      <c r="KXF1492" s="1"/>
      <c r="KXG1492" s="1"/>
      <c r="KXH1492" s="1"/>
      <c r="KXI1492" s="1"/>
      <c r="KXJ1492" s="1"/>
      <c r="KXK1492" s="1"/>
      <c r="KXL1492" s="1"/>
      <c r="KXM1492" s="1"/>
      <c r="KXN1492" s="1"/>
      <c r="KXO1492" s="1"/>
      <c r="KXP1492" s="1"/>
      <c r="KXQ1492" s="1"/>
      <c r="KXR1492" s="1"/>
      <c r="KXS1492" s="1"/>
      <c r="KXT1492" s="1"/>
      <c r="KXU1492" s="1"/>
      <c r="KXV1492" s="1"/>
      <c r="KXW1492" s="1"/>
      <c r="KXX1492" s="1"/>
      <c r="KXY1492" s="1"/>
      <c r="KXZ1492" s="1"/>
      <c r="KYA1492" s="1"/>
      <c r="KYB1492" s="1"/>
      <c r="KYC1492" s="1"/>
      <c r="KYD1492" s="1"/>
      <c r="KYE1492" s="1"/>
      <c r="KYF1492" s="1"/>
      <c r="KYG1492" s="1"/>
      <c r="KYH1492" s="1"/>
      <c r="KYI1492" s="1"/>
      <c r="KYJ1492" s="1"/>
      <c r="KYK1492" s="1"/>
      <c r="KYL1492" s="1"/>
      <c r="KYM1492" s="1"/>
      <c r="KYN1492" s="1"/>
      <c r="KYO1492" s="1"/>
      <c r="KYP1492" s="1"/>
      <c r="KYQ1492" s="1"/>
      <c r="KYR1492" s="1"/>
      <c r="KYS1492" s="1"/>
      <c r="KYT1492" s="1"/>
      <c r="KYU1492" s="1"/>
      <c r="KYV1492" s="1"/>
      <c r="KYW1492" s="1"/>
      <c r="KYX1492" s="1"/>
      <c r="KYY1492" s="1"/>
      <c r="KYZ1492" s="1"/>
      <c r="KZA1492" s="1"/>
      <c r="KZB1492" s="1"/>
      <c r="KZC1492" s="1"/>
      <c r="KZD1492" s="1"/>
      <c r="KZE1492" s="1"/>
      <c r="KZF1492" s="1"/>
      <c r="KZG1492" s="1"/>
      <c r="KZH1492" s="1"/>
      <c r="KZI1492" s="1"/>
      <c r="KZJ1492" s="1"/>
      <c r="KZK1492" s="1"/>
      <c r="KZL1492" s="1"/>
      <c r="KZM1492" s="1"/>
      <c r="KZN1492" s="1"/>
      <c r="KZO1492" s="1"/>
      <c r="KZP1492" s="1"/>
      <c r="KZQ1492" s="1"/>
      <c r="KZR1492" s="1"/>
      <c r="KZS1492" s="1"/>
      <c r="KZT1492" s="1"/>
      <c r="KZU1492" s="1"/>
      <c r="KZV1492" s="1"/>
      <c r="KZW1492" s="1"/>
      <c r="KZX1492" s="1"/>
      <c r="KZY1492" s="1"/>
      <c r="KZZ1492" s="1"/>
      <c r="LAA1492" s="1"/>
      <c r="LAB1492" s="1"/>
      <c r="LAC1492" s="1"/>
      <c r="LAD1492" s="1"/>
      <c r="LAE1492" s="1"/>
      <c r="LAF1492" s="1"/>
      <c r="LAG1492" s="1"/>
      <c r="LAH1492" s="1"/>
      <c r="LAI1492" s="1"/>
      <c r="LAJ1492" s="1"/>
      <c r="LAK1492" s="1"/>
      <c r="LAL1492" s="1"/>
      <c r="LAM1492" s="1"/>
      <c r="LAN1492" s="1"/>
      <c r="LAO1492" s="1"/>
      <c r="LAP1492" s="1"/>
      <c r="LAQ1492" s="1"/>
      <c r="LAR1492" s="1"/>
      <c r="LAS1492" s="1"/>
      <c r="LAT1492" s="1"/>
      <c r="LAU1492" s="1"/>
      <c r="LAV1492" s="1"/>
      <c r="LAW1492" s="1"/>
      <c r="LAX1492" s="1"/>
      <c r="LAY1492" s="1"/>
      <c r="LAZ1492" s="1"/>
      <c r="LBA1492" s="1"/>
      <c r="LBB1492" s="1"/>
      <c r="LBC1492" s="1"/>
      <c r="LBD1492" s="1"/>
      <c r="LBE1492" s="1"/>
      <c r="LBF1492" s="1"/>
      <c r="LBG1492" s="1"/>
      <c r="LBH1492" s="1"/>
      <c r="LBI1492" s="1"/>
      <c r="LBJ1492" s="1"/>
      <c r="LBK1492" s="1"/>
      <c r="LBL1492" s="1"/>
      <c r="LBM1492" s="1"/>
      <c r="LBN1492" s="1"/>
      <c r="LBO1492" s="1"/>
      <c r="LBP1492" s="1"/>
      <c r="LBQ1492" s="1"/>
      <c r="LBR1492" s="1"/>
      <c r="LBS1492" s="1"/>
      <c r="LBT1492" s="1"/>
      <c r="LBU1492" s="1"/>
      <c r="LBV1492" s="1"/>
      <c r="LBW1492" s="1"/>
      <c r="LBX1492" s="1"/>
      <c r="LBY1492" s="1"/>
      <c r="LBZ1492" s="1"/>
      <c r="LCA1492" s="1"/>
      <c r="LCB1492" s="1"/>
      <c r="LCC1492" s="1"/>
      <c r="LCD1492" s="1"/>
      <c r="LCE1492" s="1"/>
      <c r="LCF1492" s="1"/>
      <c r="LCG1492" s="1"/>
      <c r="LCH1492" s="1"/>
      <c r="LCI1492" s="1"/>
      <c r="LCJ1492" s="1"/>
      <c r="LCK1492" s="1"/>
      <c r="LCL1492" s="1"/>
      <c r="LCM1492" s="1"/>
      <c r="LCN1492" s="1"/>
      <c r="LCO1492" s="1"/>
      <c r="LCP1492" s="1"/>
      <c r="LCQ1492" s="1"/>
      <c r="LCR1492" s="1"/>
      <c r="LCS1492" s="1"/>
      <c r="LCT1492" s="1"/>
      <c r="LCU1492" s="1"/>
      <c r="LCV1492" s="1"/>
      <c r="LCW1492" s="1"/>
      <c r="LCX1492" s="1"/>
      <c r="LCY1492" s="1"/>
      <c r="LCZ1492" s="1"/>
      <c r="LDA1492" s="1"/>
      <c r="LDB1492" s="1"/>
      <c r="LDC1492" s="1"/>
      <c r="LDD1492" s="1"/>
      <c r="LDE1492" s="1"/>
      <c r="LDF1492" s="1"/>
      <c r="LDG1492" s="1"/>
      <c r="LDH1492" s="1"/>
      <c r="LDI1492" s="1"/>
      <c r="LDJ1492" s="1"/>
      <c r="LDK1492" s="1"/>
      <c r="LDL1492" s="1"/>
      <c r="LDM1492" s="1"/>
      <c r="LDN1492" s="1"/>
      <c r="LDO1492" s="1"/>
      <c r="LDP1492" s="1"/>
      <c r="LDQ1492" s="1"/>
      <c r="LDR1492" s="1"/>
      <c r="LDS1492" s="1"/>
      <c r="LDT1492" s="1"/>
      <c r="LDU1492" s="1"/>
      <c r="LDV1492" s="1"/>
      <c r="LDW1492" s="1"/>
      <c r="LDX1492" s="1"/>
      <c r="LDY1492" s="1"/>
      <c r="LDZ1492" s="1"/>
      <c r="LEA1492" s="1"/>
      <c r="LEB1492" s="1"/>
      <c r="LEC1492" s="1"/>
      <c r="LED1492" s="1"/>
      <c r="LEE1492" s="1"/>
      <c r="LEF1492" s="1"/>
      <c r="LEG1492" s="1"/>
      <c r="LEH1492" s="1"/>
      <c r="LEI1492" s="1"/>
      <c r="LEJ1492" s="1"/>
      <c r="LEK1492" s="1"/>
      <c r="LEL1492" s="1"/>
      <c r="LEM1492" s="1"/>
      <c r="LEN1492" s="1"/>
      <c r="LEO1492" s="1"/>
      <c r="LEP1492" s="1"/>
      <c r="LEQ1492" s="1"/>
      <c r="LER1492" s="1"/>
      <c r="LES1492" s="1"/>
      <c r="LET1492" s="1"/>
      <c r="LEU1492" s="1"/>
      <c r="LEV1492" s="1"/>
      <c r="LEW1492" s="1"/>
      <c r="LEX1492" s="1"/>
      <c r="LEY1492" s="1"/>
      <c r="LEZ1492" s="1"/>
      <c r="LFA1492" s="1"/>
      <c r="LFB1492" s="1"/>
      <c r="LFC1492" s="1"/>
      <c r="LFD1492" s="1"/>
      <c r="LFE1492" s="1"/>
      <c r="LFF1492" s="1"/>
      <c r="LFG1492" s="1"/>
      <c r="LFH1492" s="1"/>
      <c r="LFI1492" s="1"/>
      <c r="LFJ1492" s="1"/>
      <c r="LFK1492" s="1"/>
      <c r="LFL1492" s="1"/>
      <c r="LFM1492" s="1"/>
      <c r="LFN1492" s="1"/>
      <c r="LFO1492" s="1"/>
      <c r="LFP1492" s="1"/>
      <c r="LFQ1492" s="1"/>
      <c r="LFR1492" s="1"/>
      <c r="LFS1492" s="1"/>
      <c r="LFT1492" s="1"/>
      <c r="LFU1492" s="1"/>
      <c r="LFV1492" s="1"/>
      <c r="LFW1492" s="1"/>
      <c r="LFX1492" s="1"/>
      <c r="LFY1492" s="1"/>
      <c r="LFZ1492" s="1"/>
      <c r="LGA1492" s="1"/>
      <c r="LGB1492" s="1"/>
      <c r="LGC1492" s="1"/>
      <c r="LGD1492" s="1"/>
      <c r="LGE1492" s="1"/>
      <c r="LGF1492" s="1"/>
      <c r="LGG1492" s="1"/>
      <c r="LGH1492" s="1"/>
      <c r="LGI1492" s="1"/>
      <c r="LGJ1492" s="1"/>
      <c r="LGK1492" s="1"/>
      <c r="LGL1492" s="1"/>
      <c r="LGM1492" s="1"/>
      <c r="LGN1492" s="1"/>
      <c r="LGO1492" s="1"/>
      <c r="LGP1492" s="1"/>
      <c r="LGQ1492" s="1"/>
      <c r="LGR1492" s="1"/>
      <c r="LGS1492" s="1"/>
      <c r="LGT1492" s="1"/>
      <c r="LGU1492" s="1"/>
      <c r="LGV1492" s="1"/>
      <c r="LGW1492" s="1"/>
      <c r="LGX1492" s="1"/>
      <c r="LGY1492" s="1"/>
      <c r="LGZ1492" s="1"/>
      <c r="LHA1492" s="1"/>
      <c r="LHB1492" s="1"/>
      <c r="LHC1492" s="1"/>
      <c r="LHD1492" s="1"/>
      <c r="LHE1492" s="1"/>
      <c r="LHF1492" s="1"/>
      <c r="LHG1492" s="1"/>
      <c r="LHH1492" s="1"/>
      <c r="LHI1492" s="1"/>
      <c r="LHJ1492" s="1"/>
      <c r="LHK1492" s="1"/>
      <c r="LHL1492" s="1"/>
      <c r="LHM1492" s="1"/>
      <c r="LHN1492" s="1"/>
      <c r="LHO1492" s="1"/>
      <c r="LHP1492" s="1"/>
      <c r="LHQ1492" s="1"/>
      <c r="LHR1492" s="1"/>
      <c r="LHS1492" s="1"/>
      <c r="LHT1492" s="1"/>
      <c r="LHU1492" s="1"/>
      <c r="LHV1492" s="1"/>
      <c r="LHW1492" s="1"/>
      <c r="LHX1492" s="1"/>
      <c r="LHY1492" s="1"/>
      <c r="LHZ1492" s="1"/>
      <c r="LIA1492" s="1"/>
      <c r="LIB1492" s="1"/>
      <c r="LIC1492" s="1"/>
      <c r="LID1492" s="1"/>
      <c r="LIE1492" s="1"/>
      <c r="LIF1492" s="1"/>
      <c r="LIG1492" s="1"/>
      <c r="LIH1492" s="1"/>
      <c r="LII1492" s="1"/>
      <c r="LIJ1492" s="1"/>
      <c r="LIK1492" s="1"/>
      <c r="LIL1492" s="1"/>
      <c r="LIM1492" s="1"/>
      <c r="LIN1492" s="1"/>
      <c r="LIO1492" s="1"/>
      <c r="LIP1492" s="1"/>
      <c r="LIQ1492" s="1"/>
      <c r="LIR1492" s="1"/>
      <c r="LIS1492" s="1"/>
      <c r="LIT1492" s="1"/>
      <c r="LIU1492" s="1"/>
      <c r="LIV1492" s="1"/>
      <c r="LIW1492" s="1"/>
      <c r="LIX1492" s="1"/>
      <c r="LIY1492" s="1"/>
      <c r="LIZ1492" s="1"/>
      <c r="LJA1492" s="1"/>
      <c r="LJB1492" s="1"/>
      <c r="LJC1492" s="1"/>
      <c r="LJD1492" s="1"/>
      <c r="LJE1492" s="1"/>
      <c r="LJF1492" s="1"/>
      <c r="LJG1492" s="1"/>
      <c r="LJH1492" s="1"/>
      <c r="LJI1492" s="1"/>
      <c r="LJJ1492" s="1"/>
      <c r="LJK1492" s="1"/>
      <c r="LJL1492" s="1"/>
      <c r="LJM1492" s="1"/>
      <c r="LJN1492" s="1"/>
      <c r="LJO1492" s="1"/>
      <c r="LJP1492" s="1"/>
      <c r="LJQ1492" s="1"/>
      <c r="LJR1492" s="1"/>
      <c r="LJS1492" s="1"/>
      <c r="LJT1492" s="1"/>
      <c r="LJU1492" s="1"/>
      <c r="LJV1492" s="1"/>
      <c r="LJW1492" s="1"/>
      <c r="LJX1492" s="1"/>
      <c r="LJY1492" s="1"/>
      <c r="LJZ1492" s="1"/>
      <c r="LKA1492" s="1"/>
      <c r="LKB1492" s="1"/>
      <c r="LKC1492" s="1"/>
      <c r="LKD1492" s="1"/>
      <c r="LKE1492" s="1"/>
      <c r="LKF1492" s="1"/>
      <c r="LKG1492" s="1"/>
      <c r="LKH1492" s="1"/>
      <c r="LKI1492" s="1"/>
      <c r="LKJ1492" s="1"/>
      <c r="LKK1492" s="1"/>
      <c r="LKL1492" s="1"/>
      <c r="LKM1492" s="1"/>
      <c r="LKN1492" s="1"/>
      <c r="LKO1492" s="1"/>
      <c r="LKP1492" s="1"/>
      <c r="LKQ1492" s="1"/>
      <c r="LKR1492" s="1"/>
      <c r="LKS1492" s="1"/>
      <c r="LKT1492" s="1"/>
      <c r="LKU1492" s="1"/>
      <c r="LKV1492" s="1"/>
      <c r="LKW1492" s="1"/>
      <c r="LKX1492" s="1"/>
      <c r="LKY1492" s="1"/>
      <c r="LKZ1492" s="1"/>
      <c r="LLA1492" s="1"/>
      <c r="LLB1492" s="1"/>
      <c r="LLC1492" s="1"/>
      <c r="LLD1492" s="1"/>
      <c r="LLE1492" s="1"/>
      <c r="LLF1492" s="1"/>
      <c r="LLG1492" s="1"/>
      <c r="LLH1492" s="1"/>
      <c r="LLI1492" s="1"/>
      <c r="LLJ1492" s="1"/>
      <c r="LLK1492" s="1"/>
      <c r="LLL1492" s="1"/>
      <c r="LLM1492" s="1"/>
      <c r="LLN1492" s="1"/>
      <c r="LLO1492" s="1"/>
      <c r="LLP1492" s="1"/>
      <c r="LLQ1492" s="1"/>
      <c r="LLR1492" s="1"/>
      <c r="LLS1492" s="1"/>
      <c r="LLT1492" s="1"/>
      <c r="LLU1492" s="1"/>
      <c r="LLV1492" s="1"/>
      <c r="LLW1492" s="1"/>
      <c r="LLX1492" s="1"/>
      <c r="LLY1492" s="1"/>
      <c r="LLZ1492" s="1"/>
      <c r="LMA1492" s="1"/>
      <c r="LMB1492" s="1"/>
      <c r="LMC1492" s="1"/>
      <c r="LMD1492" s="1"/>
      <c r="LME1492" s="1"/>
      <c r="LMF1492" s="1"/>
      <c r="LMG1492" s="1"/>
      <c r="LMH1492" s="1"/>
      <c r="LMI1492" s="1"/>
      <c r="LMJ1492" s="1"/>
      <c r="LMK1492" s="1"/>
      <c r="LML1492" s="1"/>
      <c r="LMM1492" s="1"/>
      <c r="LMN1492" s="1"/>
      <c r="LMO1492" s="1"/>
      <c r="LMP1492" s="1"/>
      <c r="LMQ1492" s="1"/>
      <c r="LMR1492" s="1"/>
      <c r="LMS1492" s="1"/>
      <c r="LMT1492" s="1"/>
      <c r="LMU1492" s="1"/>
      <c r="LMV1492" s="1"/>
      <c r="LMW1492" s="1"/>
      <c r="LMX1492" s="1"/>
      <c r="LMY1492" s="1"/>
      <c r="LMZ1492" s="1"/>
      <c r="LNA1492" s="1"/>
      <c r="LNB1492" s="1"/>
      <c r="LNC1492" s="1"/>
      <c r="LND1492" s="1"/>
      <c r="LNE1492" s="1"/>
      <c r="LNF1492" s="1"/>
      <c r="LNG1492" s="1"/>
      <c r="LNH1492" s="1"/>
      <c r="LNI1492" s="1"/>
      <c r="LNJ1492" s="1"/>
      <c r="LNK1492" s="1"/>
      <c r="LNL1492" s="1"/>
      <c r="LNM1492" s="1"/>
      <c r="LNN1492" s="1"/>
      <c r="LNO1492" s="1"/>
      <c r="LNP1492" s="1"/>
      <c r="LNQ1492" s="1"/>
      <c r="LNR1492" s="1"/>
      <c r="LNS1492" s="1"/>
      <c r="LNT1492" s="1"/>
      <c r="LNU1492" s="1"/>
      <c r="LNV1492" s="1"/>
      <c r="LNW1492" s="1"/>
      <c r="LNX1492" s="1"/>
      <c r="LNY1492" s="1"/>
      <c r="LNZ1492" s="1"/>
      <c r="LOA1492" s="1"/>
      <c r="LOB1492" s="1"/>
      <c r="LOC1492" s="1"/>
      <c r="LOD1492" s="1"/>
      <c r="LOE1492" s="1"/>
      <c r="LOF1492" s="1"/>
      <c r="LOG1492" s="1"/>
      <c r="LOH1492" s="1"/>
      <c r="LOI1492" s="1"/>
      <c r="LOJ1492" s="1"/>
      <c r="LOK1492" s="1"/>
      <c r="LOL1492" s="1"/>
      <c r="LOM1492" s="1"/>
      <c r="LON1492" s="1"/>
      <c r="LOO1492" s="1"/>
      <c r="LOP1492" s="1"/>
      <c r="LOQ1492" s="1"/>
      <c r="LOR1492" s="1"/>
      <c r="LOS1492" s="1"/>
      <c r="LOT1492" s="1"/>
      <c r="LOU1492" s="1"/>
      <c r="LOV1492" s="1"/>
      <c r="LOW1492" s="1"/>
      <c r="LOX1492" s="1"/>
      <c r="LOY1492" s="1"/>
      <c r="LOZ1492" s="1"/>
      <c r="LPA1492" s="1"/>
      <c r="LPB1492" s="1"/>
      <c r="LPC1492" s="1"/>
      <c r="LPD1492" s="1"/>
      <c r="LPE1492" s="1"/>
      <c r="LPF1492" s="1"/>
      <c r="LPG1492" s="1"/>
      <c r="LPH1492" s="1"/>
      <c r="LPI1492" s="1"/>
      <c r="LPJ1492" s="1"/>
      <c r="LPK1492" s="1"/>
      <c r="LPL1492" s="1"/>
      <c r="LPM1492" s="1"/>
      <c r="LPN1492" s="1"/>
      <c r="LPO1492" s="1"/>
      <c r="LPP1492" s="1"/>
      <c r="LPQ1492" s="1"/>
      <c r="LPR1492" s="1"/>
      <c r="LPS1492" s="1"/>
      <c r="LPT1492" s="1"/>
      <c r="LPU1492" s="1"/>
      <c r="LPV1492" s="1"/>
      <c r="LPW1492" s="1"/>
      <c r="LPX1492" s="1"/>
      <c r="LPY1492" s="1"/>
      <c r="LPZ1492" s="1"/>
      <c r="LQA1492" s="1"/>
      <c r="LQB1492" s="1"/>
      <c r="LQC1492" s="1"/>
      <c r="LQD1492" s="1"/>
      <c r="LQE1492" s="1"/>
      <c r="LQF1492" s="1"/>
      <c r="LQG1492" s="1"/>
      <c r="LQH1492" s="1"/>
      <c r="LQI1492" s="1"/>
      <c r="LQJ1492" s="1"/>
      <c r="LQK1492" s="1"/>
      <c r="LQL1492" s="1"/>
      <c r="LQM1492" s="1"/>
      <c r="LQN1492" s="1"/>
      <c r="LQO1492" s="1"/>
      <c r="LQP1492" s="1"/>
      <c r="LQQ1492" s="1"/>
      <c r="LQR1492" s="1"/>
      <c r="LQS1492" s="1"/>
      <c r="LQT1492" s="1"/>
      <c r="LQU1492" s="1"/>
      <c r="LQV1492" s="1"/>
      <c r="LQW1492" s="1"/>
      <c r="LQX1492" s="1"/>
      <c r="LQY1492" s="1"/>
      <c r="LQZ1492" s="1"/>
      <c r="LRA1492" s="1"/>
      <c r="LRB1492" s="1"/>
      <c r="LRC1492" s="1"/>
      <c r="LRD1492" s="1"/>
      <c r="LRE1492" s="1"/>
      <c r="LRF1492" s="1"/>
      <c r="LRG1492" s="1"/>
      <c r="LRH1492" s="1"/>
      <c r="LRI1492" s="1"/>
      <c r="LRJ1492" s="1"/>
      <c r="LRK1492" s="1"/>
      <c r="LRL1492" s="1"/>
      <c r="LRM1492" s="1"/>
      <c r="LRN1492" s="1"/>
      <c r="LRO1492" s="1"/>
      <c r="LRP1492" s="1"/>
      <c r="LRQ1492" s="1"/>
      <c r="LRR1492" s="1"/>
      <c r="LRS1492" s="1"/>
      <c r="LRT1492" s="1"/>
      <c r="LRU1492" s="1"/>
      <c r="LRV1492" s="1"/>
      <c r="LRW1492" s="1"/>
      <c r="LRX1492" s="1"/>
      <c r="LRY1492" s="1"/>
      <c r="LRZ1492" s="1"/>
      <c r="LSA1492" s="1"/>
      <c r="LSB1492" s="1"/>
      <c r="LSC1492" s="1"/>
      <c r="LSD1492" s="1"/>
      <c r="LSE1492" s="1"/>
      <c r="LSF1492" s="1"/>
      <c r="LSG1492" s="1"/>
      <c r="LSH1492" s="1"/>
      <c r="LSI1492" s="1"/>
      <c r="LSJ1492" s="1"/>
      <c r="LSK1492" s="1"/>
      <c r="LSL1492" s="1"/>
      <c r="LSM1492" s="1"/>
      <c r="LSN1492" s="1"/>
      <c r="LSO1492" s="1"/>
      <c r="LSP1492" s="1"/>
      <c r="LSQ1492" s="1"/>
      <c r="LSR1492" s="1"/>
      <c r="LSS1492" s="1"/>
      <c r="LST1492" s="1"/>
      <c r="LSU1492" s="1"/>
      <c r="LSV1492" s="1"/>
      <c r="LSW1492" s="1"/>
      <c r="LSX1492" s="1"/>
      <c r="LSY1492" s="1"/>
      <c r="LSZ1492" s="1"/>
      <c r="LTA1492" s="1"/>
      <c r="LTB1492" s="1"/>
      <c r="LTC1492" s="1"/>
      <c r="LTD1492" s="1"/>
      <c r="LTE1492" s="1"/>
      <c r="LTF1492" s="1"/>
      <c r="LTG1492" s="1"/>
      <c r="LTH1492" s="1"/>
      <c r="LTI1492" s="1"/>
      <c r="LTJ1492" s="1"/>
      <c r="LTK1492" s="1"/>
      <c r="LTL1492" s="1"/>
      <c r="LTM1492" s="1"/>
      <c r="LTN1492" s="1"/>
      <c r="LTO1492" s="1"/>
      <c r="LTP1492" s="1"/>
      <c r="LTQ1492" s="1"/>
      <c r="LTR1492" s="1"/>
      <c r="LTS1492" s="1"/>
      <c r="LTT1492" s="1"/>
      <c r="LTU1492" s="1"/>
      <c r="LTV1492" s="1"/>
      <c r="LTW1492" s="1"/>
      <c r="LTX1492" s="1"/>
      <c r="LTY1492" s="1"/>
      <c r="LTZ1492" s="1"/>
      <c r="LUA1492" s="1"/>
      <c r="LUB1492" s="1"/>
      <c r="LUC1492" s="1"/>
      <c r="LUD1492" s="1"/>
      <c r="LUE1492" s="1"/>
      <c r="LUF1492" s="1"/>
      <c r="LUG1492" s="1"/>
      <c r="LUH1492" s="1"/>
      <c r="LUI1492" s="1"/>
      <c r="LUJ1492" s="1"/>
      <c r="LUK1492" s="1"/>
      <c r="LUL1492" s="1"/>
      <c r="LUM1492" s="1"/>
      <c r="LUN1492" s="1"/>
      <c r="LUO1492" s="1"/>
      <c r="LUP1492" s="1"/>
      <c r="LUQ1492" s="1"/>
      <c r="LUR1492" s="1"/>
      <c r="LUS1492" s="1"/>
      <c r="LUT1492" s="1"/>
      <c r="LUU1492" s="1"/>
      <c r="LUV1492" s="1"/>
      <c r="LUW1492" s="1"/>
      <c r="LUX1492" s="1"/>
      <c r="LUY1492" s="1"/>
      <c r="LUZ1492" s="1"/>
      <c r="LVA1492" s="1"/>
      <c r="LVB1492" s="1"/>
      <c r="LVC1492" s="1"/>
      <c r="LVD1492" s="1"/>
      <c r="LVE1492" s="1"/>
      <c r="LVF1492" s="1"/>
      <c r="LVG1492" s="1"/>
      <c r="LVH1492" s="1"/>
      <c r="LVI1492" s="1"/>
      <c r="LVJ1492" s="1"/>
      <c r="LVK1492" s="1"/>
      <c r="LVL1492" s="1"/>
      <c r="LVM1492" s="1"/>
      <c r="LVN1492" s="1"/>
      <c r="LVO1492" s="1"/>
      <c r="LVP1492" s="1"/>
      <c r="LVQ1492" s="1"/>
      <c r="LVR1492" s="1"/>
      <c r="LVS1492" s="1"/>
      <c r="LVT1492" s="1"/>
      <c r="LVU1492" s="1"/>
      <c r="LVV1492" s="1"/>
      <c r="LVW1492" s="1"/>
      <c r="LVX1492" s="1"/>
      <c r="LVY1492" s="1"/>
      <c r="LVZ1492" s="1"/>
      <c r="LWA1492" s="1"/>
      <c r="LWB1492" s="1"/>
      <c r="LWC1492" s="1"/>
      <c r="LWD1492" s="1"/>
      <c r="LWE1492" s="1"/>
      <c r="LWF1492" s="1"/>
      <c r="LWG1492" s="1"/>
      <c r="LWH1492" s="1"/>
      <c r="LWI1492" s="1"/>
      <c r="LWJ1492" s="1"/>
      <c r="LWK1492" s="1"/>
      <c r="LWL1492" s="1"/>
      <c r="LWM1492" s="1"/>
      <c r="LWN1492" s="1"/>
      <c r="LWO1492" s="1"/>
      <c r="LWP1492" s="1"/>
      <c r="LWQ1492" s="1"/>
      <c r="LWR1492" s="1"/>
      <c r="LWS1492" s="1"/>
      <c r="LWT1492" s="1"/>
      <c r="LWU1492" s="1"/>
      <c r="LWV1492" s="1"/>
      <c r="LWW1492" s="1"/>
      <c r="LWX1492" s="1"/>
      <c r="LWY1492" s="1"/>
      <c r="LWZ1492" s="1"/>
      <c r="LXA1492" s="1"/>
      <c r="LXB1492" s="1"/>
      <c r="LXC1492" s="1"/>
      <c r="LXD1492" s="1"/>
      <c r="LXE1492" s="1"/>
      <c r="LXF1492" s="1"/>
      <c r="LXG1492" s="1"/>
      <c r="LXH1492" s="1"/>
      <c r="LXI1492" s="1"/>
      <c r="LXJ1492" s="1"/>
      <c r="LXK1492" s="1"/>
      <c r="LXL1492" s="1"/>
      <c r="LXM1492" s="1"/>
      <c r="LXN1492" s="1"/>
      <c r="LXO1492" s="1"/>
      <c r="LXP1492" s="1"/>
      <c r="LXQ1492" s="1"/>
      <c r="LXR1492" s="1"/>
      <c r="LXS1492" s="1"/>
      <c r="LXT1492" s="1"/>
      <c r="LXU1492" s="1"/>
      <c r="LXV1492" s="1"/>
      <c r="LXW1492" s="1"/>
      <c r="LXX1492" s="1"/>
      <c r="LXY1492" s="1"/>
      <c r="LXZ1492" s="1"/>
      <c r="LYA1492" s="1"/>
      <c r="LYB1492" s="1"/>
      <c r="LYC1492" s="1"/>
      <c r="LYD1492" s="1"/>
      <c r="LYE1492" s="1"/>
      <c r="LYF1492" s="1"/>
      <c r="LYG1492" s="1"/>
      <c r="LYH1492" s="1"/>
      <c r="LYI1492" s="1"/>
      <c r="LYJ1492" s="1"/>
      <c r="LYK1492" s="1"/>
      <c r="LYL1492" s="1"/>
      <c r="LYM1492" s="1"/>
      <c r="LYN1492" s="1"/>
      <c r="LYO1492" s="1"/>
      <c r="LYP1492" s="1"/>
      <c r="LYQ1492" s="1"/>
      <c r="LYR1492" s="1"/>
      <c r="LYS1492" s="1"/>
      <c r="LYT1492" s="1"/>
      <c r="LYU1492" s="1"/>
      <c r="LYV1492" s="1"/>
      <c r="LYW1492" s="1"/>
      <c r="LYX1492" s="1"/>
      <c r="LYY1492" s="1"/>
      <c r="LYZ1492" s="1"/>
      <c r="LZA1492" s="1"/>
      <c r="LZB1492" s="1"/>
      <c r="LZC1492" s="1"/>
      <c r="LZD1492" s="1"/>
      <c r="LZE1492" s="1"/>
      <c r="LZF1492" s="1"/>
      <c r="LZG1492" s="1"/>
      <c r="LZH1492" s="1"/>
      <c r="LZI1492" s="1"/>
      <c r="LZJ1492" s="1"/>
      <c r="LZK1492" s="1"/>
      <c r="LZL1492" s="1"/>
      <c r="LZM1492" s="1"/>
      <c r="LZN1492" s="1"/>
      <c r="LZO1492" s="1"/>
      <c r="LZP1492" s="1"/>
      <c r="LZQ1492" s="1"/>
      <c r="LZR1492" s="1"/>
      <c r="LZS1492" s="1"/>
      <c r="LZT1492" s="1"/>
      <c r="LZU1492" s="1"/>
      <c r="LZV1492" s="1"/>
      <c r="LZW1492" s="1"/>
      <c r="LZX1492" s="1"/>
      <c r="LZY1492" s="1"/>
      <c r="LZZ1492" s="1"/>
      <c r="MAA1492" s="1"/>
      <c r="MAB1492" s="1"/>
      <c r="MAC1492" s="1"/>
      <c r="MAD1492" s="1"/>
      <c r="MAE1492" s="1"/>
      <c r="MAF1492" s="1"/>
      <c r="MAG1492" s="1"/>
      <c r="MAH1492" s="1"/>
      <c r="MAI1492" s="1"/>
      <c r="MAJ1492" s="1"/>
      <c r="MAK1492" s="1"/>
      <c r="MAL1492" s="1"/>
      <c r="MAM1492" s="1"/>
      <c r="MAN1492" s="1"/>
      <c r="MAO1492" s="1"/>
      <c r="MAP1492" s="1"/>
      <c r="MAQ1492" s="1"/>
      <c r="MAR1492" s="1"/>
      <c r="MAS1492" s="1"/>
      <c r="MAT1492" s="1"/>
      <c r="MAU1492" s="1"/>
      <c r="MAV1492" s="1"/>
      <c r="MAW1492" s="1"/>
      <c r="MAX1492" s="1"/>
      <c r="MAY1492" s="1"/>
      <c r="MAZ1492" s="1"/>
      <c r="MBA1492" s="1"/>
      <c r="MBB1492" s="1"/>
      <c r="MBC1492" s="1"/>
      <c r="MBD1492" s="1"/>
      <c r="MBE1492" s="1"/>
      <c r="MBF1492" s="1"/>
      <c r="MBG1492" s="1"/>
      <c r="MBH1492" s="1"/>
      <c r="MBI1492" s="1"/>
      <c r="MBJ1492" s="1"/>
      <c r="MBK1492" s="1"/>
      <c r="MBL1492" s="1"/>
      <c r="MBM1492" s="1"/>
      <c r="MBN1492" s="1"/>
      <c r="MBO1492" s="1"/>
      <c r="MBP1492" s="1"/>
      <c r="MBQ1492" s="1"/>
      <c r="MBR1492" s="1"/>
      <c r="MBS1492" s="1"/>
      <c r="MBT1492" s="1"/>
      <c r="MBU1492" s="1"/>
      <c r="MBV1492" s="1"/>
      <c r="MBW1492" s="1"/>
      <c r="MBX1492" s="1"/>
      <c r="MBY1492" s="1"/>
      <c r="MBZ1492" s="1"/>
      <c r="MCA1492" s="1"/>
      <c r="MCB1492" s="1"/>
      <c r="MCC1492" s="1"/>
      <c r="MCD1492" s="1"/>
      <c r="MCE1492" s="1"/>
      <c r="MCF1492" s="1"/>
      <c r="MCG1492" s="1"/>
      <c r="MCH1492" s="1"/>
      <c r="MCI1492" s="1"/>
      <c r="MCJ1492" s="1"/>
      <c r="MCK1492" s="1"/>
      <c r="MCL1492" s="1"/>
      <c r="MCM1492" s="1"/>
      <c r="MCN1492" s="1"/>
      <c r="MCO1492" s="1"/>
      <c r="MCP1492" s="1"/>
      <c r="MCQ1492" s="1"/>
      <c r="MCR1492" s="1"/>
      <c r="MCS1492" s="1"/>
      <c r="MCT1492" s="1"/>
      <c r="MCU1492" s="1"/>
      <c r="MCV1492" s="1"/>
      <c r="MCW1492" s="1"/>
      <c r="MCX1492" s="1"/>
      <c r="MCY1492" s="1"/>
      <c r="MCZ1492" s="1"/>
      <c r="MDA1492" s="1"/>
      <c r="MDB1492" s="1"/>
      <c r="MDC1492" s="1"/>
      <c r="MDD1492" s="1"/>
      <c r="MDE1492" s="1"/>
      <c r="MDF1492" s="1"/>
      <c r="MDG1492" s="1"/>
      <c r="MDH1492" s="1"/>
      <c r="MDI1492" s="1"/>
      <c r="MDJ1492" s="1"/>
      <c r="MDK1492" s="1"/>
      <c r="MDL1492" s="1"/>
      <c r="MDM1492" s="1"/>
      <c r="MDN1492" s="1"/>
      <c r="MDO1492" s="1"/>
      <c r="MDP1492" s="1"/>
      <c r="MDQ1492" s="1"/>
      <c r="MDR1492" s="1"/>
      <c r="MDS1492" s="1"/>
      <c r="MDT1492" s="1"/>
      <c r="MDU1492" s="1"/>
      <c r="MDV1492" s="1"/>
      <c r="MDW1492" s="1"/>
      <c r="MDX1492" s="1"/>
      <c r="MDY1492" s="1"/>
      <c r="MDZ1492" s="1"/>
      <c r="MEA1492" s="1"/>
      <c r="MEB1492" s="1"/>
      <c r="MEC1492" s="1"/>
      <c r="MED1492" s="1"/>
      <c r="MEE1492" s="1"/>
      <c r="MEF1492" s="1"/>
      <c r="MEG1492" s="1"/>
      <c r="MEH1492" s="1"/>
      <c r="MEI1492" s="1"/>
      <c r="MEJ1492" s="1"/>
      <c r="MEK1492" s="1"/>
      <c r="MEL1492" s="1"/>
      <c r="MEM1492" s="1"/>
      <c r="MEN1492" s="1"/>
      <c r="MEO1492" s="1"/>
      <c r="MEP1492" s="1"/>
      <c r="MEQ1492" s="1"/>
      <c r="MER1492" s="1"/>
      <c r="MES1492" s="1"/>
      <c r="MET1492" s="1"/>
      <c r="MEU1492" s="1"/>
      <c r="MEV1492" s="1"/>
      <c r="MEW1492" s="1"/>
      <c r="MEX1492" s="1"/>
      <c r="MEY1492" s="1"/>
      <c r="MEZ1492" s="1"/>
      <c r="MFA1492" s="1"/>
      <c r="MFB1492" s="1"/>
      <c r="MFC1492" s="1"/>
      <c r="MFD1492" s="1"/>
      <c r="MFE1492" s="1"/>
      <c r="MFF1492" s="1"/>
      <c r="MFG1492" s="1"/>
      <c r="MFH1492" s="1"/>
      <c r="MFI1492" s="1"/>
      <c r="MFJ1492" s="1"/>
      <c r="MFK1492" s="1"/>
      <c r="MFL1492" s="1"/>
      <c r="MFM1492" s="1"/>
      <c r="MFN1492" s="1"/>
      <c r="MFO1492" s="1"/>
      <c r="MFP1492" s="1"/>
      <c r="MFQ1492" s="1"/>
      <c r="MFR1492" s="1"/>
      <c r="MFS1492" s="1"/>
      <c r="MFT1492" s="1"/>
      <c r="MFU1492" s="1"/>
      <c r="MFV1492" s="1"/>
      <c r="MFW1492" s="1"/>
      <c r="MFX1492" s="1"/>
      <c r="MFY1492" s="1"/>
      <c r="MFZ1492" s="1"/>
      <c r="MGA1492" s="1"/>
      <c r="MGB1492" s="1"/>
      <c r="MGC1492" s="1"/>
      <c r="MGD1492" s="1"/>
      <c r="MGE1492" s="1"/>
      <c r="MGF1492" s="1"/>
      <c r="MGG1492" s="1"/>
      <c r="MGH1492" s="1"/>
      <c r="MGI1492" s="1"/>
      <c r="MGJ1492" s="1"/>
      <c r="MGK1492" s="1"/>
      <c r="MGL1492" s="1"/>
      <c r="MGM1492" s="1"/>
      <c r="MGN1492" s="1"/>
      <c r="MGO1492" s="1"/>
      <c r="MGP1492" s="1"/>
      <c r="MGQ1492" s="1"/>
      <c r="MGR1492" s="1"/>
      <c r="MGS1492" s="1"/>
      <c r="MGT1492" s="1"/>
      <c r="MGU1492" s="1"/>
      <c r="MGV1492" s="1"/>
      <c r="MGW1492" s="1"/>
      <c r="MGX1492" s="1"/>
      <c r="MGY1492" s="1"/>
      <c r="MGZ1492" s="1"/>
      <c r="MHA1492" s="1"/>
      <c r="MHB1492" s="1"/>
      <c r="MHC1492" s="1"/>
      <c r="MHD1492" s="1"/>
      <c r="MHE1492" s="1"/>
      <c r="MHF1492" s="1"/>
      <c r="MHG1492" s="1"/>
      <c r="MHH1492" s="1"/>
      <c r="MHI1492" s="1"/>
      <c r="MHJ1492" s="1"/>
      <c r="MHK1492" s="1"/>
      <c r="MHL1492" s="1"/>
      <c r="MHM1492" s="1"/>
      <c r="MHN1492" s="1"/>
      <c r="MHO1492" s="1"/>
      <c r="MHP1492" s="1"/>
      <c r="MHQ1492" s="1"/>
      <c r="MHR1492" s="1"/>
      <c r="MHS1492" s="1"/>
      <c r="MHT1492" s="1"/>
      <c r="MHU1492" s="1"/>
      <c r="MHV1492" s="1"/>
      <c r="MHW1492" s="1"/>
      <c r="MHX1492" s="1"/>
      <c r="MHY1492" s="1"/>
      <c r="MHZ1492" s="1"/>
      <c r="MIA1492" s="1"/>
      <c r="MIB1492" s="1"/>
      <c r="MIC1492" s="1"/>
      <c r="MID1492" s="1"/>
      <c r="MIE1492" s="1"/>
      <c r="MIF1492" s="1"/>
      <c r="MIG1492" s="1"/>
      <c r="MIH1492" s="1"/>
      <c r="MII1492" s="1"/>
      <c r="MIJ1492" s="1"/>
      <c r="MIK1492" s="1"/>
      <c r="MIL1492" s="1"/>
      <c r="MIM1492" s="1"/>
      <c r="MIN1492" s="1"/>
      <c r="MIO1492" s="1"/>
      <c r="MIP1492" s="1"/>
      <c r="MIQ1492" s="1"/>
      <c r="MIR1492" s="1"/>
      <c r="MIS1492" s="1"/>
      <c r="MIT1492" s="1"/>
      <c r="MIU1492" s="1"/>
      <c r="MIV1492" s="1"/>
      <c r="MIW1492" s="1"/>
      <c r="MIX1492" s="1"/>
      <c r="MIY1492" s="1"/>
      <c r="MIZ1492" s="1"/>
      <c r="MJA1492" s="1"/>
      <c r="MJB1492" s="1"/>
      <c r="MJC1492" s="1"/>
      <c r="MJD1492" s="1"/>
      <c r="MJE1492" s="1"/>
      <c r="MJF1492" s="1"/>
      <c r="MJG1492" s="1"/>
      <c r="MJH1492" s="1"/>
      <c r="MJI1492" s="1"/>
      <c r="MJJ1492" s="1"/>
      <c r="MJK1492" s="1"/>
      <c r="MJL1492" s="1"/>
      <c r="MJM1492" s="1"/>
      <c r="MJN1492" s="1"/>
      <c r="MJO1492" s="1"/>
      <c r="MJP1492" s="1"/>
      <c r="MJQ1492" s="1"/>
      <c r="MJR1492" s="1"/>
      <c r="MJS1492" s="1"/>
      <c r="MJT1492" s="1"/>
      <c r="MJU1492" s="1"/>
      <c r="MJV1492" s="1"/>
      <c r="MJW1492" s="1"/>
      <c r="MJX1492" s="1"/>
      <c r="MJY1492" s="1"/>
      <c r="MJZ1492" s="1"/>
      <c r="MKA1492" s="1"/>
      <c r="MKB1492" s="1"/>
      <c r="MKC1492" s="1"/>
      <c r="MKD1492" s="1"/>
      <c r="MKE1492" s="1"/>
      <c r="MKF1492" s="1"/>
      <c r="MKG1492" s="1"/>
      <c r="MKH1492" s="1"/>
      <c r="MKI1492" s="1"/>
      <c r="MKJ1492" s="1"/>
      <c r="MKK1492" s="1"/>
      <c r="MKL1492" s="1"/>
      <c r="MKM1492" s="1"/>
      <c r="MKN1492" s="1"/>
      <c r="MKO1492" s="1"/>
      <c r="MKP1492" s="1"/>
      <c r="MKQ1492" s="1"/>
      <c r="MKR1492" s="1"/>
      <c r="MKS1492" s="1"/>
      <c r="MKT1492" s="1"/>
      <c r="MKU1492" s="1"/>
      <c r="MKV1492" s="1"/>
      <c r="MKW1492" s="1"/>
      <c r="MKX1492" s="1"/>
      <c r="MKY1492" s="1"/>
      <c r="MKZ1492" s="1"/>
      <c r="MLA1492" s="1"/>
      <c r="MLB1492" s="1"/>
      <c r="MLC1492" s="1"/>
      <c r="MLD1492" s="1"/>
      <c r="MLE1492" s="1"/>
      <c r="MLF1492" s="1"/>
      <c r="MLG1492" s="1"/>
      <c r="MLH1492" s="1"/>
      <c r="MLI1492" s="1"/>
      <c r="MLJ1492" s="1"/>
      <c r="MLK1492" s="1"/>
      <c r="MLL1492" s="1"/>
      <c r="MLM1492" s="1"/>
      <c r="MLN1492" s="1"/>
      <c r="MLO1492" s="1"/>
      <c r="MLP1492" s="1"/>
      <c r="MLQ1492" s="1"/>
      <c r="MLR1492" s="1"/>
      <c r="MLS1492" s="1"/>
      <c r="MLT1492" s="1"/>
      <c r="MLU1492" s="1"/>
      <c r="MLV1492" s="1"/>
      <c r="MLW1492" s="1"/>
      <c r="MLX1492" s="1"/>
      <c r="MLY1492" s="1"/>
      <c r="MLZ1492" s="1"/>
      <c r="MMA1492" s="1"/>
      <c r="MMB1492" s="1"/>
      <c r="MMC1492" s="1"/>
      <c r="MMD1492" s="1"/>
      <c r="MME1492" s="1"/>
      <c r="MMF1492" s="1"/>
      <c r="MMG1492" s="1"/>
      <c r="MMH1492" s="1"/>
      <c r="MMI1492" s="1"/>
      <c r="MMJ1492" s="1"/>
      <c r="MMK1492" s="1"/>
      <c r="MML1492" s="1"/>
      <c r="MMM1492" s="1"/>
      <c r="MMN1492" s="1"/>
      <c r="MMO1492" s="1"/>
      <c r="MMP1492" s="1"/>
      <c r="MMQ1492" s="1"/>
      <c r="MMR1492" s="1"/>
      <c r="MMS1492" s="1"/>
      <c r="MMT1492" s="1"/>
      <c r="MMU1492" s="1"/>
      <c r="MMV1492" s="1"/>
      <c r="MMW1492" s="1"/>
      <c r="MMX1492" s="1"/>
      <c r="MMY1492" s="1"/>
      <c r="MMZ1492" s="1"/>
      <c r="MNA1492" s="1"/>
      <c r="MNB1492" s="1"/>
      <c r="MNC1492" s="1"/>
      <c r="MND1492" s="1"/>
      <c r="MNE1492" s="1"/>
      <c r="MNF1492" s="1"/>
      <c r="MNG1492" s="1"/>
      <c r="MNH1492" s="1"/>
      <c r="MNI1492" s="1"/>
      <c r="MNJ1492" s="1"/>
      <c r="MNK1492" s="1"/>
      <c r="MNL1492" s="1"/>
      <c r="MNM1492" s="1"/>
      <c r="MNN1492" s="1"/>
      <c r="MNO1492" s="1"/>
      <c r="MNP1492" s="1"/>
      <c r="MNQ1492" s="1"/>
      <c r="MNR1492" s="1"/>
      <c r="MNS1492" s="1"/>
      <c r="MNT1492" s="1"/>
      <c r="MNU1492" s="1"/>
      <c r="MNV1492" s="1"/>
      <c r="MNW1492" s="1"/>
      <c r="MNX1492" s="1"/>
      <c r="MNY1492" s="1"/>
      <c r="MNZ1492" s="1"/>
      <c r="MOA1492" s="1"/>
      <c r="MOB1492" s="1"/>
      <c r="MOC1492" s="1"/>
      <c r="MOD1492" s="1"/>
      <c r="MOE1492" s="1"/>
      <c r="MOF1492" s="1"/>
      <c r="MOG1492" s="1"/>
      <c r="MOH1492" s="1"/>
      <c r="MOI1492" s="1"/>
      <c r="MOJ1492" s="1"/>
      <c r="MOK1492" s="1"/>
      <c r="MOL1492" s="1"/>
      <c r="MOM1492" s="1"/>
      <c r="MON1492" s="1"/>
      <c r="MOO1492" s="1"/>
      <c r="MOP1492" s="1"/>
      <c r="MOQ1492" s="1"/>
      <c r="MOR1492" s="1"/>
      <c r="MOS1492" s="1"/>
      <c r="MOT1492" s="1"/>
      <c r="MOU1492" s="1"/>
      <c r="MOV1492" s="1"/>
      <c r="MOW1492" s="1"/>
      <c r="MOX1492" s="1"/>
      <c r="MOY1492" s="1"/>
      <c r="MOZ1492" s="1"/>
      <c r="MPA1492" s="1"/>
      <c r="MPB1492" s="1"/>
      <c r="MPC1492" s="1"/>
      <c r="MPD1492" s="1"/>
      <c r="MPE1492" s="1"/>
      <c r="MPF1492" s="1"/>
      <c r="MPG1492" s="1"/>
      <c r="MPH1492" s="1"/>
      <c r="MPI1492" s="1"/>
      <c r="MPJ1492" s="1"/>
      <c r="MPK1492" s="1"/>
      <c r="MPL1492" s="1"/>
      <c r="MPM1492" s="1"/>
      <c r="MPN1492" s="1"/>
      <c r="MPO1492" s="1"/>
      <c r="MPP1492" s="1"/>
      <c r="MPQ1492" s="1"/>
      <c r="MPR1492" s="1"/>
      <c r="MPS1492" s="1"/>
      <c r="MPT1492" s="1"/>
      <c r="MPU1492" s="1"/>
      <c r="MPV1492" s="1"/>
      <c r="MPW1492" s="1"/>
      <c r="MPX1492" s="1"/>
      <c r="MPY1492" s="1"/>
      <c r="MPZ1492" s="1"/>
      <c r="MQA1492" s="1"/>
      <c r="MQB1492" s="1"/>
      <c r="MQC1492" s="1"/>
      <c r="MQD1492" s="1"/>
      <c r="MQE1492" s="1"/>
      <c r="MQF1492" s="1"/>
      <c r="MQG1492" s="1"/>
      <c r="MQH1492" s="1"/>
      <c r="MQI1492" s="1"/>
      <c r="MQJ1492" s="1"/>
      <c r="MQK1492" s="1"/>
      <c r="MQL1492" s="1"/>
      <c r="MQM1492" s="1"/>
      <c r="MQN1492" s="1"/>
      <c r="MQO1492" s="1"/>
      <c r="MQP1492" s="1"/>
      <c r="MQQ1492" s="1"/>
      <c r="MQR1492" s="1"/>
      <c r="MQS1492" s="1"/>
      <c r="MQT1492" s="1"/>
      <c r="MQU1492" s="1"/>
      <c r="MQV1492" s="1"/>
      <c r="MQW1492" s="1"/>
      <c r="MQX1492" s="1"/>
      <c r="MQY1492" s="1"/>
      <c r="MQZ1492" s="1"/>
      <c r="MRA1492" s="1"/>
      <c r="MRB1492" s="1"/>
      <c r="MRC1492" s="1"/>
      <c r="MRD1492" s="1"/>
      <c r="MRE1492" s="1"/>
      <c r="MRF1492" s="1"/>
      <c r="MRG1492" s="1"/>
      <c r="MRH1492" s="1"/>
      <c r="MRI1492" s="1"/>
      <c r="MRJ1492" s="1"/>
      <c r="MRK1492" s="1"/>
      <c r="MRL1492" s="1"/>
      <c r="MRM1492" s="1"/>
      <c r="MRN1492" s="1"/>
      <c r="MRO1492" s="1"/>
      <c r="MRP1492" s="1"/>
      <c r="MRQ1492" s="1"/>
      <c r="MRR1492" s="1"/>
      <c r="MRS1492" s="1"/>
      <c r="MRT1492" s="1"/>
      <c r="MRU1492" s="1"/>
      <c r="MRV1492" s="1"/>
      <c r="MRW1492" s="1"/>
      <c r="MRX1492" s="1"/>
      <c r="MRY1492" s="1"/>
      <c r="MRZ1492" s="1"/>
      <c r="MSA1492" s="1"/>
      <c r="MSB1492" s="1"/>
      <c r="MSC1492" s="1"/>
      <c r="MSD1492" s="1"/>
      <c r="MSE1492" s="1"/>
      <c r="MSF1492" s="1"/>
      <c r="MSG1492" s="1"/>
      <c r="MSH1492" s="1"/>
      <c r="MSI1492" s="1"/>
      <c r="MSJ1492" s="1"/>
      <c r="MSK1492" s="1"/>
      <c r="MSL1492" s="1"/>
      <c r="MSM1492" s="1"/>
      <c r="MSN1492" s="1"/>
      <c r="MSO1492" s="1"/>
      <c r="MSP1492" s="1"/>
      <c r="MSQ1492" s="1"/>
      <c r="MSR1492" s="1"/>
      <c r="MSS1492" s="1"/>
      <c r="MST1492" s="1"/>
      <c r="MSU1492" s="1"/>
      <c r="MSV1492" s="1"/>
      <c r="MSW1492" s="1"/>
      <c r="MSX1492" s="1"/>
      <c r="MSY1492" s="1"/>
      <c r="MSZ1492" s="1"/>
      <c r="MTA1492" s="1"/>
      <c r="MTB1492" s="1"/>
      <c r="MTC1492" s="1"/>
      <c r="MTD1492" s="1"/>
      <c r="MTE1492" s="1"/>
      <c r="MTF1492" s="1"/>
      <c r="MTG1492" s="1"/>
      <c r="MTH1492" s="1"/>
      <c r="MTI1492" s="1"/>
      <c r="MTJ1492" s="1"/>
      <c r="MTK1492" s="1"/>
      <c r="MTL1492" s="1"/>
      <c r="MTM1492" s="1"/>
      <c r="MTN1492" s="1"/>
      <c r="MTO1492" s="1"/>
      <c r="MTP1492" s="1"/>
      <c r="MTQ1492" s="1"/>
      <c r="MTR1492" s="1"/>
      <c r="MTS1492" s="1"/>
      <c r="MTT1492" s="1"/>
      <c r="MTU1492" s="1"/>
      <c r="MTV1492" s="1"/>
      <c r="MTW1492" s="1"/>
      <c r="MTX1492" s="1"/>
      <c r="MTY1492" s="1"/>
      <c r="MTZ1492" s="1"/>
      <c r="MUA1492" s="1"/>
      <c r="MUB1492" s="1"/>
      <c r="MUC1492" s="1"/>
      <c r="MUD1492" s="1"/>
      <c r="MUE1492" s="1"/>
      <c r="MUF1492" s="1"/>
      <c r="MUG1492" s="1"/>
      <c r="MUH1492" s="1"/>
      <c r="MUI1492" s="1"/>
      <c r="MUJ1492" s="1"/>
      <c r="MUK1492" s="1"/>
      <c r="MUL1492" s="1"/>
      <c r="MUM1492" s="1"/>
      <c r="MUN1492" s="1"/>
      <c r="MUO1492" s="1"/>
      <c r="MUP1492" s="1"/>
      <c r="MUQ1492" s="1"/>
      <c r="MUR1492" s="1"/>
      <c r="MUS1492" s="1"/>
      <c r="MUT1492" s="1"/>
      <c r="MUU1492" s="1"/>
      <c r="MUV1492" s="1"/>
      <c r="MUW1492" s="1"/>
      <c r="MUX1492" s="1"/>
      <c r="MUY1492" s="1"/>
      <c r="MUZ1492" s="1"/>
      <c r="MVA1492" s="1"/>
      <c r="MVB1492" s="1"/>
      <c r="MVC1492" s="1"/>
      <c r="MVD1492" s="1"/>
      <c r="MVE1492" s="1"/>
      <c r="MVF1492" s="1"/>
      <c r="MVG1492" s="1"/>
      <c r="MVH1492" s="1"/>
      <c r="MVI1492" s="1"/>
      <c r="MVJ1492" s="1"/>
      <c r="MVK1492" s="1"/>
      <c r="MVL1492" s="1"/>
      <c r="MVM1492" s="1"/>
      <c r="MVN1492" s="1"/>
      <c r="MVO1492" s="1"/>
      <c r="MVP1492" s="1"/>
      <c r="MVQ1492" s="1"/>
      <c r="MVR1492" s="1"/>
      <c r="MVS1492" s="1"/>
      <c r="MVT1492" s="1"/>
      <c r="MVU1492" s="1"/>
      <c r="MVV1492" s="1"/>
      <c r="MVW1492" s="1"/>
      <c r="MVX1492" s="1"/>
      <c r="MVY1492" s="1"/>
      <c r="MVZ1492" s="1"/>
      <c r="MWA1492" s="1"/>
      <c r="MWB1492" s="1"/>
      <c r="MWC1492" s="1"/>
      <c r="MWD1492" s="1"/>
      <c r="MWE1492" s="1"/>
      <c r="MWF1492" s="1"/>
      <c r="MWG1492" s="1"/>
      <c r="MWH1492" s="1"/>
      <c r="MWI1492" s="1"/>
      <c r="MWJ1492" s="1"/>
      <c r="MWK1492" s="1"/>
      <c r="MWL1492" s="1"/>
      <c r="MWM1492" s="1"/>
      <c r="MWN1492" s="1"/>
      <c r="MWO1492" s="1"/>
      <c r="MWP1492" s="1"/>
      <c r="MWQ1492" s="1"/>
      <c r="MWR1492" s="1"/>
      <c r="MWS1492" s="1"/>
      <c r="MWT1492" s="1"/>
      <c r="MWU1492" s="1"/>
      <c r="MWV1492" s="1"/>
      <c r="MWW1492" s="1"/>
      <c r="MWX1492" s="1"/>
      <c r="MWY1492" s="1"/>
      <c r="MWZ1492" s="1"/>
      <c r="MXA1492" s="1"/>
      <c r="MXB1492" s="1"/>
      <c r="MXC1492" s="1"/>
      <c r="MXD1492" s="1"/>
      <c r="MXE1492" s="1"/>
      <c r="MXF1492" s="1"/>
      <c r="MXG1492" s="1"/>
      <c r="MXH1492" s="1"/>
      <c r="MXI1492" s="1"/>
      <c r="MXJ1492" s="1"/>
      <c r="MXK1492" s="1"/>
      <c r="MXL1492" s="1"/>
      <c r="MXM1492" s="1"/>
      <c r="MXN1492" s="1"/>
      <c r="MXO1492" s="1"/>
      <c r="MXP1492" s="1"/>
      <c r="MXQ1492" s="1"/>
      <c r="MXR1492" s="1"/>
      <c r="MXS1492" s="1"/>
      <c r="MXT1492" s="1"/>
      <c r="MXU1492" s="1"/>
      <c r="MXV1492" s="1"/>
      <c r="MXW1492" s="1"/>
      <c r="MXX1492" s="1"/>
      <c r="MXY1492" s="1"/>
      <c r="MXZ1492" s="1"/>
      <c r="MYA1492" s="1"/>
      <c r="MYB1492" s="1"/>
      <c r="MYC1492" s="1"/>
      <c r="MYD1492" s="1"/>
      <c r="MYE1492" s="1"/>
      <c r="MYF1492" s="1"/>
      <c r="MYG1492" s="1"/>
      <c r="MYH1492" s="1"/>
      <c r="MYI1492" s="1"/>
      <c r="MYJ1492" s="1"/>
      <c r="MYK1492" s="1"/>
      <c r="MYL1492" s="1"/>
      <c r="MYM1492" s="1"/>
      <c r="MYN1492" s="1"/>
      <c r="MYO1492" s="1"/>
      <c r="MYP1492" s="1"/>
      <c r="MYQ1492" s="1"/>
      <c r="MYR1492" s="1"/>
      <c r="MYS1492" s="1"/>
      <c r="MYT1492" s="1"/>
      <c r="MYU1492" s="1"/>
      <c r="MYV1492" s="1"/>
      <c r="MYW1492" s="1"/>
      <c r="MYX1492" s="1"/>
      <c r="MYY1492" s="1"/>
      <c r="MYZ1492" s="1"/>
      <c r="MZA1492" s="1"/>
      <c r="MZB1492" s="1"/>
      <c r="MZC1492" s="1"/>
      <c r="MZD1492" s="1"/>
      <c r="MZE1492" s="1"/>
      <c r="MZF1492" s="1"/>
      <c r="MZG1492" s="1"/>
      <c r="MZH1492" s="1"/>
      <c r="MZI1492" s="1"/>
      <c r="MZJ1492" s="1"/>
      <c r="MZK1492" s="1"/>
      <c r="MZL1492" s="1"/>
      <c r="MZM1492" s="1"/>
      <c r="MZN1492" s="1"/>
      <c r="MZO1492" s="1"/>
      <c r="MZP1492" s="1"/>
      <c r="MZQ1492" s="1"/>
      <c r="MZR1492" s="1"/>
      <c r="MZS1492" s="1"/>
      <c r="MZT1492" s="1"/>
      <c r="MZU1492" s="1"/>
      <c r="MZV1492" s="1"/>
      <c r="MZW1492" s="1"/>
      <c r="MZX1492" s="1"/>
      <c r="MZY1492" s="1"/>
      <c r="MZZ1492" s="1"/>
      <c r="NAA1492" s="1"/>
      <c r="NAB1492" s="1"/>
      <c r="NAC1492" s="1"/>
      <c r="NAD1492" s="1"/>
      <c r="NAE1492" s="1"/>
      <c r="NAF1492" s="1"/>
      <c r="NAG1492" s="1"/>
      <c r="NAH1492" s="1"/>
      <c r="NAI1492" s="1"/>
      <c r="NAJ1492" s="1"/>
      <c r="NAK1492" s="1"/>
      <c r="NAL1492" s="1"/>
      <c r="NAM1492" s="1"/>
      <c r="NAN1492" s="1"/>
      <c r="NAO1492" s="1"/>
      <c r="NAP1492" s="1"/>
      <c r="NAQ1492" s="1"/>
      <c r="NAR1492" s="1"/>
      <c r="NAS1492" s="1"/>
      <c r="NAT1492" s="1"/>
      <c r="NAU1492" s="1"/>
      <c r="NAV1492" s="1"/>
      <c r="NAW1492" s="1"/>
      <c r="NAX1492" s="1"/>
      <c r="NAY1492" s="1"/>
      <c r="NAZ1492" s="1"/>
      <c r="NBA1492" s="1"/>
      <c r="NBB1492" s="1"/>
      <c r="NBC1492" s="1"/>
      <c r="NBD1492" s="1"/>
      <c r="NBE1492" s="1"/>
      <c r="NBF1492" s="1"/>
      <c r="NBG1492" s="1"/>
      <c r="NBH1492" s="1"/>
      <c r="NBI1492" s="1"/>
      <c r="NBJ1492" s="1"/>
      <c r="NBK1492" s="1"/>
      <c r="NBL1492" s="1"/>
      <c r="NBM1492" s="1"/>
      <c r="NBN1492" s="1"/>
      <c r="NBO1492" s="1"/>
      <c r="NBP1492" s="1"/>
      <c r="NBQ1492" s="1"/>
      <c r="NBR1492" s="1"/>
      <c r="NBS1492" s="1"/>
      <c r="NBT1492" s="1"/>
      <c r="NBU1492" s="1"/>
      <c r="NBV1492" s="1"/>
      <c r="NBW1492" s="1"/>
      <c r="NBX1492" s="1"/>
      <c r="NBY1492" s="1"/>
      <c r="NBZ1492" s="1"/>
      <c r="NCA1492" s="1"/>
      <c r="NCB1492" s="1"/>
      <c r="NCC1492" s="1"/>
      <c r="NCD1492" s="1"/>
      <c r="NCE1492" s="1"/>
      <c r="NCF1492" s="1"/>
      <c r="NCG1492" s="1"/>
      <c r="NCH1492" s="1"/>
      <c r="NCI1492" s="1"/>
      <c r="NCJ1492" s="1"/>
      <c r="NCK1492" s="1"/>
      <c r="NCL1492" s="1"/>
      <c r="NCM1492" s="1"/>
      <c r="NCN1492" s="1"/>
      <c r="NCO1492" s="1"/>
      <c r="NCP1492" s="1"/>
      <c r="NCQ1492" s="1"/>
      <c r="NCR1492" s="1"/>
      <c r="NCS1492" s="1"/>
      <c r="NCT1492" s="1"/>
      <c r="NCU1492" s="1"/>
      <c r="NCV1492" s="1"/>
      <c r="NCW1492" s="1"/>
      <c r="NCX1492" s="1"/>
      <c r="NCY1492" s="1"/>
      <c r="NCZ1492" s="1"/>
      <c r="NDA1492" s="1"/>
      <c r="NDB1492" s="1"/>
      <c r="NDC1492" s="1"/>
      <c r="NDD1492" s="1"/>
      <c r="NDE1492" s="1"/>
      <c r="NDF1492" s="1"/>
      <c r="NDG1492" s="1"/>
      <c r="NDH1492" s="1"/>
      <c r="NDI1492" s="1"/>
      <c r="NDJ1492" s="1"/>
      <c r="NDK1492" s="1"/>
      <c r="NDL1492" s="1"/>
      <c r="NDM1492" s="1"/>
      <c r="NDN1492" s="1"/>
      <c r="NDO1492" s="1"/>
      <c r="NDP1492" s="1"/>
      <c r="NDQ1492" s="1"/>
      <c r="NDR1492" s="1"/>
      <c r="NDS1492" s="1"/>
      <c r="NDT1492" s="1"/>
      <c r="NDU1492" s="1"/>
      <c r="NDV1492" s="1"/>
      <c r="NDW1492" s="1"/>
      <c r="NDX1492" s="1"/>
      <c r="NDY1492" s="1"/>
      <c r="NDZ1492" s="1"/>
      <c r="NEA1492" s="1"/>
      <c r="NEB1492" s="1"/>
      <c r="NEC1492" s="1"/>
      <c r="NED1492" s="1"/>
      <c r="NEE1492" s="1"/>
      <c r="NEF1492" s="1"/>
      <c r="NEG1492" s="1"/>
      <c r="NEH1492" s="1"/>
      <c r="NEI1492" s="1"/>
      <c r="NEJ1492" s="1"/>
      <c r="NEK1492" s="1"/>
      <c r="NEL1492" s="1"/>
      <c r="NEM1492" s="1"/>
      <c r="NEN1492" s="1"/>
      <c r="NEO1492" s="1"/>
      <c r="NEP1492" s="1"/>
      <c r="NEQ1492" s="1"/>
      <c r="NER1492" s="1"/>
      <c r="NES1492" s="1"/>
      <c r="NET1492" s="1"/>
      <c r="NEU1492" s="1"/>
      <c r="NEV1492" s="1"/>
      <c r="NEW1492" s="1"/>
      <c r="NEX1492" s="1"/>
      <c r="NEY1492" s="1"/>
      <c r="NEZ1492" s="1"/>
      <c r="NFA1492" s="1"/>
      <c r="NFB1492" s="1"/>
      <c r="NFC1492" s="1"/>
      <c r="NFD1492" s="1"/>
      <c r="NFE1492" s="1"/>
      <c r="NFF1492" s="1"/>
      <c r="NFG1492" s="1"/>
      <c r="NFH1492" s="1"/>
      <c r="NFI1492" s="1"/>
      <c r="NFJ1492" s="1"/>
      <c r="NFK1492" s="1"/>
      <c r="NFL1492" s="1"/>
      <c r="NFM1492" s="1"/>
      <c r="NFN1492" s="1"/>
      <c r="NFO1492" s="1"/>
      <c r="NFP1492" s="1"/>
      <c r="NFQ1492" s="1"/>
      <c r="NFR1492" s="1"/>
      <c r="NFS1492" s="1"/>
      <c r="NFT1492" s="1"/>
      <c r="NFU1492" s="1"/>
      <c r="NFV1492" s="1"/>
      <c r="NFW1492" s="1"/>
      <c r="NFX1492" s="1"/>
      <c r="NFY1492" s="1"/>
      <c r="NFZ1492" s="1"/>
      <c r="NGA1492" s="1"/>
      <c r="NGB1492" s="1"/>
      <c r="NGC1492" s="1"/>
      <c r="NGD1492" s="1"/>
      <c r="NGE1492" s="1"/>
      <c r="NGF1492" s="1"/>
      <c r="NGG1492" s="1"/>
      <c r="NGH1492" s="1"/>
      <c r="NGI1492" s="1"/>
      <c r="NGJ1492" s="1"/>
      <c r="NGK1492" s="1"/>
      <c r="NGL1492" s="1"/>
      <c r="NGM1492" s="1"/>
      <c r="NGN1492" s="1"/>
      <c r="NGO1492" s="1"/>
      <c r="NGP1492" s="1"/>
      <c r="NGQ1492" s="1"/>
      <c r="NGR1492" s="1"/>
      <c r="NGS1492" s="1"/>
      <c r="NGT1492" s="1"/>
      <c r="NGU1492" s="1"/>
      <c r="NGV1492" s="1"/>
      <c r="NGW1492" s="1"/>
      <c r="NGX1492" s="1"/>
      <c r="NGY1492" s="1"/>
      <c r="NGZ1492" s="1"/>
      <c r="NHA1492" s="1"/>
      <c r="NHB1492" s="1"/>
      <c r="NHC1492" s="1"/>
      <c r="NHD1492" s="1"/>
      <c r="NHE1492" s="1"/>
      <c r="NHF1492" s="1"/>
      <c r="NHG1492" s="1"/>
      <c r="NHH1492" s="1"/>
      <c r="NHI1492" s="1"/>
      <c r="NHJ1492" s="1"/>
      <c r="NHK1492" s="1"/>
      <c r="NHL1492" s="1"/>
      <c r="NHM1492" s="1"/>
      <c r="NHN1492" s="1"/>
      <c r="NHO1492" s="1"/>
      <c r="NHP1492" s="1"/>
      <c r="NHQ1492" s="1"/>
      <c r="NHR1492" s="1"/>
      <c r="NHS1492" s="1"/>
      <c r="NHT1492" s="1"/>
      <c r="NHU1492" s="1"/>
      <c r="NHV1492" s="1"/>
      <c r="NHW1492" s="1"/>
      <c r="NHX1492" s="1"/>
      <c r="NHY1492" s="1"/>
      <c r="NHZ1492" s="1"/>
      <c r="NIA1492" s="1"/>
      <c r="NIB1492" s="1"/>
      <c r="NIC1492" s="1"/>
      <c r="NID1492" s="1"/>
      <c r="NIE1492" s="1"/>
      <c r="NIF1492" s="1"/>
      <c r="NIG1492" s="1"/>
      <c r="NIH1492" s="1"/>
      <c r="NII1492" s="1"/>
      <c r="NIJ1492" s="1"/>
      <c r="NIK1492" s="1"/>
      <c r="NIL1492" s="1"/>
      <c r="NIM1492" s="1"/>
      <c r="NIN1492" s="1"/>
      <c r="NIO1492" s="1"/>
      <c r="NIP1492" s="1"/>
      <c r="NIQ1492" s="1"/>
      <c r="NIR1492" s="1"/>
      <c r="NIS1492" s="1"/>
      <c r="NIT1492" s="1"/>
      <c r="NIU1492" s="1"/>
      <c r="NIV1492" s="1"/>
      <c r="NIW1492" s="1"/>
      <c r="NIX1492" s="1"/>
      <c r="NIY1492" s="1"/>
      <c r="NIZ1492" s="1"/>
      <c r="NJA1492" s="1"/>
      <c r="NJB1492" s="1"/>
      <c r="NJC1492" s="1"/>
      <c r="NJD1492" s="1"/>
      <c r="NJE1492" s="1"/>
      <c r="NJF1492" s="1"/>
      <c r="NJG1492" s="1"/>
      <c r="NJH1492" s="1"/>
      <c r="NJI1492" s="1"/>
      <c r="NJJ1492" s="1"/>
      <c r="NJK1492" s="1"/>
      <c r="NJL1492" s="1"/>
      <c r="NJM1492" s="1"/>
      <c r="NJN1492" s="1"/>
      <c r="NJO1492" s="1"/>
      <c r="NJP1492" s="1"/>
      <c r="NJQ1492" s="1"/>
      <c r="NJR1492" s="1"/>
      <c r="NJS1492" s="1"/>
      <c r="NJT1492" s="1"/>
      <c r="NJU1492" s="1"/>
      <c r="NJV1492" s="1"/>
      <c r="NJW1492" s="1"/>
      <c r="NJX1492" s="1"/>
      <c r="NJY1492" s="1"/>
      <c r="NJZ1492" s="1"/>
      <c r="NKA1492" s="1"/>
      <c r="NKB1492" s="1"/>
      <c r="NKC1492" s="1"/>
      <c r="NKD1492" s="1"/>
      <c r="NKE1492" s="1"/>
      <c r="NKF1492" s="1"/>
      <c r="NKG1492" s="1"/>
      <c r="NKH1492" s="1"/>
      <c r="NKI1492" s="1"/>
      <c r="NKJ1492" s="1"/>
      <c r="NKK1492" s="1"/>
      <c r="NKL1492" s="1"/>
      <c r="NKM1492" s="1"/>
      <c r="NKN1492" s="1"/>
      <c r="NKO1492" s="1"/>
      <c r="NKP1492" s="1"/>
      <c r="NKQ1492" s="1"/>
      <c r="NKR1492" s="1"/>
      <c r="NKS1492" s="1"/>
      <c r="NKT1492" s="1"/>
      <c r="NKU1492" s="1"/>
      <c r="NKV1492" s="1"/>
      <c r="NKW1492" s="1"/>
      <c r="NKX1492" s="1"/>
      <c r="NKY1492" s="1"/>
      <c r="NKZ1492" s="1"/>
      <c r="NLA1492" s="1"/>
      <c r="NLB1492" s="1"/>
      <c r="NLC1492" s="1"/>
      <c r="NLD1492" s="1"/>
      <c r="NLE1492" s="1"/>
      <c r="NLF1492" s="1"/>
      <c r="NLG1492" s="1"/>
      <c r="NLH1492" s="1"/>
      <c r="NLI1492" s="1"/>
      <c r="NLJ1492" s="1"/>
      <c r="NLK1492" s="1"/>
      <c r="NLL1492" s="1"/>
      <c r="NLM1492" s="1"/>
      <c r="NLN1492" s="1"/>
      <c r="NLO1492" s="1"/>
      <c r="NLP1492" s="1"/>
      <c r="NLQ1492" s="1"/>
      <c r="NLR1492" s="1"/>
      <c r="NLS1492" s="1"/>
      <c r="NLT1492" s="1"/>
      <c r="NLU1492" s="1"/>
      <c r="NLV1492" s="1"/>
      <c r="NLW1492" s="1"/>
      <c r="NLX1492" s="1"/>
      <c r="NLY1492" s="1"/>
      <c r="NLZ1492" s="1"/>
      <c r="NMA1492" s="1"/>
      <c r="NMB1492" s="1"/>
      <c r="NMC1492" s="1"/>
      <c r="NMD1492" s="1"/>
      <c r="NME1492" s="1"/>
      <c r="NMF1492" s="1"/>
      <c r="NMG1492" s="1"/>
      <c r="NMH1492" s="1"/>
      <c r="NMI1492" s="1"/>
      <c r="NMJ1492" s="1"/>
      <c r="NMK1492" s="1"/>
      <c r="NML1492" s="1"/>
      <c r="NMM1492" s="1"/>
      <c r="NMN1492" s="1"/>
      <c r="NMO1492" s="1"/>
      <c r="NMP1492" s="1"/>
      <c r="NMQ1492" s="1"/>
      <c r="NMR1492" s="1"/>
      <c r="NMS1492" s="1"/>
      <c r="NMT1492" s="1"/>
      <c r="NMU1492" s="1"/>
      <c r="NMV1492" s="1"/>
      <c r="NMW1492" s="1"/>
      <c r="NMX1492" s="1"/>
      <c r="NMY1492" s="1"/>
      <c r="NMZ1492" s="1"/>
      <c r="NNA1492" s="1"/>
      <c r="NNB1492" s="1"/>
      <c r="NNC1492" s="1"/>
      <c r="NND1492" s="1"/>
      <c r="NNE1492" s="1"/>
      <c r="NNF1492" s="1"/>
      <c r="NNG1492" s="1"/>
      <c r="NNH1492" s="1"/>
      <c r="NNI1492" s="1"/>
      <c r="NNJ1492" s="1"/>
      <c r="NNK1492" s="1"/>
      <c r="NNL1492" s="1"/>
      <c r="NNM1492" s="1"/>
      <c r="NNN1492" s="1"/>
      <c r="NNO1492" s="1"/>
      <c r="NNP1492" s="1"/>
      <c r="NNQ1492" s="1"/>
      <c r="NNR1492" s="1"/>
      <c r="NNS1492" s="1"/>
      <c r="NNT1492" s="1"/>
      <c r="NNU1492" s="1"/>
      <c r="NNV1492" s="1"/>
      <c r="NNW1492" s="1"/>
      <c r="NNX1492" s="1"/>
      <c r="NNY1492" s="1"/>
      <c r="NNZ1492" s="1"/>
      <c r="NOA1492" s="1"/>
      <c r="NOB1492" s="1"/>
      <c r="NOC1492" s="1"/>
      <c r="NOD1492" s="1"/>
      <c r="NOE1492" s="1"/>
      <c r="NOF1492" s="1"/>
      <c r="NOG1492" s="1"/>
      <c r="NOH1492" s="1"/>
      <c r="NOI1492" s="1"/>
      <c r="NOJ1492" s="1"/>
      <c r="NOK1492" s="1"/>
      <c r="NOL1492" s="1"/>
      <c r="NOM1492" s="1"/>
      <c r="NON1492" s="1"/>
      <c r="NOO1492" s="1"/>
      <c r="NOP1492" s="1"/>
      <c r="NOQ1492" s="1"/>
      <c r="NOR1492" s="1"/>
      <c r="NOS1492" s="1"/>
      <c r="NOT1492" s="1"/>
      <c r="NOU1492" s="1"/>
      <c r="NOV1492" s="1"/>
      <c r="NOW1492" s="1"/>
      <c r="NOX1492" s="1"/>
      <c r="NOY1492" s="1"/>
      <c r="NOZ1492" s="1"/>
      <c r="NPA1492" s="1"/>
      <c r="NPB1492" s="1"/>
      <c r="NPC1492" s="1"/>
      <c r="NPD1492" s="1"/>
      <c r="NPE1492" s="1"/>
      <c r="NPF1492" s="1"/>
      <c r="NPG1492" s="1"/>
      <c r="NPH1492" s="1"/>
      <c r="NPI1492" s="1"/>
      <c r="NPJ1492" s="1"/>
      <c r="NPK1492" s="1"/>
      <c r="NPL1492" s="1"/>
      <c r="NPM1492" s="1"/>
      <c r="NPN1492" s="1"/>
      <c r="NPO1492" s="1"/>
      <c r="NPP1492" s="1"/>
      <c r="NPQ1492" s="1"/>
      <c r="NPR1492" s="1"/>
      <c r="NPS1492" s="1"/>
      <c r="NPT1492" s="1"/>
      <c r="NPU1492" s="1"/>
      <c r="NPV1492" s="1"/>
      <c r="NPW1492" s="1"/>
      <c r="NPX1492" s="1"/>
      <c r="NPY1492" s="1"/>
      <c r="NPZ1492" s="1"/>
      <c r="NQA1492" s="1"/>
      <c r="NQB1492" s="1"/>
      <c r="NQC1492" s="1"/>
      <c r="NQD1492" s="1"/>
      <c r="NQE1492" s="1"/>
      <c r="NQF1492" s="1"/>
      <c r="NQG1492" s="1"/>
      <c r="NQH1492" s="1"/>
      <c r="NQI1492" s="1"/>
      <c r="NQJ1492" s="1"/>
      <c r="NQK1492" s="1"/>
      <c r="NQL1492" s="1"/>
      <c r="NQM1492" s="1"/>
      <c r="NQN1492" s="1"/>
      <c r="NQO1492" s="1"/>
      <c r="NQP1492" s="1"/>
      <c r="NQQ1492" s="1"/>
      <c r="NQR1492" s="1"/>
      <c r="NQS1492" s="1"/>
      <c r="NQT1492" s="1"/>
      <c r="NQU1492" s="1"/>
      <c r="NQV1492" s="1"/>
      <c r="NQW1492" s="1"/>
      <c r="NQX1492" s="1"/>
      <c r="NQY1492" s="1"/>
      <c r="NQZ1492" s="1"/>
      <c r="NRA1492" s="1"/>
      <c r="NRB1492" s="1"/>
      <c r="NRC1492" s="1"/>
      <c r="NRD1492" s="1"/>
      <c r="NRE1492" s="1"/>
      <c r="NRF1492" s="1"/>
      <c r="NRG1492" s="1"/>
      <c r="NRH1492" s="1"/>
      <c r="NRI1492" s="1"/>
      <c r="NRJ1492" s="1"/>
      <c r="NRK1492" s="1"/>
      <c r="NRL1492" s="1"/>
      <c r="NRM1492" s="1"/>
      <c r="NRN1492" s="1"/>
      <c r="NRO1492" s="1"/>
      <c r="NRP1492" s="1"/>
      <c r="NRQ1492" s="1"/>
      <c r="NRR1492" s="1"/>
      <c r="NRS1492" s="1"/>
      <c r="NRT1492" s="1"/>
      <c r="NRU1492" s="1"/>
      <c r="NRV1492" s="1"/>
      <c r="NRW1492" s="1"/>
      <c r="NRX1492" s="1"/>
      <c r="NRY1492" s="1"/>
      <c r="NRZ1492" s="1"/>
      <c r="NSA1492" s="1"/>
      <c r="NSB1492" s="1"/>
      <c r="NSC1492" s="1"/>
      <c r="NSD1492" s="1"/>
      <c r="NSE1492" s="1"/>
      <c r="NSF1492" s="1"/>
      <c r="NSG1492" s="1"/>
      <c r="NSH1492" s="1"/>
      <c r="NSI1492" s="1"/>
      <c r="NSJ1492" s="1"/>
      <c r="NSK1492" s="1"/>
      <c r="NSL1492" s="1"/>
      <c r="NSM1492" s="1"/>
      <c r="NSN1492" s="1"/>
      <c r="NSO1492" s="1"/>
      <c r="NSP1492" s="1"/>
      <c r="NSQ1492" s="1"/>
      <c r="NSR1492" s="1"/>
      <c r="NSS1492" s="1"/>
      <c r="NST1492" s="1"/>
      <c r="NSU1492" s="1"/>
      <c r="NSV1492" s="1"/>
      <c r="NSW1492" s="1"/>
      <c r="NSX1492" s="1"/>
      <c r="NSY1492" s="1"/>
      <c r="NSZ1492" s="1"/>
      <c r="NTA1492" s="1"/>
      <c r="NTB1492" s="1"/>
      <c r="NTC1492" s="1"/>
      <c r="NTD1492" s="1"/>
      <c r="NTE1492" s="1"/>
      <c r="NTF1492" s="1"/>
      <c r="NTG1492" s="1"/>
      <c r="NTH1492" s="1"/>
      <c r="NTI1492" s="1"/>
      <c r="NTJ1492" s="1"/>
      <c r="NTK1492" s="1"/>
      <c r="NTL1492" s="1"/>
      <c r="NTM1492" s="1"/>
      <c r="NTN1492" s="1"/>
      <c r="NTO1492" s="1"/>
      <c r="NTP1492" s="1"/>
      <c r="NTQ1492" s="1"/>
      <c r="NTR1492" s="1"/>
      <c r="NTS1492" s="1"/>
      <c r="NTT1492" s="1"/>
      <c r="NTU1492" s="1"/>
      <c r="NTV1492" s="1"/>
      <c r="NTW1492" s="1"/>
      <c r="NTX1492" s="1"/>
      <c r="NTY1492" s="1"/>
      <c r="NTZ1492" s="1"/>
      <c r="NUA1492" s="1"/>
      <c r="NUB1492" s="1"/>
      <c r="NUC1492" s="1"/>
      <c r="NUD1492" s="1"/>
      <c r="NUE1492" s="1"/>
      <c r="NUF1492" s="1"/>
      <c r="NUG1492" s="1"/>
      <c r="NUH1492" s="1"/>
      <c r="NUI1492" s="1"/>
      <c r="NUJ1492" s="1"/>
      <c r="NUK1492" s="1"/>
      <c r="NUL1492" s="1"/>
      <c r="NUM1492" s="1"/>
      <c r="NUN1492" s="1"/>
      <c r="NUO1492" s="1"/>
      <c r="NUP1492" s="1"/>
      <c r="NUQ1492" s="1"/>
      <c r="NUR1492" s="1"/>
      <c r="NUS1492" s="1"/>
      <c r="NUT1492" s="1"/>
      <c r="NUU1492" s="1"/>
      <c r="NUV1492" s="1"/>
      <c r="NUW1492" s="1"/>
      <c r="NUX1492" s="1"/>
      <c r="NUY1492" s="1"/>
      <c r="NUZ1492" s="1"/>
      <c r="NVA1492" s="1"/>
      <c r="NVB1492" s="1"/>
      <c r="NVC1492" s="1"/>
      <c r="NVD1492" s="1"/>
      <c r="NVE1492" s="1"/>
      <c r="NVF1492" s="1"/>
      <c r="NVG1492" s="1"/>
      <c r="NVH1492" s="1"/>
      <c r="NVI1492" s="1"/>
      <c r="NVJ1492" s="1"/>
      <c r="NVK1492" s="1"/>
      <c r="NVL1492" s="1"/>
      <c r="NVM1492" s="1"/>
      <c r="NVN1492" s="1"/>
      <c r="NVO1492" s="1"/>
      <c r="NVP1492" s="1"/>
      <c r="NVQ1492" s="1"/>
      <c r="NVR1492" s="1"/>
      <c r="NVS1492" s="1"/>
      <c r="NVT1492" s="1"/>
      <c r="NVU1492" s="1"/>
      <c r="NVV1492" s="1"/>
      <c r="NVW1492" s="1"/>
      <c r="NVX1492" s="1"/>
      <c r="NVY1492" s="1"/>
      <c r="NVZ1492" s="1"/>
      <c r="NWA1492" s="1"/>
      <c r="NWB1492" s="1"/>
      <c r="NWC1492" s="1"/>
      <c r="NWD1492" s="1"/>
      <c r="NWE1492" s="1"/>
      <c r="NWF1492" s="1"/>
      <c r="NWG1492" s="1"/>
      <c r="NWH1492" s="1"/>
      <c r="NWI1492" s="1"/>
      <c r="NWJ1492" s="1"/>
      <c r="NWK1492" s="1"/>
      <c r="NWL1492" s="1"/>
      <c r="NWM1492" s="1"/>
      <c r="NWN1492" s="1"/>
      <c r="NWO1492" s="1"/>
      <c r="NWP1492" s="1"/>
      <c r="NWQ1492" s="1"/>
      <c r="NWR1492" s="1"/>
      <c r="NWS1492" s="1"/>
      <c r="NWT1492" s="1"/>
      <c r="NWU1492" s="1"/>
      <c r="NWV1492" s="1"/>
      <c r="NWW1492" s="1"/>
      <c r="NWX1492" s="1"/>
      <c r="NWY1492" s="1"/>
      <c r="NWZ1492" s="1"/>
      <c r="NXA1492" s="1"/>
      <c r="NXB1492" s="1"/>
      <c r="NXC1492" s="1"/>
      <c r="NXD1492" s="1"/>
      <c r="NXE1492" s="1"/>
      <c r="NXF1492" s="1"/>
      <c r="NXG1492" s="1"/>
      <c r="NXH1492" s="1"/>
      <c r="NXI1492" s="1"/>
      <c r="NXJ1492" s="1"/>
      <c r="NXK1492" s="1"/>
      <c r="NXL1492" s="1"/>
      <c r="NXM1492" s="1"/>
      <c r="NXN1492" s="1"/>
      <c r="NXO1492" s="1"/>
      <c r="NXP1492" s="1"/>
      <c r="NXQ1492" s="1"/>
      <c r="NXR1492" s="1"/>
      <c r="NXS1492" s="1"/>
      <c r="NXT1492" s="1"/>
      <c r="NXU1492" s="1"/>
      <c r="NXV1492" s="1"/>
      <c r="NXW1492" s="1"/>
      <c r="NXX1492" s="1"/>
      <c r="NXY1492" s="1"/>
      <c r="NXZ1492" s="1"/>
      <c r="NYA1492" s="1"/>
      <c r="NYB1492" s="1"/>
      <c r="NYC1492" s="1"/>
      <c r="NYD1492" s="1"/>
      <c r="NYE1492" s="1"/>
      <c r="NYF1492" s="1"/>
      <c r="NYG1492" s="1"/>
      <c r="NYH1492" s="1"/>
      <c r="NYI1492" s="1"/>
      <c r="NYJ1492" s="1"/>
      <c r="NYK1492" s="1"/>
      <c r="NYL1492" s="1"/>
      <c r="NYM1492" s="1"/>
      <c r="NYN1492" s="1"/>
      <c r="NYO1492" s="1"/>
      <c r="NYP1492" s="1"/>
      <c r="NYQ1492" s="1"/>
      <c r="NYR1492" s="1"/>
      <c r="NYS1492" s="1"/>
      <c r="NYT1492" s="1"/>
      <c r="NYU1492" s="1"/>
      <c r="NYV1492" s="1"/>
      <c r="NYW1492" s="1"/>
      <c r="NYX1492" s="1"/>
      <c r="NYY1492" s="1"/>
      <c r="NYZ1492" s="1"/>
      <c r="NZA1492" s="1"/>
      <c r="NZB1492" s="1"/>
      <c r="NZC1492" s="1"/>
      <c r="NZD1492" s="1"/>
      <c r="NZE1492" s="1"/>
      <c r="NZF1492" s="1"/>
      <c r="NZG1492" s="1"/>
      <c r="NZH1492" s="1"/>
      <c r="NZI1492" s="1"/>
      <c r="NZJ1492" s="1"/>
      <c r="NZK1492" s="1"/>
      <c r="NZL1492" s="1"/>
      <c r="NZM1492" s="1"/>
      <c r="NZN1492" s="1"/>
      <c r="NZO1492" s="1"/>
      <c r="NZP1492" s="1"/>
      <c r="NZQ1492" s="1"/>
      <c r="NZR1492" s="1"/>
      <c r="NZS1492" s="1"/>
      <c r="NZT1492" s="1"/>
      <c r="NZU1492" s="1"/>
      <c r="NZV1492" s="1"/>
      <c r="NZW1492" s="1"/>
      <c r="NZX1492" s="1"/>
      <c r="NZY1492" s="1"/>
      <c r="NZZ1492" s="1"/>
      <c r="OAA1492" s="1"/>
      <c r="OAB1492" s="1"/>
      <c r="OAC1492" s="1"/>
      <c r="OAD1492" s="1"/>
      <c r="OAE1492" s="1"/>
      <c r="OAF1492" s="1"/>
      <c r="OAG1492" s="1"/>
      <c r="OAH1492" s="1"/>
      <c r="OAI1492" s="1"/>
      <c r="OAJ1492" s="1"/>
      <c r="OAK1492" s="1"/>
      <c r="OAL1492" s="1"/>
      <c r="OAM1492" s="1"/>
      <c r="OAN1492" s="1"/>
      <c r="OAO1492" s="1"/>
      <c r="OAP1492" s="1"/>
      <c r="OAQ1492" s="1"/>
      <c r="OAR1492" s="1"/>
      <c r="OAS1492" s="1"/>
      <c r="OAT1492" s="1"/>
      <c r="OAU1492" s="1"/>
      <c r="OAV1492" s="1"/>
      <c r="OAW1492" s="1"/>
      <c r="OAX1492" s="1"/>
      <c r="OAY1492" s="1"/>
      <c r="OAZ1492" s="1"/>
      <c r="OBA1492" s="1"/>
      <c r="OBB1492" s="1"/>
      <c r="OBC1492" s="1"/>
      <c r="OBD1492" s="1"/>
      <c r="OBE1492" s="1"/>
      <c r="OBF1492" s="1"/>
      <c r="OBG1492" s="1"/>
      <c r="OBH1492" s="1"/>
      <c r="OBI1492" s="1"/>
      <c r="OBJ1492" s="1"/>
      <c r="OBK1492" s="1"/>
      <c r="OBL1492" s="1"/>
      <c r="OBM1492" s="1"/>
      <c r="OBN1492" s="1"/>
      <c r="OBO1492" s="1"/>
      <c r="OBP1492" s="1"/>
      <c r="OBQ1492" s="1"/>
      <c r="OBR1492" s="1"/>
      <c r="OBS1492" s="1"/>
      <c r="OBT1492" s="1"/>
      <c r="OBU1492" s="1"/>
      <c r="OBV1492" s="1"/>
      <c r="OBW1492" s="1"/>
      <c r="OBX1492" s="1"/>
      <c r="OBY1492" s="1"/>
      <c r="OBZ1492" s="1"/>
      <c r="OCA1492" s="1"/>
      <c r="OCB1492" s="1"/>
      <c r="OCC1492" s="1"/>
      <c r="OCD1492" s="1"/>
      <c r="OCE1492" s="1"/>
      <c r="OCF1492" s="1"/>
      <c r="OCG1492" s="1"/>
      <c r="OCH1492" s="1"/>
      <c r="OCI1492" s="1"/>
      <c r="OCJ1492" s="1"/>
      <c r="OCK1492" s="1"/>
      <c r="OCL1492" s="1"/>
      <c r="OCM1492" s="1"/>
      <c r="OCN1492" s="1"/>
      <c r="OCO1492" s="1"/>
      <c r="OCP1492" s="1"/>
      <c r="OCQ1492" s="1"/>
      <c r="OCR1492" s="1"/>
      <c r="OCS1492" s="1"/>
      <c r="OCT1492" s="1"/>
      <c r="OCU1492" s="1"/>
      <c r="OCV1492" s="1"/>
      <c r="OCW1492" s="1"/>
      <c r="OCX1492" s="1"/>
      <c r="OCY1492" s="1"/>
      <c r="OCZ1492" s="1"/>
      <c r="ODA1492" s="1"/>
      <c r="ODB1492" s="1"/>
      <c r="ODC1492" s="1"/>
      <c r="ODD1492" s="1"/>
      <c r="ODE1492" s="1"/>
      <c r="ODF1492" s="1"/>
      <c r="ODG1492" s="1"/>
      <c r="ODH1492" s="1"/>
      <c r="ODI1492" s="1"/>
      <c r="ODJ1492" s="1"/>
      <c r="ODK1492" s="1"/>
      <c r="ODL1492" s="1"/>
      <c r="ODM1492" s="1"/>
      <c r="ODN1492" s="1"/>
      <c r="ODO1492" s="1"/>
      <c r="ODP1492" s="1"/>
      <c r="ODQ1492" s="1"/>
      <c r="ODR1492" s="1"/>
      <c r="ODS1492" s="1"/>
      <c r="ODT1492" s="1"/>
      <c r="ODU1492" s="1"/>
      <c r="ODV1492" s="1"/>
      <c r="ODW1492" s="1"/>
      <c r="ODX1492" s="1"/>
      <c r="ODY1492" s="1"/>
      <c r="ODZ1492" s="1"/>
      <c r="OEA1492" s="1"/>
      <c r="OEB1492" s="1"/>
      <c r="OEC1492" s="1"/>
      <c r="OED1492" s="1"/>
      <c r="OEE1492" s="1"/>
      <c r="OEF1492" s="1"/>
      <c r="OEG1492" s="1"/>
      <c r="OEH1492" s="1"/>
      <c r="OEI1492" s="1"/>
      <c r="OEJ1492" s="1"/>
      <c r="OEK1492" s="1"/>
      <c r="OEL1492" s="1"/>
      <c r="OEM1492" s="1"/>
      <c r="OEN1492" s="1"/>
      <c r="OEO1492" s="1"/>
      <c r="OEP1492" s="1"/>
      <c r="OEQ1492" s="1"/>
      <c r="OER1492" s="1"/>
      <c r="OES1492" s="1"/>
      <c r="OET1492" s="1"/>
      <c r="OEU1492" s="1"/>
      <c r="OEV1492" s="1"/>
      <c r="OEW1492" s="1"/>
      <c r="OEX1492" s="1"/>
      <c r="OEY1492" s="1"/>
      <c r="OEZ1492" s="1"/>
      <c r="OFA1492" s="1"/>
      <c r="OFB1492" s="1"/>
      <c r="OFC1492" s="1"/>
      <c r="OFD1492" s="1"/>
      <c r="OFE1492" s="1"/>
      <c r="OFF1492" s="1"/>
      <c r="OFG1492" s="1"/>
      <c r="OFH1492" s="1"/>
      <c r="OFI1492" s="1"/>
      <c r="OFJ1492" s="1"/>
      <c r="OFK1492" s="1"/>
      <c r="OFL1492" s="1"/>
      <c r="OFM1492" s="1"/>
      <c r="OFN1492" s="1"/>
      <c r="OFO1492" s="1"/>
      <c r="OFP1492" s="1"/>
      <c r="OFQ1492" s="1"/>
      <c r="OFR1492" s="1"/>
      <c r="OFS1492" s="1"/>
      <c r="OFT1492" s="1"/>
      <c r="OFU1492" s="1"/>
      <c r="OFV1492" s="1"/>
      <c r="OFW1492" s="1"/>
      <c r="OFX1492" s="1"/>
      <c r="OFY1492" s="1"/>
      <c r="OFZ1492" s="1"/>
      <c r="OGA1492" s="1"/>
      <c r="OGB1492" s="1"/>
      <c r="OGC1492" s="1"/>
      <c r="OGD1492" s="1"/>
      <c r="OGE1492" s="1"/>
      <c r="OGF1492" s="1"/>
      <c r="OGG1492" s="1"/>
      <c r="OGH1492" s="1"/>
      <c r="OGI1492" s="1"/>
      <c r="OGJ1492" s="1"/>
      <c r="OGK1492" s="1"/>
      <c r="OGL1492" s="1"/>
      <c r="OGM1492" s="1"/>
      <c r="OGN1492" s="1"/>
      <c r="OGO1492" s="1"/>
      <c r="OGP1492" s="1"/>
      <c r="OGQ1492" s="1"/>
      <c r="OGR1492" s="1"/>
      <c r="OGS1492" s="1"/>
      <c r="OGT1492" s="1"/>
      <c r="OGU1492" s="1"/>
      <c r="OGV1492" s="1"/>
      <c r="OGW1492" s="1"/>
      <c r="OGX1492" s="1"/>
      <c r="OGY1492" s="1"/>
      <c r="OGZ1492" s="1"/>
      <c r="OHA1492" s="1"/>
      <c r="OHB1492" s="1"/>
      <c r="OHC1492" s="1"/>
      <c r="OHD1492" s="1"/>
      <c r="OHE1492" s="1"/>
      <c r="OHF1492" s="1"/>
      <c r="OHG1492" s="1"/>
      <c r="OHH1492" s="1"/>
      <c r="OHI1492" s="1"/>
      <c r="OHJ1492" s="1"/>
      <c r="OHK1492" s="1"/>
      <c r="OHL1492" s="1"/>
      <c r="OHM1492" s="1"/>
      <c r="OHN1492" s="1"/>
      <c r="OHO1492" s="1"/>
      <c r="OHP1492" s="1"/>
      <c r="OHQ1492" s="1"/>
      <c r="OHR1492" s="1"/>
      <c r="OHS1492" s="1"/>
      <c r="OHT1492" s="1"/>
      <c r="OHU1492" s="1"/>
      <c r="OHV1492" s="1"/>
      <c r="OHW1492" s="1"/>
      <c r="OHX1492" s="1"/>
      <c r="OHY1492" s="1"/>
      <c r="OHZ1492" s="1"/>
      <c r="OIA1492" s="1"/>
      <c r="OIB1492" s="1"/>
      <c r="OIC1492" s="1"/>
      <c r="OID1492" s="1"/>
      <c r="OIE1492" s="1"/>
      <c r="OIF1492" s="1"/>
      <c r="OIG1492" s="1"/>
      <c r="OIH1492" s="1"/>
      <c r="OII1492" s="1"/>
      <c r="OIJ1492" s="1"/>
      <c r="OIK1492" s="1"/>
      <c r="OIL1492" s="1"/>
      <c r="OIM1492" s="1"/>
      <c r="OIN1492" s="1"/>
      <c r="OIO1492" s="1"/>
      <c r="OIP1492" s="1"/>
      <c r="OIQ1492" s="1"/>
      <c r="OIR1492" s="1"/>
      <c r="OIS1492" s="1"/>
      <c r="OIT1492" s="1"/>
      <c r="OIU1492" s="1"/>
      <c r="OIV1492" s="1"/>
      <c r="OIW1492" s="1"/>
      <c r="OIX1492" s="1"/>
      <c r="OIY1492" s="1"/>
      <c r="OIZ1492" s="1"/>
      <c r="OJA1492" s="1"/>
      <c r="OJB1492" s="1"/>
      <c r="OJC1492" s="1"/>
      <c r="OJD1492" s="1"/>
      <c r="OJE1492" s="1"/>
      <c r="OJF1492" s="1"/>
      <c r="OJG1492" s="1"/>
      <c r="OJH1492" s="1"/>
      <c r="OJI1492" s="1"/>
      <c r="OJJ1492" s="1"/>
      <c r="OJK1492" s="1"/>
      <c r="OJL1492" s="1"/>
      <c r="OJM1492" s="1"/>
      <c r="OJN1492" s="1"/>
      <c r="OJO1492" s="1"/>
      <c r="OJP1492" s="1"/>
      <c r="OJQ1492" s="1"/>
      <c r="OJR1492" s="1"/>
      <c r="OJS1492" s="1"/>
      <c r="OJT1492" s="1"/>
      <c r="OJU1492" s="1"/>
      <c r="OJV1492" s="1"/>
      <c r="OJW1492" s="1"/>
      <c r="OJX1492" s="1"/>
      <c r="OJY1492" s="1"/>
      <c r="OJZ1492" s="1"/>
      <c r="OKA1492" s="1"/>
      <c r="OKB1492" s="1"/>
      <c r="OKC1492" s="1"/>
      <c r="OKD1492" s="1"/>
      <c r="OKE1492" s="1"/>
      <c r="OKF1492" s="1"/>
      <c r="OKG1492" s="1"/>
      <c r="OKH1492" s="1"/>
      <c r="OKI1492" s="1"/>
      <c r="OKJ1492" s="1"/>
      <c r="OKK1492" s="1"/>
      <c r="OKL1492" s="1"/>
      <c r="OKM1492" s="1"/>
      <c r="OKN1492" s="1"/>
      <c r="OKO1492" s="1"/>
      <c r="OKP1492" s="1"/>
      <c r="OKQ1492" s="1"/>
      <c r="OKR1492" s="1"/>
      <c r="OKS1492" s="1"/>
      <c r="OKT1492" s="1"/>
      <c r="OKU1492" s="1"/>
      <c r="OKV1492" s="1"/>
      <c r="OKW1492" s="1"/>
      <c r="OKX1492" s="1"/>
      <c r="OKY1492" s="1"/>
      <c r="OKZ1492" s="1"/>
      <c r="OLA1492" s="1"/>
      <c r="OLB1492" s="1"/>
      <c r="OLC1492" s="1"/>
      <c r="OLD1492" s="1"/>
      <c r="OLE1492" s="1"/>
      <c r="OLF1492" s="1"/>
      <c r="OLG1492" s="1"/>
      <c r="OLH1492" s="1"/>
      <c r="OLI1492" s="1"/>
      <c r="OLJ1492" s="1"/>
      <c r="OLK1492" s="1"/>
      <c r="OLL1492" s="1"/>
      <c r="OLM1492" s="1"/>
      <c r="OLN1492" s="1"/>
      <c r="OLO1492" s="1"/>
      <c r="OLP1492" s="1"/>
      <c r="OLQ1492" s="1"/>
      <c r="OLR1492" s="1"/>
      <c r="OLS1492" s="1"/>
      <c r="OLT1492" s="1"/>
      <c r="OLU1492" s="1"/>
      <c r="OLV1492" s="1"/>
      <c r="OLW1492" s="1"/>
      <c r="OLX1492" s="1"/>
      <c r="OLY1492" s="1"/>
      <c r="OLZ1492" s="1"/>
      <c r="OMA1492" s="1"/>
      <c r="OMB1492" s="1"/>
      <c r="OMC1492" s="1"/>
      <c r="OMD1492" s="1"/>
      <c r="OME1492" s="1"/>
      <c r="OMF1492" s="1"/>
      <c r="OMG1492" s="1"/>
      <c r="OMH1492" s="1"/>
      <c r="OMI1492" s="1"/>
      <c r="OMJ1492" s="1"/>
      <c r="OMK1492" s="1"/>
      <c r="OML1492" s="1"/>
      <c r="OMM1492" s="1"/>
      <c r="OMN1492" s="1"/>
      <c r="OMO1492" s="1"/>
      <c r="OMP1492" s="1"/>
      <c r="OMQ1492" s="1"/>
      <c r="OMR1492" s="1"/>
      <c r="OMS1492" s="1"/>
      <c r="OMT1492" s="1"/>
      <c r="OMU1492" s="1"/>
      <c r="OMV1492" s="1"/>
      <c r="OMW1492" s="1"/>
      <c r="OMX1492" s="1"/>
      <c r="OMY1492" s="1"/>
      <c r="OMZ1492" s="1"/>
      <c r="ONA1492" s="1"/>
      <c r="ONB1492" s="1"/>
      <c r="ONC1492" s="1"/>
      <c r="OND1492" s="1"/>
      <c r="ONE1492" s="1"/>
      <c r="ONF1492" s="1"/>
      <c r="ONG1492" s="1"/>
      <c r="ONH1492" s="1"/>
      <c r="ONI1492" s="1"/>
      <c r="ONJ1492" s="1"/>
      <c r="ONK1492" s="1"/>
      <c r="ONL1492" s="1"/>
      <c r="ONM1492" s="1"/>
      <c r="ONN1492" s="1"/>
      <c r="ONO1492" s="1"/>
      <c r="ONP1492" s="1"/>
      <c r="ONQ1492" s="1"/>
      <c r="ONR1492" s="1"/>
      <c r="ONS1492" s="1"/>
      <c r="ONT1492" s="1"/>
      <c r="ONU1492" s="1"/>
      <c r="ONV1492" s="1"/>
      <c r="ONW1492" s="1"/>
      <c r="ONX1492" s="1"/>
      <c r="ONY1492" s="1"/>
      <c r="ONZ1492" s="1"/>
      <c r="OOA1492" s="1"/>
      <c r="OOB1492" s="1"/>
      <c r="OOC1492" s="1"/>
      <c r="OOD1492" s="1"/>
      <c r="OOE1492" s="1"/>
      <c r="OOF1492" s="1"/>
      <c r="OOG1492" s="1"/>
      <c r="OOH1492" s="1"/>
      <c r="OOI1492" s="1"/>
      <c r="OOJ1492" s="1"/>
      <c r="OOK1492" s="1"/>
      <c r="OOL1492" s="1"/>
      <c r="OOM1492" s="1"/>
      <c r="OON1492" s="1"/>
      <c r="OOO1492" s="1"/>
      <c r="OOP1492" s="1"/>
      <c r="OOQ1492" s="1"/>
      <c r="OOR1492" s="1"/>
      <c r="OOS1492" s="1"/>
      <c r="OOT1492" s="1"/>
      <c r="OOU1492" s="1"/>
      <c r="OOV1492" s="1"/>
      <c r="OOW1492" s="1"/>
      <c r="OOX1492" s="1"/>
      <c r="OOY1492" s="1"/>
      <c r="OOZ1492" s="1"/>
      <c r="OPA1492" s="1"/>
      <c r="OPB1492" s="1"/>
      <c r="OPC1492" s="1"/>
      <c r="OPD1492" s="1"/>
      <c r="OPE1492" s="1"/>
      <c r="OPF1492" s="1"/>
      <c r="OPG1492" s="1"/>
      <c r="OPH1492" s="1"/>
      <c r="OPI1492" s="1"/>
      <c r="OPJ1492" s="1"/>
      <c r="OPK1492" s="1"/>
      <c r="OPL1492" s="1"/>
      <c r="OPM1492" s="1"/>
      <c r="OPN1492" s="1"/>
      <c r="OPO1492" s="1"/>
      <c r="OPP1492" s="1"/>
      <c r="OPQ1492" s="1"/>
      <c r="OPR1492" s="1"/>
      <c r="OPS1492" s="1"/>
      <c r="OPT1492" s="1"/>
      <c r="OPU1492" s="1"/>
      <c r="OPV1492" s="1"/>
      <c r="OPW1492" s="1"/>
      <c r="OPX1492" s="1"/>
      <c r="OPY1492" s="1"/>
      <c r="OPZ1492" s="1"/>
      <c r="OQA1492" s="1"/>
      <c r="OQB1492" s="1"/>
      <c r="OQC1492" s="1"/>
      <c r="OQD1492" s="1"/>
      <c r="OQE1492" s="1"/>
      <c r="OQF1492" s="1"/>
      <c r="OQG1492" s="1"/>
      <c r="OQH1492" s="1"/>
      <c r="OQI1492" s="1"/>
      <c r="OQJ1492" s="1"/>
      <c r="OQK1492" s="1"/>
      <c r="OQL1492" s="1"/>
      <c r="OQM1492" s="1"/>
      <c r="OQN1492" s="1"/>
      <c r="OQO1492" s="1"/>
      <c r="OQP1492" s="1"/>
      <c r="OQQ1492" s="1"/>
      <c r="OQR1492" s="1"/>
      <c r="OQS1492" s="1"/>
      <c r="OQT1492" s="1"/>
      <c r="OQU1492" s="1"/>
      <c r="OQV1492" s="1"/>
      <c r="OQW1492" s="1"/>
      <c r="OQX1492" s="1"/>
      <c r="OQY1492" s="1"/>
      <c r="OQZ1492" s="1"/>
      <c r="ORA1492" s="1"/>
      <c r="ORB1492" s="1"/>
      <c r="ORC1492" s="1"/>
      <c r="ORD1492" s="1"/>
      <c r="ORE1492" s="1"/>
      <c r="ORF1492" s="1"/>
      <c r="ORG1492" s="1"/>
      <c r="ORH1492" s="1"/>
      <c r="ORI1492" s="1"/>
      <c r="ORJ1492" s="1"/>
      <c r="ORK1492" s="1"/>
      <c r="ORL1492" s="1"/>
      <c r="ORM1492" s="1"/>
      <c r="ORN1492" s="1"/>
      <c r="ORO1492" s="1"/>
      <c r="ORP1492" s="1"/>
      <c r="ORQ1492" s="1"/>
      <c r="ORR1492" s="1"/>
      <c r="ORS1492" s="1"/>
      <c r="ORT1492" s="1"/>
      <c r="ORU1492" s="1"/>
      <c r="ORV1492" s="1"/>
      <c r="ORW1492" s="1"/>
      <c r="ORX1492" s="1"/>
      <c r="ORY1492" s="1"/>
      <c r="ORZ1492" s="1"/>
      <c r="OSA1492" s="1"/>
      <c r="OSB1492" s="1"/>
      <c r="OSC1492" s="1"/>
      <c r="OSD1492" s="1"/>
      <c r="OSE1492" s="1"/>
      <c r="OSF1492" s="1"/>
      <c r="OSG1492" s="1"/>
      <c r="OSH1492" s="1"/>
      <c r="OSI1492" s="1"/>
      <c r="OSJ1492" s="1"/>
      <c r="OSK1492" s="1"/>
      <c r="OSL1492" s="1"/>
      <c r="OSM1492" s="1"/>
      <c r="OSN1492" s="1"/>
      <c r="OSO1492" s="1"/>
      <c r="OSP1492" s="1"/>
      <c r="OSQ1492" s="1"/>
      <c r="OSR1492" s="1"/>
      <c r="OSS1492" s="1"/>
      <c r="OST1492" s="1"/>
      <c r="OSU1492" s="1"/>
      <c r="OSV1492" s="1"/>
      <c r="OSW1492" s="1"/>
      <c r="OSX1492" s="1"/>
      <c r="OSY1492" s="1"/>
      <c r="OSZ1492" s="1"/>
      <c r="OTA1492" s="1"/>
      <c r="OTB1492" s="1"/>
      <c r="OTC1492" s="1"/>
      <c r="OTD1492" s="1"/>
      <c r="OTE1492" s="1"/>
      <c r="OTF1492" s="1"/>
      <c r="OTG1492" s="1"/>
      <c r="OTH1492" s="1"/>
      <c r="OTI1492" s="1"/>
      <c r="OTJ1492" s="1"/>
      <c r="OTK1492" s="1"/>
      <c r="OTL1492" s="1"/>
      <c r="OTM1492" s="1"/>
      <c r="OTN1492" s="1"/>
      <c r="OTO1492" s="1"/>
      <c r="OTP1492" s="1"/>
      <c r="OTQ1492" s="1"/>
      <c r="OTR1492" s="1"/>
      <c r="OTS1492" s="1"/>
      <c r="OTT1492" s="1"/>
      <c r="OTU1492" s="1"/>
      <c r="OTV1492" s="1"/>
      <c r="OTW1492" s="1"/>
      <c r="OTX1492" s="1"/>
      <c r="OTY1492" s="1"/>
      <c r="OTZ1492" s="1"/>
      <c r="OUA1492" s="1"/>
      <c r="OUB1492" s="1"/>
      <c r="OUC1492" s="1"/>
      <c r="OUD1492" s="1"/>
      <c r="OUE1492" s="1"/>
      <c r="OUF1492" s="1"/>
      <c r="OUG1492" s="1"/>
      <c r="OUH1492" s="1"/>
      <c r="OUI1492" s="1"/>
      <c r="OUJ1492" s="1"/>
      <c r="OUK1492" s="1"/>
      <c r="OUL1492" s="1"/>
      <c r="OUM1492" s="1"/>
      <c r="OUN1492" s="1"/>
      <c r="OUO1492" s="1"/>
      <c r="OUP1492" s="1"/>
      <c r="OUQ1492" s="1"/>
      <c r="OUR1492" s="1"/>
      <c r="OUS1492" s="1"/>
      <c r="OUT1492" s="1"/>
      <c r="OUU1492" s="1"/>
      <c r="OUV1492" s="1"/>
      <c r="OUW1492" s="1"/>
      <c r="OUX1492" s="1"/>
      <c r="OUY1492" s="1"/>
      <c r="OUZ1492" s="1"/>
      <c r="OVA1492" s="1"/>
      <c r="OVB1492" s="1"/>
      <c r="OVC1492" s="1"/>
      <c r="OVD1492" s="1"/>
      <c r="OVE1492" s="1"/>
      <c r="OVF1492" s="1"/>
      <c r="OVG1492" s="1"/>
      <c r="OVH1492" s="1"/>
      <c r="OVI1492" s="1"/>
      <c r="OVJ1492" s="1"/>
      <c r="OVK1492" s="1"/>
      <c r="OVL1492" s="1"/>
      <c r="OVM1492" s="1"/>
      <c r="OVN1492" s="1"/>
      <c r="OVO1492" s="1"/>
      <c r="OVP1492" s="1"/>
      <c r="OVQ1492" s="1"/>
      <c r="OVR1492" s="1"/>
      <c r="OVS1492" s="1"/>
      <c r="OVT1492" s="1"/>
      <c r="OVU1492" s="1"/>
      <c r="OVV1492" s="1"/>
      <c r="OVW1492" s="1"/>
      <c r="OVX1492" s="1"/>
      <c r="OVY1492" s="1"/>
      <c r="OVZ1492" s="1"/>
      <c r="OWA1492" s="1"/>
      <c r="OWB1492" s="1"/>
      <c r="OWC1492" s="1"/>
      <c r="OWD1492" s="1"/>
      <c r="OWE1492" s="1"/>
      <c r="OWF1492" s="1"/>
      <c r="OWG1492" s="1"/>
      <c r="OWH1492" s="1"/>
      <c r="OWI1492" s="1"/>
      <c r="OWJ1492" s="1"/>
      <c r="OWK1492" s="1"/>
      <c r="OWL1492" s="1"/>
      <c r="OWM1492" s="1"/>
      <c r="OWN1492" s="1"/>
      <c r="OWO1492" s="1"/>
      <c r="OWP1492" s="1"/>
      <c r="OWQ1492" s="1"/>
      <c r="OWR1492" s="1"/>
      <c r="OWS1492" s="1"/>
      <c r="OWT1492" s="1"/>
      <c r="OWU1492" s="1"/>
      <c r="OWV1492" s="1"/>
      <c r="OWW1492" s="1"/>
      <c r="OWX1492" s="1"/>
      <c r="OWY1492" s="1"/>
      <c r="OWZ1492" s="1"/>
      <c r="OXA1492" s="1"/>
      <c r="OXB1492" s="1"/>
      <c r="OXC1492" s="1"/>
      <c r="OXD1492" s="1"/>
      <c r="OXE1492" s="1"/>
      <c r="OXF1492" s="1"/>
      <c r="OXG1492" s="1"/>
      <c r="OXH1492" s="1"/>
      <c r="OXI1492" s="1"/>
      <c r="OXJ1492" s="1"/>
      <c r="OXK1492" s="1"/>
      <c r="OXL1492" s="1"/>
      <c r="OXM1492" s="1"/>
      <c r="OXN1492" s="1"/>
      <c r="OXO1492" s="1"/>
      <c r="OXP1492" s="1"/>
      <c r="OXQ1492" s="1"/>
      <c r="OXR1492" s="1"/>
      <c r="OXS1492" s="1"/>
      <c r="OXT1492" s="1"/>
      <c r="OXU1492" s="1"/>
      <c r="OXV1492" s="1"/>
      <c r="OXW1492" s="1"/>
      <c r="OXX1492" s="1"/>
      <c r="OXY1492" s="1"/>
      <c r="OXZ1492" s="1"/>
      <c r="OYA1492" s="1"/>
      <c r="OYB1492" s="1"/>
      <c r="OYC1492" s="1"/>
      <c r="OYD1492" s="1"/>
      <c r="OYE1492" s="1"/>
      <c r="OYF1492" s="1"/>
      <c r="OYG1492" s="1"/>
      <c r="OYH1492" s="1"/>
      <c r="OYI1492" s="1"/>
      <c r="OYJ1492" s="1"/>
      <c r="OYK1492" s="1"/>
      <c r="OYL1492" s="1"/>
      <c r="OYM1492" s="1"/>
      <c r="OYN1492" s="1"/>
      <c r="OYO1492" s="1"/>
      <c r="OYP1492" s="1"/>
      <c r="OYQ1492" s="1"/>
      <c r="OYR1492" s="1"/>
      <c r="OYS1492" s="1"/>
      <c r="OYT1492" s="1"/>
      <c r="OYU1492" s="1"/>
      <c r="OYV1492" s="1"/>
      <c r="OYW1492" s="1"/>
      <c r="OYX1492" s="1"/>
      <c r="OYY1492" s="1"/>
      <c r="OYZ1492" s="1"/>
      <c r="OZA1492" s="1"/>
      <c r="OZB1492" s="1"/>
      <c r="OZC1492" s="1"/>
      <c r="OZD1492" s="1"/>
      <c r="OZE1492" s="1"/>
      <c r="OZF1492" s="1"/>
      <c r="OZG1492" s="1"/>
      <c r="OZH1492" s="1"/>
      <c r="OZI1492" s="1"/>
      <c r="OZJ1492" s="1"/>
      <c r="OZK1492" s="1"/>
      <c r="OZL1492" s="1"/>
      <c r="OZM1492" s="1"/>
      <c r="OZN1492" s="1"/>
      <c r="OZO1492" s="1"/>
      <c r="OZP1492" s="1"/>
      <c r="OZQ1492" s="1"/>
      <c r="OZR1492" s="1"/>
      <c r="OZS1492" s="1"/>
      <c r="OZT1492" s="1"/>
      <c r="OZU1492" s="1"/>
      <c r="OZV1492" s="1"/>
      <c r="OZW1492" s="1"/>
      <c r="OZX1492" s="1"/>
      <c r="OZY1492" s="1"/>
      <c r="OZZ1492" s="1"/>
      <c r="PAA1492" s="1"/>
      <c r="PAB1492" s="1"/>
      <c r="PAC1492" s="1"/>
      <c r="PAD1492" s="1"/>
      <c r="PAE1492" s="1"/>
      <c r="PAF1492" s="1"/>
      <c r="PAG1492" s="1"/>
      <c r="PAH1492" s="1"/>
      <c r="PAI1492" s="1"/>
      <c r="PAJ1492" s="1"/>
      <c r="PAK1492" s="1"/>
      <c r="PAL1492" s="1"/>
      <c r="PAM1492" s="1"/>
      <c r="PAN1492" s="1"/>
      <c r="PAO1492" s="1"/>
      <c r="PAP1492" s="1"/>
      <c r="PAQ1492" s="1"/>
      <c r="PAR1492" s="1"/>
      <c r="PAS1492" s="1"/>
      <c r="PAT1492" s="1"/>
      <c r="PAU1492" s="1"/>
      <c r="PAV1492" s="1"/>
      <c r="PAW1492" s="1"/>
      <c r="PAX1492" s="1"/>
      <c r="PAY1492" s="1"/>
      <c r="PAZ1492" s="1"/>
      <c r="PBA1492" s="1"/>
      <c r="PBB1492" s="1"/>
      <c r="PBC1492" s="1"/>
      <c r="PBD1492" s="1"/>
      <c r="PBE1492" s="1"/>
      <c r="PBF1492" s="1"/>
      <c r="PBG1492" s="1"/>
      <c r="PBH1492" s="1"/>
      <c r="PBI1492" s="1"/>
      <c r="PBJ1492" s="1"/>
      <c r="PBK1492" s="1"/>
      <c r="PBL1492" s="1"/>
      <c r="PBM1492" s="1"/>
      <c r="PBN1492" s="1"/>
      <c r="PBO1492" s="1"/>
      <c r="PBP1492" s="1"/>
      <c r="PBQ1492" s="1"/>
      <c r="PBR1492" s="1"/>
      <c r="PBS1492" s="1"/>
      <c r="PBT1492" s="1"/>
      <c r="PBU1492" s="1"/>
      <c r="PBV1492" s="1"/>
      <c r="PBW1492" s="1"/>
      <c r="PBX1492" s="1"/>
      <c r="PBY1492" s="1"/>
      <c r="PBZ1492" s="1"/>
      <c r="PCA1492" s="1"/>
      <c r="PCB1492" s="1"/>
      <c r="PCC1492" s="1"/>
      <c r="PCD1492" s="1"/>
      <c r="PCE1492" s="1"/>
      <c r="PCF1492" s="1"/>
      <c r="PCG1492" s="1"/>
      <c r="PCH1492" s="1"/>
      <c r="PCI1492" s="1"/>
      <c r="PCJ1492" s="1"/>
      <c r="PCK1492" s="1"/>
      <c r="PCL1492" s="1"/>
      <c r="PCM1492" s="1"/>
      <c r="PCN1492" s="1"/>
      <c r="PCO1492" s="1"/>
      <c r="PCP1492" s="1"/>
      <c r="PCQ1492" s="1"/>
      <c r="PCR1492" s="1"/>
      <c r="PCS1492" s="1"/>
      <c r="PCT1492" s="1"/>
      <c r="PCU1492" s="1"/>
      <c r="PCV1492" s="1"/>
      <c r="PCW1492" s="1"/>
      <c r="PCX1492" s="1"/>
      <c r="PCY1492" s="1"/>
      <c r="PCZ1492" s="1"/>
      <c r="PDA1492" s="1"/>
      <c r="PDB1492" s="1"/>
      <c r="PDC1492" s="1"/>
      <c r="PDD1492" s="1"/>
      <c r="PDE1492" s="1"/>
      <c r="PDF1492" s="1"/>
      <c r="PDG1492" s="1"/>
      <c r="PDH1492" s="1"/>
      <c r="PDI1492" s="1"/>
      <c r="PDJ1492" s="1"/>
      <c r="PDK1492" s="1"/>
      <c r="PDL1492" s="1"/>
      <c r="PDM1492" s="1"/>
      <c r="PDN1492" s="1"/>
      <c r="PDO1492" s="1"/>
      <c r="PDP1492" s="1"/>
      <c r="PDQ1492" s="1"/>
      <c r="PDR1492" s="1"/>
      <c r="PDS1492" s="1"/>
      <c r="PDT1492" s="1"/>
      <c r="PDU1492" s="1"/>
      <c r="PDV1492" s="1"/>
      <c r="PDW1492" s="1"/>
      <c r="PDX1492" s="1"/>
      <c r="PDY1492" s="1"/>
      <c r="PDZ1492" s="1"/>
      <c r="PEA1492" s="1"/>
      <c r="PEB1492" s="1"/>
      <c r="PEC1492" s="1"/>
      <c r="PED1492" s="1"/>
      <c r="PEE1492" s="1"/>
      <c r="PEF1492" s="1"/>
      <c r="PEG1492" s="1"/>
      <c r="PEH1492" s="1"/>
      <c r="PEI1492" s="1"/>
      <c r="PEJ1492" s="1"/>
      <c r="PEK1492" s="1"/>
      <c r="PEL1492" s="1"/>
      <c r="PEM1492" s="1"/>
      <c r="PEN1492" s="1"/>
      <c r="PEO1492" s="1"/>
      <c r="PEP1492" s="1"/>
      <c r="PEQ1492" s="1"/>
      <c r="PER1492" s="1"/>
      <c r="PES1492" s="1"/>
      <c r="PET1492" s="1"/>
      <c r="PEU1492" s="1"/>
      <c r="PEV1492" s="1"/>
      <c r="PEW1492" s="1"/>
      <c r="PEX1492" s="1"/>
      <c r="PEY1492" s="1"/>
      <c r="PEZ1492" s="1"/>
      <c r="PFA1492" s="1"/>
      <c r="PFB1492" s="1"/>
      <c r="PFC1492" s="1"/>
      <c r="PFD1492" s="1"/>
      <c r="PFE1492" s="1"/>
      <c r="PFF1492" s="1"/>
      <c r="PFG1492" s="1"/>
      <c r="PFH1492" s="1"/>
      <c r="PFI1492" s="1"/>
      <c r="PFJ1492" s="1"/>
      <c r="PFK1492" s="1"/>
      <c r="PFL1492" s="1"/>
      <c r="PFM1492" s="1"/>
      <c r="PFN1492" s="1"/>
      <c r="PFO1492" s="1"/>
      <c r="PFP1492" s="1"/>
      <c r="PFQ1492" s="1"/>
      <c r="PFR1492" s="1"/>
      <c r="PFS1492" s="1"/>
      <c r="PFT1492" s="1"/>
      <c r="PFU1492" s="1"/>
      <c r="PFV1492" s="1"/>
      <c r="PFW1492" s="1"/>
      <c r="PFX1492" s="1"/>
      <c r="PFY1492" s="1"/>
      <c r="PFZ1492" s="1"/>
      <c r="PGA1492" s="1"/>
      <c r="PGB1492" s="1"/>
      <c r="PGC1492" s="1"/>
      <c r="PGD1492" s="1"/>
      <c r="PGE1492" s="1"/>
      <c r="PGF1492" s="1"/>
      <c r="PGG1492" s="1"/>
      <c r="PGH1492" s="1"/>
      <c r="PGI1492" s="1"/>
      <c r="PGJ1492" s="1"/>
      <c r="PGK1492" s="1"/>
      <c r="PGL1492" s="1"/>
      <c r="PGM1492" s="1"/>
      <c r="PGN1492" s="1"/>
      <c r="PGO1492" s="1"/>
      <c r="PGP1492" s="1"/>
      <c r="PGQ1492" s="1"/>
      <c r="PGR1492" s="1"/>
      <c r="PGS1492" s="1"/>
      <c r="PGT1492" s="1"/>
      <c r="PGU1492" s="1"/>
      <c r="PGV1492" s="1"/>
      <c r="PGW1492" s="1"/>
      <c r="PGX1492" s="1"/>
      <c r="PGY1492" s="1"/>
      <c r="PGZ1492" s="1"/>
      <c r="PHA1492" s="1"/>
      <c r="PHB1492" s="1"/>
      <c r="PHC1492" s="1"/>
      <c r="PHD1492" s="1"/>
      <c r="PHE1492" s="1"/>
      <c r="PHF1492" s="1"/>
      <c r="PHG1492" s="1"/>
      <c r="PHH1492" s="1"/>
      <c r="PHI1492" s="1"/>
      <c r="PHJ1492" s="1"/>
      <c r="PHK1492" s="1"/>
      <c r="PHL1492" s="1"/>
      <c r="PHM1492" s="1"/>
      <c r="PHN1492" s="1"/>
      <c r="PHO1492" s="1"/>
      <c r="PHP1492" s="1"/>
      <c r="PHQ1492" s="1"/>
      <c r="PHR1492" s="1"/>
      <c r="PHS1492" s="1"/>
      <c r="PHT1492" s="1"/>
      <c r="PHU1492" s="1"/>
      <c r="PHV1492" s="1"/>
      <c r="PHW1492" s="1"/>
      <c r="PHX1492" s="1"/>
      <c r="PHY1492" s="1"/>
      <c r="PHZ1492" s="1"/>
      <c r="PIA1492" s="1"/>
      <c r="PIB1492" s="1"/>
      <c r="PIC1492" s="1"/>
      <c r="PID1492" s="1"/>
      <c r="PIE1492" s="1"/>
      <c r="PIF1492" s="1"/>
      <c r="PIG1492" s="1"/>
      <c r="PIH1492" s="1"/>
      <c r="PII1492" s="1"/>
      <c r="PIJ1492" s="1"/>
      <c r="PIK1492" s="1"/>
      <c r="PIL1492" s="1"/>
      <c r="PIM1492" s="1"/>
      <c r="PIN1492" s="1"/>
      <c r="PIO1492" s="1"/>
      <c r="PIP1492" s="1"/>
      <c r="PIQ1492" s="1"/>
      <c r="PIR1492" s="1"/>
      <c r="PIS1492" s="1"/>
      <c r="PIT1492" s="1"/>
      <c r="PIU1492" s="1"/>
      <c r="PIV1492" s="1"/>
      <c r="PIW1492" s="1"/>
      <c r="PIX1492" s="1"/>
      <c r="PIY1492" s="1"/>
      <c r="PIZ1492" s="1"/>
      <c r="PJA1492" s="1"/>
      <c r="PJB1492" s="1"/>
      <c r="PJC1492" s="1"/>
      <c r="PJD1492" s="1"/>
      <c r="PJE1492" s="1"/>
      <c r="PJF1492" s="1"/>
      <c r="PJG1492" s="1"/>
      <c r="PJH1492" s="1"/>
      <c r="PJI1492" s="1"/>
      <c r="PJJ1492" s="1"/>
      <c r="PJK1492" s="1"/>
      <c r="PJL1492" s="1"/>
      <c r="PJM1492" s="1"/>
      <c r="PJN1492" s="1"/>
      <c r="PJO1492" s="1"/>
      <c r="PJP1492" s="1"/>
      <c r="PJQ1492" s="1"/>
      <c r="PJR1492" s="1"/>
      <c r="PJS1492" s="1"/>
      <c r="PJT1492" s="1"/>
      <c r="PJU1492" s="1"/>
      <c r="PJV1492" s="1"/>
      <c r="PJW1492" s="1"/>
      <c r="PJX1492" s="1"/>
      <c r="PJY1492" s="1"/>
      <c r="PJZ1492" s="1"/>
      <c r="PKA1492" s="1"/>
      <c r="PKB1492" s="1"/>
      <c r="PKC1492" s="1"/>
      <c r="PKD1492" s="1"/>
      <c r="PKE1492" s="1"/>
      <c r="PKF1492" s="1"/>
      <c r="PKG1492" s="1"/>
      <c r="PKH1492" s="1"/>
      <c r="PKI1492" s="1"/>
      <c r="PKJ1492" s="1"/>
      <c r="PKK1492" s="1"/>
      <c r="PKL1492" s="1"/>
      <c r="PKM1492" s="1"/>
      <c r="PKN1492" s="1"/>
      <c r="PKO1492" s="1"/>
      <c r="PKP1492" s="1"/>
      <c r="PKQ1492" s="1"/>
      <c r="PKR1492" s="1"/>
      <c r="PKS1492" s="1"/>
      <c r="PKT1492" s="1"/>
      <c r="PKU1492" s="1"/>
      <c r="PKV1492" s="1"/>
      <c r="PKW1492" s="1"/>
      <c r="PKX1492" s="1"/>
      <c r="PKY1492" s="1"/>
      <c r="PKZ1492" s="1"/>
      <c r="PLA1492" s="1"/>
      <c r="PLB1492" s="1"/>
      <c r="PLC1492" s="1"/>
      <c r="PLD1492" s="1"/>
      <c r="PLE1492" s="1"/>
      <c r="PLF1492" s="1"/>
      <c r="PLG1492" s="1"/>
      <c r="PLH1492" s="1"/>
      <c r="PLI1492" s="1"/>
      <c r="PLJ1492" s="1"/>
      <c r="PLK1492" s="1"/>
      <c r="PLL1492" s="1"/>
      <c r="PLM1492" s="1"/>
      <c r="PLN1492" s="1"/>
      <c r="PLO1492" s="1"/>
      <c r="PLP1492" s="1"/>
      <c r="PLQ1492" s="1"/>
      <c r="PLR1492" s="1"/>
      <c r="PLS1492" s="1"/>
      <c r="PLT1492" s="1"/>
      <c r="PLU1492" s="1"/>
      <c r="PLV1492" s="1"/>
      <c r="PLW1492" s="1"/>
      <c r="PLX1492" s="1"/>
      <c r="PLY1492" s="1"/>
      <c r="PLZ1492" s="1"/>
      <c r="PMA1492" s="1"/>
      <c r="PMB1492" s="1"/>
      <c r="PMC1492" s="1"/>
      <c r="PMD1492" s="1"/>
      <c r="PME1492" s="1"/>
      <c r="PMF1492" s="1"/>
      <c r="PMG1492" s="1"/>
      <c r="PMH1492" s="1"/>
      <c r="PMI1492" s="1"/>
      <c r="PMJ1492" s="1"/>
      <c r="PMK1492" s="1"/>
      <c r="PML1492" s="1"/>
      <c r="PMM1492" s="1"/>
      <c r="PMN1492" s="1"/>
      <c r="PMO1492" s="1"/>
      <c r="PMP1492" s="1"/>
      <c r="PMQ1492" s="1"/>
      <c r="PMR1492" s="1"/>
      <c r="PMS1492" s="1"/>
      <c r="PMT1492" s="1"/>
      <c r="PMU1492" s="1"/>
      <c r="PMV1492" s="1"/>
      <c r="PMW1492" s="1"/>
      <c r="PMX1492" s="1"/>
      <c r="PMY1492" s="1"/>
      <c r="PMZ1492" s="1"/>
      <c r="PNA1492" s="1"/>
      <c r="PNB1492" s="1"/>
      <c r="PNC1492" s="1"/>
      <c r="PND1492" s="1"/>
      <c r="PNE1492" s="1"/>
      <c r="PNF1492" s="1"/>
      <c r="PNG1492" s="1"/>
      <c r="PNH1492" s="1"/>
      <c r="PNI1492" s="1"/>
      <c r="PNJ1492" s="1"/>
      <c r="PNK1492" s="1"/>
      <c r="PNL1492" s="1"/>
      <c r="PNM1492" s="1"/>
      <c r="PNN1492" s="1"/>
      <c r="PNO1492" s="1"/>
      <c r="PNP1492" s="1"/>
      <c r="PNQ1492" s="1"/>
      <c r="PNR1492" s="1"/>
      <c r="PNS1492" s="1"/>
      <c r="PNT1492" s="1"/>
      <c r="PNU1492" s="1"/>
      <c r="PNV1492" s="1"/>
      <c r="PNW1492" s="1"/>
      <c r="PNX1492" s="1"/>
      <c r="PNY1492" s="1"/>
      <c r="PNZ1492" s="1"/>
      <c r="POA1492" s="1"/>
      <c r="POB1492" s="1"/>
      <c r="POC1492" s="1"/>
      <c r="POD1492" s="1"/>
      <c r="POE1492" s="1"/>
      <c r="POF1492" s="1"/>
      <c r="POG1492" s="1"/>
      <c r="POH1492" s="1"/>
      <c r="POI1492" s="1"/>
      <c r="POJ1492" s="1"/>
      <c r="POK1492" s="1"/>
      <c r="POL1492" s="1"/>
      <c r="POM1492" s="1"/>
      <c r="PON1492" s="1"/>
      <c r="POO1492" s="1"/>
      <c r="POP1492" s="1"/>
      <c r="POQ1492" s="1"/>
      <c r="POR1492" s="1"/>
      <c r="POS1492" s="1"/>
      <c r="POT1492" s="1"/>
      <c r="POU1492" s="1"/>
      <c r="POV1492" s="1"/>
      <c r="POW1492" s="1"/>
      <c r="POX1492" s="1"/>
      <c r="POY1492" s="1"/>
      <c r="POZ1492" s="1"/>
      <c r="PPA1492" s="1"/>
      <c r="PPB1492" s="1"/>
      <c r="PPC1492" s="1"/>
      <c r="PPD1492" s="1"/>
      <c r="PPE1492" s="1"/>
      <c r="PPF1492" s="1"/>
      <c r="PPG1492" s="1"/>
      <c r="PPH1492" s="1"/>
      <c r="PPI1492" s="1"/>
      <c r="PPJ1492" s="1"/>
      <c r="PPK1492" s="1"/>
      <c r="PPL1492" s="1"/>
      <c r="PPM1492" s="1"/>
      <c r="PPN1492" s="1"/>
      <c r="PPO1492" s="1"/>
      <c r="PPP1492" s="1"/>
      <c r="PPQ1492" s="1"/>
      <c r="PPR1492" s="1"/>
      <c r="PPS1492" s="1"/>
      <c r="PPT1492" s="1"/>
      <c r="PPU1492" s="1"/>
      <c r="PPV1492" s="1"/>
      <c r="PPW1492" s="1"/>
      <c r="PPX1492" s="1"/>
      <c r="PPY1492" s="1"/>
      <c r="PPZ1492" s="1"/>
      <c r="PQA1492" s="1"/>
      <c r="PQB1492" s="1"/>
      <c r="PQC1492" s="1"/>
      <c r="PQD1492" s="1"/>
      <c r="PQE1492" s="1"/>
      <c r="PQF1492" s="1"/>
      <c r="PQG1492" s="1"/>
      <c r="PQH1492" s="1"/>
      <c r="PQI1492" s="1"/>
      <c r="PQJ1492" s="1"/>
      <c r="PQK1492" s="1"/>
      <c r="PQL1492" s="1"/>
      <c r="PQM1492" s="1"/>
      <c r="PQN1492" s="1"/>
      <c r="PQO1492" s="1"/>
      <c r="PQP1492" s="1"/>
      <c r="PQQ1492" s="1"/>
      <c r="PQR1492" s="1"/>
      <c r="PQS1492" s="1"/>
      <c r="PQT1492" s="1"/>
      <c r="PQU1492" s="1"/>
      <c r="PQV1492" s="1"/>
      <c r="PQW1492" s="1"/>
      <c r="PQX1492" s="1"/>
      <c r="PQY1492" s="1"/>
      <c r="PQZ1492" s="1"/>
      <c r="PRA1492" s="1"/>
      <c r="PRB1492" s="1"/>
      <c r="PRC1492" s="1"/>
      <c r="PRD1492" s="1"/>
      <c r="PRE1492" s="1"/>
      <c r="PRF1492" s="1"/>
      <c r="PRG1492" s="1"/>
      <c r="PRH1492" s="1"/>
      <c r="PRI1492" s="1"/>
      <c r="PRJ1492" s="1"/>
      <c r="PRK1492" s="1"/>
      <c r="PRL1492" s="1"/>
      <c r="PRM1492" s="1"/>
      <c r="PRN1492" s="1"/>
      <c r="PRO1492" s="1"/>
      <c r="PRP1492" s="1"/>
      <c r="PRQ1492" s="1"/>
      <c r="PRR1492" s="1"/>
      <c r="PRS1492" s="1"/>
      <c r="PRT1492" s="1"/>
      <c r="PRU1492" s="1"/>
      <c r="PRV1492" s="1"/>
      <c r="PRW1492" s="1"/>
      <c r="PRX1492" s="1"/>
      <c r="PRY1492" s="1"/>
      <c r="PRZ1492" s="1"/>
      <c r="PSA1492" s="1"/>
      <c r="PSB1492" s="1"/>
      <c r="PSC1492" s="1"/>
      <c r="PSD1492" s="1"/>
      <c r="PSE1492" s="1"/>
      <c r="PSF1492" s="1"/>
      <c r="PSG1492" s="1"/>
      <c r="PSH1492" s="1"/>
      <c r="PSI1492" s="1"/>
      <c r="PSJ1492" s="1"/>
      <c r="PSK1492" s="1"/>
      <c r="PSL1492" s="1"/>
      <c r="PSM1492" s="1"/>
      <c r="PSN1492" s="1"/>
      <c r="PSO1492" s="1"/>
      <c r="PSP1492" s="1"/>
      <c r="PSQ1492" s="1"/>
      <c r="PSR1492" s="1"/>
      <c r="PSS1492" s="1"/>
      <c r="PST1492" s="1"/>
      <c r="PSU1492" s="1"/>
      <c r="PSV1492" s="1"/>
      <c r="PSW1492" s="1"/>
      <c r="PSX1492" s="1"/>
      <c r="PSY1492" s="1"/>
      <c r="PSZ1492" s="1"/>
      <c r="PTA1492" s="1"/>
      <c r="PTB1492" s="1"/>
      <c r="PTC1492" s="1"/>
      <c r="PTD1492" s="1"/>
      <c r="PTE1492" s="1"/>
      <c r="PTF1492" s="1"/>
      <c r="PTG1492" s="1"/>
      <c r="PTH1492" s="1"/>
      <c r="PTI1492" s="1"/>
      <c r="PTJ1492" s="1"/>
      <c r="PTK1492" s="1"/>
      <c r="PTL1492" s="1"/>
      <c r="PTM1492" s="1"/>
      <c r="PTN1492" s="1"/>
      <c r="PTO1492" s="1"/>
      <c r="PTP1492" s="1"/>
      <c r="PTQ1492" s="1"/>
      <c r="PTR1492" s="1"/>
      <c r="PTS1492" s="1"/>
      <c r="PTT1492" s="1"/>
      <c r="PTU1492" s="1"/>
      <c r="PTV1492" s="1"/>
      <c r="PTW1492" s="1"/>
      <c r="PTX1492" s="1"/>
      <c r="PTY1492" s="1"/>
      <c r="PTZ1492" s="1"/>
      <c r="PUA1492" s="1"/>
      <c r="PUB1492" s="1"/>
      <c r="PUC1492" s="1"/>
      <c r="PUD1492" s="1"/>
      <c r="PUE1492" s="1"/>
      <c r="PUF1492" s="1"/>
      <c r="PUG1492" s="1"/>
      <c r="PUH1492" s="1"/>
      <c r="PUI1492" s="1"/>
      <c r="PUJ1492" s="1"/>
      <c r="PUK1492" s="1"/>
      <c r="PUL1492" s="1"/>
      <c r="PUM1492" s="1"/>
      <c r="PUN1492" s="1"/>
      <c r="PUO1492" s="1"/>
      <c r="PUP1492" s="1"/>
      <c r="PUQ1492" s="1"/>
      <c r="PUR1492" s="1"/>
      <c r="PUS1492" s="1"/>
      <c r="PUT1492" s="1"/>
      <c r="PUU1492" s="1"/>
      <c r="PUV1492" s="1"/>
      <c r="PUW1492" s="1"/>
      <c r="PUX1492" s="1"/>
      <c r="PUY1492" s="1"/>
      <c r="PUZ1492" s="1"/>
      <c r="PVA1492" s="1"/>
      <c r="PVB1492" s="1"/>
      <c r="PVC1492" s="1"/>
      <c r="PVD1492" s="1"/>
      <c r="PVE1492" s="1"/>
      <c r="PVF1492" s="1"/>
      <c r="PVG1492" s="1"/>
      <c r="PVH1492" s="1"/>
      <c r="PVI1492" s="1"/>
      <c r="PVJ1492" s="1"/>
      <c r="PVK1492" s="1"/>
      <c r="PVL1492" s="1"/>
      <c r="PVM1492" s="1"/>
      <c r="PVN1492" s="1"/>
      <c r="PVO1492" s="1"/>
      <c r="PVP1492" s="1"/>
      <c r="PVQ1492" s="1"/>
      <c r="PVR1492" s="1"/>
      <c r="PVS1492" s="1"/>
      <c r="PVT1492" s="1"/>
      <c r="PVU1492" s="1"/>
      <c r="PVV1492" s="1"/>
      <c r="PVW1492" s="1"/>
      <c r="PVX1492" s="1"/>
      <c r="PVY1492" s="1"/>
      <c r="PVZ1492" s="1"/>
      <c r="PWA1492" s="1"/>
      <c r="PWB1492" s="1"/>
      <c r="PWC1492" s="1"/>
      <c r="PWD1492" s="1"/>
      <c r="PWE1492" s="1"/>
      <c r="PWF1492" s="1"/>
      <c r="PWG1492" s="1"/>
      <c r="PWH1492" s="1"/>
      <c r="PWI1492" s="1"/>
      <c r="PWJ1492" s="1"/>
      <c r="PWK1492" s="1"/>
      <c r="PWL1492" s="1"/>
      <c r="PWM1492" s="1"/>
      <c r="PWN1492" s="1"/>
      <c r="PWO1492" s="1"/>
      <c r="PWP1492" s="1"/>
      <c r="PWQ1492" s="1"/>
      <c r="PWR1492" s="1"/>
      <c r="PWS1492" s="1"/>
      <c r="PWT1492" s="1"/>
      <c r="PWU1492" s="1"/>
      <c r="PWV1492" s="1"/>
      <c r="PWW1492" s="1"/>
      <c r="PWX1492" s="1"/>
      <c r="PWY1492" s="1"/>
      <c r="PWZ1492" s="1"/>
      <c r="PXA1492" s="1"/>
      <c r="PXB1492" s="1"/>
      <c r="PXC1492" s="1"/>
      <c r="PXD1492" s="1"/>
      <c r="PXE1492" s="1"/>
      <c r="PXF1492" s="1"/>
      <c r="PXG1492" s="1"/>
      <c r="PXH1492" s="1"/>
      <c r="PXI1492" s="1"/>
      <c r="PXJ1492" s="1"/>
      <c r="PXK1492" s="1"/>
      <c r="PXL1492" s="1"/>
      <c r="PXM1492" s="1"/>
      <c r="PXN1492" s="1"/>
      <c r="PXO1492" s="1"/>
      <c r="PXP1492" s="1"/>
      <c r="PXQ1492" s="1"/>
      <c r="PXR1492" s="1"/>
      <c r="PXS1492" s="1"/>
      <c r="PXT1492" s="1"/>
      <c r="PXU1492" s="1"/>
      <c r="PXV1492" s="1"/>
      <c r="PXW1492" s="1"/>
      <c r="PXX1492" s="1"/>
      <c r="PXY1492" s="1"/>
      <c r="PXZ1492" s="1"/>
      <c r="PYA1492" s="1"/>
      <c r="PYB1492" s="1"/>
      <c r="PYC1492" s="1"/>
      <c r="PYD1492" s="1"/>
      <c r="PYE1492" s="1"/>
      <c r="PYF1492" s="1"/>
      <c r="PYG1492" s="1"/>
      <c r="PYH1492" s="1"/>
      <c r="PYI1492" s="1"/>
      <c r="PYJ1492" s="1"/>
      <c r="PYK1492" s="1"/>
      <c r="PYL1492" s="1"/>
      <c r="PYM1492" s="1"/>
      <c r="PYN1492" s="1"/>
      <c r="PYO1492" s="1"/>
      <c r="PYP1492" s="1"/>
      <c r="PYQ1492" s="1"/>
      <c r="PYR1492" s="1"/>
      <c r="PYS1492" s="1"/>
      <c r="PYT1492" s="1"/>
      <c r="PYU1492" s="1"/>
      <c r="PYV1492" s="1"/>
      <c r="PYW1492" s="1"/>
      <c r="PYX1492" s="1"/>
      <c r="PYY1492" s="1"/>
      <c r="PYZ1492" s="1"/>
      <c r="PZA1492" s="1"/>
      <c r="PZB1492" s="1"/>
      <c r="PZC1492" s="1"/>
      <c r="PZD1492" s="1"/>
      <c r="PZE1492" s="1"/>
      <c r="PZF1492" s="1"/>
      <c r="PZG1492" s="1"/>
      <c r="PZH1492" s="1"/>
      <c r="PZI1492" s="1"/>
      <c r="PZJ1492" s="1"/>
      <c r="PZK1492" s="1"/>
      <c r="PZL1492" s="1"/>
      <c r="PZM1492" s="1"/>
      <c r="PZN1492" s="1"/>
      <c r="PZO1492" s="1"/>
      <c r="PZP1492" s="1"/>
      <c r="PZQ1492" s="1"/>
      <c r="PZR1492" s="1"/>
      <c r="PZS1492" s="1"/>
      <c r="PZT1492" s="1"/>
      <c r="PZU1492" s="1"/>
      <c r="PZV1492" s="1"/>
      <c r="PZW1492" s="1"/>
      <c r="PZX1492" s="1"/>
      <c r="PZY1492" s="1"/>
      <c r="PZZ1492" s="1"/>
      <c r="QAA1492" s="1"/>
      <c r="QAB1492" s="1"/>
      <c r="QAC1492" s="1"/>
      <c r="QAD1492" s="1"/>
      <c r="QAE1492" s="1"/>
      <c r="QAF1492" s="1"/>
      <c r="QAG1492" s="1"/>
      <c r="QAH1492" s="1"/>
      <c r="QAI1492" s="1"/>
      <c r="QAJ1492" s="1"/>
      <c r="QAK1492" s="1"/>
      <c r="QAL1492" s="1"/>
      <c r="QAM1492" s="1"/>
      <c r="QAN1492" s="1"/>
      <c r="QAO1492" s="1"/>
      <c r="QAP1492" s="1"/>
      <c r="QAQ1492" s="1"/>
      <c r="QAR1492" s="1"/>
      <c r="QAS1492" s="1"/>
      <c r="QAT1492" s="1"/>
      <c r="QAU1492" s="1"/>
      <c r="QAV1492" s="1"/>
      <c r="QAW1492" s="1"/>
      <c r="QAX1492" s="1"/>
      <c r="QAY1492" s="1"/>
      <c r="QAZ1492" s="1"/>
      <c r="QBA1492" s="1"/>
      <c r="QBB1492" s="1"/>
      <c r="QBC1492" s="1"/>
      <c r="QBD1492" s="1"/>
      <c r="QBE1492" s="1"/>
      <c r="QBF1492" s="1"/>
      <c r="QBG1492" s="1"/>
      <c r="QBH1492" s="1"/>
      <c r="QBI1492" s="1"/>
      <c r="QBJ1492" s="1"/>
      <c r="QBK1492" s="1"/>
      <c r="QBL1492" s="1"/>
      <c r="QBM1492" s="1"/>
      <c r="QBN1492" s="1"/>
      <c r="QBO1492" s="1"/>
      <c r="QBP1492" s="1"/>
      <c r="QBQ1492" s="1"/>
      <c r="QBR1492" s="1"/>
      <c r="QBS1492" s="1"/>
      <c r="QBT1492" s="1"/>
      <c r="QBU1492" s="1"/>
      <c r="QBV1492" s="1"/>
      <c r="QBW1492" s="1"/>
      <c r="QBX1492" s="1"/>
      <c r="QBY1492" s="1"/>
      <c r="QBZ1492" s="1"/>
      <c r="QCA1492" s="1"/>
      <c r="QCB1492" s="1"/>
      <c r="QCC1492" s="1"/>
      <c r="QCD1492" s="1"/>
      <c r="QCE1492" s="1"/>
      <c r="QCF1492" s="1"/>
      <c r="QCG1492" s="1"/>
      <c r="QCH1492" s="1"/>
      <c r="QCI1492" s="1"/>
      <c r="QCJ1492" s="1"/>
      <c r="QCK1492" s="1"/>
      <c r="QCL1492" s="1"/>
      <c r="QCM1492" s="1"/>
      <c r="QCN1492" s="1"/>
      <c r="QCO1492" s="1"/>
      <c r="QCP1492" s="1"/>
      <c r="QCQ1492" s="1"/>
      <c r="QCR1492" s="1"/>
      <c r="QCS1492" s="1"/>
      <c r="QCT1492" s="1"/>
      <c r="QCU1492" s="1"/>
      <c r="QCV1492" s="1"/>
      <c r="QCW1492" s="1"/>
      <c r="QCX1492" s="1"/>
      <c r="QCY1492" s="1"/>
      <c r="QCZ1492" s="1"/>
      <c r="QDA1492" s="1"/>
      <c r="QDB1492" s="1"/>
      <c r="QDC1492" s="1"/>
      <c r="QDD1492" s="1"/>
      <c r="QDE1492" s="1"/>
      <c r="QDF1492" s="1"/>
      <c r="QDG1492" s="1"/>
      <c r="QDH1492" s="1"/>
      <c r="QDI1492" s="1"/>
      <c r="QDJ1492" s="1"/>
      <c r="QDK1492" s="1"/>
      <c r="QDL1492" s="1"/>
      <c r="QDM1492" s="1"/>
      <c r="QDN1492" s="1"/>
      <c r="QDO1492" s="1"/>
      <c r="QDP1492" s="1"/>
      <c r="QDQ1492" s="1"/>
      <c r="QDR1492" s="1"/>
      <c r="QDS1492" s="1"/>
      <c r="QDT1492" s="1"/>
      <c r="QDU1492" s="1"/>
      <c r="QDV1492" s="1"/>
      <c r="QDW1492" s="1"/>
      <c r="QDX1492" s="1"/>
      <c r="QDY1492" s="1"/>
      <c r="QDZ1492" s="1"/>
      <c r="QEA1492" s="1"/>
      <c r="QEB1492" s="1"/>
      <c r="QEC1492" s="1"/>
      <c r="QED1492" s="1"/>
      <c r="QEE1492" s="1"/>
      <c r="QEF1492" s="1"/>
      <c r="QEG1492" s="1"/>
      <c r="QEH1492" s="1"/>
      <c r="QEI1492" s="1"/>
      <c r="QEJ1492" s="1"/>
      <c r="QEK1492" s="1"/>
      <c r="QEL1492" s="1"/>
      <c r="QEM1492" s="1"/>
      <c r="QEN1492" s="1"/>
      <c r="QEO1492" s="1"/>
      <c r="QEP1492" s="1"/>
      <c r="QEQ1492" s="1"/>
      <c r="QER1492" s="1"/>
      <c r="QES1492" s="1"/>
      <c r="QET1492" s="1"/>
      <c r="QEU1492" s="1"/>
      <c r="QEV1492" s="1"/>
      <c r="QEW1492" s="1"/>
      <c r="QEX1492" s="1"/>
      <c r="QEY1492" s="1"/>
      <c r="QEZ1492" s="1"/>
      <c r="QFA1492" s="1"/>
      <c r="QFB1492" s="1"/>
      <c r="QFC1492" s="1"/>
      <c r="QFD1492" s="1"/>
      <c r="QFE1492" s="1"/>
      <c r="QFF1492" s="1"/>
      <c r="QFG1492" s="1"/>
      <c r="QFH1492" s="1"/>
      <c r="QFI1492" s="1"/>
      <c r="QFJ1492" s="1"/>
      <c r="QFK1492" s="1"/>
      <c r="QFL1492" s="1"/>
      <c r="QFM1492" s="1"/>
      <c r="QFN1492" s="1"/>
      <c r="QFO1492" s="1"/>
      <c r="QFP1492" s="1"/>
      <c r="QFQ1492" s="1"/>
      <c r="QFR1492" s="1"/>
      <c r="QFS1492" s="1"/>
      <c r="QFT1492" s="1"/>
      <c r="QFU1492" s="1"/>
      <c r="QFV1492" s="1"/>
      <c r="QFW1492" s="1"/>
      <c r="QFX1492" s="1"/>
      <c r="QFY1492" s="1"/>
      <c r="QFZ1492" s="1"/>
      <c r="QGA1492" s="1"/>
      <c r="QGB1492" s="1"/>
      <c r="QGC1492" s="1"/>
      <c r="QGD1492" s="1"/>
      <c r="QGE1492" s="1"/>
      <c r="QGF1492" s="1"/>
      <c r="QGG1492" s="1"/>
      <c r="QGH1492" s="1"/>
      <c r="QGI1492" s="1"/>
      <c r="QGJ1492" s="1"/>
      <c r="QGK1492" s="1"/>
      <c r="QGL1492" s="1"/>
      <c r="QGM1492" s="1"/>
      <c r="QGN1492" s="1"/>
      <c r="QGO1492" s="1"/>
      <c r="QGP1492" s="1"/>
      <c r="QGQ1492" s="1"/>
      <c r="QGR1492" s="1"/>
      <c r="QGS1492" s="1"/>
      <c r="QGT1492" s="1"/>
      <c r="QGU1492" s="1"/>
      <c r="QGV1492" s="1"/>
      <c r="QGW1492" s="1"/>
      <c r="QGX1492" s="1"/>
      <c r="QGY1492" s="1"/>
      <c r="QGZ1492" s="1"/>
      <c r="QHA1492" s="1"/>
      <c r="QHB1492" s="1"/>
      <c r="QHC1492" s="1"/>
      <c r="QHD1492" s="1"/>
      <c r="QHE1492" s="1"/>
      <c r="QHF1492" s="1"/>
      <c r="QHG1492" s="1"/>
      <c r="QHH1492" s="1"/>
      <c r="QHI1492" s="1"/>
      <c r="QHJ1492" s="1"/>
      <c r="QHK1492" s="1"/>
      <c r="QHL1492" s="1"/>
      <c r="QHM1492" s="1"/>
      <c r="QHN1492" s="1"/>
      <c r="QHO1492" s="1"/>
      <c r="QHP1492" s="1"/>
      <c r="QHQ1492" s="1"/>
      <c r="QHR1492" s="1"/>
      <c r="QHS1492" s="1"/>
      <c r="QHT1492" s="1"/>
      <c r="QHU1492" s="1"/>
      <c r="QHV1492" s="1"/>
      <c r="QHW1492" s="1"/>
      <c r="QHX1492" s="1"/>
      <c r="QHY1492" s="1"/>
      <c r="QHZ1492" s="1"/>
      <c r="QIA1492" s="1"/>
      <c r="QIB1492" s="1"/>
      <c r="QIC1492" s="1"/>
      <c r="QID1492" s="1"/>
      <c r="QIE1492" s="1"/>
      <c r="QIF1492" s="1"/>
      <c r="QIG1492" s="1"/>
      <c r="QIH1492" s="1"/>
      <c r="QII1492" s="1"/>
      <c r="QIJ1492" s="1"/>
      <c r="QIK1492" s="1"/>
      <c r="QIL1492" s="1"/>
      <c r="QIM1492" s="1"/>
      <c r="QIN1492" s="1"/>
      <c r="QIO1492" s="1"/>
      <c r="QIP1492" s="1"/>
      <c r="QIQ1492" s="1"/>
      <c r="QIR1492" s="1"/>
      <c r="QIS1492" s="1"/>
      <c r="QIT1492" s="1"/>
      <c r="QIU1492" s="1"/>
      <c r="QIV1492" s="1"/>
      <c r="QIW1492" s="1"/>
      <c r="QIX1492" s="1"/>
      <c r="QIY1492" s="1"/>
      <c r="QIZ1492" s="1"/>
      <c r="QJA1492" s="1"/>
      <c r="QJB1492" s="1"/>
      <c r="QJC1492" s="1"/>
      <c r="QJD1492" s="1"/>
      <c r="QJE1492" s="1"/>
      <c r="QJF1492" s="1"/>
      <c r="QJG1492" s="1"/>
      <c r="QJH1492" s="1"/>
      <c r="QJI1492" s="1"/>
      <c r="QJJ1492" s="1"/>
      <c r="QJK1492" s="1"/>
      <c r="QJL1492" s="1"/>
      <c r="QJM1492" s="1"/>
      <c r="QJN1492" s="1"/>
      <c r="QJO1492" s="1"/>
      <c r="QJP1492" s="1"/>
      <c r="QJQ1492" s="1"/>
      <c r="QJR1492" s="1"/>
      <c r="QJS1492" s="1"/>
      <c r="QJT1492" s="1"/>
      <c r="QJU1492" s="1"/>
      <c r="QJV1492" s="1"/>
      <c r="QJW1492" s="1"/>
      <c r="QJX1492" s="1"/>
      <c r="QJY1492" s="1"/>
      <c r="QJZ1492" s="1"/>
      <c r="QKA1492" s="1"/>
      <c r="QKB1492" s="1"/>
      <c r="QKC1492" s="1"/>
      <c r="QKD1492" s="1"/>
      <c r="QKE1492" s="1"/>
      <c r="QKF1492" s="1"/>
      <c r="QKG1492" s="1"/>
      <c r="QKH1492" s="1"/>
      <c r="QKI1492" s="1"/>
      <c r="QKJ1492" s="1"/>
      <c r="QKK1492" s="1"/>
      <c r="QKL1492" s="1"/>
      <c r="QKM1492" s="1"/>
      <c r="QKN1492" s="1"/>
      <c r="QKO1492" s="1"/>
      <c r="QKP1492" s="1"/>
      <c r="QKQ1492" s="1"/>
      <c r="QKR1492" s="1"/>
      <c r="QKS1492" s="1"/>
      <c r="QKT1492" s="1"/>
      <c r="QKU1492" s="1"/>
      <c r="QKV1492" s="1"/>
      <c r="QKW1492" s="1"/>
      <c r="QKX1492" s="1"/>
      <c r="QKY1492" s="1"/>
      <c r="QKZ1492" s="1"/>
      <c r="QLA1492" s="1"/>
      <c r="QLB1492" s="1"/>
      <c r="QLC1492" s="1"/>
      <c r="QLD1492" s="1"/>
      <c r="QLE1492" s="1"/>
      <c r="QLF1492" s="1"/>
      <c r="QLG1492" s="1"/>
      <c r="QLH1492" s="1"/>
      <c r="QLI1492" s="1"/>
      <c r="QLJ1492" s="1"/>
      <c r="QLK1492" s="1"/>
      <c r="QLL1492" s="1"/>
      <c r="QLM1492" s="1"/>
      <c r="QLN1492" s="1"/>
      <c r="QLO1492" s="1"/>
      <c r="QLP1492" s="1"/>
      <c r="QLQ1492" s="1"/>
      <c r="QLR1492" s="1"/>
      <c r="QLS1492" s="1"/>
      <c r="QLT1492" s="1"/>
      <c r="QLU1492" s="1"/>
      <c r="QLV1492" s="1"/>
      <c r="QLW1492" s="1"/>
      <c r="QLX1492" s="1"/>
      <c r="QLY1492" s="1"/>
      <c r="QLZ1492" s="1"/>
      <c r="QMA1492" s="1"/>
      <c r="QMB1492" s="1"/>
      <c r="QMC1492" s="1"/>
      <c r="QMD1492" s="1"/>
      <c r="QME1492" s="1"/>
      <c r="QMF1492" s="1"/>
      <c r="QMG1492" s="1"/>
      <c r="QMH1492" s="1"/>
      <c r="QMI1492" s="1"/>
      <c r="QMJ1492" s="1"/>
      <c r="QMK1492" s="1"/>
      <c r="QML1492" s="1"/>
      <c r="QMM1492" s="1"/>
      <c r="QMN1492" s="1"/>
      <c r="QMO1492" s="1"/>
      <c r="QMP1492" s="1"/>
      <c r="QMQ1492" s="1"/>
      <c r="QMR1492" s="1"/>
      <c r="QMS1492" s="1"/>
      <c r="QMT1492" s="1"/>
      <c r="QMU1492" s="1"/>
      <c r="QMV1492" s="1"/>
      <c r="QMW1492" s="1"/>
      <c r="QMX1492" s="1"/>
      <c r="QMY1492" s="1"/>
      <c r="QMZ1492" s="1"/>
      <c r="QNA1492" s="1"/>
      <c r="QNB1492" s="1"/>
      <c r="QNC1492" s="1"/>
      <c r="QND1492" s="1"/>
      <c r="QNE1492" s="1"/>
      <c r="QNF1492" s="1"/>
      <c r="QNG1492" s="1"/>
      <c r="QNH1492" s="1"/>
      <c r="QNI1492" s="1"/>
      <c r="QNJ1492" s="1"/>
      <c r="QNK1492" s="1"/>
      <c r="QNL1492" s="1"/>
      <c r="QNM1492" s="1"/>
      <c r="QNN1492" s="1"/>
      <c r="QNO1492" s="1"/>
      <c r="QNP1492" s="1"/>
      <c r="QNQ1492" s="1"/>
      <c r="QNR1492" s="1"/>
      <c r="QNS1492" s="1"/>
      <c r="QNT1492" s="1"/>
      <c r="QNU1492" s="1"/>
      <c r="QNV1492" s="1"/>
      <c r="QNW1492" s="1"/>
      <c r="QNX1492" s="1"/>
      <c r="QNY1492" s="1"/>
      <c r="QNZ1492" s="1"/>
      <c r="QOA1492" s="1"/>
      <c r="QOB1492" s="1"/>
      <c r="QOC1492" s="1"/>
      <c r="QOD1492" s="1"/>
      <c r="QOE1492" s="1"/>
      <c r="QOF1492" s="1"/>
      <c r="QOG1492" s="1"/>
      <c r="QOH1492" s="1"/>
      <c r="QOI1492" s="1"/>
      <c r="QOJ1492" s="1"/>
      <c r="QOK1492" s="1"/>
      <c r="QOL1492" s="1"/>
      <c r="QOM1492" s="1"/>
      <c r="QON1492" s="1"/>
      <c r="QOO1492" s="1"/>
      <c r="QOP1492" s="1"/>
      <c r="QOQ1492" s="1"/>
      <c r="QOR1492" s="1"/>
      <c r="QOS1492" s="1"/>
      <c r="QOT1492" s="1"/>
      <c r="QOU1492" s="1"/>
      <c r="QOV1492" s="1"/>
      <c r="QOW1492" s="1"/>
      <c r="QOX1492" s="1"/>
      <c r="QOY1492" s="1"/>
      <c r="QOZ1492" s="1"/>
      <c r="QPA1492" s="1"/>
      <c r="QPB1492" s="1"/>
      <c r="QPC1492" s="1"/>
      <c r="QPD1492" s="1"/>
      <c r="QPE1492" s="1"/>
      <c r="QPF1492" s="1"/>
      <c r="QPG1492" s="1"/>
      <c r="QPH1492" s="1"/>
      <c r="QPI1492" s="1"/>
      <c r="QPJ1492" s="1"/>
      <c r="QPK1492" s="1"/>
      <c r="QPL1492" s="1"/>
      <c r="QPM1492" s="1"/>
      <c r="QPN1492" s="1"/>
      <c r="QPO1492" s="1"/>
      <c r="QPP1492" s="1"/>
      <c r="QPQ1492" s="1"/>
      <c r="QPR1492" s="1"/>
      <c r="QPS1492" s="1"/>
      <c r="QPT1492" s="1"/>
      <c r="QPU1492" s="1"/>
      <c r="QPV1492" s="1"/>
      <c r="QPW1492" s="1"/>
      <c r="QPX1492" s="1"/>
      <c r="QPY1492" s="1"/>
      <c r="QPZ1492" s="1"/>
      <c r="QQA1492" s="1"/>
      <c r="QQB1492" s="1"/>
      <c r="QQC1492" s="1"/>
      <c r="QQD1492" s="1"/>
      <c r="QQE1492" s="1"/>
      <c r="QQF1492" s="1"/>
      <c r="QQG1492" s="1"/>
      <c r="QQH1492" s="1"/>
      <c r="QQI1492" s="1"/>
      <c r="QQJ1492" s="1"/>
      <c r="QQK1492" s="1"/>
      <c r="QQL1492" s="1"/>
      <c r="QQM1492" s="1"/>
      <c r="QQN1492" s="1"/>
      <c r="QQO1492" s="1"/>
      <c r="QQP1492" s="1"/>
      <c r="QQQ1492" s="1"/>
      <c r="QQR1492" s="1"/>
      <c r="QQS1492" s="1"/>
      <c r="QQT1492" s="1"/>
      <c r="QQU1492" s="1"/>
      <c r="QQV1492" s="1"/>
      <c r="QQW1492" s="1"/>
      <c r="QQX1492" s="1"/>
      <c r="QQY1492" s="1"/>
      <c r="QQZ1492" s="1"/>
      <c r="QRA1492" s="1"/>
      <c r="QRB1492" s="1"/>
      <c r="QRC1492" s="1"/>
      <c r="QRD1492" s="1"/>
      <c r="QRE1492" s="1"/>
      <c r="QRF1492" s="1"/>
      <c r="QRG1492" s="1"/>
      <c r="QRH1492" s="1"/>
      <c r="QRI1492" s="1"/>
      <c r="QRJ1492" s="1"/>
      <c r="QRK1492" s="1"/>
      <c r="QRL1492" s="1"/>
      <c r="QRM1492" s="1"/>
      <c r="QRN1492" s="1"/>
      <c r="QRO1492" s="1"/>
      <c r="QRP1492" s="1"/>
      <c r="QRQ1492" s="1"/>
      <c r="QRR1492" s="1"/>
      <c r="QRS1492" s="1"/>
      <c r="QRT1492" s="1"/>
      <c r="QRU1492" s="1"/>
      <c r="QRV1492" s="1"/>
      <c r="QRW1492" s="1"/>
      <c r="QRX1492" s="1"/>
      <c r="QRY1492" s="1"/>
      <c r="QRZ1492" s="1"/>
      <c r="QSA1492" s="1"/>
      <c r="QSB1492" s="1"/>
      <c r="QSC1492" s="1"/>
      <c r="QSD1492" s="1"/>
      <c r="QSE1492" s="1"/>
      <c r="QSF1492" s="1"/>
      <c r="QSG1492" s="1"/>
      <c r="QSH1492" s="1"/>
      <c r="QSI1492" s="1"/>
      <c r="QSJ1492" s="1"/>
      <c r="QSK1492" s="1"/>
      <c r="QSL1492" s="1"/>
      <c r="QSM1492" s="1"/>
      <c r="QSN1492" s="1"/>
      <c r="QSO1492" s="1"/>
      <c r="QSP1492" s="1"/>
      <c r="QSQ1492" s="1"/>
      <c r="QSR1492" s="1"/>
      <c r="QSS1492" s="1"/>
      <c r="QST1492" s="1"/>
      <c r="QSU1492" s="1"/>
      <c r="QSV1492" s="1"/>
      <c r="QSW1492" s="1"/>
      <c r="QSX1492" s="1"/>
      <c r="QSY1492" s="1"/>
      <c r="QSZ1492" s="1"/>
      <c r="QTA1492" s="1"/>
      <c r="QTB1492" s="1"/>
      <c r="QTC1492" s="1"/>
      <c r="QTD1492" s="1"/>
      <c r="QTE1492" s="1"/>
      <c r="QTF1492" s="1"/>
      <c r="QTG1492" s="1"/>
      <c r="QTH1492" s="1"/>
      <c r="QTI1492" s="1"/>
      <c r="QTJ1492" s="1"/>
      <c r="QTK1492" s="1"/>
      <c r="QTL1492" s="1"/>
      <c r="QTM1492" s="1"/>
      <c r="QTN1492" s="1"/>
      <c r="QTO1492" s="1"/>
      <c r="QTP1492" s="1"/>
      <c r="QTQ1492" s="1"/>
      <c r="QTR1492" s="1"/>
      <c r="QTS1492" s="1"/>
      <c r="QTT1492" s="1"/>
      <c r="QTU1492" s="1"/>
      <c r="QTV1492" s="1"/>
      <c r="QTW1492" s="1"/>
      <c r="QTX1492" s="1"/>
      <c r="QTY1492" s="1"/>
      <c r="QTZ1492" s="1"/>
      <c r="QUA1492" s="1"/>
      <c r="QUB1492" s="1"/>
      <c r="QUC1492" s="1"/>
      <c r="QUD1492" s="1"/>
      <c r="QUE1492" s="1"/>
      <c r="QUF1492" s="1"/>
      <c r="QUG1492" s="1"/>
      <c r="QUH1492" s="1"/>
      <c r="QUI1492" s="1"/>
      <c r="QUJ1492" s="1"/>
      <c r="QUK1492" s="1"/>
      <c r="QUL1492" s="1"/>
      <c r="QUM1492" s="1"/>
      <c r="QUN1492" s="1"/>
      <c r="QUO1492" s="1"/>
      <c r="QUP1492" s="1"/>
      <c r="QUQ1492" s="1"/>
      <c r="QUR1492" s="1"/>
      <c r="QUS1492" s="1"/>
      <c r="QUT1492" s="1"/>
      <c r="QUU1492" s="1"/>
      <c r="QUV1492" s="1"/>
      <c r="QUW1492" s="1"/>
      <c r="QUX1492" s="1"/>
      <c r="QUY1492" s="1"/>
      <c r="QUZ1492" s="1"/>
      <c r="QVA1492" s="1"/>
      <c r="QVB1492" s="1"/>
      <c r="QVC1492" s="1"/>
      <c r="QVD1492" s="1"/>
      <c r="QVE1492" s="1"/>
      <c r="QVF1492" s="1"/>
      <c r="QVG1492" s="1"/>
      <c r="QVH1492" s="1"/>
      <c r="QVI1492" s="1"/>
      <c r="QVJ1492" s="1"/>
      <c r="QVK1492" s="1"/>
      <c r="QVL1492" s="1"/>
      <c r="QVM1492" s="1"/>
      <c r="QVN1492" s="1"/>
      <c r="QVO1492" s="1"/>
      <c r="QVP1492" s="1"/>
      <c r="QVQ1492" s="1"/>
      <c r="QVR1492" s="1"/>
      <c r="QVS1492" s="1"/>
      <c r="QVT1492" s="1"/>
      <c r="QVU1492" s="1"/>
      <c r="QVV1492" s="1"/>
      <c r="QVW1492" s="1"/>
      <c r="QVX1492" s="1"/>
      <c r="QVY1492" s="1"/>
      <c r="QVZ1492" s="1"/>
      <c r="QWA1492" s="1"/>
      <c r="QWB1492" s="1"/>
      <c r="QWC1492" s="1"/>
      <c r="QWD1492" s="1"/>
      <c r="QWE1492" s="1"/>
      <c r="QWF1492" s="1"/>
      <c r="QWG1492" s="1"/>
      <c r="QWH1492" s="1"/>
      <c r="QWI1492" s="1"/>
      <c r="QWJ1492" s="1"/>
      <c r="QWK1492" s="1"/>
      <c r="QWL1492" s="1"/>
      <c r="QWM1492" s="1"/>
      <c r="QWN1492" s="1"/>
      <c r="QWO1492" s="1"/>
      <c r="QWP1492" s="1"/>
      <c r="QWQ1492" s="1"/>
      <c r="QWR1492" s="1"/>
      <c r="QWS1492" s="1"/>
      <c r="QWT1492" s="1"/>
      <c r="QWU1492" s="1"/>
      <c r="QWV1492" s="1"/>
      <c r="QWW1492" s="1"/>
      <c r="QWX1492" s="1"/>
      <c r="QWY1492" s="1"/>
      <c r="QWZ1492" s="1"/>
      <c r="QXA1492" s="1"/>
      <c r="QXB1492" s="1"/>
      <c r="QXC1492" s="1"/>
      <c r="QXD1492" s="1"/>
      <c r="QXE1492" s="1"/>
      <c r="QXF1492" s="1"/>
      <c r="QXG1492" s="1"/>
      <c r="QXH1492" s="1"/>
      <c r="QXI1492" s="1"/>
      <c r="QXJ1492" s="1"/>
      <c r="QXK1492" s="1"/>
      <c r="QXL1492" s="1"/>
      <c r="QXM1492" s="1"/>
      <c r="QXN1492" s="1"/>
      <c r="QXO1492" s="1"/>
      <c r="QXP1492" s="1"/>
      <c r="QXQ1492" s="1"/>
      <c r="QXR1492" s="1"/>
      <c r="QXS1492" s="1"/>
      <c r="QXT1492" s="1"/>
      <c r="QXU1492" s="1"/>
      <c r="QXV1492" s="1"/>
      <c r="QXW1492" s="1"/>
      <c r="QXX1492" s="1"/>
      <c r="QXY1492" s="1"/>
      <c r="QXZ1492" s="1"/>
      <c r="QYA1492" s="1"/>
      <c r="QYB1492" s="1"/>
      <c r="QYC1492" s="1"/>
      <c r="QYD1492" s="1"/>
      <c r="QYE1492" s="1"/>
      <c r="QYF1492" s="1"/>
      <c r="QYG1492" s="1"/>
      <c r="QYH1492" s="1"/>
      <c r="QYI1492" s="1"/>
      <c r="QYJ1492" s="1"/>
      <c r="QYK1492" s="1"/>
      <c r="QYL1492" s="1"/>
      <c r="QYM1492" s="1"/>
      <c r="QYN1492" s="1"/>
      <c r="QYO1492" s="1"/>
      <c r="QYP1492" s="1"/>
      <c r="QYQ1492" s="1"/>
      <c r="QYR1492" s="1"/>
      <c r="QYS1492" s="1"/>
      <c r="QYT1492" s="1"/>
      <c r="QYU1492" s="1"/>
      <c r="QYV1492" s="1"/>
      <c r="QYW1492" s="1"/>
      <c r="QYX1492" s="1"/>
      <c r="QYY1492" s="1"/>
      <c r="QYZ1492" s="1"/>
      <c r="QZA1492" s="1"/>
      <c r="QZB1492" s="1"/>
      <c r="QZC1492" s="1"/>
      <c r="QZD1492" s="1"/>
      <c r="QZE1492" s="1"/>
      <c r="QZF1492" s="1"/>
      <c r="QZG1492" s="1"/>
      <c r="QZH1492" s="1"/>
      <c r="QZI1492" s="1"/>
      <c r="QZJ1492" s="1"/>
      <c r="QZK1492" s="1"/>
      <c r="QZL1492" s="1"/>
      <c r="QZM1492" s="1"/>
      <c r="QZN1492" s="1"/>
      <c r="QZO1492" s="1"/>
      <c r="QZP1492" s="1"/>
      <c r="QZQ1492" s="1"/>
      <c r="QZR1492" s="1"/>
      <c r="QZS1492" s="1"/>
      <c r="QZT1492" s="1"/>
      <c r="QZU1492" s="1"/>
      <c r="QZV1492" s="1"/>
      <c r="QZW1492" s="1"/>
      <c r="QZX1492" s="1"/>
      <c r="QZY1492" s="1"/>
      <c r="QZZ1492" s="1"/>
      <c r="RAA1492" s="1"/>
      <c r="RAB1492" s="1"/>
      <c r="RAC1492" s="1"/>
      <c r="RAD1492" s="1"/>
      <c r="RAE1492" s="1"/>
      <c r="RAF1492" s="1"/>
      <c r="RAG1492" s="1"/>
      <c r="RAH1492" s="1"/>
      <c r="RAI1492" s="1"/>
      <c r="RAJ1492" s="1"/>
      <c r="RAK1492" s="1"/>
      <c r="RAL1492" s="1"/>
      <c r="RAM1492" s="1"/>
      <c r="RAN1492" s="1"/>
      <c r="RAO1492" s="1"/>
      <c r="RAP1492" s="1"/>
      <c r="RAQ1492" s="1"/>
      <c r="RAR1492" s="1"/>
      <c r="RAS1492" s="1"/>
      <c r="RAT1492" s="1"/>
      <c r="RAU1492" s="1"/>
      <c r="RAV1492" s="1"/>
      <c r="RAW1492" s="1"/>
      <c r="RAX1492" s="1"/>
      <c r="RAY1492" s="1"/>
      <c r="RAZ1492" s="1"/>
      <c r="RBA1492" s="1"/>
      <c r="RBB1492" s="1"/>
      <c r="RBC1492" s="1"/>
      <c r="RBD1492" s="1"/>
      <c r="RBE1492" s="1"/>
      <c r="RBF1492" s="1"/>
      <c r="RBG1492" s="1"/>
      <c r="RBH1492" s="1"/>
      <c r="RBI1492" s="1"/>
      <c r="RBJ1492" s="1"/>
      <c r="RBK1492" s="1"/>
      <c r="RBL1492" s="1"/>
      <c r="RBM1492" s="1"/>
      <c r="RBN1492" s="1"/>
      <c r="RBO1492" s="1"/>
      <c r="RBP1492" s="1"/>
      <c r="RBQ1492" s="1"/>
      <c r="RBR1492" s="1"/>
      <c r="RBS1492" s="1"/>
      <c r="RBT1492" s="1"/>
      <c r="RBU1492" s="1"/>
      <c r="RBV1492" s="1"/>
      <c r="RBW1492" s="1"/>
      <c r="RBX1492" s="1"/>
      <c r="RBY1492" s="1"/>
      <c r="RBZ1492" s="1"/>
      <c r="RCA1492" s="1"/>
      <c r="RCB1492" s="1"/>
      <c r="RCC1492" s="1"/>
      <c r="RCD1492" s="1"/>
      <c r="RCE1492" s="1"/>
      <c r="RCF1492" s="1"/>
      <c r="RCG1492" s="1"/>
      <c r="RCH1492" s="1"/>
      <c r="RCI1492" s="1"/>
      <c r="RCJ1492" s="1"/>
      <c r="RCK1492" s="1"/>
      <c r="RCL1492" s="1"/>
      <c r="RCM1492" s="1"/>
      <c r="RCN1492" s="1"/>
      <c r="RCO1492" s="1"/>
      <c r="RCP1492" s="1"/>
      <c r="RCQ1492" s="1"/>
      <c r="RCR1492" s="1"/>
      <c r="RCS1492" s="1"/>
      <c r="RCT1492" s="1"/>
      <c r="RCU1492" s="1"/>
      <c r="RCV1492" s="1"/>
      <c r="RCW1492" s="1"/>
      <c r="RCX1492" s="1"/>
      <c r="RCY1492" s="1"/>
      <c r="RCZ1492" s="1"/>
      <c r="RDA1492" s="1"/>
      <c r="RDB1492" s="1"/>
      <c r="RDC1492" s="1"/>
      <c r="RDD1492" s="1"/>
      <c r="RDE1492" s="1"/>
      <c r="RDF1492" s="1"/>
      <c r="RDG1492" s="1"/>
      <c r="RDH1492" s="1"/>
      <c r="RDI1492" s="1"/>
      <c r="RDJ1492" s="1"/>
      <c r="RDK1492" s="1"/>
      <c r="RDL1492" s="1"/>
      <c r="RDM1492" s="1"/>
      <c r="RDN1492" s="1"/>
      <c r="RDO1492" s="1"/>
      <c r="RDP1492" s="1"/>
      <c r="RDQ1492" s="1"/>
      <c r="RDR1492" s="1"/>
      <c r="RDS1492" s="1"/>
      <c r="RDT1492" s="1"/>
      <c r="RDU1492" s="1"/>
      <c r="RDV1492" s="1"/>
      <c r="RDW1492" s="1"/>
      <c r="RDX1492" s="1"/>
      <c r="RDY1492" s="1"/>
      <c r="RDZ1492" s="1"/>
      <c r="REA1492" s="1"/>
      <c r="REB1492" s="1"/>
      <c r="REC1492" s="1"/>
      <c r="RED1492" s="1"/>
      <c r="REE1492" s="1"/>
      <c r="REF1492" s="1"/>
      <c r="REG1492" s="1"/>
      <c r="REH1492" s="1"/>
      <c r="REI1492" s="1"/>
      <c r="REJ1492" s="1"/>
      <c r="REK1492" s="1"/>
      <c r="REL1492" s="1"/>
      <c r="REM1492" s="1"/>
      <c r="REN1492" s="1"/>
      <c r="REO1492" s="1"/>
      <c r="REP1492" s="1"/>
      <c r="REQ1492" s="1"/>
      <c r="RER1492" s="1"/>
      <c r="RES1492" s="1"/>
      <c r="RET1492" s="1"/>
      <c r="REU1492" s="1"/>
      <c r="REV1492" s="1"/>
      <c r="REW1492" s="1"/>
      <c r="REX1492" s="1"/>
      <c r="REY1492" s="1"/>
      <c r="REZ1492" s="1"/>
      <c r="RFA1492" s="1"/>
      <c r="RFB1492" s="1"/>
      <c r="RFC1492" s="1"/>
      <c r="RFD1492" s="1"/>
      <c r="RFE1492" s="1"/>
      <c r="RFF1492" s="1"/>
      <c r="RFG1492" s="1"/>
      <c r="RFH1492" s="1"/>
      <c r="RFI1492" s="1"/>
      <c r="RFJ1492" s="1"/>
      <c r="RFK1492" s="1"/>
      <c r="RFL1492" s="1"/>
      <c r="RFM1492" s="1"/>
      <c r="RFN1492" s="1"/>
      <c r="RFO1492" s="1"/>
      <c r="RFP1492" s="1"/>
      <c r="RFQ1492" s="1"/>
      <c r="RFR1492" s="1"/>
      <c r="RFS1492" s="1"/>
      <c r="RFT1492" s="1"/>
      <c r="RFU1492" s="1"/>
      <c r="RFV1492" s="1"/>
      <c r="RFW1492" s="1"/>
      <c r="RFX1492" s="1"/>
      <c r="RFY1492" s="1"/>
      <c r="RFZ1492" s="1"/>
      <c r="RGA1492" s="1"/>
      <c r="RGB1492" s="1"/>
      <c r="RGC1492" s="1"/>
      <c r="RGD1492" s="1"/>
      <c r="RGE1492" s="1"/>
      <c r="RGF1492" s="1"/>
      <c r="RGG1492" s="1"/>
      <c r="RGH1492" s="1"/>
      <c r="RGI1492" s="1"/>
      <c r="RGJ1492" s="1"/>
      <c r="RGK1492" s="1"/>
      <c r="RGL1492" s="1"/>
      <c r="RGM1492" s="1"/>
      <c r="RGN1492" s="1"/>
      <c r="RGO1492" s="1"/>
      <c r="RGP1492" s="1"/>
      <c r="RGQ1492" s="1"/>
      <c r="RGR1492" s="1"/>
      <c r="RGS1492" s="1"/>
      <c r="RGT1492" s="1"/>
      <c r="RGU1492" s="1"/>
      <c r="RGV1492" s="1"/>
      <c r="RGW1492" s="1"/>
      <c r="RGX1492" s="1"/>
      <c r="RGY1492" s="1"/>
      <c r="RGZ1492" s="1"/>
      <c r="RHA1492" s="1"/>
      <c r="RHB1492" s="1"/>
      <c r="RHC1492" s="1"/>
      <c r="RHD1492" s="1"/>
      <c r="RHE1492" s="1"/>
      <c r="RHF1492" s="1"/>
      <c r="RHG1492" s="1"/>
      <c r="RHH1492" s="1"/>
      <c r="RHI1492" s="1"/>
      <c r="RHJ1492" s="1"/>
      <c r="RHK1492" s="1"/>
      <c r="RHL1492" s="1"/>
      <c r="RHM1492" s="1"/>
      <c r="RHN1492" s="1"/>
      <c r="RHO1492" s="1"/>
      <c r="RHP1492" s="1"/>
      <c r="RHQ1492" s="1"/>
      <c r="RHR1492" s="1"/>
      <c r="RHS1492" s="1"/>
      <c r="RHT1492" s="1"/>
      <c r="RHU1492" s="1"/>
      <c r="RHV1492" s="1"/>
      <c r="RHW1492" s="1"/>
      <c r="RHX1492" s="1"/>
      <c r="RHY1492" s="1"/>
      <c r="RHZ1492" s="1"/>
      <c r="RIA1492" s="1"/>
      <c r="RIB1492" s="1"/>
      <c r="RIC1492" s="1"/>
      <c r="RID1492" s="1"/>
      <c r="RIE1492" s="1"/>
      <c r="RIF1492" s="1"/>
      <c r="RIG1492" s="1"/>
      <c r="RIH1492" s="1"/>
      <c r="RII1492" s="1"/>
      <c r="RIJ1492" s="1"/>
      <c r="RIK1492" s="1"/>
      <c r="RIL1492" s="1"/>
      <c r="RIM1492" s="1"/>
      <c r="RIN1492" s="1"/>
      <c r="RIO1492" s="1"/>
      <c r="RIP1492" s="1"/>
      <c r="RIQ1492" s="1"/>
      <c r="RIR1492" s="1"/>
      <c r="RIS1492" s="1"/>
      <c r="RIT1492" s="1"/>
      <c r="RIU1492" s="1"/>
      <c r="RIV1492" s="1"/>
      <c r="RIW1492" s="1"/>
      <c r="RIX1492" s="1"/>
      <c r="RIY1492" s="1"/>
      <c r="RIZ1492" s="1"/>
      <c r="RJA1492" s="1"/>
      <c r="RJB1492" s="1"/>
      <c r="RJC1492" s="1"/>
      <c r="RJD1492" s="1"/>
      <c r="RJE1492" s="1"/>
      <c r="RJF1492" s="1"/>
      <c r="RJG1492" s="1"/>
      <c r="RJH1492" s="1"/>
      <c r="RJI1492" s="1"/>
      <c r="RJJ1492" s="1"/>
      <c r="RJK1492" s="1"/>
      <c r="RJL1492" s="1"/>
      <c r="RJM1492" s="1"/>
      <c r="RJN1492" s="1"/>
      <c r="RJO1492" s="1"/>
      <c r="RJP1492" s="1"/>
      <c r="RJQ1492" s="1"/>
      <c r="RJR1492" s="1"/>
      <c r="RJS1492" s="1"/>
      <c r="RJT1492" s="1"/>
      <c r="RJU1492" s="1"/>
      <c r="RJV1492" s="1"/>
      <c r="RJW1492" s="1"/>
      <c r="RJX1492" s="1"/>
      <c r="RJY1492" s="1"/>
      <c r="RJZ1492" s="1"/>
      <c r="RKA1492" s="1"/>
      <c r="RKB1492" s="1"/>
      <c r="RKC1492" s="1"/>
      <c r="RKD1492" s="1"/>
      <c r="RKE1492" s="1"/>
      <c r="RKF1492" s="1"/>
      <c r="RKG1492" s="1"/>
      <c r="RKH1492" s="1"/>
      <c r="RKI1492" s="1"/>
      <c r="RKJ1492" s="1"/>
      <c r="RKK1492" s="1"/>
      <c r="RKL1492" s="1"/>
      <c r="RKM1492" s="1"/>
      <c r="RKN1492" s="1"/>
      <c r="RKO1492" s="1"/>
      <c r="RKP1492" s="1"/>
      <c r="RKQ1492" s="1"/>
      <c r="RKR1492" s="1"/>
      <c r="RKS1492" s="1"/>
      <c r="RKT1492" s="1"/>
      <c r="RKU1492" s="1"/>
      <c r="RKV1492" s="1"/>
      <c r="RKW1492" s="1"/>
      <c r="RKX1492" s="1"/>
      <c r="RKY1492" s="1"/>
      <c r="RKZ1492" s="1"/>
      <c r="RLA1492" s="1"/>
      <c r="RLB1492" s="1"/>
      <c r="RLC1492" s="1"/>
      <c r="RLD1492" s="1"/>
      <c r="RLE1492" s="1"/>
      <c r="RLF1492" s="1"/>
      <c r="RLG1492" s="1"/>
      <c r="RLH1492" s="1"/>
      <c r="RLI1492" s="1"/>
      <c r="RLJ1492" s="1"/>
      <c r="RLK1492" s="1"/>
      <c r="RLL1492" s="1"/>
      <c r="RLM1492" s="1"/>
      <c r="RLN1492" s="1"/>
      <c r="RLO1492" s="1"/>
      <c r="RLP1492" s="1"/>
      <c r="RLQ1492" s="1"/>
      <c r="RLR1492" s="1"/>
      <c r="RLS1492" s="1"/>
      <c r="RLT1492" s="1"/>
      <c r="RLU1492" s="1"/>
      <c r="RLV1492" s="1"/>
      <c r="RLW1492" s="1"/>
      <c r="RLX1492" s="1"/>
      <c r="RLY1492" s="1"/>
      <c r="RLZ1492" s="1"/>
      <c r="RMA1492" s="1"/>
      <c r="RMB1492" s="1"/>
      <c r="RMC1492" s="1"/>
      <c r="RMD1492" s="1"/>
      <c r="RME1492" s="1"/>
      <c r="RMF1492" s="1"/>
      <c r="RMG1492" s="1"/>
      <c r="RMH1492" s="1"/>
      <c r="RMI1492" s="1"/>
      <c r="RMJ1492" s="1"/>
      <c r="RMK1492" s="1"/>
      <c r="RML1492" s="1"/>
      <c r="RMM1492" s="1"/>
      <c r="RMN1492" s="1"/>
      <c r="RMO1492" s="1"/>
      <c r="RMP1492" s="1"/>
      <c r="RMQ1492" s="1"/>
      <c r="RMR1492" s="1"/>
      <c r="RMS1492" s="1"/>
      <c r="RMT1492" s="1"/>
      <c r="RMU1492" s="1"/>
      <c r="RMV1492" s="1"/>
      <c r="RMW1492" s="1"/>
      <c r="RMX1492" s="1"/>
      <c r="RMY1492" s="1"/>
      <c r="RMZ1492" s="1"/>
      <c r="RNA1492" s="1"/>
      <c r="RNB1492" s="1"/>
      <c r="RNC1492" s="1"/>
      <c r="RND1492" s="1"/>
      <c r="RNE1492" s="1"/>
      <c r="RNF1492" s="1"/>
      <c r="RNG1492" s="1"/>
      <c r="RNH1492" s="1"/>
      <c r="RNI1492" s="1"/>
      <c r="RNJ1492" s="1"/>
      <c r="RNK1492" s="1"/>
      <c r="RNL1492" s="1"/>
      <c r="RNM1492" s="1"/>
      <c r="RNN1492" s="1"/>
      <c r="RNO1492" s="1"/>
      <c r="RNP1492" s="1"/>
      <c r="RNQ1492" s="1"/>
      <c r="RNR1492" s="1"/>
      <c r="RNS1492" s="1"/>
      <c r="RNT1492" s="1"/>
      <c r="RNU1492" s="1"/>
      <c r="RNV1492" s="1"/>
      <c r="RNW1492" s="1"/>
      <c r="RNX1492" s="1"/>
      <c r="RNY1492" s="1"/>
      <c r="RNZ1492" s="1"/>
      <c r="ROA1492" s="1"/>
      <c r="ROB1492" s="1"/>
      <c r="ROC1492" s="1"/>
      <c r="ROD1492" s="1"/>
      <c r="ROE1492" s="1"/>
      <c r="ROF1492" s="1"/>
      <c r="ROG1492" s="1"/>
      <c r="ROH1492" s="1"/>
      <c r="ROI1492" s="1"/>
      <c r="ROJ1492" s="1"/>
      <c r="ROK1492" s="1"/>
      <c r="ROL1492" s="1"/>
      <c r="ROM1492" s="1"/>
      <c r="RON1492" s="1"/>
      <c r="ROO1492" s="1"/>
      <c r="ROP1492" s="1"/>
      <c r="ROQ1492" s="1"/>
      <c r="ROR1492" s="1"/>
      <c r="ROS1492" s="1"/>
      <c r="ROT1492" s="1"/>
      <c r="ROU1492" s="1"/>
      <c r="ROV1492" s="1"/>
      <c r="ROW1492" s="1"/>
      <c r="ROX1492" s="1"/>
      <c r="ROY1492" s="1"/>
      <c r="ROZ1492" s="1"/>
      <c r="RPA1492" s="1"/>
      <c r="RPB1492" s="1"/>
      <c r="RPC1492" s="1"/>
      <c r="RPD1492" s="1"/>
      <c r="RPE1492" s="1"/>
      <c r="RPF1492" s="1"/>
      <c r="RPG1492" s="1"/>
      <c r="RPH1492" s="1"/>
      <c r="RPI1492" s="1"/>
      <c r="RPJ1492" s="1"/>
      <c r="RPK1492" s="1"/>
      <c r="RPL1492" s="1"/>
      <c r="RPM1492" s="1"/>
      <c r="RPN1492" s="1"/>
      <c r="RPO1492" s="1"/>
      <c r="RPP1492" s="1"/>
      <c r="RPQ1492" s="1"/>
      <c r="RPR1492" s="1"/>
      <c r="RPS1492" s="1"/>
      <c r="RPT1492" s="1"/>
      <c r="RPU1492" s="1"/>
      <c r="RPV1492" s="1"/>
      <c r="RPW1492" s="1"/>
      <c r="RPX1492" s="1"/>
      <c r="RPY1492" s="1"/>
      <c r="RPZ1492" s="1"/>
      <c r="RQA1492" s="1"/>
      <c r="RQB1492" s="1"/>
      <c r="RQC1492" s="1"/>
      <c r="RQD1492" s="1"/>
      <c r="RQE1492" s="1"/>
      <c r="RQF1492" s="1"/>
      <c r="RQG1492" s="1"/>
      <c r="RQH1492" s="1"/>
      <c r="RQI1492" s="1"/>
      <c r="RQJ1492" s="1"/>
      <c r="RQK1492" s="1"/>
      <c r="RQL1492" s="1"/>
      <c r="RQM1492" s="1"/>
      <c r="RQN1492" s="1"/>
      <c r="RQO1492" s="1"/>
      <c r="RQP1492" s="1"/>
      <c r="RQQ1492" s="1"/>
      <c r="RQR1492" s="1"/>
      <c r="RQS1492" s="1"/>
      <c r="RQT1492" s="1"/>
      <c r="RQU1492" s="1"/>
      <c r="RQV1492" s="1"/>
      <c r="RQW1492" s="1"/>
      <c r="RQX1492" s="1"/>
      <c r="RQY1492" s="1"/>
      <c r="RQZ1492" s="1"/>
      <c r="RRA1492" s="1"/>
      <c r="RRB1492" s="1"/>
      <c r="RRC1492" s="1"/>
      <c r="RRD1492" s="1"/>
      <c r="RRE1492" s="1"/>
      <c r="RRF1492" s="1"/>
      <c r="RRG1492" s="1"/>
      <c r="RRH1492" s="1"/>
      <c r="RRI1492" s="1"/>
      <c r="RRJ1492" s="1"/>
      <c r="RRK1492" s="1"/>
      <c r="RRL1492" s="1"/>
      <c r="RRM1492" s="1"/>
      <c r="RRN1492" s="1"/>
      <c r="RRO1492" s="1"/>
      <c r="RRP1492" s="1"/>
      <c r="RRQ1492" s="1"/>
      <c r="RRR1492" s="1"/>
      <c r="RRS1492" s="1"/>
      <c r="RRT1492" s="1"/>
      <c r="RRU1492" s="1"/>
      <c r="RRV1492" s="1"/>
      <c r="RRW1492" s="1"/>
      <c r="RRX1492" s="1"/>
      <c r="RRY1492" s="1"/>
      <c r="RRZ1492" s="1"/>
      <c r="RSA1492" s="1"/>
      <c r="RSB1492" s="1"/>
      <c r="RSC1492" s="1"/>
      <c r="RSD1492" s="1"/>
      <c r="RSE1492" s="1"/>
      <c r="RSF1492" s="1"/>
      <c r="RSG1492" s="1"/>
      <c r="RSH1492" s="1"/>
      <c r="RSI1492" s="1"/>
      <c r="RSJ1492" s="1"/>
      <c r="RSK1492" s="1"/>
      <c r="RSL1492" s="1"/>
      <c r="RSM1492" s="1"/>
      <c r="RSN1492" s="1"/>
      <c r="RSO1492" s="1"/>
      <c r="RSP1492" s="1"/>
      <c r="RSQ1492" s="1"/>
      <c r="RSR1492" s="1"/>
      <c r="RSS1492" s="1"/>
      <c r="RST1492" s="1"/>
      <c r="RSU1492" s="1"/>
      <c r="RSV1492" s="1"/>
      <c r="RSW1492" s="1"/>
      <c r="RSX1492" s="1"/>
      <c r="RSY1492" s="1"/>
      <c r="RSZ1492" s="1"/>
      <c r="RTA1492" s="1"/>
      <c r="RTB1492" s="1"/>
      <c r="RTC1492" s="1"/>
      <c r="RTD1492" s="1"/>
      <c r="RTE1492" s="1"/>
      <c r="RTF1492" s="1"/>
      <c r="RTG1492" s="1"/>
      <c r="RTH1492" s="1"/>
      <c r="RTI1492" s="1"/>
      <c r="RTJ1492" s="1"/>
      <c r="RTK1492" s="1"/>
      <c r="RTL1492" s="1"/>
      <c r="RTM1492" s="1"/>
      <c r="RTN1492" s="1"/>
      <c r="RTO1492" s="1"/>
      <c r="RTP1492" s="1"/>
      <c r="RTQ1492" s="1"/>
      <c r="RTR1492" s="1"/>
      <c r="RTS1492" s="1"/>
      <c r="RTT1492" s="1"/>
      <c r="RTU1492" s="1"/>
      <c r="RTV1492" s="1"/>
      <c r="RTW1492" s="1"/>
      <c r="RTX1492" s="1"/>
      <c r="RTY1492" s="1"/>
      <c r="RTZ1492" s="1"/>
      <c r="RUA1492" s="1"/>
      <c r="RUB1492" s="1"/>
      <c r="RUC1492" s="1"/>
      <c r="RUD1492" s="1"/>
      <c r="RUE1492" s="1"/>
      <c r="RUF1492" s="1"/>
      <c r="RUG1492" s="1"/>
      <c r="RUH1492" s="1"/>
      <c r="RUI1492" s="1"/>
      <c r="RUJ1492" s="1"/>
      <c r="RUK1492" s="1"/>
      <c r="RUL1492" s="1"/>
      <c r="RUM1492" s="1"/>
      <c r="RUN1492" s="1"/>
      <c r="RUO1492" s="1"/>
      <c r="RUP1492" s="1"/>
      <c r="RUQ1492" s="1"/>
      <c r="RUR1492" s="1"/>
      <c r="RUS1492" s="1"/>
      <c r="RUT1492" s="1"/>
      <c r="RUU1492" s="1"/>
      <c r="RUV1492" s="1"/>
      <c r="RUW1492" s="1"/>
      <c r="RUX1492" s="1"/>
      <c r="RUY1492" s="1"/>
      <c r="RUZ1492" s="1"/>
      <c r="RVA1492" s="1"/>
      <c r="RVB1492" s="1"/>
      <c r="RVC1492" s="1"/>
      <c r="RVD1492" s="1"/>
      <c r="RVE1492" s="1"/>
      <c r="RVF1492" s="1"/>
      <c r="RVG1492" s="1"/>
      <c r="RVH1492" s="1"/>
      <c r="RVI1492" s="1"/>
      <c r="RVJ1492" s="1"/>
      <c r="RVK1492" s="1"/>
      <c r="RVL1492" s="1"/>
      <c r="RVM1492" s="1"/>
      <c r="RVN1492" s="1"/>
      <c r="RVO1492" s="1"/>
      <c r="RVP1492" s="1"/>
      <c r="RVQ1492" s="1"/>
      <c r="RVR1492" s="1"/>
      <c r="RVS1492" s="1"/>
      <c r="RVT1492" s="1"/>
      <c r="RVU1492" s="1"/>
      <c r="RVV1492" s="1"/>
      <c r="RVW1492" s="1"/>
      <c r="RVX1492" s="1"/>
      <c r="RVY1492" s="1"/>
      <c r="RVZ1492" s="1"/>
      <c r="RWA1492" s="1"/>
      <c r="RWB1492" s="1"/>
      <c r="RWC1492" s="1"/>
      <c r="RWD1492" s="1"/>
      <c r="RWE1492" s="1"/>
      <c r="RWF1492" s="1"/>
      <c r="RWG1492" s="1"/>
      <c r="RWH1492" s="1"/>
      <c r="RWI1492" s="1"/>
      <c r="RWJ1492" s="1"/>
      <c r="RWK1492" s="1"/>
      <c r="RWL1492" s="1"/>
      <c r="RWM1492" s="1"/>
      <c r="RWN1492" s="1"/>
      <c r="RWO1492" s="1"/>
      <c r="RWP1492" s="1"/>
      <c r="RWQ1492" s="1"/>
      <c r="RWR1492" s="1"/>
      <c r="RWS1492" s="1"/>
      <c r="RWT1492" s="1"/>
      <c r="RWU1492" s="1"/>
      <c r="RWV1492" s="1"/>
      <c r="RWW1492" s="1"/>
      <c r="RWX1492" s="1"/>
      <c r="RWY1492" s="1"/>
      <c r="RWZ1492" s="1"/>
      <c r="RXA1492" s="1"/>
      <c r="RXB1492" s="1"/>
      <c r="RXC1492" s="1"/>
      <c r="RXD1492" s="1"/>
      <c r="RXE1492" s="1"/>
      <c r="RXF1492" s="1"/>
      <c r="RXG1492" s="1"/>
      <c r="RXH1492" s="1"/>
      <c r="RXI1492" s="1"/>
      <c r="RXJ1492" s="1"/>
      <c r="RXK1492" s="1"/>
      <c r="RXL1492" s="1"/>
      <c r="RXM1492" s="1"/>
      <c r="RXN1492" s="1"/>
      <c r="RXO1492" s="1"/>
      <c r="RXP1492" s="1"/>
      <c r="RXQ1492" s="1"/>
      <c r="RXR1492" s="1"/>
      <c r="RXS1492" s="1"/>
      <c r="RXT1492" s="1"/>
      <c r="RXU1492" s="1"/>
      <c r="RXV1492" s="1"/>
      <c r="RXW1492" s="1"/>
      <c r="RXX1492" s="1"/>
      <c r="RXY1492" s="1"/>
      <c r="RXZ1492" s="1"/>
      <c r="RYA1492" s="1"/>
      <c r="RYB1492" s="1"/>
      <c r="RYC1492" s="1"/>
      <c r="RYD1492" s="1"/>
      <c r="RYE1492" s="1"/>
      <c r="RYF1492" s="1"/>
      <c r="RYG1492" s="1"/>
      <c r="RYH1492" s="1"/>
      <c r="RYI1492" s="1"/>
      <c r="RYJ1492" s="1"/>
      <c r="RYK1492" s="1"/>
      <c r="RYL1492" s="1"/>
      <c r="RYM1492" s="1"/>
      <c r="RYN1492" s="1"/>
      <c r="RYO1492" s="1"/>
      <c r="RYP1492" s="1"/>
      <c r="RYQ1492" s="1"/>
      <c r="RYR1492" s="1"/>
      <c r="RYS1492" s="1"/>
      <c r="RYT1492" s="1"/>
      <c r="RYU1492" s="1"/>
      <c r="RYV1492" s="1"/>
      <c r="RYW1492" s="1"/>
      <c r="RYX1492" s="1"/>
      <c r="RYY1492" s="1"/>
      <c r="RYZ1492" s="1"/>
      <c r="RZA1492" s="1"/>
      <c r="RZB1492" s="1"/>
      <c r="RZC1492" s="1"/>
      <c r="RZD1492" s="1"/>
      <c r="RZE1492" s="1"/>
      <c r="RZF1492" s="1"/>
      <c r="RZG1492" s="1"/>
      <c r="RZH1492" s="1"/>
      <c r="RZI1492" s="1"/>
      <c r="RZJ1492" s="1"/>
      <c r="RZK1492" s="1"/>
      <c r="RZL1492" s="1"/>
      <c r="RZM1492" s="1"/>
      <c r="RZN1492" s="1"/>
      <c r="RZO1492" s="1"/>
      <c r="RZP1492" s="1"/>
      <c r="RZQ1492" s="1"/>
      <c r="RZR1492" s="1"/>
      <c r="RZS1492" s="1"/>
      <c r="RZT1492" s="1"/>
      <c r="RZU1492" s="1"/>
      <c r="RZV1492" s="1"/>
      <c r="RZW1492" s="1"/>
      <c r="RZX1492" s="1"/>
      <c r="RZY1492" s="1"/>
      <c r="RZZ1492" s="1"/>
      <c r="SAA1492" s="1"/>
      <c r="SAB1492" s="1"/>
      <c r="SAC1492" s="1"/>
      <c r="SAD1492" s="1"/>
      <c r="SAE1492" s="1"/>
      <c r="SAF1492" s="1"/>
      <c r="SAG1492" s="1"/>
      <c r="SAH1492" s="1"/>
      <c r="SAI1492" s="1"/>
      <c r="SAJ1492" s="1"/>
      <c r="SAK1492" s="1"/>
      <c r="SAL1492" s="1"/>
      <c r="SAM1492" s="1"/>
      <c r="SAN1492" s="1"/>
      <c r="SAO1492" s="1"/>
      <c r="SAP1492" s="1"/>
      <c r="SAQ1492" s="1"/>
      <c r="SAR1492" s="1"/>
      <c r="SAS1492" s="1"/>
      <c r="SAT1492" s="1"/>
      <c r="SAU1492" s="1"/>
      <c r="SAV1492" s="1"/>
      <c r="SAW1492" s="1"/>
      <c r="SAX1492" s="1"/>
      <c r="SAY1492" s="1"/>
      <c r="SAZ1492" s="1"/>
      <c r="SBA1492" s="1"/>
      <c r="SBB1492" s="1"/>
      <c r="SBC1492" s="1"/>
      <c r="SBD1492" s="1"/>
      <c r="SBE1492" s="1"/>
      <c r="SBF1492" s="1"/>
      <c r="SBG1492" s="1"/>
      <c r="SBH1492" s="1"/>
      <c r="SBI1492" s="1"/>
      <c r="SBJ1492" s="1"/>
      <c r="SBK1492" s="1"/>
      <c r="SBL1492" s="1"/>
      <c r="SBM1492" s="1"/>
      <c r="SBN1492" s="1"/>
      <c r="SBO1492" s="1"/>
      <c r="SBP1492" s="1"/>
      <c r="SBQ1492" s="1"/>
      <c r="SBR1492" s="1"/>
      <c r="SBS1492" s="1"/>
      <c r="SBT1492" s="1"/>
      <c r="SBU1492" s="1"/>
      <c r="SBV1492" s="1"/>
      <c r="SBW1492" s="1"/>
      <c r="SBX1492" s="1"/>
      <c r="SBY1492" s="1"/>
      <c r="SBZ1492" s="1"/>
      <c r="SCA1492" s="1"/>
      <c r="SCB1492" s="1"/>
      <c r="SCC1492" s="1"/>
      <c r="SCD1492" s="1"/>
      <c r="SCE1492" s="1"/>
      <c r="SCF1492" s="1"/>
      <c r="SCG1492" s="1"/>
      <c r="SCH1492" s="1"/>
      <c r="SCI1492" s="1"/>
      <c r="SCJ1492" s="1"/>
      <c r="SCK1492" s="1"/>
      <c r="SCL1492" s="1"/>
      <c r="SCM1492" s="1"/>
      <c r="SCN1492" s="1"/>
      <c r="SCO1492" s="1"/>
      <c r="SCP1492" s="1"/>
      <c r="SCQ1492" s="1"/>
      <c r="SCR1492" s="1"/>
      <c r="SCS1492" s="1"/>
      <c r="SCT1492" s="1"/>
      <c r="SCU1492" s="1"/>
      <c r="SCV1492" s="1"/>
      <c r="SCW1492" s="1"/>
      <c r="SCX1492" s="1"/>
      <c r="SCY1492" s="1"/>
      <c r="SCZ1492" s="1"/>
      <c r="SDA1492" s="1"/>
      <c r="SDB1492" s="1"/>
      <c r="SDC1492" s="1"/>
      <c r="SDD1492" s="1"/>
      <c r="SDE1492" s="1"/>
      <c r="SDF1492" s="1"/>
      <c r="SDG1492" s="1"/>
      <c r="SDH1492" s="1"/>
      <c r="SDI1492" s="1"/>
      <c r="SDJ1492" s="1"/>
      <c r="SDK1492" s="1"/>
      <c r="SDL1492" s="1"/>
      <c r="SDM1492" s="1"/>
      <c r="SDN1492" s="1"/>
      <c r="SDO1492" s="1"/>
      <c r="SDP1492" s="1"/>
      <c r="SDQ1492" s="1"/>
      <c r="SDR1492" s="1"/>
      <c r="SDS1492" s="1"/>
      <c r="SDT1492" s="1"/>
      <c r="SDU1492" s="1"/>
      <c r="SDV1492" s="1"/>
      <c r="SDW1492" s="1"/>
      <c r="SDX1492" s="1"/>
      <c r="SDY1492" s="1"/>
      <c r="SDZ1492" s="1"/>
      <c r="SEA1492" s="1"/>
      <c r="SEB1492" s="1"/>
      <c r="SEC1492" s="1"/>
      <c r="SED1492" s="1"/>
      <c r="SEE1492" s="1"/>
      <c r="SEF1492" s="1"/>
      <c r="SEG1492" s="1"/>
      <c r="SEH1492" s="1"/>
      <c r="SEI1492" s="1"/>
      <c r="SEJ1492" s="1"/>
      <c r="SEK1492" s="1"/>
      <c r="SEL1492" s="1"/>
      <c r="SEM1492" s="1"/>
      <c r="SEN1492" s="1"/>
      <c r="SEO1492" s="1"/>
      <c r="SEP1492" s="1"/>
      <c r="SEQ1492" s="1"/>
      <c r="SER1492" s="1"/>
      <c r="SES1492" s="1"/>
      <c r="SET1492" s="1"/>
      <c r="SEU1492" s="1"/>
      <c r="SEV1492" s="1"/>
      <c r="SEW1492" s="1"/>
      <c r="SEX1492" s="1"/>
      <c r="SEY1492" s="1"/>
      <c r="SEZ1492" s="1"/>
      <c r="SFA1492" s="1"/>
      <c r="SFB1492" s="1"/>
      <c r="SFC1492" s="1"/>
      <c r="SFD1492" s="1"/>
      <c r="SFE1492" s="1"/>
      <c r="SFF1492" s="1"/>
      <c r="SFG1492" s="1"/>
      <c r="SFH1492" s="1"/>
      <c r="SFI1492" s="1"/>
      <c r="SFJ1492" s="1"/>
      <c r="SFK1492" s="1"/>
      <c r="SFL1492" s="1"/>
      <c r="SFM1492" s="1"/>
      <c r="SFN1492" s="1"/>
      <c r="SFO1492" s="1"/>
      <c r="SFP1492" s="1"/>
      <c r="SFQ1492" s="1"/>
      <c r="SFR1492" s="1"/>
      <c r="SFS1492" s="1"/>
      <c r="SFT1492" s="1"/>
      <c r="SFU1492" s="1"/>
      <c r="SFV1492" s="1"/>
      <c r="SFW1492" s="1"/>
      <c r="SFX1492" s="1"/>
      <c r="SFY1492" s="1"/>
      <c r="SFZ1492" s="1"/>
      <c r="SGA1492" s="1"/>
      <c r="SGB1492" s="1"/>
      <c r="SGC1492" s="1"/>
      <c r="SGD1492" s="1"/>
      <c r="SGE1492" s="1"/>
      <c r="SGF1492" s="1"/>
      <c r="SGG1492" s="1"/>
      <c r="SGH1492" s="1"/>
      <c r="SGI1492" s="1"/>
      <c r="SGJ1492" s="1"/>
      <c r="SGK1492" s="1"/>
      <c r="SGL1492" s="1"/>
      <c r="SGM1492" s="1"/>
      <c r="SGN1492" s="1"/>
      <c r="SGO1492" s="1"/>
      <c r="SGP1492" s="1"/>
      <c r="SGQ1492" s="1"/>
      <c r="SGR1492" s="1"/>
      <c r="SGS1492" s="1"/>
      <c r="SGT1492" s="1"/>
      <c r="SGU1492" s="1"/>
      <c r="SGV1492" s="1"/>
      <c r="SGW1492" s="1"/>
      <c r="SGX1492" s="1"/>
      <c r="SGY1492" s="1"/>
      <c r="SGZ1492" s="1"/>
      <c r="SHA1492" s="1"/>
      <c r="SHB1492" s="1"/>
      <c r="SHC1492" s="1"/>
      <c r="SHD1492" s="1"/>
      <c r="SHE1492" s="1"/>
      <c r="SHF1492" s="1"/>
      <c r="SHG1492" s="1"/>
      <c r="SHH1492" s="1"/>
      <c r="SHI1492" s="1"/>
      <c r="SHJ1492" s="1"/>
      <c r="SHK1492" s="1"/>
      <c r="SHL1492" s="1"/>
      <c r="SHM1492" s="1"/>
      <c r="SHN1492" s="1"/>
      <c r="SHO1492" s="1"/>
      <c r="SHP1492" s="1"/>
      <c r="SHQ1492" s="1"/>
      <c r="SHR1492" s="1"/>
      <c r="SHS1492" s="1"/>
      <c r="SHT1492" s="1"/>
      <c r="SHU1492" s="1"/>
      <c r="SHV1492" s="1"/>
      <c r="SHW1492" s="1"/>
      <c r="SHX1492" s="1"/>
      <c r="SHY1492" s="1"/>
      <c r="SHZ1492" s="1"/>
      <c r="SIA1492" s="1"/>
      <c r="SIB1492" s="1"/>
      <c r="SIC1492" s="1"/>
      <c r="SID1492" s="1"/>
      <c r="SIE1492" s="1"/>
      <c r="SIF1492" s="1"/>
      <c r="SIG1492" s="1"/>
      <c r="SIH1492" s="1"/>
      <c r="SII1492" s="1"/>
      <c r="SIJ1492" s="1"/>
      <c r="SIK1492" s="1"/>
      <c r="SIL1492" s="1"/>
      <c r="SIM1492" s="1"/>
      <c r="SIN1492" s="1"/>
      <c r="SIO1492" s="1"/>
      <c r="SIP1492" s="1"/>
      <c r="SIQ1492" s="1"/>
      <c r="SIR1492" s="1"/>
      <c r="SIS1492" s="1"/>
      <c r="SIT1492" s="1"/>
      <c r="SIU1492" s="1"/>
      <c r="SIV1492" s="1"/>
      <c r="SIW1492" s="1"/>
      <c r="SIX1492" s="1"/>
      <c r="SIY1492" s="1"/>
      <c r="SIZ1492" s="1"/>
      <c r="SJA1492" s="1"/>
      <c r="SJB1492" s="1"/>
      <c r="SJC1492" s="1"/>
      <c r="SJD1492" s="1"/>
      <c r="SJE1492" s="1"/>
      <c r="SJF1492" s="1"/>
      <c r="SJG1492" s="1"/>
      <c r="SJH1492" s="1"/>
      <c r="SJI1492" s="1"/>
      <c r="SJJ1492" s="1"/>
      <c r="SJK1492" s="1"/>
      <c r="SJL1492" s="1"/>
      <c r="SJM1492" s="1"/>
      <c r="SJN1492" s="1"/>
      <c r="SJO1492" s="1"/>
      <c r="SJP1492" s="1"/>
      <c r="SJQ1492" s="1"/>
      <c r="SJR1492" s="1"/>
      <c r="SJS1492" s="1"/>
      <c r="SJT1492" s="1"/>
      <c r="SJU1492" s="1"/>
      <c r="SJV1492" s="1"/>
      <c r="SJW1492" s="1"/>
      <c r="SJX1492" s="1"/>
      <c r="SJY1492" s="1"/>
      <c r="SJZ1492" s="1"/>
      <c r="SKA1492" s="1"/>
      <c r="SKB1492" s="1"/>
      <c r="SKC1492" s="1"/>
      <c r="SKD1492" s="1"/>
      <c r="SKE1492" s="1"/>
      <c r="SKF1492" s="1"/>
      <c r="SKG1492" s="1"/>
      <c r="SKH1492" s="1"/>
      <c r="SKI1492" s="1"/>
      <c r="SKJ1492" s="1"/>
      <c r="SKK1492" s="1"/>
      <c r="SKL1492" s="1"/>
      <c r="SKM1492" s="1"/>
      <c r="SKN1492" s="1"/>
      <c r="SKO1492" s="1"/>
      <c r="SKP1492" s="1"/>
      <c r="SKQ1492" s="1"/>
      <c r="SKR1492" s="1"/>
      <c r="SKS1492" s="1"/>
      <c r="SKT1492" s="1"/>
      <c r="SKU1492" s="1"/>
      <c r="SKV1492" s="1"/>
      <c r="SKW1492" s="1"/>
      <c r="SKX1492" s="1"/>
      <c r="SKY1492" s="1"/>
      <c r="SKZ1492" s="1"/>
      <c r="SLA1492" s="1"/>
      <c r="SLB1492" s="1"/>
      <c r="SLC1492" s="1"/>
      <c r="SLD1492" s="1"/>
      <c r="SLE1492" s="1"/>
      <c r="SLF1492" s="1"/>
      <c r="SLG1492" s="1"/>
      <c r="SLH1492" s="1"/>
      <c r="SLI1492" s="1"/>
      <c r="SLJ1492" s="1"/>
      <c r="SLK1492" s="1"/>
      <c r="SLL1492" s="1"/>
      <c r="SLM1492" s="1"/>
      <c r="SLN1492" s="1"/>
      <c r="SLO1492" s="1"/>
      <c r="SLP1492" s="1"/>
      <c r="SLQ1492" s="1"/>
      <c r="SLR1492" s="1"/>
      <c r="SLS1492" s="1"/>
      <c r="SLT1492" s="1"/>
      <c r="SLU1492" s="1"/>
      <c r="SLV1492" s="1"/>
      <c r="SLW1492" s="1"/>
      <c r="SLX1492" s="1"/>
      <c r="SLY1492" s="1"/>
      <c r="SLZ1492" s="1"/>
      <c r="SMA1492" s="1"/>
      <c r="SMB1492" s="1"/>
      <c r="SMC1492" s="1"/>
      <c r="SMD1492" s="1"/>
      <c r="SME1492" s="1"/>
      <c r="SMF1492" s="1"/>
      <c r="SMG1492" s="1"/>
      <c r="SMH1492" s="1"/>
      <c r="SMI1492" s="1"/>
      <c r="SMJ1492" s="1"/>
      <c r="SMK1492" s="1"/>
      <c r="SML1492" s="1"/>
      <c r="SMM1492" s="1"/>
      <c r="SMN1492" s="1"/>
      <c r="SMO1492" s="1"/>
      <c r="SMP1492" s="1"/>
      <c r="SMQ1492" s="1"/>
      <c r="SMR1492" s="1"/>
      <c r="SMS1492" s="1"/>
      <c r="SMT1492" s="1"/>
      <c r="SMU1492" s="1"/>
      <c r="SMV1492" s="1"/>
      <c r="SMW1492" s="1"/>
      <c r="SMX1492" s="1"/>
      <c r="SMY1492" s="1"/>
      <c r="SMZ1492" s="1"/>
      <c r="SNA1492" s="1"/>
      <c r="SNB1492" s="1"/>
      <c r="SNC1492" s="1"/>
      <c r="SND1492" s="1"/>
      <c r="SNE1492" s="1"/>
      <c r="SNF1492" s="1"/>
      <c r="SNG1492" s="1"/>
      <c r="SNH1492" s="1"/>
      <c r="SNI1492" s="1"/>
      <c r="SNJ1492" s="1"/>
      <c r="SNK1492" s="1"/>
      <c r="SNL1492" s="1"/>
      <c r="SNM1492" s="1"/>
      <c r="SNN1492" s="1"/>
      <c r="SNO1492" s="1"/>
      <c r="SNP1492" s="1"/>
      <c r="SNQ1492" s="1"/>
      <c r="SNR1492" s="1"/>
      <c r="SNS1492" s="1"/>
      <c r="SNT1492" s="1"/>
      <c r="SNU1492" s="1"/>
      <c r="SNV1492" s="1"/>
      <c r="SNW1492" s="1"/>
      <c r="SNX1492" s="1"/>
      <c r="SNY1492" s="1"/>
      <c r="SNZ1492" s="1"/>
      <c r="SOA1492" s="1"/>
      <c r="SOB1492" s="1"/>
      <c r="SOC1492" s="1"/>
      <c r="SOD1492" s="1"/>
      <c r="SOE1492" s="1"/>
      <c r="SOF1492" s="1"/>
      <c r="SOG1492" s="1"/>
      <c r="SOH1492" s="1"/>
      <c r="SOI1492" s="1"/>
      <c r="SOJ1492" s="1"/>
      <c r="SOK1492" s="1"/>
      <c r="SOL1492" s="1"/>
      <c r="SOM1492" s="1"/>
      <c r="SON1492" s="1"/>
      <c r="SOO1492" s="1"/>
      <c r="SOP1492" s="1"/>
      <c r="SOQ1492" s="1"/>
      <c r="SOR1492" s="1"/>
      <c r="SOS1492" s="1"/>
      <c r="SOT1492" s="1"/>
      <c r="SOU1492" s="1"/>
      <c r="SOV1492" s="1"/>
      <c r="SOW1492" s="1"/>
      <c r="SOX1492" s="1"/>
      <c r="SOY1492" s="1"/>
      <c r="SOZ1492" s="1"/>
      <c r="SPA1492" s="1"/>
      <c r="SPB1492" s="1"/>
      <c r="SPC1492" s="1"/>
      <c r="SPD1492" s="1"/>
      <c r="SPE1492" s="1"/>
      <c r="SPF1492" s="1"/>
      <c r="SPG1492" s="1"/>
      <c r="SPH1492" s="1"/>
      <c r="SPI1492" s="1"/>
      <c r="SPJ1492" s="1"/>
      <c r="SPK1492" s="1"/>
      <c r="SPL1492" s="1"/>
      <c r="SPM1492" s="1"/>
      <c r="SPN1492" s="1"/>
      <c r="SPO1492" s="1"/>
      <c r="SPP1492" s="1"/>
      <c r="SPQ1492" s="1"/>
      <c r="SPR1492" s="1"/>
      <c r="SPS1492" s="1"/>
      <c r="SPT1492" s="1"/>
      <c r="SPU1492" s="1"/>
      <c r="SPV1492" s="1"/>
      <c r="SPW1492" s="1"/>
      <c r="SPX1492" s="1"/>
      <c r="SPY1492" s="1"/>
      <c r="SPZ1492" s="1"/>
      <c r="SQA1492" s="1"/>
      <c r="SQB1492" s="1"/>
      <c r="SQC1492" s="1"/>
      <c r="SQD1492" s="1"/>
      <c r="SQE1492" s="1"/>
      <c r="SQF1492" s="1"/>
      <c r="SQG1492" s="1"/>
      <c r="SQH1492" s="1"/>
      <c r="SQI1492" s="1"/>
      <c r="SQJ1492" s="1"/>
      <c r="SQK1492" s="1"/>
      <c r="SQL1492" s="1"/>
      <c r="SQM1492" s="1"/>
      <c r="SQN1492" s="1"/>
      <c r="SQO1492" s="1"/>
      <c r="SQP1492" s="1"/>
      <c r="SQQ1492" s="1"/>
      <c r="SQR1492" s="1"/>
      <c r="SQS1492" s="1"/>
      <c r="SQT1492" s="1"/>
      <c r="SQU1492" s="1"/>
      <c r="SQV1492" s="1"/>
      <c r="SQW1492" s="1"/>
      <c r="SQX1492" s="1"/>
      <c r="SQY1492" s="1"/>
      <c r="SQZ1492" s="1"/>
      <c r="SRA1492" s="1"/>
      <c r="SRB1492" s="1"/>
      <c r="SRC1492" s="1"/>
      <c r="SRD1492" s="1"/>
      <c r="SRE1492" s="1"/>
      <c r="SRF1492" s="1"/>
      <c r="SRG1492" s="1"/>
      <c r="SRH1492" s="1"/>
      <c r="SRI1492" s="1"/>
      <c r="SRJ1492" s="1"/>
      <c r="SRK1492" s="1"/>
      <c r="SRL1492" s="1"/>
      <c r="SRM1492" s="1"/>
      <c r="SRN1492" s="1"/>
      <c r="SRO1492" s="1"/>
      <c r="SRP1492" s="1"/>
      <c r="SRQ1492" s="1"/>
      <c r="SRR1492" s="1"/>
      <c r="SRS1492" s="1"/>
      <c r="SRT1492" s="1"/>
      <c r="SRU1492" s="1"/>
      <c r="SRV1492" s="1"/>
      <c r="SRW1492" s="1"/>
      <c r="SRX1492" s="1"/>
      <c r="SRY1492" s="1"/>
      <c r="SRZ1492" s="1"/>
      <c r="SSA1492" s="1"/>
      <c r="SSB1492" s="1"/>
      <c r="SSC1492" s="1"/>
      <c r="SSD1492" s="1"/>
      <c r="SSE1492" s="1"/>
      <c r="SSF1492" s="1"/>
      <c r="SSG1492" s="1"/>
      <c r="SSH1492" s="1"/>
      <c r="SSI1492" s="1"/>
      <c r="SSJ1492" s="1"/>
      <c r="SSK1492" s="1"/>
      <c r="SSL1492" s="1"/>
      <c r="SSM1492" s="1"/>
      <c r="SSN1492" s="1"/>
      <c r="SSO1492" s="1"/>
      <c r="SSP1492" s="1"/>
      <c r="SSQ1492" s="1"/>
      <c r="SSR1492" s="1"/>
      <c r="SSS1492" s="1"/>
      <c r="SST1492" s="1"/>
      <c r="SSU1492" s="1"/>
      <c r="SSV1492" s="1"/>
      <c r="SSW1492" s="1"/>
      <c r="SSX1492" s="1"/>
      <c r="SSY1492" s="1"/>
      <c r="SSZ1492" s="1"/>
      <c r="STA1492" s="1"/>
      <c r="STB1492" s="1"/>
      <c r="STC1492" s="1"/>
      <c r="STD1492" s="1"/>
      <c r="STE1492" s="1"/>
      <c r="STF1492" s="1"/>
      <c r="STG1492" s="1"/>
      <c r="STH1492" s="1"/>
      <c r="STI1492" s="1"/>
      <c r="STJ1492" s="1"/>
      <c r="STK1492" s="1"/>
      <c r="STL1492" s="1"/>
      <c r="STM1492" s="1"/>
      <c r="STN1492" s="1"/>
      <c r="STO1492" s="1"/>
      <c r="STP1492" s="1"/>
      <c r="STQ1492" s="1"/>
      <c r="STR1492" s="1"/>
      <c r="STS1492" s="1"/>
      <c r="STT1492" s="1"/>
      <c r="STU1492" s="1"/>
      <c r="STV1492" s="1"/>
      <c r="STW1492" s="1"/>
      <c r="STX1492" s="1"/>
      <c r="STY1492" s="1"/>
      <c r="STZ1492" s="1"/>
      <c r="SUA1492" s="1"/>
      <c r="SUB1492" s="1"/>
      <c r="SUC1492" s="1"/>
      <c r="SUD1492" s="1"/>
      <c r="SUE1492" s="1"/>
      <c r="SUF1492" s="1"/>
      <c r="SUG1492" s="1"/>
      <c r="SUH1492" s="1"/>
      <c r="SUI1492" s="1"/>
      <c r="SUJ1492" s="1"/>
      <c r="SUK1492" s="1"/>
      <c r="SUL1492" s="1"/>
      <c r="SUM1492" s="1"/>
      <c r="SUN1492" s="1"/>
      <c r="SUO1492" s="1"/>
      <c r="SUP1492" s="1"/>
      <c r="SUQ1492" s="1"/>
      <c r="SUR1492" s="1"/>
      <c r="SUS1492" s="1"/>
      <c r="SUT1492" s="1"/>
      <c r="SUU1492" s="1"/>
      <c r="SUV1492" s="1"/>
      <c r="SUW1492" s="1"/>
      <c r="SUX1492" s="1"/>
      <c r="SUY1492" s="1"/>
      <c r="SUZ1492" s="1"/>
      <c r="SVA1492" s="1"/>
      <c r="SVB1492" s="1"/>
      <c r="SVC1492" s="1"/>
      <c r="SVD1492" s="1"/>
      <c r="SVE1492" s="1"/>
      <c r="SVF1492" s="1"/>
      <c r="SVG1492" s="1"/>
      <c r="SVH1492" s="1"/>
      <c r="SVI1492" s="1"/>
      <c r="SVJ1492" s="1"/>
      <c r="SVK1492" s="1"/>
      <c r="SVL1492" s="1"/>
      <c r="SVM1492" s="1"/>
      <c r="SVN1492" s="1"/>
      <c r="SVO1492" s="1"/>
      <c r="SVP1492" s="1"/>
      <c r="SVQ1492" s="1"/>
      <c r="SVR1492" s="1"/>
      <c r="SVS1492" s="1"/>
      <c r="SVT1492" s="1"/>
      <c r="SVU1492" s="1"/>
      <c r="SVV1492" s="1"/>
      <c r="SVW1492" s="1"/>
      <c r="SVX1492" s="1"/>
      <c r="SVY1492" s="1"/>
      <c r="SVZ1492" s="1"/>
      <c r="SWA1492" s="1"/>
      <c r="SWB1492" s="1"/>
      <c r="SWC1492" s="1"/>
      <c r="SWD1492" s="1"/>
      <c r="SWE1492" s="1"/>
      <c r="SWF1492" s="1"/>
      <c r="SWG1492" s="1"/>
      <c r="SWH1492" s="1"/>
      <c r="SWI1492" s="1"/>
      <c r="SWJ1492" s="1"/>
      <c r="SWK1492" s="1"/>
      <c r="SWL1492" s="1"/>
      <c r="SWM1492" s="1"/>
      <c r="SWN1492" s="1"/>
      <c r="SWO1492" s="1"/>
      <c r="SWP1492" s="1"/>
      <c r="SWQ1492" s="1"/>
      <c r="SWR1492" s="1"/>
      <c r="SWS1492" s="1"/>
      <c r="SWT1492" s="1"/>
      <c r="SWU1492" s="1"/>
      <c r="SWV1492" s="1"/>
      <c r="SWW1492" s="1"/>
      <c r="SWX1492" s="1"/>
      <c r="SWY1492" s="1"/>
      <c r="SWZ1492" s="1"/>
      <c r="SXA1492" s="1"/>
      <c r="SXB1492" s="1"/>
      <c r="SXC1492" s="1"/>
      <c r="SXD1492" s="1"/>
      <c r="SXE1492" s="1"/>
      <c r="SXF1492" s="1"/>
      <c r="SXG1492" s="1"/>
      <c r="SXH1492" s="1"/>
      <c r="SXI1492" s="1"/>
      <c r="SXJ1492" s="1"/>
      <c r="SXK1492" s="1"/>
      <c r="SXL1492" s="1"/>
      <c r="SXM1492" s="1"/>
      <c r="SXN1492" s="1"/>
      <c r="SXO1492" s="1"/>
      <c r="SXP1492" s="1"/>
      <c r="SXQ1492" s="1"/>
      <c r="SXR1492" s="1"/>
      <c r="SXS1492" s="1"/>
      <c r="SXT1492" s="1"/>
      <c r="SXU1492" s="1"/>
      <c r="SXV1492" s="1"/>
      <c r="SXW1492" s="1"/>
      <c r="SXX1492" s="1"/>
      <c r="SXY1492" s="1"/>
      <c r="SXZ1492" s="1"/>
      <c r="SYA1492" s="1"/>
      <c r="SYB1492" s="1"/>
      <c r="SYC1492" s="1"/>
      <c r="SYD1492" s="1"/>
      <c r="SYE1492" s="1"/>
      <c r="SYF1492" s="1"/>
      <c r="SYG1492" s="1"/>
      <c r="SYH1492" s="1"/>
      <c r="SYI1492" s="1"/>
      <c r="SYJ1492" s="1"/>
      <c r="SYK1492" s="1"/>
      <c r="SYL1492" s="1"/>
      <c r="SYM1492" s="1"/>
      <c r="SYN1492" s="1"/>
      <c r="SYO1492" s="1"/>
      <c r="SYP1492" s="1"/>
      <c r="SYQ1492" s="1"/>
      <c r="SYR1492" s="1"/>
      <c r="SYS1492" s="1"/>
      <c r="SYT1492" s="1"/>
      <c r="SYU1492" s="1"/>
      <c r="SYV1492" s="1"/>
      <c r="SYW1492" s="1"/>
      <c r="SYX1492" s="1"/>
      <c r="SYY1492" s="1"/>
      <c r="SYZ1492" s="1"/>
      <c r="SZA1492" s="1"/>
      <c r="SZB1492" s="1"/>
      <c r="SZC1492" s="1"/>
      <c r="SZD1492" s="1"/>
      <c r="SZE1492" s="1"/>
      <c r="SZF1492" s="1"/>
      <c r="SZG1492" s="1"/>
      <c r="SZH1492" s="1"/>
      <c r="SZI1492" s="1"/>
      <c r="SZJ1492" s="1"/>
      <c r="SZK1492" s="1"/>
      <c r="SZL1492" s="1"/>
      <c r="SZM1492" s="1"/>
      <c r="SZN1492" s="1"/>
      <c r="SZO1492" s="1"/>
      <c r="SZP1492" s="1"/>
      <c r="SZQ1492" s="1"/>
      <c r="SZR1492" s="1"/>
      <c r="SZS1492" s="1"/>
      <c r="SZT1492" s="1"/>
      <c r="SZU1492" s="1"/>
      <c r="SZV1492" s="1"/>
      <c r="SZW1492" s="1"/>
      <c r="SZX1492" s="1"/>
      <c r="SZY1492" s="1"/>
      <c r="SZZ1492" s="1"/>
      <c r="TAA1492" s="1"/>
      <c r="TAB1492" s="1"/>
      <c r="TAC1492" s="1"/>
      <c r="TAD1492" s="1"/>
      <c r="TAE1492" s="1"/>
      <c r="TAF1492" s="1"/>
      <c r="TAG1492" s="1"/>
      <c r="TAH1492" s="1"/>
      <c r="TAI1492" s="1"/>
      <c r="TAJ1492" s="1"/>
      <c r="TAK1492" s="1"/>
      <c r="TAL1492" s="1"/>
      <c r="TAM1492" s="1"/>
      <c r="TAN1492" s="1"/>
      <c r="TAO1492" s="1"/>
      <c r="TAP1492" s="1"/>
      <c r="TAQ1492" s="1"/>
      <c r="TAR1492" s="1"/>
      <c r="TAS1492" s="1"/>
      <c r="TAT1492" s="1"/>
      <c r="TAU1492" s="1"/>
      <c r="TAV1492" s="1"/>
      <c r="TAW1492" s="1"/>
      <c r="TAX1492" s="1"/>
      <c r="TAY1492" s="1"/>
      <c r="TAZ1492" s="1"/>
      <c r="TBA1492" s="1"/>
      <c r="TBB1492" s="1"/>
      <c r="TBC1492" s="1"/>
      <c r="TBD1492" s="1"/>
      <c r="TBE1492" s="1"/>
      <c r="TBF1492" s="1"/>
      <c r="TBG1492" s="1"/>
      <c r="TBH1492" s="1"/>
      <c r="TBI1492" s="1"/>
      <c r="TBJ1492" s="1"/>
      <c r="TBK1492" s="1"/>
      <c r="TBL1492" s="1"/>
      <c r="TBM1492" s="1"/>
      <c r="TBN1492" s="1"/>
      <c r="TBO1492" s="1"/>
      <c r="TBP1492" s="1"/>
      <c r="TBQ1492" s="1"/>
      <c r="TBR1492" s="1"/>
      <c r="TBS1492" s="1"/>
      <c r="TBT1492" s="1"/>
      <c r="TBU1492" s="1"/>
      <c r="TBV1492" s="1"/>
      <c r="TBW1492" s="1"/>
      <c r="TBX1492" s="1"/>
      <c r="TBY1492" s="1"/>
      <c r="TBZ1492" s="1"/>
      <c r="TCA1492" s="1"/>
      <c r="TCB1492" s="1"/>
      <c r="TCC1492" s="1"/>
      <c r="TCD1492" s="1"/>
      <c r="TCE1492" s="1"/>
      <c r="TCF1492" s="1"/>
      <c r="TCG1492" s="1"/>
      <c r="TCH1492" s="1"/>
      <c r="TCI1492" s="1"/>
      <c r="TCJ1492" s="1"/>
      <c r="TCK1492" s="1"/>
      <c r="TCL1492" s="1"/>
      <c r="TCM1492" s="1"/>
      <c r="TCN1492" s="1"/>
      <c r="TCO1492" s="1"/>
      <c r="TCP1492" s="1"/>
      <c r="TCQ1492" s="1"/>
      <c r="TCR1492" s="1"/>
      <c r="TCS1492" s="1"/>
      <c r="TCT1492" s="1"/>
      <c r="TCU1492" s="1"/>
      <c r="TCV1492" s="1"/>
      <c r="TCW1492" s="1"/>
      <c r="TCX1492" s="1"/>
      <c r="TCY1492" s="1"/>
      <c r="TCZ1492" s="1"/>
      <c r="TDA1492" s="1"/>
      <c r="TDB1492" s="1"/>
      <c r="TDC1492" s="1"/>
      <c r="TDD1492" s="1"/>
      <c r="TDE1492" s="1"/>
      <c r="TDF1492" s="1"/>
      <c r="TDG1492" s="1"/>
      <c r="TDH1492" s="1"/>
      <c r="TDI1492" s="1"/>
      <c r="TDJ1492" s="1"/>
      <c r="TDK1492" s="1"/>
      <c r="TDL1492" s="1"/>
      <c r="TDM1492" s="1"/>
      <c r="TDN1492" s="1"/>
      <c r="TDO1492" s="1"/>
      <c r="TDP1492" s="1"/>
      <c r="TDQ1492" s="1"/>
      <c r="TDR1492" s="1"/>
      <c r="TDS1492" s="1"/>
      <c r="TDT1492" s="1"/>
      <c r="TDU1492" s="1"/>
      <c r="TDV1492" s="1"/>
      <c r="TDW1492" s="1"/>
      <c r="TDX1492" s="1"/>
      <c r="TDY1492" s="1"/>
      <c r="TDZ1492" s="1"/>
      <c r="TEA1492" s="1"/>
      <c r="TEB1492" s="1"/>
      <c r="TEC1492" s="1"/>
      <c r="TED1492" s="1"/>
      <c r="TEE1492" s="1"/>
      <c r="TEF1492" s="1"/>
      <c r="TEG1492" s="1"/>
      <c r="TEH1492" s="1"/>
      <c r="TEI1492" s="1"/>
      <c r="TEJ1492" s="1"/>
      <c r="TEK1492" s="1"/>
      <c r="TEL1492" s="1"/>
      <c r="TEM1492" s="1"/>
      <c r="TEN1492" s="1"/>
      <c r="TEO1492" s="1"/>
      <c r="TEP1492" s="1"/>
      <c r="TEQ1492" s="1"/>
      <c r="TER1492" s="1"/>
      <c r="TES1492" s="1"/>
      <c r="TET1492" s="1"/>
      <c r="TEU1492" s="1"/>
      <c r="TEV1492" s="1"/>
      <c r="TEW1492" s="1"/>
      <c r="TEX1492" s="1"/>
      <c r="TEY1492" s="1"/>
      <c r="TEZ1492" s="1"/>
      <c r="TFA1492" s="1"/>
      <c r="TFB1492" s="1"/>
      <c r="TFC1492" s="1"/>
      <c r="TFD1492" s="1"/>
      <c r="TFE1492" s="1"/>
      <c r="TFF1492" s="1"/>
      <c r="TFG1492" s="1"/>
      <c r="TFH1492" s="1"/>
      <c r="TFI1492" s="1"/>
      <c r="TFJ1492" s="1"/>
      <c r="TFK1492" s="1"/>
      <c r="TFL1492" s="1"/>
      <c r="TFM1492" s="1"/>
      <c r="TFN1492" s="1"/>
      <c r="TFO1492" s="1"/>
      <c r="TFP1492" s="1"/>
      <c r="TFQ1492" s="1"/>
      <c r="TFR1492" s="1"/>
      <c r="TFS1492" s="1"/>
      <c r="TFT1492" s="1"/>
      <c r="TFU1492" s="1"/>
      <c r="TFV1492" s="1"/>
      <c r="TFW1492" s="1"/>
      <c r="TFX1492" s="1"/>
      <c r="TFY1492" s="1"/>
      <c r="TFZ1492" s="1"/>
      <c r="TGA1492" s="1"/>
      <c r="TGB1492" s="1"/>
      <c r="TGC1492" s="1"/>
      <c r="TGD1492" s="1"/>
      <c r="TGE1492" s="1"/>
      <c r="TGF1492" s="1"/>
      <c r="TGG1492" s="1"/>
      <c r="TGH1492" s="1"/>
      <c r="TGI1492" s="1"/>
      <c r="TGJ1492" s="1"/>
      <c r="TGK1492" s="1"/>
      <c r="TGL1492" s="1"/>
      <c r="TGM1492" s="1"/>
      <c r="TGN1492" s="1"/>
      <c r="TGO1492" s="1"/>
      <c r="TGP1492" s="1"/>
      <c r="TGQ1492" s="1"/>
      <c r="TGR1492" s="1"/>
      <c r="TGS1492" s="1"/>
      <c r="TGT1492" s="1"/>
      <c r="TGU1492" s="1"/>
      <c r="TGV1492" s="1"/>
      <c r="TGW1492" s="1"/>
      <c r="TGX1492" s="1"/>
      <c r="TGY1492" s="1"/>
      <c r="TGZ1492" s="1"/>
      <c r="THA1492" s="1"/>
      <c r="THB1492" s="1"/>
      <c r="THC1492" s="1"/>
      <c r="THD1492" s="1"/>
      <c r="THE1492" s="1"/>
      <c r="THF1492" s="1"/>
      <c r="THG1492" s="1"/>
      <c r="THH1492" s="1"/>
      <c r="THI1492" s="1"/>
      <c r="THJ1492" s="1"/>
      <c r="THK1492" s="1"/>
      <c r="THL1492" s="1"/>
      <c r="THM1492" s="1"/>
      <c r="THN1492" s="1"/>
      <c r="THO1492" s="1"/>
      <c r="THP1492" s="1"/>
      <c r="THQ1492" s="1"/>
      <c r="THR1492" s="1"/>
      <c r="THS1492" s="1"/>
      <c r="THT1492" s="1"/>
      <c r="THU1492" s="1"/>
      <c r="THV1492" s="1"/>
      <c r="THW1492" s="1"/>
      <c r="THX1492" s="1"/>
      <c r="THY1492" s="1"/>
      <c r="THZ1492" s="1"/>
      <c r="TIA1492" s="1"/>
      <c r="TIB1492" s="1"/>
      <c r="TIC1492" s="1"/>
      <c r="TID1492" s="1"/>
      <c r="TIE1492" s="1"/>
      <c r="TIF1492" s="1"/>
      <c r="TIG1492" s="1"/>
      <c r="TIH1492" s="1"/>
      <c r="TII1492" s="1"/>
      <c r="TIJ1492" s="1"/>
      <c r="TIK1492" s="1"/>
      <c r="TIL1492" s="1"/>
      <c r="TIM1492" s="1"/>
      <c r="TIN1492" s="1"/>
      <c r="TIO1492" s="1"/>
      <c r="TIP1492" s="1"/>
      <c r="TIQ1492" s="1"/>
      <c r="TIR1492" s="1"/>
      <c r="TIS1492" s="1"/>
      <c r="TIT1492" s="1"/>
      <c r="TIU1492" s="1"/>
      <c r="TIV1492" s="1"/>
      <c r="TIW1492" s="1"/>
      <c r="TIX1492" s="1"/>
      <c r="TIY1492" s="1"/>
      <c r="TIZ1492" s="1"/>
      <c r="TJA1492" s="1"/>
      <c r="TJB1492" s="1"/>
      <c r="TJC1492" s="1"/>
      <c r="TJD1492" s="1"/>
      <c r="TJE1492" s="1"/>
      <c r="TJF1492" s="1"/>
      <c r="TJG1492" s="1"/>
      <c r="TJH1492" s="1"/>
      <c r="TJI1492" s="1"/>
      <c r="TJJ1492" s="1"/>
      <c r="TJK1492" s="1"/>
      <c r="TJL1492" s="1"/>
      <c r="TJM1492" s="1"/>
      <c r="TJN1492" s="1"/>
      <c r="TJO1492" s="1"/>
      <c r="TJP1492" s="1"/>
      <c r="TJQ1492" s="1"/>
      <c r="TJR1492" s="1"/>
      <c r="TJS1492" s="1"/>
      <c r="TJT1492" s="1"/>
      <c r="TJU1492" s="1"/>
      <c r="TJV1492" s="1"/>
      <c r="TJW1492" s="1"/>
      <c r="TJX1492" s="1"/>
      <c r="TJY1492" s="1"/>
      <c r="TJZ1492" s="1"/>
      <c r="TKA1492" s="1"/>
      <c r="TKB1492" s="1"/>
      <c r="TKC1492" s="1"/>
      <c r="TKD1492" s="1"/>
      <c r="TKE1492" s="1"/>
      <c r="TKF1492" s="1"/>
      <c r="TKG1492" s="1"/>
      <c r="TKH1492" s="1"/>
      <c r="TKI1492" s="1"/>
      <c r="TKJ1492" s="1"/>
      <c r="TKK1492" s="1"/>
      <c r="TKL1492" s="1"/>
      <c r="TKM1492" s="1"/>
      <c r="TKN1492" s="1"/>
      <c r="TKO1492" s="1"/>
      <c r="TKP1492" s="1"/>
      <c r="TKQ1492" s="1"/>
      <c r="TKR1492" s="1"/>
      <c r="TKS1492" s="1"/>
      <c r="TKT1492" s="1"/>
      <c r="TKU1492" s="1"/>
      <c r="TKV1492" s="1"/>
      <c r="TKW1492" s="1"/>
      <c r="TKX1492" s="1"/>
      <c r="TKY1492" s="1"/>
      <c r="TKZ1492" s="1"/>
      <c r="TLA1492" s="1"/>
      <c r="TLB1492" s="1"/>
      <c r="TLC1492" s="1"/>
      <c r="TLD1492" s="1"/>
      <c r="TLE1492" s="1"/>
      <c r="TLF1492" s="1"/>
      <c r="TLG1492" s="1"/>
      <c r="TLH1492" s="1"/>
      <c r="TLI1492" s="1"/>
      <c r="TLJ1492" s="1"/>
      <c r="TLK1492" s="1"/>
      <c r="TLL1492" s="1"/>
      <c r="TLM1492" s="1"/>
      <c r="TLN1492" s="1"/>
      <c r="TLO1492" s="1"/>
      <c r="TLP1492" s="1"/>
      <c r="TLQ1492" s="1"/>
      <c r="TLR1492" s="1"/>
      <c r="TLS1492" s="1"/>
      <c r="TLT1492" s="1"/>
      <c r="TLU1492" s="1"/>
      <c r="TLV1492" s="1"/>
      <c r="TLW1492" s="1"/>
      <c r="TLX1492" s="1"/>
      <c r="TLY1492" s="1"/>
      <c r="TLZ1492" s="1"/>
      <c r="TMA1492" s="1"/>
      <c r="TMB1492" s="1"/>
      <c r="TMC1492" s="1"/>
      <c r="TMD1492" s="1"/>
      <c r="TME1492" s="1"/>
      <c r="TMF1492" s="1"/>
      <c r="TMG1492" s="1"/>
      <c r="TMH1492" s="1"/>
      <c r="TMI1492" s="1"/>
      <c r="TMJ1492" s="1"/>
      <c r="TMK1492" s="1"/>
      <c r="TML1492" s="1"/>
      <c r="TMM1492" s="1"/>
      <c r="TMN1492" s="1"/>
      <c r="TMO1492" s="1"/>
      <c r="TMP1492" s="1"/>
      <c r="TMQ1492" s="1"/>
      <c r="TMR1492" s="1"/>
      <c r="TMS1492" s="1"/>
      <c r="TMT1492" s="1"/>
      <c r="TMU1492" s="1"/>
      <c r="TMV1492" s="1"/>
      <c r="TMW1492" s="1"/>
      <c r="TMX1492" s="1"/>
      <c r="TMY1492" s="1"/>
      <c r="TMZ1492" s="1"/>
      <c r="TNA1492" s="1"/>
      <c r="TNB1492" s="1"/>
      <c r="TNC1492" s="1"/>
      <c r="TND1492" s="1"/>
      <c r="TNE1492" s="1"/>
      <c r="TNF1492" s="1"/>
      <c r="TNG1492" s="1"/>
      <c r="TNH1492" s="1"/>
      <c r="TNI1492" s="1"/>
      <c r="TNJ1492" s="1"/>
      <c r="TNK1492" s="1"/>
      <c r="TNL1492" s="1"/>
      <c r="TNM1492" s="1"/>
      <c r="TNN1492" s="1"/>
      <c r="TNO1492" s="1"/>
      <c r="TNP1492" s="1"/>
      <c r="TNQ1492" s="1"/>
      <c r="TNR1492" s="1"/>
      <c r="TNS1492" s="1"/>
      <c r="TNT1492" s="1"/>
      <c r="TNU1492" s="1"/>
      <c r="TNV1492" s="1"/>
      <c r="TNW1492" s="1"/>
      <c r="TNX1492" s="1"/>
      <c r="TNY1492" s="1"/>
      <c r="TNZ1492" s="1"/>
      <c r="TOA1492" s="1"/>
      <c r="TOB1492" s="1"/>
      <c r="TOC1492" s="1"/>
      <c r="TOD1492" s="1"/>
      <c r="TOE1492" s="1"/>
      <c r="TOF1492" s="1"/>
      <c r="TOG1492" s="1"/>
      <c r="TOH1492" s="1"/>
      <c r="TOI1492" s="1"/>
      <c r="TOJ1492" s="1"/>
      <c r="TOK1492" s="1"/>
      <c r="TOL1492" s="1"/>
      <c r="TOM1492" s="1"/>
      <c r="TON1492" s="1"/>
      <c r="TOO1492" s="1"/>
      <c r="TOP1492" s="1"/>
      <c r="TOQ1492" s="1"/>
      <c r="TOR1492" s="1"/>
      <c r="TOS1492" s="1"/>
      <c r="TOT1492" s="1"/>
      <c r="TOU1492" s="1"/>
      <c r="TOV1492" s="1"/>
      <c r="TOW1492" s="1"/>
      <c r="TOX1492" s="1"/>
      <c r="TOY1492" s="1"/>
      <c r="TOZ1492" s="1"/>
      <c r="TPA1492" s="1"/>
      <c r="TPB1492" s="1"/>
      <c r="TPC1492" s="1"/>
      <c r="TPD1492" s="1"/>
      <c r="TPE1492" s="1"/>
      <c r="TPF1492" s="1"/>
      <c r="TPG1492" s="1"/>
      <c r="TPH1492" s="1"/>
      <c r="TPI1492" s="1"/>
      <c r="TPJ1492" s="1"/>
      <c r="TPK1492" s="1"/>
      <c r="TPL1492" s="1"/>
      <c r="TPM1492" s="1"/>
      <c r="TPN1492" s="1"/>
      <c r="TPO1492" s="1"/>
      <c r="TPP1492" s="1"/>
      <c r="TPQ1492" s="1"/>
      <c r="TPR1492" s="1"/>
      <c r="TPS1492" s="1"/>
      <c r="TPT1492" s="1"/>
      <c r="TPU1492" s="1"/>
      <c r="TPV1492" s="1"/>
      <c r="TPW1492" s="1"/>
      <c r="TPX1492" s="1"/>
      <c r="TPY1492" s="1"/>
      <c r="TPZ1492" s="1"/>
      <c r="TQA1492" s="1"/>
      <c r="TQB1492" s="1"/>
      <c r="TQC1492" s="1"/>
      <c r="TQD1492" s="1"/>
      <c r="TQE1492" s="1"/>
      <c r="TQF1492" s="1"/>
      <c r="TQG1492" s="1"/>
      <c r="TQH1492" s="1"/>
      <c r="TQI1492" s="1"/>
      <c r="TQJ1492" s="1"/>
      <c r="TQK1492" s="1"/>
      <c r="TQL1492" s="1"/>
      <c r="TQM1492" s="1"/>
      <c r="TQN1492" s="1"/>
      <c r="TQO1492" s="1"/>
      <c r="TQP1492" s="1"/>
      <c r="TQQ1492" s="1"/>
      <c r="TQR1492" s="1"/>
      <c r="TQS1492" s="1"/>
      <c r="TQT1492" s="1"/>
      <c r="TQU1492" s="1"/>
      <c r="TQV1492" s="1"/>
      <c r="TQW1492" s="1"/>
      <c r="TQX1492" s="1"/>
      <c r="TQY1492" s="1"/>
      <c r="TQZ1492" s="1"/>
      <c r="TRA1492" s="1"/>
      <c r="TRB1492" s="1"/>
      <c r="TRC1492" s="1"/>
      <c r="TRD1492" s="1"/>
      <c r="TRE1492" s="1"/>
      <c r="TRF1492" s="1"/>
      <c r="TRG1492" s="1"/>
      <c r="TRH1492" s="1"/>
      <c r="TRI1492" s="1"/>
      <c r="TRJ1492" s="1"/>
      <c r="TRK1492" s="1"/>
      <c r="TRL1492" s="1"/>
      <c r="TRM1492" s="1"/>
      <c r="TRN1492" s="1"/>
      <c r="TRO1492" s="1"/>
      <c r="TRP1492" s="1"/>
      <c r="TRQ1492" s="1"/>
      <c r="TRR1492" s="1"/>
      <c r="TRS1492" s="1"/>
      <c r="TRT1492" s="1"/>
      <c r="TRU1492" s="1"/>
      <c r="TRV1492" s="1"/>
      <c r="TRW1492" s="1"/>
      <c r="TRX1492" s="1"/>
      <c r="TRY1492" s="1"/>
      <c r="TRZ1492" s="1"/>
      <c r="TSA1492" s="1"/>
      <c r="TSB1492" s="1"/>
      <c r="TSC1492" s="1"/>
      <c r="TSD1492" s="1"/>
      <c r="TSE1492" s="1"/>
      <c r="TSF1492" s="1"/>
      <c r="TSG1492" s="1"/>
      <c r="TSH1492" s="1"/>
      <c r="TSI1492" s="1"/>
      <c r="TSJ1492" s="1"/>
      <c r="TSK1492" s="1"/>
      <c r="TSL1492" s="1"/>
      <c r="TSM1492" s="1"/>
      <c r="TSN1492" s="1"/>
      <c r="TSO1492" s="1"/>
      <c r="TSP1492" s="1"/>
      <c r="TSQ1492" s="1"/>
      <c r="TSR1492" s="1"/>
      <c r="TSS1492" s="1"/>
      <c r="TST1492" s="1"/>
      <c r="TSU1492" s="1"/>
      <c r="TSV1492" s="1"/>
      <c r="TSW1492" s="1"/>
      <c r="TSX1492" s="1"/>
      <c r="TSY1492" s="1"/>
      <c r="TSZ1492" s="1"/>
      <c r="TTA1492" s="1"/>
      <c r="TTB1492" s="1"/>
      <c r="TTC1492" s="1"/>
      <c r="TTD1492" s="1"/>
      <c r="TTE1492" s="1"/>
      <c r="TTF1492" s="1"/>
      <c r="TTG1492" s="1"/>
      <c r="TTH1492" s="1"/>
      <c r="TTI1492" s="1"/>
      <c r="TTJ1492" s="1"/>
      <c r="TTK1492" s="1"/>
      <c r="TTL1492" s="1"/>
      <c r="TTM1492" s="1"/>
      <c r="TTN1492" s="1"/>
      <c r="TTO1492" s="1"/>
      <c r="TTP1492" s="1"/>
      <c r="TTQ1492" s="1"/>
      <c r="TTR1492" s="1"/>
      <c r="TTS1492" s="1"/>
      <c r="TTT1492" s="1"/>
      <c r="TTU1492" s="1"/>
      <c r="TTV1492" s="1"/>
      <c r="TTW1492" s="1"/>
      <c r="TTX1492" s="1"/>
      <c r="TTY1492" s="1"/>
      <c r="TTZ1492" s="1"/>
      <c r="TUA1492" s="1"/>
      <c r="TUB1492" s="1"/>
      <c r="TUC1492" s="1"/>
      <c r="TUD1492" s="1"/>
      <c r="TUE1492" s="1"/>
      <c r="TUF1492" s="1"/>
      <c r="TUG1492" s="1"/>
      <c r="TUH1492" s="1"/>
      <c r="TUI1492" s="1"/>
      <c r="TUJ1492" s="1"/>
      <c r="TUK1492" s="1"/>
      <c r="TUL1492" s="1"/>
      <c r="TUM1492" s="1"/>
      <c r="TUN1492" s="1"/>
      <c r="TUO1492" s="1"/>
      <c r="TUP1492" s="1"/>
      <c r="TUQ1492" s="1"/>
      <c r="TUR1492" s="1"/>
      <c r="TUS1492" s="1"/>
      <c r="TUT1492" s="1"/>
      <c r="TUU1492" s="1"/>
      <c r="TUV1492" s="1"/>
      <c r="TUW1492" s="1"/>
      <c r="TUX1492" s="1"/>
      <c r="TUY1492" s="1"/>
      <c r="TUZ1492" s="1"/>
      <c r="TVA1492" s="1"/>
      <c r="TVB1492" s="1"/>
      <c r="TVC1492" s="1"/>
      <c r="TVD1492" s="1"/>
      <c r="TVE1492" s="1"/>
      <c r="TVF1492" s="1"/>
      <c r="TVG1492" s="1"/>
      <c r="TVH1492" s="1"/>
      <c r="TVI1492" s="1"/>
      <c r="TVJ1492" s="1"/>
      <c r="TVK1492" s="1"/>
      <c r="TVL1492" s="1"/>
      <c r="TVM1492" s="1"/>
      <c r="TVN1492" s="1"/>
      <c r="TVO1492" s="1"/>
      <c r="TVP1492" s="1"/>
      <c r="TVQ1492" s="1"/>
      <c r="TVR1492" s="1"/>
      <c r="TVS1492" s="1"/>
      <c r="TVT1492" s="1"/>
      <c r="TVU1492" s="1"/>
      <c r="TVV1492" s="1"/>
      <c r="TVW1492" s="1"/>
      <c r="TVX1492" s="1"/>
      <c r="TVY1492" s="1"/>
      <c r="TVZ1492" s="1"/>
      <c r="TWA1492" s="1"/>
      <c r="TWB1492" s="1"/>
      <c r="TWC1492" s="1"/>
      <c r="TWD1492" s="1"/>
      <c r="TWE1492" s="1"/>
      <c r="TWF1492" s="1"/>
      <c r="TWG1492" s="1"/>
      <c r="TWH1492" s="1"/>
      <c r="TWI1492" s="1"/>
      <c r="TWJ1492" s="1"/>
      <c r="TWK1492" s="1"/>
      <c r="TWL1492" s="1"/>
      <c r="TWM1492" s="1"/>
      <c r="TWN1492" s="1"/>
      <c r="TWO1492" s="1"/>
      <c r="TWP1492" s="1"/>
      <c r="TWQ1492" s="1"/>
      <c r="TWR1492" s="1"/>
      <c r="TWS1492" s="1"/>
      <c r="TWT1492" s="1"/>
      <c r="TWU1492" s="1"/>
      <c r="TWV1492" s="1"/>
      <c r="TWW1492" s="1"/>
      <c r="TWX1492" s="1"/>
      <c r="TWY1492" s="1"/>
      <c r="TWZ1492" s="1"/>
      <c r="TXA1492" s="1"/>
      <c r="TXB1492" s="1"/>
      <c r="TXC1492" s="1"/>
      <c r="TXD1492" s="1"/>
      <c r="TXE1492" s="1"/>
      <c r="TXF1492" s="1"/>
      <c r="TXG1492" s="1"/>
      <c r="TXH1492" s="1"/>
      <c r="TXI1492" s="1"/>
      <c r="TXJ1492" s="1"/>
      <c r="TXK1492" s="1"/>
      <c r="TXL1492" s="1"/>
      <c r="TXM1492" s="1"/>
      <c r="TXN1492" s="1"/>
      <c r="TXO1492" s="1"/>
      <c r="TXP1492" s="1"/>
      <c r="TXQ1492" s="1"/>
      <c r="TXR1492" s="1"/>
      <c r="TXS1492" s="1"/>
      <c r="TXT1492" s="1"/>
      <c r="TXU1492" s="1"/>
      <c r="TXV1492" s="1"/>
      <c r="TXW1492" s="1"/>
      <c r="TXX1492" s="1"/>
      <c r="TXY1492" s="1"/>
      <c r="TXZ1492" s="1"/>
      <c r="TYA1492" s="1"/>
      <c r="TYB1492" s="1"/>
      <c r="TYC1492" s="1"/>
      <c r="TYD1492" s="1"/>
      <c r="TYE1492" s="1"/>
      <c r="TYF1492" s="1"/>
      <c r="TYG1492" s="1"/>
      <c r="TYH1492" s="1"/>
      <c r="TYI1492" s="1"/>
      <c r="TYJ1492" s="1"/>
      <c r="TYK1492" s="1"/>
      <c r="TYL1492" s="1"/>
      <c r="TYM1492" s="1"/>
      <c r="TYN1492" s="1"/>
      <c r="TYO1492" s="1"/>
      <c r="TYP1492" s="1"/>
      <c r="TYQ1492" s="1"/>
      <c r="TYR1492" s="1"/>
      <c r="TYS1492" s="1"/>
      <c r="TYT1492" s="1"/>
      <c r="TYU1492" s="1"/>
      <c r="TYV1492" s="1"/>
      <c r="TYW1492" s="1"/>
      <c r="TYX1492" s="1"/>
      <c r="TYY1492" s="1"/>
      <c r="TYZ1492" s="1"/>
      <c r="TZA1492" s="1"/>
      <c r="TZB1492" s="1"/>
      <c r="TZC1492" s="1"/>
      <c r="TZD1492" s="1"/>
      <c r="TZE1492" s="1"/>
      <c r="TZF1492" s="1"/>
      <c r="TZG1492" s="1"/>
      <c r="TZH1492" s="1"/>
      <c r="TZI1492" s="1"/>
      <c r="TZJ1492" s="1"/>
      <c r="TZK1492" s="1"/>
      <c r="TZL1492" s="1"/>
      <c r="TZM1492" s="1"/>
      <c r="TZN1492" s="1"/>
      <c r="TZO1492" s="1"/>
      <c r="TZP1492" s="1"/>
      <c r="TZQ1492" s="1"/>
      <c r="TZR1492" s="1"/>
      <c r="TZS1492" s="1"/>
      <c r="TZT1492" s="1"/>
      <c r="TZU1492" s="1"/>
      <c r="TZV1492" s="1"/>
      <c r="TZW1492" s="1"/>
      <c r="TZX1492" s="1"/>
      <c r="TZY1492" s="1"/>
      <c r="TZZ1492" s="1"/>
      <c r="UAA1492" s="1"/>
      <c r="UAB1492" s="1"/>
      <c r="UAC1492" s="1"/>
      <c r="UAD1492" s="1"/>
      <c r="UAE1492" s="1"/>
      <c r="UAF1492" s="1"/>
      <c r="UAG1492" s="1"/>
      <c r="UAH1492" s="1"/>
      <c r="UAI1492" s="1"/>
      <c r="UAJ1492" s="1"/>
      <c r="UAK1492" s="1"/>
      <c r="UAL1492" s="1"/>
      <c r="UAM1492" s="1"/>
      <c r="UAN1492" s="1"/>
      <c r="UAO1492" s="1"/>
      <c r="UAP1492" s="1"/>
      <c r="UAQ1492" s="1"/>
      <c r="UAR1492" s="1"/>
      <c r="UAS1492" s="1"/>
      <c r="UAT1492" s="1"/>
      <c r="UAU1492" s="1"/>
      <c r="UAV1492" s="1"/>
      <c r="UAW1492" s="1"/>
      <c r="UAX1492" s="1"/>
      <c r="UAY1492" s="1"/>
      <c r="UAZ1492" s="1"/>
      <c r="UBA1492" s="1"/>
      <c r="UBB1492" s="1"/>
      <c r="UBC1492" s="1"/>
      <c r="UBD1492" s="1"/>
      <c r="UBE1492" s="1"/>
      <c r="UBF1492" s="1"/>
      <c r="UBG1492" s="1"/>
      <c r="UBH1492" s="1"/>
      <c r="UBI1492" s="1"/>
      <c r="UBJ1492" s="1"/>
      <c r="UBK1492" s="1"/>
      <c r="UBL1492" s="1"/>
      <c r="UBM1492" s="1"/>
      <c r="UBN1492" s="1"/>
      <c r="UBO1492" s="1"/>
      <c r="UBP1492" s="1"/>
      <c r="UBQ1492" s="1"/>
      <c r="UBR1492" s="1"/>
      <c r="UBS1492" s="1"/>
      <c r="UBT1492" s="1"/>
      <c r="UBU1492" s="1"/>
      <c r="UBV1492" s="1"/>
      <c r="UBW1492" s="1"/>
      <c r="UBX1492" s="1"/>
      <c r="UBY1492" s="1"/>
      <c r="UBZ1492" s="1"/>
      <c r="UCA1492" s="1"/>
      <c r="UCB1492" s="1"/>
      <c r="UCC1492" s="1"/>
      <c r="UCD1492" s="1"/>
      <c r="UCE1492" s="1"/>
      <c r="UCF1492" s="1"/>
      <c r="UCG1492" s="1"/>
      <c r="UCH1492" s="1"/>
      <c r="UCI1492" s="1"/>
      <c r="UCJ1492" s="1"/>
      <c r="UCK1492" s="1"/>
      <c r="UCL1492" s="1"/>
      <c r="UCM1492" s="1"/>
      <c r="UCN1492" s="1"/>
      <c r="UCO1492" s="1"/>
      <c r="UCP1492" s="1"/>
      <c r="UCQ1492" s="1"/>
      <c r="UCR1492" s="1"/>
      <c r="UCS1492" s="1"/>
      <c r="UCT1492" s="1"/>
      <c r="UCU1492" s="1"/>
      <c r="UCV1492" s="1"/>
      <c r="UCW1492" s="1"/>
      <c r="UCX1492" s="1"/>
      <c r="UCY1492" s="1"/>
      <c r="UCZ1492" s="1"/>
      <c r="UDA1492" s="1"/>
      <c r="UDB1492" s="1"/>
      <c r="UDC1492" s="1"/>
      <c r="UDD1492" s="1"/>
      <c r="UDE1492" s="1"/>
      <c r="UDF1492" s="1"/>
      <c r="UDG1492" s="1"/>
      <c r="UDH1492" s="1"/>
      <c r="UDI1492" s="1"/>
      <c r="UDJ1492" s="1"/>
      <c r="UDK1492" s="1"/>
      <c r="UDL1492" s="1"/>
      <c r="UDM1492" s="1"/>
      <c r="UDN1492" s="1"/>
      <c r="UDO1492" s="1"/>
      <c r="UDP1492" s="1"/>
      <c r="UDQ1492" s="1"/>
      <c r="UDR1492" s="1"/>
      <c r="UDS1492" s="1"/>
      <c r="UDT1492" s="1"/>
      <c r="UDU1492" s="1"/>
      <c r="UDV1492" s="1"/>
      <c r="UDW1492" s="1"/>
      <c r="UDX1492" s="1"/>
      <c r="UDY1492" s="1"/>
      <c r="UDZ1492" s="1"/>
      <c r="UEA1492" s="1"/>
      <c r="UEB1492" s="1"/>
      <c r="UEC1492" s="1"/>
      <c r="UED1492" s="1"/>
      <c r="UEE1492" s="1"/>
      <c r="UEF1492" s="1"/>
      <c r="UEG1492" s="1"/>
      <c r="UEH1492" s="1"/>
      <c r="UEI1492" s="1"/>
      <c r="UEJ1492" s="1"/>
      <c r="UEK1492" s="1"/>
      <c r="UEL1492" s="1"/>
      <c r="UEM1492" s="1"/>
      <c r="UEN1492" s="1"/>
      <c r="UEO1492" s="1"/>
      <c r="UEP1492" s="1"/>
      <c r="UEQ1492" s="1"/>
      <c r="UER1492" s="1"/>
      <c r="UES1492" s="1"/>
      <c r="UET1492" s="1"/>
      <c r="UEU1492" s="1"/>
      <c r="UEV1492" s="1"/>
      <c r="UEW1492" s="1"/>
      <c r="UEX1492" s="1"/>
      <c r="UEY1492" s="1"/>
      <c r="UEZ1492" s="1"/>
      <c r="UFA1492" s="1"/>
      <c r="UFB1492" s="1"/>
      <c r="UFC1492" s="1"/>
      <c r="UFD1492" s="1"/>
      <c r="UFE1492" s="1"/>
      <c r="UFF1492" s="1"/>
      <c r="UFG1492" s="1"/>
      <c r="UFH1492" s="1"/>
      <c r="UFI1492" s="1"/>
      <c r="UFJ1492" s="1"/>
      <c r="UFK1492" s="1"/>
      <c r="UFL1492" s="1"/>
      <c r="UFM1492" s="1"/>
      <c r="UFN1492" s="1"/>
      <c r="UFO1492" s="1"/>
      <c r="UFP1492" s="1"/>
      <c r="UFQ1492" s="1"/>
      <c r="UFR1492" s="1"/>
      <c r="UFS1492" s="1"/>
      <c r="UFT1492" s="1"/>
      <c r="UFU1492" s="1"/>
      <c r="UFV1492" s="1"/>
      <c r="UFW1492" s="1"/>
      <c r="UFX1492" s="1"/>
      <c r="UFY1492" s="1"/>
      <c r="UFZ1492" s="1"/>
      <c r="UGA1492" s="1"/>
      <c r="UGB1492" s="1"/>
      <c r="UGC1492" s="1"/>
      <c r="UGD1492" s="1"/>
      <c r="UGE1492" s="1"/>
      <c r="UGF1492" s="1"/>
      <c r="UGG1492" s="1"/>
      <c r="UGH1492" s="1"/>
      <c r="UGI1492" s="1"/>
      <c r="UGJ1492" s="1"/>
      <c r="UGK1492" s="1"/>
      <c r="UGL1492" s="1"/>
      <c r="UGM1492" s="1"/>
      <c r="UGN1492" s="1"/>
      <c r="UGO1492" s="1"/>
      <c r="UGP1492" s="1"/>
      <c r="UGQ1492" s="1"/>
      <c r="UGR1492" s="1"/>
      <c r="UGS1492" s="1"/>
      <c r="UGT1492" s="1"/>
      <c r="UGU1492" s="1"/>
      <c r="UGV1492" s="1"/>
      <c r="UGW1492" s="1"/>
      <c r="UGX1492" s="1"/>
      <c r="UGY1492" s="1"/>
      <c r="UGZ1492" s="1"/>
      <c r="UHA1492" s="1"/>
      <c r="UHB1492" s="1"/>
      <c r="UHC1492" s="1"/>
      <c r="UHD1492" s="1"/>
      <c r="UHE1492" s="1"/>
      <c r="UHF1492" s="1"/>
      <c r="UHG1492" s="1"/>
      <c r="UHH1492" s="1"/>
      <c r="UHI1492" s="1"/>
      <c r="UHJ1492" s="1"/>
      <c r="UHK1492" s="1"/>
      <c r="UHL1492" s="1"/>
      <c r="UHM1492" s="1"/>
      <c r="UHN1492" s="1"/>
      <c r="UHO1492" s="1"/>
      <c r="UHP1492" s="1"/>
      <c r="UHQ1492" s="1"/>
      <c r="UHR1492" s="1"/>
      <c r="UHS1492" s="1"/>
      <c r="UHT1492" s="1"/>
      <c r="UHU1492" s="1"/>
      <c r="UHV1492" s="1"/>
      <c r="UHW1492" s="1"/>
      <c r="UHX1492" s="1"/>
      <c r="UHY1492" s="1"/>
      <c r="UHZ1492" s="1"/>
      <c r="UIA1492" s="1"/>
      <c r="UIB1492" s="1"/>
      <c r="UIC1492" s="1"/>
      <c r="UID1492" s="1"/>
      <c r="UIE1492" s="1"/>
      <c r="UIF1492" s="1"/>
      <c r="UIG1492" s="1"/>
      <c r="UIH1492" s="1"/>
      <c r="UII1492" s="1"/>
      <c r="UIJ1492" s="1"/>
      <c r="UIK1492" s="1"/>
      <c r="UIL1492" s="1"/>
      <c r="UIM1492" s="1"/>
      <c r="UIN1492" s="1"/>
      <c r="UIO1492" s="1"/>
      <c r="UIP1492" s="1"/>
      <c r="UIQ1492" s="1"/>
      <c r="UIR1492" s="1"/>
      <c r="UIS1492" s="1"/>
      <c r="UIT1492" s="1"/>
      <c r="UIU1492" s="1"/>
      <c r="UIV1492" s="1"/>
      <c r="UIW1492" s="1"/>
      <c r="UIX1492" s="1"/>
      <c r="UIY1492" s="1"/>
      <c r="UIZ1492" s="1"/>
      <c r="UJA1492" s="1"/>
      <c r="UJB1492" s="1"/>
      <c r="UJC1492" s="1"/>
      <c r="UJD1492" s="1"/>
      <c r="UJE1492" s="1"/>
      <c r="UJF1492" s="1"/>
      <c r="UJG1492" s="1"/>
      <c r="UJH1492" s="1"/>
      <c r="UJI1492" s="1"/>
      <c r="UJJ1492" s="1"/>
      <c r="UJK1492" s="1"/>
      <c r="UJL1492" s="1"/>
      <c r="UJM1492" s="1"/>
      <c r="UJN1492" s="1"/>
      <c r="UJO1492" s="1"/>
      <c r="UJP1492" s="1"/>
      <c r="UJQ1492" s="1"/>
      <c r="UJR1492" s="1"/>
      <c r="UJS1492" s="1"/>
      <c r="UJT1492" s="1"/>
      <c r="UJU1492" s="1"/>
      <c r="UJV1492" s="1"/>
      <c r="UJW1492" s="1"/>
      <c r="UJX1492" s="1"/>
      <c r="UJY1492" s="1"/>
      <c r="UJZ1492" s="1"/>
      <c r="UKA1492" s="1"/>
      <c r="UKB1492" s="1"/>
      <c r="UKC1492" s="1"/>
      <c r="UKD1492" s="1"/>
      <c r="UKE1492" s="1"/>
      <c r="UKF1492" s="1"/>
      <c r="UKG1492" s="1"/>
      <c r="UKH1492" s="1"/>
      <c r="UKI1492" s="1"/>
      <c r="UKJ1492" s="1"/>
      <c r="UKK1492" s="1"/>
      <c r="UKL1492" s="1"/>
      <c r="UKM1492" s="1"/>
      <c r="UKN1492" s="1"/>
      <c r="UKO1492" s="1"/>
      <c r="UKP1492" s="1"/>
      <c r="UKQ1492" s="1"/>
      <c r="UKR1492" s="1"/>
      <c r="UKS1492" s="1"/>
      <c r="UKT1492" s="1"/>
      <c r="UKU1492" s="1"/>
      <c r="UKV1492" s="1"/>
      <c r="UKW1492" s="1"/>
      <c r="UKX1492" s="1"/>
      <c r="UKY1492" s="1"/>
      <c r="UKZ1492" s="1"/>
      <c r="ULA1492" s="1"/>
      <c r="ULB1492" s="1"/>
      <c r="ULC1492" s="1"/>
      <c r="ULD1492" s="1"/>
      <c r="ULE1492" s="1"/>
      <c r="ULF1492" s="1"/>
      <c r="ULG1492" s="1"/>
      <c r="ULH1492" s="1"/>
      <c r="ULI1492" s="1"/>
      <c r="ULJ1492" s="1"/>
      <c r="ULK1492" s="1"/>
      <c r="ULL1492" s="1"/>
      <c r="ULM1492" s="1"/>
      <c r="ULN1492" s="1"/>
      <c r="ULO1492" s="1"/>
      <c r="ULP1492" s="1"/>
      <c r="ULQ1492" s="1"/>
      <c r="ULR1492" s="1"/>
      <c r="ULS1492" s="1"/>
      <c r="ULT1492" s="1"/>
      <c r="ULU1492" s="1"/>
      <c r="ULV1492" s="1"/>
      <c r="ULW1492" s="1"/>
      <c r="ULX1492" s="1"/>
      <c r="ULY1492" s="1"/>
      <c r="ULZ1492" s="1"/>
      <c r="UMA1492" s="1"/>
      <c r="UMB1492" s="1"/>
      <c r="UMC1492" s="1"/>
      <c r="UMD1492" s="1"/>
      <c r="UME1492" s="1"/>
      <c r="UMF1492" s="1"/>
      <c r="UMG1492" s="1"/>
      <c r="UMH1492" s="1"/>
      <c r="UMI1492" s="1"/>
      <c r="UMJ1492" s="1"/>
      <c r="UMK1492" s="1"/>
      <c r="UML1492" s="1"/>
      <c r="UMM1492" s="1"/>
      <c r="UMN1492" s="1"/>
      <c r="UMO1492" s="1"/>
      <c r="UMP1492" s="1"/>
      <c r="UMQ1492" s="1"/>
      <c r="UMR1492" s="1"/>
      <c r="UMS1492" s="1"/>
      <c r="UMT1492" s="1"/>
      <c r="UMU1492" s="1"/>
      <c r="UMV1492" s="1"/>
      <c r="UMW1492" s="1"/>
      <c r="UMX1492" s="1"/>
      <c r="UMY1492" s="1"/>
      <c r="UMZ1492" s="1"/>
      <c r="UNA1492" s="1"/>
      <c r="UNB1492" s="1"/>
      <c r="UNC1492" s="1"/>
      <c r="UND1492" s="1"/>
      <c r="UNE1492" s="1"/>
      <c r="UNF1492" s="1"/>
      <c r="UNG1492" s="1"/>
      <c r="UNH1492" s="1"/>
      <c r="UNI1492" s="1"/>
      <c r="UNJ1492" s="1"/>
      <c r="UNK1492" s="1"/>
      <c r="UNL1492" s="1"/>
      <c r="UNM1492" s="1"/>
      <c r="UNN1492" s="1"/>
      <c r="UNO1492" s="1"/>
      <c r="UNP1492" s="1"/>
      <c r="UNQ1492" s="1"/>
      <c r="UNR1492" s="1"/>
      <c r="UNS1492" s="1"/>
      <c r="UNT1492" s="1"/>
      <c r="UNU1492" s="1"/>
      <c r="UNV1492" s="1"/>
      <c r="UNW1492" s="1"/>
      <c r="UNX1492" s="1"/>
      <c r="UNY1492" s="1"/>
      <c r="UNZ1492" s="1"/>
      <c r="UOA1492" s="1"/>
      <c r="UOB1492" s="1"/>
      <c r="UOC1492" s="1"/>
      <c r="UOD1492" s="1"/>
      <c r="UOE1492" s="1"/>
      <c r="UOF1492" s="1"/>
      <c r="UOG1492" s="1"/>
      <c r="UOH1492" s="1"/>
      <c r="UOI1492" s="1"/>
      <c r="UOJ1492" s="1"/>
      <c r="UOK1492" s="1"/>
      <c r="UOL1492" s="1"/>
      <c r="UOM1492" s="1"/>
      <c r="UON1492" s="1"/>
      <c r="UOO1492" s="1"/>
      <c r="UOP1492" s="1"/>
      <c r="UOQ1492" s="1"/>
      <c r="UOR1492" s="1"/>
      <c r="UOS1492" s="1"/>
      <c r="UOT1492" s="1"/>
      <c r="UOU1492" s="1"/>
      <c r="UOV1492" s="1"/>
      <c r="UOW1492" s="1"/>
      <c r="UOX1492" s="1"/>
      <c r="UOY1492" s="1"/>
      <c r="UOZ1492" s="1"/>
      <c r="UPA1492" s="1"/>
      <c r="UPB1492" s="1"/>
      <c r="UPC1492" s="1"/>
      <c r="UPD1492" s="1"/>
      <c r="UPE1492" s="1"/>
      <c r="UPF1492" s="1"/>
      <c r="UPG1492" s="1"/>
      <c r="UPH1492" s="1"/>
      <c r="UPI1492" s="1"/>
      <c r="UPJ1492" s="1"/>
      <c r="UPK1492" s="1"/>
      <c r="UPL1492" s="1"/>
      <c r="UPM1492" s="1"/>
      <c r="UPN1492" s="1"/>
      <c r="UPO1492" s="1"/>
      <c r="UPP1492" s="1"/>
      <c r="UPQ1492" s="1"/>
      <c r="UPR1492" s="1"/>
      <c r="UPS1492" s="1"/>
      <c r="UPT1492" s="1"/>
      <c r="UPU1492" s="1"/>
      <c r="UPV1492" s="1"/>
      <c r="UPW1492" s="1"/>
      <c r="UPX1492" s="1"/>
      <c r="UPY1492" s="1"/>
      <c r="UPZ1492" s="1"/>
      <c r="UQA1492" s="1"/>
      <c r="UQB1492" s="1"/>
      <c r="UQC1492" s="1"/>
      <c r="UQD1492" s="1"/>
      <c r="UQE1492" s="1"/>
      <c r="UQF1492" s="1"/>
      <c r="UQG1492" s="1"/>
      <c r="UQH1492" s="1"/>
      <c r="UQI1492" s="1"/>
      <c r="UQJ1492" s="1"/>
      <c r="UQK1492" s="1"/>
      <c r="UQL1492" s="1"/>
      <c r="UQM1492" s="1"/>
      <c r="UQN1492" s="1"/>
      <c r="UQO1492" s="1"/>
      <c r="UQP1492" s="1"/>
      <c r="UQQ1492" s="1"/>
      <c r="UQR1492" s="1"/>
      <c r="UQS1492" s="1"/>
      <c r="UQT1492" s="1"/>
      <c r="UQU1492" s="1"/>
      <c r="UQV1492" s="1"/>
      <c r="UQW1492" s="1"/>
      <c r="UQX1492" s="1"/>
      <c r="UQY1492" s="1"/>
      <c r="UQZ1492" s="1"/>
      <c r="URA1492" s="1"/>
      <c r="URB1492" s="1"/>
      <c r="URC1492" s="1"/>
      <c r="URD1492" s="1"/>
      <c r="URE1492" s="1"/>
      <c r="URF1492" s="1"/>
      <c r="URG1492" s="1"/>
      <c r="URH1492" s="1"/>
      <c r="URI1492" s="1"/>
      <c r="URJ1492" s="1"/>
      <c r="URK1492" s="1"/>
      <c r="URL1492" s="1"/>
      <c r="URM1492" s="1"/>
      <c r="URN1492" s="1"/>
      <c r="URO1492" s="1"/>
      <c r="URP1492" s="1"/>
      <c r="URQ1492" s="1"/>
      <c r="URR1492" s="1"/>
      <c r="URS1492" s="1"/>
      <c r="URT1492" s="1"/>
      <c r="URU1492" s="1"/>
      <c r="URV1492" s="1"/>
      <c r="URW1492" s="1"/>
      <c r="URX1492" s="1"/>
      <c r="URY1492" s="1"/>
      <c r="URZ1492" s="1"/>
      <c r="USA1492" s="1"/>
      <c r="USB1492" s="1"/>
      <c r="USC1492" s="1"/>
      <c r="USD1492" s="1"/>
      <c r="USE1492" s="1"/>
      <c r="USF1492" s="1"/>
      <c r="USG1492" s="1"/>
      <c r="USH1492" s="1"/>
      <c r="USI1492" s="1"/>
      <c r="USJ1492" s="1"/>
      <c r="USK1492" s="1"/>
      <c r="USL1492" s="1"/>
      <c r="USM1492" s="1"/>
      <c r="USN1492" s="1"/>
      <c r="USO1492" s="1"/>
      <c r="USP1492" s="1"/>
      <c r="USQ1492" s="1"/>
      <c r="USR1492" s="1"/>
      <c r="USS1492" s="1"/>
      <c r="UST1492" s="1"/>
      <c r="USU1492" s="1"/>
      <c r="USV1492" s="1"/>
      <c r="USW1492" s="1"/>
      <c r="USX1492" s="1"/>
      <c r="USY1492" s="1"/>
      <c r="USZ1492" s="1"/>
      <c r="UTA1492" s="1"/>
      <c r="UTB1492" s="1"/>
      <c r="UTC1492" s="1"/>
      <c r="UTD1492" s="1"/>
      <c r="UTE1492" s="1"/>
      <c r="UTF1492" s="1"/>
      <c r="UTG1492" s="1"/>
      <c r="UTH1492" s="1"/>
      <c r="UTI1492" s="1"/>
      <c r="UTJ1492" s="1"/>
      <c r="UTK1492" s="1"/>
      <c r="UTL1492" s="1"/>
      <c r="UTM1492" s="1"/>
      <c r="UTN1492" s="1"/>
      <c r="UTO1492" s="1"/>
      <c r="UTP1492" s="1"/>
      <c r="UTQ1492" s="1"/>
      <c r="UTR1492" s="1"/>
      <c r="UTS1492" s="1"/>
      <c r="UTT1492" s="1"/>
      <c r="UTU1492" s="1"/>
      <c r="UTV1492" s="1"/>
      <c r="UTW1492" s="1"/>
      <c r="UTX1492" s="1"/>
      <c r="UTY1492" s="1"/>
      <c r="UTZ1492" s="1"/>
      <c r="UUA1492" s="1"/>
      <c r="UUB1492" s="1"/>
      <c r="UUC1492" s="1"/>
      <c r="UUD1492" s="1"/>
      <c r="UUE1492" s="1"/>
      <c r="UUF1492" s="1"/>
      <c r="UUG1492" s="1"/>
      <c r="UUH1492" s="1"/>
      <c r="UUI1492" s="1"/>
      <c r="UUJ1492" s="1"/>
      <c r="UUK1492" s="1"/>
      <c r="UUL1492" s="1"/>
      <c r="UUM1492" s="1"/>
      <c r="UUN1492" s="1"/>
      <c r="UUO1492" s="1"/>
      <c r="UUP1492" s="1"/>
      <c r="UUQ1492" s="1"/>
      <c r="UUR1492" s="1"/>
      <c r="UUS1492" s="1"/>
      <c r="UUT1492" s="1"/>
      <c r="UUU1492" s="1"/>
      <c r="UUV1492" s="1"/>
      <c r="UUW1492" s="1"/>
      <c r="UUX1492" s="1"/>
      <c r="UUY1492" s="1"/>
      <c r="UUZ1492" s="1"/>
      <c r="UVA1492" s="1"/>
      <c r="UVB1492" s="1"/>
      <c r="UVC1492" s="1"/>
      <c r="UVD1492" s="1"/>
      <c r="UVE1492" s="1"/>
      <c r="UVF1492" s="1"/>
      <c r="UVG1492" s="1"/>
      <c r="UVH1492" s="1"/>
      <c r="UVI1492" s="1"/>
      <c r="UVJ1492" s="1"/>
      <c r="UVK1492" s="1"/>
      <c r="UVL1492" s="1"/>
      <c r="UVM1492" s="1"/>
      <c r="UVN1492" s="1"/>
      <c r="UVO1492" s="1"/>
      <c r="UVP1492" s="1"/>
      <c r="UVQ1492" s="1"/>
      <c r="UVR1492" s="1"/>
      <c r="UVS1492" s="1"/>
      <c r="UVT1492" s="1"/>
      <c r="UVU1492" s="1"/>
      <c r="UVV1492" s="1"/>
      <c r="UVW1492" s="1"/>
      <c r="UVX1492" s="1"/>
      <c r="UVY1492" s="1"/>
      <c r="UVZ1492" s="1"/>
      <c r="UWA1492" s="1"/>
      <c r="UWB1492" s="1"/>
      <c r="UWC1492" s="1"/>
      <c r="UWD1492" s="1"/>
      <c r="UWE1492" s="1"/>
      <c r="UWF1492" s="1"/>
      <c r="UWG1492" s="1"/>
      <c r="UWH1492" s="1"/>
      <c r="UWI1492" s="1"/>
      <c r="UWJ1492" s="1"/>
      <c r="UWK1492" s="1"/>
      <c r="UWL1492" s="1"/>
      <c r="UWM1492" s="1"/>
      <c r="UWN1492" s="1"/>
      <c r="UWO1492" s="1"/>
      <c r="UWP1492" s="1"/>
      <c r="UWQ1492" s="1"/>
      <c r="UWR1492" s="1"/>
      <c r="UWS1492" s="1"/>
      <c r="UWT1492" s="1"/>
      <c r="UWU1492" s="1"/>
      <c r="UWV1492" s="1"/>
      <c r="UWW1492" s="1"/>
      <c r="UWX1492" s="1"/>
      <c r="UWY1492" s="1"/>
      <c r="UWZ1492" s="1"/>
      <c r="UXA1492" s="1"/>
      <c r="UXB1492" s="1"/>
      <c r="UXC1492" s="1"/>
      <c r="UXD1492" s="1"/>
      <c r="UXE1492" s="1"/>
      <c r="UXF1492" s="1"/>
      <c r="UXG1492" s="1"/>
      <c r="UXH1492" s="1"/>
      <c r="UXI1492" s="1"/>
      <c r="UXJ1492" s="1"/>
      <c r="UXK1492" s="1"/>
      <c r="UXL1492" s="1"/>
      <c r="UXM1492" s="1"/>
      <c r="UXN1492" s="1"/>
      <c r="UXO1492" s="1"/>
      <c r="UXP1492" s="1"/>
      <c r="UXQ1492" s="1"/>
      <c r="UXR1492" s="1"/>
      <c r="UXS1492" s="1"/>
      <c r="UXT1492" s="1"/>
      <c r="UXU1492" s="1"/>
      <c r="UXV1492" s="1"/>
      <c r="UXW1492" s="1"/>
      <c r="UXX1492" s="1"/>
      <c r="UXY1492" s="1"/>
      <c r="UXZ1492" s="1"/>
      <c r="UYA1492" s="1"/>
      <c r="UYB1492" s="1"/>
      <c r="UYC1492" s="1"/>
      <c r="UYD1492" s="1"/>
      <c r="UYE1492" s="1"/>
      <c r="UYF1492" s="1"/>
      <c r="UYG1492" s="1"/>
      <c r="UYH1492" s="1"/>
      <c r="UYI1492" s="1"/>
      <c r="UYJ1492" s="1"/>
      <c r="UYK1492" s="1"/>
      <c r="UYL1492" s="1"/>
      <c r="UYM1492" s="1"/>
      <c r="UYN1492" s="1"/>
      <c r="UYO1492" s="1"/>
      <c r="UYP1492" s="1"/>
      <c r="UYQ1492" s="1"/>
      <c r="UYR1492" s="1"/>
      <c r="UYS1492" s="1"/>
      <c r="UYT1492" s="1"/>
      <c r="UYU1492" s="1"/>
      <c r="UYV1492" s="1"/>
      <c r="UYW1492" s="1"/>
      <c r="UYX1492" s="1"/>
      <c r="UYY1492" s="1"/>
      <c r="UYZ1492" s="1"/>
      <c r="UZA1492" s="1"/>
      <c r="UZB1492" s="1"/>
      <c r="UZC1492" s="1"/>
      <c r="UZD1492" s="1"/>
      <c r="UZE1492" s="1"/>
      <c r="UZF1492" s="1"/>
      <c r="UZG1492" s="1"/>
      <c r="UZH1492" s="1"/>
      <c r="UZI1492" s="1"/>
      <c r="UZJ1492" s="1"/>
      <c r="UZK1492" s="1"/>
      <c r="UZL1492" s="1"/>
      <c r="UZM1492" s="1"/>
      <c r="UZN1492" s="1"/>
      <c r="UZO1492" s="1"/>
      <c r="UZP1492" s="1"/>
      <c r="UZQ1492" s="1"/>
      <c r="UZR1492" s="1"/>
      <c r="UZS1492" s="1"/>
      <c r="UZT1492" s="1"/>
      <c r="UZU1492" s="1"/>
      <c r="UZV1492" s="1"/>
      <c r="UZW1492" s="1"/>
      <c r="UZX1492" s="1"/>
      <c r="UZY1492" s="1"/>
      <c r="UZZ1492" s="1"/>
      <c r="VAA1492" s="1"/>
      <c r="VAB1492" s="1"/>
      <c r="VAC1492" s="1"/>
      <c r="VAD1492" s="1"/>
      <c r="VAE1492" s="1"/>
      <c r="VAF1492" s="1"/>
      <c r="VAG1492" s="1"/>
      <c r="VAH1492" s="1"/>
      <c r="VAI1492" s="1"/>
      <c r="VAJ1492" s="1"/>
      <c r="VAK1492" s="1"/>
      <c r="VAL1492" s="1"/>
      <c r="VAM1492" s="1"/>
      <c r="VAN1492" s="1"/>
      <c r="VAO1492" s="1"/>
      <c r="VAP1492" s="1"/>
      <c r="VAQ1492" s="1"/>
      <c r="VAR1492" s="1"/>
      <c r="VAS1492" s="1"/>
      <c r="VAT1492" s="1"/>
      <c r="VAU1492" s="1"/>
      <c r="VAV1492" s="1"/>
      <c r="VAW1492" s="1"/>
      <c r="VAX1492" s="1"/>
      <c r="VAY1492" s="1"/>
      <c r="VAZ1492" s="1"/>
      <c r="VBA1492" s="1"/>
      <c r="VBB1492" s="1"/>
      <c r="VBC1492" s="1"/>
      <c r="VBD1492" s="1"/>
      <c r="VBE1492" s="1"/>
      <c r="VBF1492" s="1"/>
      <c r="VBG1492" s="1"/>
      <c r="VBH1492" s="1"/>
      <c r="VBI1492" s="1"/>
      <c r="VBJ1492" s="1"/>
      <c r="VBK1492" s="1"/>
      <c r="VBL1492" s="1"/>
      <c r="VBM1492" s="1"/>
      <c r="VBN1492" s="1"/>
      <c r="VBO1492" s="1"/>
      <c r="VBP1492" s="1"/>
      <c r="VBQ1492" s="1"/>
      <c r="VBR1492" s="1"/>
      <c r="VBS1492" s="1"/>
      <c r="VBT1492" s="1"/>
      <c r="VBU1492" s="1"/>
      <c r="VBV1492" s="1"/>
      <c r="VBW1492" s="1"/>
      <c r="VBX1492" s="1"/>
      <c r="VBY1492" s="1"/>
      <c r="VBZ1492" s="1"/>
      <c r="VCA1492" s="1"/>
      <c r="VCB1492" s="1"/>
      <c r="VCC1492" s="1"/>
      <c r="VCD1492" s="1"/>
      <c r="VCE1492" s="1"/>
      <c r="VCF1492" s="1"/>
      <c r="VCG1492" s="1"/>
      <c r="VCH1492" s="1"/>
      <c r="VCI1492" s="1"/>
      <c r="VCJ1492" s="1"/>
      <c r="VCK1492" s="1"/>
      <c r="VCL1492" s="1"/>
      <c r="VCM1492" s="1"/>
      <c r="VCN1492" s="1"/>
      <c r="VCO1492" s="1"/>
      <c r="VCP1492" s="1"/>
      <c r="VCQ1492" s="1"/>
      <c r="VCR1492" s="1"/>
      <c r="VCS1492" s="1"/>
      <c r="VCT1492" s="1"/>
      <c r="VCU1492" s="1"/>
      <c r="VCV1492" s="1"/>
      <c r="VCW1492" s="1"/>
      <c r="VCX1492" s="1"/>
      <c r="VCY1492" s="1"/>
      <c r="VCZ1492" s="1"/>
      <c r="VDA1492" s="1"/>
      <c r="VDB1492" s="1"/>
      <c r="VDC1492" s="1"/>
      <c r="VDD1492" s="1"/>
      <c r="VDE1492" s="1"/>
      <c r="VDF1492" s="1"/>
      <c r="VDG1492" s="1"/>
      <c r="VDH1492" s="1"/>
      <c r="VDI1492" s="1"/>
      <c r="VDJ1492" s="1"/>
      <c r="VDK1492" s="1"/>
      <c r="VDL1492" s="1"/>
      <c r="VDM1492" s="1"/>
      <c r="VDN1492" s="1"/>
      <c r="VDO1492" s="1"/>
      <c r="VDP1492" s="1"/>
      <c r="VDQ1492" s="1"/>
      <c r="VDR1492" s="1"/>
      <c r="VDS1492" s="1"/>
      <c r="VDT1492" s="1"/>
      <c r="VDU1492" s="1"/>
      <c r="VDV1492" s="1"/>
      <c r="VDW1492" s="1"/>
      <c r="VDX1492" s="1"/>
      <c r="VDY1492" s="1"/>
      <c r="VDZ1492" s="1"/>
      <c r="VEA1492" s="1"/>
      <c r="VEB1492" s="1"/>
      <c r="VEC1492" s="1"/>
      <c r="VED1492" s="1"/>
      <c r="VEE1492" s="1"/>
      <c r="VEF1492" s="1"/>
      <c r="VEG1492" s="1"/>
      <c r="VEH1492" s="1"/>
      <c r="VEI1492" s="1"/>
      <c r="VEJ1492" s="1"/>
      <c r="VEK1492" s="1"/>
      <c r="VEL1492" s="1"/>
      <c r="VEM1492" s="1"/>
      <c r="VEN1492" s="1"/>
      <c r="VEO1492" s="1"/>
      <c r="VEP1492" s="1"/>
      <c r="VEQ1492" s="1"/>
      <c r="VER1492" s="1"/>
      <c r="VES1492" s="1"/>
      <c r="VET1492" s="1"/>
      <c r="VEU1492" s="1"/>
      <c r="VEV1492" s="1"/>
      <c r="VEW1492" s="1"/>
      <c r="VEX1492" s="1"/>
      <c r="VEY1492" s="1"/>
      <c r="VEZ1492" s="1"/>
      <c r="VFA1492" s="1"/>
      <c r="VFB1492" s="1"/>
      <c r="VFC1492" s="1"/>
      <c r="VFD1492" s="1"/>
      <c r="VFE1492" s="1"/>
      <c r="VFF1492" s="1"/>
      <c r="VFG1492" s="1"/>
      <c r="VFH1492" s="1"/>
      <c r="VFI1492" s="1"/>
      <c r="VFJ1492" s="1"/>
      <c r="VFK1492" s="1"/>
      <c r="VFL1492" s="1"/>
      <c r="VFM1492" s="1"/>
      <c r="VFN1492" s="1"/>
      <c r="VFO1492" s="1"/>
      <c r="VFP1492" s="1"/>
      <c r="VFQ1492" s="1"/>
      <c r="VFR1492" s="1"/>
      <c r="VFS1492" s="1"/>
      <c r="VFT1492" s="1"/>
      <c r="VFU1492" s="1"/>
      <c r="VFV1492" s="1"/>
      <c r="VFW1492" s="1"/>
      <c r="VFX1492" s="1"/>
      <c r="VFY1492" s="1"/>
      <c r="VFZ1492" s="1"/>
      <c r="VGA1492" s="1"/>
      <c r="VGB1492" s="1"/>
      <c r="VGC1492" s="1"/>
      <c r="VGD1492" s="1"/>
      <c r="VGE1492" s="1"/>
      <c r="VGF1492" s="1"/>
      <c r="VGG1492" s="1"/>
      <c r="VGH1492" s="1"/>
      <c r="VGI1492" s="1"/>
      <c r="VGJ1492" s="1"/>
      <c r="VGK1492" s="1"/>
      <c r="VGL1492" s="1"/>
      <c r="VGM1492" s="1"/>
      <c r="VGN1492" s="1"/>
      <c r="VGO1492" s="1"/>
      <c r="VGP1492" s="1"/>
      <c r="VGQ1492" s="1"/>
      <c r="VGR1492" s="1"/>
      <c r="VGS1492" s="1"/>
      <c r="VGT1492" s="1"/>
      <c r="VGU1492" s="1"/>
      <c r="VGV1492" s="1"/>
      <c r="VGW1492" s="1"/>
      <c r="VGX1492" s="1"/>
      <c r="VGY1492" s="1"/>
      <c r="VGZ1492" s="1"/>
      <c r="VHA1492" s="1"/>
      <c r="VHB1492" s="1"/>
      <c r="VHC1492" s="1"/>
      <c r="VHD1492" s="1"/>
      <c r="VHE1492" s="1"/>
      <c r="VHF1492" s="1"/>
      <c r="VHG1492" s="1"/>
      <c r="VHH1492" s="1"/>
      <c r="VHI1492" s="1"/>
      <c r="VHJ1492" s="1"/>
      <c r="VHK1492" s="1"/>
      <c r="VHL1492" s="1"/>
      <c r="VHM1492" s="1"/>
      <c r="VHN1492" s="1"/>
      <c r="VHO1492" s="1"/>
      <c r="VHP1492" s="1"/>
      <c r="VHQ1492" s="1"/>
      <c r="VHR1492" s="1"/>
      <c r="VHS1492" s="1"/>
      <c r="VHT1492" s="1"/>
      <c r="VHU1492" s="1"/>
      <c r="VHV1492" s="1"/>
      <c r="VHW1492" s="1"/>
      <c r="VHX1492" s="1"/>
      <c r="VHY1492" s="1"/>
      <c r="VHZ1492" s="1"/>
      <c r="VIA1492" s="1"/>
      <c r="VIB1492" s="1"/>
      <c r="VIC1492" s="1"/>
      <c r="VID1492" s="1"/>
      <c r="VIE1492" s="1"/>
      <c r="VIF1492" s="1"/>
      <c r="VIG1492" s="1"/>
      <c r="VIH1492" s="1"/>
      <c r="VII1492" s="1"/>
      <c r="VIJ1492" s="1"/>
      <c r="VIK1492" s="1"/>
      <c r="VIL1492" s="1"/>
      <c r="VIM1492" s="1"/>
      <c r="VIN1492" s="1"/>
      <c r="VIO1492" s="1"/>
      <c r="VIP1492" s="1"/>
      <c r="VIQ1492" s="1"/>
      <c r="VIR1492" s="1"/>
      <c r="VIS1492" s="1"/>
      <c r="VIT1492" s="1"/>
      <c r="VIU1492" s="1"/>
      <c r="VIV1492" s="1"/>
      <c r="VIW1492" s="1"/>
      <c r="VIX1492" s="1"/>
      <c r="VIY1492" s="1"/>
      <c r="VIZ1492" s="1"/>
      <c r="VJA1492" s="1"/>
      <c r="VJB1492" s="1"/>
      <c r="VJC1492" s="1"/>
      <c r="VJD1492" s="1"/>
      <c r="VJE1492" s="1"/>
      <c r="VJF1492" s="1"/>
      <c r="VJG1492" s="1"/>
      <c r="VJH1492" s="1"/>
      <c r="VJI1492" s="1"/>
      <c r="VJJ1492" s="1"/>
      <c r="VJK1492" s="1"/>
      <c r="VJL1492" s="1"/>
      <c r="VJM1492" s="1"/>
      <c r="VJN1492" s="1"/>
      <c r="VJO1492" s="1"/>
      <c r="VJP1492" s="1"/>
      <c r="VJQ1492" s="1"/>
      <c r="VJR1492" s="1"/>
      <c r="VJS1492" s="1"/>
      <c r="VJT1492" s="1"/>
      <c r="VJU1492" s="1"/>
      <c r="VJV1492" s="1"/>
      <c r="VJW1492" s="1"/>
      <c r="VJX1492" s="1"/>
      <c r="VJY1492" s="1"/>
      <c r="VJZ1492" s="1"/>
      <c r="VKA1492" s="1"/>
      <c r="VKB1492" s="1"/>
      <c r="VKC1492" s="1"/>
      <c r="VKD1492" s="1"/>
      <c r="VKE1492" s="1"/>
      <c r="VKF1492" s="1"/>
      <c r="VKG1492" s="1"/>
      <c r="VKH1492" s="1"/>
      <c r="VKI1492" s="1"/>
      <c r="VKJ1492" s="1"/>
      <c r="VKK1492" s="1"/>
      <c r="VKL1492" s="1"/>
      <c r="VKM1492" s="1"/>
      <c r="VKN1492" s="1"/>
      <c r="VKO1492" s="1"/>
      <c r="VKP1492" s="1"/>
      <c r="VKQ1492" s="1"/>
      <c r="VKR1492" s="1"/>
      <c r="VKS1492" s="1"/>
      <c r="VKT1492" s="1"/>
      <c r="VKU1492" s="1"/>
      <c r="VKV1492" s="1"/>
      <c r="VKW1492" s="1"/>
      <c r="VKX1492" s="1"/>
      <c r="VKY1492" s="1"/>
      <c r="VKZ1492" s="1"/>
      <c r="VLA1492" s="1"/>
      <c r="VLB1492" s="1"/>
      <c r="VLC1492" s="1"/>
      <c r="VLD1492" s="1"/>
      <c r="VLE1492" s="1"/>
      <c r="VLF1492" s="1"/>
      <c r="VLG1492" s="1"/>
      <c r="VLH1492" s="1"/>
      <c r="VLI1492" s="1"/>
      <c r="VLJ1492" s="1"/>
      <c r="VLK1492" s="1"/>
      <c r="VLL1492" s="1"/>
      <c r="VLM1492" s="1"/>
      <c r="VLN1492" s="1"/>
      <c r="VLO1492" s="1"/>
      <c r="VLP1492" s="1"/>
      <c r="VLQ1492" s="1"/>
      <c r="VLR1492" s="1"/>
      <c r="VLS1492" s="1"/>
      <c r="VLT1492" s="1"/>
      <c r="VLU1492" s="1"/>
      <c r="VLV1492" s="1"/>
      <c r="VLW1492" s="1"/>
      <c r="VLX1492" s="1"/>
      <c r="VLY1492" s="1"/>
      <c r="VLZ1492" s="1"/>
      <c r="VMA1492" s="1"/>
      <c r="VMB1492" s="1"/>
      <c r="VMC1492" s="1"/>
      <c r="VMD1492" s="1"/>
      <c r="VME1492" s="1"/>
      <c r="VMF1492" s="1"/>
      <c r="VMG1492" s="1"/>
      <c r="VMH1492" s="1"/>
      <c r="VMI1492" s="1"/>
      <c r="VMJ1492" s="1"/>
      <c r="VMK1492" s="1"/>
      <c r="VML1492" s="1"/>
      <c r="VMM1492" s="1"/>
      <c r="VMN1492" s="1"/>
      <c r="VMO1492" s="1"/>
      <c r="VMP1492" s="1"/>
      <c r="VMQ1492" s="1"/>
      <c r="VMR1492" s="1"/>
      <c r="VMS1492" s="1"/>
      <c r="VMT1492" s="1"/>
      <c r="VMU1492" s="1"/>
      <c r="VMV1492" s="1"/>
      <c r="VMW1492" s="1"/>
      <c r="VMX1492" s="1"/>
      <c r="VMY1492" s="1"/>
      <c r="VMZ1492" s="1"/>
      <c r="VNA1492" s="1"/>
      <c r="VNB1492" s="1"/>
      <c r="VNC1492" s="1"/>
      <c r="VND1492" s="1"/>
      <c r="VNE1492" s="1"/>
      <c r="VNF1492" s="1"/>
      <c r="VNG1492" s="1"/>
      <c r="VNH1492" s="1"/>
      <c r="VNI1492" s="1"/>
      <c r="VNJ1492" s="1"/>
      <c r="VNK1492" s="1"/>
      <c r="VNL1492" s="1"/>
      <c r="VNM1492" s="1"/>
      <c r="VNN1492" s="1"/>
      <c r="VNO1492" s="1"/>
      <c r="VNP1492" s="1"/>
      <c r="VNQ1492" s="1"/>
      <c r="VNR1492" s="1"/>
      <c r="VNS1492" s="1"/>
      <c r="VNT1492" s="1"/>
      <c r="VNU1492" s="1"/>
      <c r="VNV1492" s="1"/>
      <c r="VNW1492" s="1"/>
      <c r="VNX1492" s="1"/>
      <c r="VNY1492" s="1"/>
      <c r="VNZ1492" s="1"/>
      <c r="VOA1492" s="1"/>
      <c r="VOB1492" s="1"/>
      <c r="VOC1492" s="1"/>
      <c r="VOD1492" s="1"/>
      <c r="VOE1492" s="1"/>
      <c r="VOF1492" s="1"/>
      <c r="VOG1492" s="1"/>
      <c r="VOH1492" s="1"/>
      <c r="VOI1492" s="1"/>
      <c r="VOJ1492" s="1"/>
      <c r="VOK1492" s="1"/>
      <c r="VOL1492" s="1"/>
      <c r="VOM1492" s="1"/>
      <c r="VON1492" s="1"/>
      <c r="VOO1492" s="1"/>
      <c r="VOP1492" s="1"/>
      <c r="VOQ1492" s="1"/>
      <c r="VOR1492" s="1"/>
      <c r="VOS1492" s="1"/>
      <c r="VOT1492" s="1"/>
      <c r="VOU1492" s="1"/>
      <c r="VOV1492" s="1"/>
      <c r="VOW1492" s="1"/>
      <c r="VOX1492" s="1"/>
      <c r="VOY1492" s="1"/>
      <c r="VOZ1492" s="1"/>
      <c r="VPA1492" s="1"/>
      <c r="VPB1492" s="1"/>
      <c r="VPC1492" s="1"/>
      <c r="VPD1492" s="1"/>
      <c r="VPE1492" s="1"/>
      <c r="VPF1492" s="1"/>
      <c r="VPG1492" s="1"/>
      <c r="VPH1492" s="1"/>
      <c r="VPI1492" s="1"/>
      <c r="VPJ1492" s="1"/>
      <c r="VPK1492" s="1"/>
      <c r="VPL1492" s="1"/>
      <c r="VPM1492" s="1"/>
      <c r="VPN1492" s="1"/>
      <c r="VPO1492" s="1"/>
      <c r="VPP1492" s="1"/>
      <c r="VPQ1492" s="1"/>
      <c r="VPR1492" s="1"/>
      <c r="VPS1492" s="1"/>
      <c r="VPT1492" s="1"/>
      <c r="VPU1492" s="1"/>
      <c r="VPV1492" s="1"/>
      <c r="VPW1492" s="1"/>
      <c r="VPX1492" s="1"/>
      <c r="VPY1492" s="1"/>
      <c r="VPZ1492" s="1"/>
      <c r="VQA1492" s="1"/>
      <c r="VQB1492" s="1"/>
      <c r="VQC1492" s="1"/>
      <c r="VQD1492" s="1"/>
      <c r="VQE1492" s="1"/>
      <c r="VQF1492" s="1"/>
      <c r="VQG1492" s="1"/>
      <c r="VQH1492" s="1"/>
      <c r="VQI1492" s="1"/>
      <c r="VQJ1492" s="1"/>
      <c r="VQK1492" s="1"/>
      <c r="VQL1492" s="1"/>
      <c r="VQM1492" s="1"/>
      <c r="VQN1492" s="1"/>
      <c r="VQO1492" s="1"/>
      <c r="VQP1492" s="1"/>
      <c r="VQQ1492" s="1"/>
      <c r="VQR1492" s="1"/>
      <c r="VQS1492" s="1"/>
      <c r="VQT1492" s="1"/>
      <c r="VQU1492" s="1"/>
      <c r="VQV1492" s="1"/>
      <c r="VQW1492" s="1"/>
      <c r="VQX1492" s="1"/>
      <c r="VQY1492" s="1"/>
      <c r="VQZ1492" s="1"/>
      <c r="VRA1492" s="1"/>
      <c r="VRB1492" s="1"/>
      <c r="VRC1492" s="1"/>
      <c r="VRD1492" s="1"/>
      <c r="VRE1492" s="1"/>
      <c r="VRF1492" s="1"/>
      <c r="VRG1492" s="1"/>
      <c r="VRH1492" s="1"/>
      <c r="VRI1492" s="1"/>
      <c r="VRJ1492" s="1"/>
      <c r="VRK1492" s="1"/>
      <c r="VRL1492" s="1"/>
      <c r="VRM1492" s="1"/>
      <c r="VRN1492" s="1"/>
      <c r="VRO1492" s="1"/>
      <c r="VRP1492" s="1"/>
      <c r="VRQ1492" s="1"/>
      <c r="VRR1492" s="1"/>
      <c r="VRS1492" s="1"/>
      <c r="VRT1492" s="1"/>
      <c r="VRU1492" s="1"/>
      <c r="VRV1492" s="1"/>
      <c r="VRW1492" s="1"/>
      <c r="VRX1492" s="1"/>
      <c r="VRY1492" s="1"/>
      <c r="VRZ1492" s="1"/>
      <c r="VSA1492" s="1"/>
      <c r="VSB1492" s="1"/>
      <c r="VSC1492" s="1"/>
      <c r="VSD1492" s="1"/>
      <c r="VSE1492" s="1"/>
      <c r="VSF1492" s="1"/>
      <c r="VSG1492" s="1"/>
      <c r="VSH1492" s="1"/>
      <c r="VSI1492" s="1"/>
      <c r="VSJ1492" s="1"/>
      <c r="VSK1492" s="1"/>
      <c r="VSL1492" s="1"/>
      <c r="VSM1492" s="1"/>
      <c r="VSN1492" s="1"/>
      <c r="VSO1492" s="1"/>
      <c r="VSP1492" s="1"/>
      <c r="VSQ1492" s="1"/>
      <c r="VSR1492" s="1"/>
      <c r="VSS1492" s="1"/>
      <c r="VST1492" s="1"/>
      <c r="VSU1492" s="1"/>
      <c r="VSV1492" s="1"/>
      <c r="VSW1492" s="1"/>
      <c r="VSX1492" s="1"/>
      <c r="VSY1492" s="1"/>
      <c r="VSZ1492" s="1"/>
      <c r="VTA1492" s="1"/>
      <c r="VTB1492" s="1"/>
      <c r="VTC1492" s="1"/>
      <c r="VTD1492" s="1"/>
      <c r="VTE1492" s="1"/>
      <c r="VTF1492" s="1"/>
      <c r="VTG1492" s="1"/>
      <c r="VTH1492" s="1"/>
      <c r="VTI1492" s="1"/>
      <c r="VTJ1492" s="1"/>
      <c r="VTK1492" s="1"/>
      <c r="VTL1492" s="1"/>
      <c r="VTM1492" s="1"/>
      <c r="VTN1492" s="1"/>
      <c r="VTO1492" s="1"/>
      <c r="VTP1492" s="1"/>
      <c r="VTQ1492" s="1"/>
      <c r="VTR1492" s="1"/>
      <c r="VTS1492" s="1"/>
      <c r="VTT1492" s="1"/>
      <c r="VTU1492" s="1"/>
      <c r="VTV1492" s="1"/>
      <c r="VTW1492" s="1"/>
      <c r="VTX1492" s="1"/>
      <c r="VTY1492" s="1"/>
      <c r="VTZ1492" s="1"/>
      <c r="VUA1492" s="1"/>
      <c r="VUB1492" s="1"/>
      <c r="VUC1492" s="1"/>
      <c r="VUD1492" s="1"/>
      <c r="VUE1492" s="1"/>
      <c r="VUF1492" s="1"/>
      <c r="VUG1492" s="1"/>
      <c r="VUH1492" s="1"/>
      <c r="VUI1492" s="1"/>
      <c r="VUJ1492" s="1"/>
      <c r="VUK1492" s="1"/>
      <c r="VUL1492" s="1"/>
      <c r="VUM1492" s="1"/>
      <c r="VUN1492" s="1"/>
      <c r="VUO1492" s="1"/>
      <c r="VUP1492" s="1"/>
      <c r="VUQ1492" s="1"/>
      <c r="VUR1492" s="1"/>
      <c r="VUS1492" s="1"/>
      <c r="VUT1492" s="1"/>
      <c r="VUU1492" s="1"/>
      <c r="VUV1492" s="1"/>
      <c r="VUW1492" s="1"/>
      <c r="VUX1492" s="1"/>
      <c r="VUY1492" s="1"/>
      <c r="VUZ1492" s="1"/>
      <c r="VVA1492" s="1"/>
      <c r="VVB1492" s="1"/>
      <c r="VVC1492" s="1"/>
      <c r="VVD1492" s="1"/>
      <c r="VVE1492" s="1"/>
      <c r="VVF1492" s="1"/>
      <c r="VVG1492" s="1"/>
      <c r="VVH1492" s="1"/>
      <c r="VVI1492" s="1"/>
      <c r="VVJ1492" s="1"/>
      <c r="VVK1492" s="1"/>
      <c r="VVL1492" s="1"/>
      <c r="VVM1492" s="1"/>
      <c r="VVN1492" s="1"/>
      <c r="VVO1492" s="1"/>
      <c r="VVP1492" s="1"/>
      <c r="VVQ1492" s="1"/>
      <c r="VVR1492" s="1"/>
      <c r="VVS1492" s="1"/>
      <c r="VVT1492" s="1"/>
      <c r="VVU1492" s="1"/>
      <c r="VVV1492" s="1"/>
      <c r="VVW1492" s="1"/>
      <c r="VVX1492" s="1"/>
      <c r="VVY1492" s="1"/>
      <c r="VVZ1492" s="1"/>
      <c r="VWA1492" s="1"/>
      <c r="VWB1492" s="1"/>
      <c r="VWC1492" s="1"/>
      <c r="VWD1492" s="1"/>
      <c r="VWE1492" s="1"/>
      <c r="VWF1492" s="1"/>
      <c r="VWG1492" s="1"/>
      <c r="VWH1492" s="1"/>
      <c r="VWI1492" s="1"/>
      <c r="VWJ1492" s="1"/>
      <c r="VWK1492" s="1"/>
      <c r="VWL1492" s="1"/>
      <c r="VWM1492" s="1"/>
      <c r="VWN1492" s="1"/>
      <c r="VWO1492" s="1"/>
      <c r="VWP1492" s="1"/>
      <c r="VWQ1492" s="1"/>
      <c r="VWR1492" s="1"/>
      <c r="VWS1492" s="1"/>
      <c r="VWT1492" s="1"/>
      <c r="VWU1492" s="1"/>
      <c r="VWV1492" s="1"/>
      <c r="VWW1492" s="1"/>
      <c r="VWX1492" s="1"/>
      <c r="VWY1492" s="1"/>
      <c r="VWZ1492" s="1"/>
      <c r="VXA1492" s="1"/>
      <c r="VXB1492" s="1"/>
      <c r="VXC1492" s="1"/>
      <c r="VXD1492" s="1"/>
      <c r="VXE1492" s="1"/>
      <c r="VXF1492" s="1"/>
      <c r="VXG1492" s="1"/>
      <c r="VXH1492" s="1"/>
      <c r="VXI1492" s="1"/>
      <c r="VXJ1492" s="1"/>
      <c r="VXK1492" s="1"/>
      <c r="VXL1492" s="1"/>
      <c r="VXM1492" s="1"/>
      <c r="VXN1492" s="1"/>
      <c r="VXO1492" s="1"/>
      <c r="VXP1492" s="1"/>
      <c r="VXQ1492" s="1"/>
      <c r="VXR1492" s="1"/>
      <c r="VXS1492" s="1"/>
      <c r="VXT1492" s="1"/>
      <c r="VXU1492" s="1"/>
      <c r="VXV1492" s="1"/>
      <c r="VXW1492" s="1"/>
      <c r="VXX1492" s="1"/>
      <c r="VXY1492" s="1"/>
      <c r="VXZ1492" s="1"/>
      <c r="VYA1492" s="1"/>
      <c r="VYB1492" s="1"/>
      <c r="VYC1492" s="1"/>
      <c r="VYD1492" s="1"/>
      <c r="VYE1492" s="1"/>
      <c r="VYF1492" s="1"/>
      <c r="VYG1492" s="1"/>
      <c r="VYH1492" s="1"/>
      <c r="VYI1492" s="1"/>
      <c r="VYJ1492" s="1"/>
      <c r="VYK1492" s="1"/>
      <c r="VYL1492" s="1"/>
      <c r="VYM1492" s="1"/>
      <c r="VYN1492" s="1"/>
      <c r="VYO1492" s="1"/>
      <c r="VYP1492" s="1"/>
      <c r="VYQ1492" s="1"/>
      <c r="VYR1492" s="1"/>
      <c r="VYS1492" s="1"/>
      <c r="VYT1492" s="1"/>
      <c r="VYU1492" s="1"/>
      <c r="VYV1492" s="1"/>
      <c r="VYW1492" s="1"/>
      <c r="VYX1492" s="1"/>
      <c r="VYY1492" s="1"/>
      <c r="VYZ1492" s="1"/>
      <c r="VZA1492" s="1"/>
      <c r="VZB1492" s="1"/>
      <c r="VZC1492" s="1"/>
      <c r="VZD1492" s="1"/>
      <c r="VZE1492" s="1"/>
      <c r="VZF1492" s="1"/>
      <c r="VZG1492" s="1"/>
      <c r="VZH1492" s="1"/>
      <c r="VZI1492" s="1"/>
      <c r="VZJ1492" s="1"/>
      <c r="VZK1492" s="1"/>
      <c r="VZL1492" s="1"/>
      <c r="VZM1492" s="1"/>
      <c r="VZN1492" s="1"/>
      <c r="VZO1492" s="1"/>
      <c r="VZP1492" s="1"/>
      <c r="VZQ1492" s="1"/>
      <c r="VZR1492" s="1"/>
      <c r="VZS1492" s="1"/>
      <c r="VZT1492" s="1"/>
      <c r="VZU1492" s="1"/>
      <c r="VZV1492" s="1"/>
      <c r="VZW1492" s="1"/>
      <c r="VZX1492" s="1"/>
      <c r="VZY1492" s="1"/>
      <c r="VZZ1492" s="1"/>
      <c r="WAA1492" s="1"/>
      <c r="WAB1492" s="1"/>
      <c r="WAC1492" s="1"/>
      <c r="WAD1492" s="1"/>
      <c r="WAE1492" s="1"/>
      <c r="WAF1492" s="1"/>
      <c r="WAG1492" s="1"/>
      <c r="WAH1492" s="1"/>
      <c r="WAI1492" s="1"/>
      <c r="WAJ1492" s="1"/>
      <c r="WAK1492" s="1"/>
      <c r="WAL1492" s="1"/>
      <c r="WAM1492" s="1"/>
      <c r="WAN1492" s="1"/>
      <c r="WAO1492" s="1"/>
      <c r="WAP1492" s="1"/>
      <c r="WAQ1492" s="1"/>
      <c r="WAR1492" s="1"/>
      <c r="WAS1492" s="1"/>
      <c r="WAT1492" s="1"/>
      <c r="WAU1492" s="1"/>
      <c r="WAV1492" s="1"/>
      <c r="WAW1492" s="1"/>
      <c r="WAX1492" s="1"/>
      <c r="WAY1492" s="1"/>
      <c r="WAZ1492" s="1"/>
      <c r="WBA1492" s="1"/>
      <c r="WBB1492" s="1"/>
      <c r="WBC1492" s="1"/>
      <c r="WBD1492" s="1"/>
      <c r="WBE1492" s="1"/>
      <c r="WBF1492" s="1"/>
      <c r="WBG1492" s="1"/>
      <c r="WBH1492" s="1"/>
      <c r="WBI1492" s="1"/>
      <c r="WBJ1492" s="1"/>
      <c r="WBK1492" s="1"/>
      <c r="WBL1492" s="1"/>
      <c r="WBM1492" s="1"/>
      <c r="WBN1492" s="1"/>
      <c r="WBO1492" s="1"/>
      <c r="WBP1492" s="1"/>
      <c r="WBQ1492" s="1"/>
      <c r="WBR1492" s="1"/>
      <c r="WBS1492" s="1"/>
      <c r="WBT1492" s="1"/>
      <c r="WBU1492" s="1"/>
      <c r="WBV1492" s="1"/>
      <c r="WBW1492" s="1"/>
      <c r="WBX1492" s="1"/>
      <c r="WBY1492" s="1"/>
      <c r="WBZ1492" s="1"/>
      <c r="WCA1492" s="1"/>
      <c r="WCB1492" s="1"/>
      <c r="WCC1492" s="1"/>
      <c r="WCD1492" s="1"/>
      <c r="WCE1492" s="1"/>
      <c r="WCF1492" s="1"/>
      <c r="WCG1492" s="1"/>
      <c r="WCH1492" s="1"/>
      <c r="WCI1492" s="1"/>
      <c r="WCJ1492" s="1"/>
      <c r="WCK1492" s="1"/>
      <c r="WCL1492" s="1"/>
      <c r="WCM1492" s="1"/>
      <c r="WCN1492" s="1"/>
      <c r="WCO1492" s="1"/>
      <c r="WCP1492" s="1"/>
      <c r="WCQ1492" s="1"/>
      <c r="WCR1492" s="1"/>
      <c r="WCS1492" s="1"/>
      <c r="WCT1492" s="1"/>
      <c r="WCU1492" s="1"/>
      <c r="WCV1492" s="1"/>
      <c r="WCW1492" s="1"/>
      <c r="WCX1492" s="1"/>
      <c r="WCY1492" s="1"/>
      <c r="WCZ1492" s="1"/>
      <c r="WDA1492" s="1"/>
      <c r="WDB1492" s="1"/>
      <c r="WDC1492" s="1"/>
      <c r="WDD1492" s="1"/>
      <c r="WDE1492" s="1"/>
      <c r="WDF1492" s="1"/>
      <c r="WDG1492" s="1"/>
      <c r="WDH1492" s="1"/>
      <c r="WDI1492" s="1"/>
      <c r="WDJ1492" s="1"/>
      <c r="WDK1492" s="1"/>
      <c r="WDL1492" s="1"/>
      <c r="WDM1492" s="1"/>
      <c r="WDN1492" s="1"/>
      <c r="WDO1492" s="1"/>
      <c r="WDP1492" s="1"/>
      <c r="WDQ1492" s="1"/>
      <c r="WDR1492" s="1"/>
      <c r="WDS1492" s="1"/>
      <c r="WDT1492" s="1"/>
      <c r="WDU1492" s="1"/>
      <c r="WDV1492" s="1"/>
      <c r="WDW1492" s="1"/>
      <c r="WDX1492" s="1"/>
      <c r="WDY1492" s="1"/>
      <c r="WDZ1492" s="1"/>
      <c r="WEA1492" s="1"/>
      <c r="WEB1492" s="1"/>
      <c r="WEC1492" s="1"/>
      <c r="WED1492" s="1"/>
      <c r="WEE1492" s="1"/>
      <c r="WEF1492" s="1"/>
      <c r="WEG1492" s="1"/>
      <c r="WEH1492" s="1"/>
      <c r="WEI1492" s="1"/>
      <c r="WEJ1492" s="1"/>
      <c r="WEK1492" s="1"/>
      <c r="WEL1492" s="1"/>
      <c r="WEM1492" s="1"/>
      <c r="WEN1492" s="1"/>
      <c r="WEO1492" s="1"/>
      <c r="WEP1492" s="1"/>
      <c r="WEQ1492" s="1"/>
      <c r="WER1492" s="1"/>
      <c r="WES1492" s="1"/>
      <c r="WET1492" s="1"/>
      <c r="WEU1492" s="1"/>
      <c r="WEV1492" s="1"/>
      <c r="WEW1492" s="1"/>
      <c r="WEX1492" s="1"/>
      <c r="WEY1492" s="1"/>
      <c r="WEZ1492" s="1"/>
      <c r="WFA1492" s="1"/>
      <c r="WFB1492" s="1"/>
      <c r="WFC1492" s="1"/>
      <c r="WFD1492" s="1"/>
      <c r="WFE1492" s="1"/>
      <c r="WFF1492" s="1"/>
      <c r="WFG1492" s="1"/>
      <c r="WFH1492" s="1"/>
      <c r="WFI1492" s="1"/>
      <c r="WFJ1492" s="1"/>
      <c r="WFK1492" s="1"/>
      <c r="WFL1492" s="1"/>
      <c r="WFM1492" s="1"/>
      <c r="WFN1492" s="1"/>
      <c r="WFO1492" s="1"/>
      <c r="WFP1492" s="1"/>
      <c r="WFQ1492" s="1"/>
      <c r="WFR1492" s="1"/>
      <c r="WFS1492" s="1"/>
      <c r="WFT1492" s="1"/>
      <c r="WFU1492" s="1"/>
      <c r="WFV1492" s="1"/>
      <c r="WFW1492" s="1"/>
      <c r="WFX1492" s="1"/>
      <c r="WFY1492" s="1"/>
      <c r="WFZ1492" s="1"/>
      <c r="WGA1492" s="1"/>
      <c r="WGB1492" s="1"/>
      <c r="WGC1492" s="1"/>
      <c r="WGD1492" s="1"/>
      <c r="WGE1492" s="1"/>
      <c r="WGF1492" s="1"/>
      <c r="WGG1492" s="1"/>
      <c r="WGH1492" s="1"/>
      <c r="WGI1492" s="1"/>
      <c r="WGJ1492" s="1"/>
      <c r="WGK1492" s="1"/>
      <c r="WGL1492" s="1"/>
      <c r="WGM1492" s="1"/>
      <c r="WGN1492" s="1"/>
      <c r="WGO1492" s="1"/>
      <c r="WGP1492" s="1"/>
      <c r="WGQ1492" s="1"/>
      <c r="WGR1492" s="1"/>
      <c r="WGS1492" s="1"/>
      <c r="WGT1492" s="1"/>
      <c r="WGU1492" s="1"/>
      <c r="WGV1492" s="1"/>
      <c r="WGW1492" s="1"/>
      <c r="WGX1492" s="1"/>
      <c r="WGY1492" s="1"/>
      <c r="WGZ1492" s="1"/>
      <c r="WHA1492" s="1"/>
      <c r="WHB1492" s="1"/>
      <c r="WHC1492" s="1"/>
      <c r="WHD1492" s="1"/>
      <c r="WHE1492" s="1"/>
      <c r="WHF1492" s="1"/>
      <c r="WHG1492" s="1"/>
      <c r="WHH1492" s="1"/>
      <c r="WHI1492" s="1"/>
      <c r="WHJ1492" s="1"/>
      <c r="WHK1492" s="1"/>
      <c r="WHL1492" s="1"/>
      <c r="WHM1492" s="1"/>
      <c r="WHN1492" s="1"/>
      <c r="WHO1492" s="1"/>
      <c r="WHP1492" s="1"/>
      <c r="WHQ1492" s="1"/>
      <c r="WHR1492" s="1"/>
      <c r="WHS1492" s="1"/>
      <c r="WHT1492" s="1"/>
      <c r="WHU1492" s="1"/>
      <c r="WHV1492" s="1"/>
      <c r="WHW1492" s="1"/>
      <c r="WHX1492" s="1"/>
      <c r="WHY1492" s="1"/>
      <c r="WHZ1492" s="1"/>
      <c r="WIA1492" s="1"/>
      <c r="WIB1492" s="1"/>
      <c r="WIC1492" s="1"/>
      <c r="WID1492" s="1"/>
      <c r="WIE1492" s="1"/>
      <c r="WIF1492" s="1"/>
      <c r="WIG1492" s="1"/>
      <c r="WIH1492" s="1"/>
      <c r="WII1492" s="1"/>
      <c r="WIJ1492" s="1"/>
      <c r="WIK1492" s="1"/>
      <c r="WIL1492" s="1"/>
      <c r="WIM1492" s="1"/>
      <c r="WIN1492" s="1"/>
      <c r="WIO1492" s="1"/>
      <c r="WIP1492" s="1"/>
      <c r="WIQ1492" s="1"/>
      <c r="WIR1492" s="1"/>
      <c r="WIS1492" s="1"/>
      <c r="WIT1492" s="1"/>
      <c r="WIU1492" s="1"/>
      <c r="WIV1492" s="1"/>
      <c r="WIW1492" s="1"/>
      <c r="WIX1492" s="1"/>
      <c r="WIY1492" s="1"/>
      <c r="WIZ1492" s="1"/>
      <c r="WJA1492" s="1"/>
      <c r="WJB1492" s="1"/>
      <c r="WJC1492" s="1"/>
      <c r="WJD1492" s="1"/>
      <c r="WJE1492" s="1"/>
      <c r="WJF1492" s="1"/>
      <c r="WJG1492" s="1"/>
      <c r="WJH1492" s="1"/>
      <c r="WJI1492" s="1"/>
      <c r="WJJ1492" s="1"/>
      <c r="WJK1492" s="1"/>
      <c r="WJL1492" s="1"/>
      <c r="WJM1492" s="1"/>
      <c r="WJN1492" s="1"/>
      <c r="WJO1492" s="1"/>
      <c r="WJP1492" s="1"/>
      <c r="WJQ1492" s="1"/>
      <c r="WJR1492" s="1"/>
      <c r="WJS1492" s="1"/>
      <c r="WJT1492" s="1"/>
      <c r="WJU1492" s="1"/>
      <c r="WJV1492" s="1"/>
      <c r="WJW1492" s="1"/>
      <c r="WJX1492" s="1"/>
      <c r="WJY1492" s="1"/>
      <c r="WJZ1492" s="1"/>
      <c r="WKA1492" s="1"/>
      <c r="WKB1492" s="1"/>
      <c r="WKC1492" s="1"/>
      <c r="WKD1492" s="1"/>
      <c r="WKE1492" s="1"/>
      <c r="WKF1492" s="1"/>
      <c r="WKG1492" s="1"/>
      <c r="WKH1492" s="1"/>
      <c r="WKI1492" s="1"/>
      <c r="WKJ1492" s="1"/>
      <c r="WKK1492" s="1"/>
      <c r="WKL1492" s="1"/>
      <c r="WKM1492" s="1"/>
      <c r="WKN1492" s="1"/>
      <c r="WKO1492" s="1"/>
      <c r="WKP1492" s="1"/>
      <c r="WKQ1492" s="1"/>
      <c r="WKR1492" s="1"/>
      <c r="WKS1492" s="1"/>
      <c r="WKT1492" s="1"/>
      <c r="WKU1492" s="1"/>
      <c r="WKV1492" s="1"/>
      <c r="WKW1492" s="1"/>
      <c r="WKX1492" s="1"/>
      <c r="WKY1492" s="1"/>
      <c r="WKZ1492" s="1"/>
      <c r="WLA1492" s="1"/>
      <c r="WLB1492" s="1"/>
      <c r="WLC1492" s="1"/>
      <c r="WLD1492" s="1"/>
      <c r="WLE1492" s="1"/>
      <c r="WLF1492" s="1"/>
      <c r="WLG1492" s="1"/>
      <c r="WLH1492" s="1"/>
      <c r="WLI1492" s="1"/>
      <c r="WLJ1492" s="1"/>
      <c r="WLK1492" s="1"/>
      <c r="WLL1492" s="1"/>
      <c r="WLM1492" s="1"/>
      <c r="WLN1492" s="1"/>
      <c r="WLO1492" s="1"/>
      <c r="WLP1492" s="1"/>
      <c r="WLQ1492" s="1"/>
      <c r="WLR1492" s="1"/>
      <c r="WLS1492" s="1"/>
      <c r="WLT1492" s="1"/>
      <c r="WLU1492" s="1"/>
      <c r="WLV1492" s="1"/>
      <c r="WLW1492" s="1"/>
      <c r="WLX1492" s="1"/>
      <c r="WLY1492" s="1"/>
      <c r="WLZ1492" s="1"/>
      <c r="WMA1492" s="1"/>
      <c r="WMB1492" s="1"/>
      <c r="WMC1492" s="1"/>
      <c r="WMD1492" s="1"/>
      <c r="WME1492" s="1"/>
      <c r="WMF1492" s="1"/>
      <c r="WMG1492" s="1"/>
      <c r="WMH1492" s="1"/>
      <c r="WMI1492" s="1"/>
      <c r="WMJ1492" s="1"/>
      <c r="WMK1492" s="1"/>
      <c r="WML1492" s="1"/>
      <c r="WMM1492" s="1"/>
      <c r="WMN1492" s="1"/>
      <c r="WMO1492" s="1"/>
      <c r="WMP1492" s="1"/>
      <c r="WMQ1492" s="1"/>
      <c r="WMR1492" s="1"/>
      <c r="WMS1492" s="1"/>
      <c r="WMT1492" s="1"/>
      <c r="WMU1492" s="1"/>
      <c r="WMV1492" s="1"/>
      <c r="WMW1492" s="1"/>
      <c r="WMX1492" s="1"/>
      <c r="WMY1492" s="1"/>
      <c r="WMZ1492" s="1"/>
      <c r="WNA1492" s="1"/>
      <c r="WNB1492" s="1"/>
      <c r="WNC1492" s="1"/>
      <c r="WND1492" s="1"/>
      <c r="WNE1492" s="1"/>
      <c r="WNF1492" s="1"/>
      <c r="WNG1492" s="1"/>
      <c r="WNH1492" s="1"/>
      <c r="WNI1492" s="1"/>
      <c r="WNJ1492" s="1"/>
      <c r="WNK1492" s="1"/>
      <c r="WNL1492" s="1"/>
      <c r="WNM1492" s="1"/>
      <c r="WNN1492" s="1"/>
      <c r="WNO1492" s="1"/>
      <c r="WNP1492" s="1"/>
      <c r="WNQ1492" s="1"/>
      <c r="WNR1492" s="1"/>
      <c r="WNS1492" s="1"/>
      <c r="WNT1492" s="1"/>
      <c r="WNU1492" s="1"/>
      <c r="WNV1492" s="1"/>
      <c r="WNW1492" s="1"/>
      <c r="WNX1492" s="1"/>
      <c r="WNY1492" s="1"/>
      <c r="WNZ1492" s="1"/>
      <c r="WOA1492" s="1"/>
      <c r="WOB1492" s="1"/>
      <c r="WOC1492" s="1"/>
      <c r="WOD1492" s="1"/>
      <c r="WOE1492" s="1"/>
      <c r="WOF1492" s="1"/>
      <c r="WOG1492" s="1"/>
      <c r="WOH1492" s="1"/>
      <c r="WOI1492" s="1"/>
      <c r="WOJ1492" s="1"/>
      <c r="WOK1492" s="1"/>
      <c r="WOL1492" s="1"/>
      <c r="WOM1492" s="1"/>
      <c r="WON1492" s="1"/>
      <c r="WOO1492" s="1"/>
      <c r="WOP1492" s="1"/>
      <c r="WOQ1492" s="1"/>
      <c r="WOR1492" s="1"/>
      <c r="WOS1492" s="1"/>
      <c r="WOT1492" s="1"/>
      <c r="WOU1492" s="1"/>
      <c r="WOV1492" s="1"/>
      <c r="WOW1492" s="1"/>
      <c r="WOX1492" s="1"/>
      <c r="WOY1492" s="1"/>
      <c r="WOZ1492" s="1"/>
      <c r="WPA1492" s="1"/>
      <c r="WPB1492" s="1"/>
      <c r="WPC1492" s="1"/>
      <c r="WPD1492" s="1"/>
      <c r="WPE1492" s="1"/>
      <c r="WPF1492" s="1"/>
      <c r="WPG1492" s="1"/>
      <c r="WPH1492" s="1"/>
      <c r="WPI1492" s="1"/>
      <c r="WPJ1492" s="1"/>
      <c r="WPK1492" s="1"/>
      <c r="WPL1492" s="1"/>
      <c r="WPM1492" s="1"/>
      <c r="WPN1492" s="1"/>
      <c r="WPO1492" s="1"/>
      <c r="WPP1492" s="1"/>
      <c r="WPQ1492" s="1"/>
      <c r="WPR1492" s="1"/>
      <c r="WPS1492" s="1"/>
      <c r="WPT1492" s="1"/>
      <c r="WPU1492" s="1"/>
      <c r="WPV1492" s="1"/>
      <c r="WPW1492" s="1"/>
      <c r="WPX1492" s="1"/>
      <c r="WPY1492" s="1"/>
      <c r="WPZ1492" s="1"/>
      <c r="WQA1492" s="1"/>
      <c r="WQB1492" s="1"/>
      <c r="WQC1492" s="1"/>
      <c r="WQD1492" s="1"/>
      <c r="WQE1492" s="1"/>
      <c r="WQF1492" s="1"/>
      <c r="WQG1492" s="1"/>
      <c r="WQH1492" s="1"/>
      <c r="WQI1492" s="1"/>
      <c r="WQJ1492" s="1"/>
      <c r="WQK1492" s="1"/>
      <c r="WQL1492" s="1"/>
      <c r="WQM1492" s="1"/>
      <c r="WQN1492" s="1"/>
      <c r="WQO1492" s="1"/>
      <c r="WQP1492" s="1"/>
      <c r="WQQ1492" s="1"/>
      <c r="WQR1492" s="1"/>
      <c r="WQS1492" s="1"/>
      <c r="WQT1492" s="1"/>
      <c r="WQU1492" s="1"/>
      <c r="WQV1492" s="1"/>
      <c r="WQW1492" s="1"/>
      <c r="WQX1492" s="1"/>
      <c r="WQY1492" s="1"/>
      <c r="WQZ1492" s="1"/>
      <c r="WRA1492" s="1"/>
      <c r="WRB1492" s="1"/>
      <c r="WRC1492" s="1"/>
      <c r="WRD1492" s="1"/>
      <c r="WRE1492" s="1"/>
      <c r="WRF1492" s="1"/>
      <c r="WRG1492" s="1"/>
      <c r="WRH1492" s="1"/>
      <c r="WRI1492" s="1"/>
      <c r="WRJ1492" s="1"/>
      <c r="WRK1492" s="1"/>
      <c r="WRL1492" s="1"/>
      <c r="WRM1492" s="1"/>
      <c r="WRN1492" s="1"/>
      <c r="WRO1492" s="1"/>
      <c r="WRP1492" s="1"/>
      <c r="WRQ1492" s="1"/>
      <c r="WRR1492" s="1"/>
      <c r="WRS1492" s="1"/>
      <c r="WRT1492" s="1"/>
      <c r="WRU1492" s="1"/>
      <c r="WRV1492" s="1"/>
      <c r="WRW1492" s="1"/>
      <c r="WRX1492" s="1"/>
      <c r="WRY1492" s="1"/>
      <c r="WRZ1492" s="1"/>
      <c r="WSA1492" s="1"/>
      <c r="WSB1492" s="1"/>
      <c r="WSC1492" s="1"/>
      <c r="WSD1492" s="1"/>
      <c r="WSE1492" s="1"/>
      <c r="WSF1492" s="1"/>
      <c r="WSG1492" s="1"/>
      <c r="WSH1492" s="1"/>
      <c r="WSI1492" s="1"/>
      <c r="WSJ1492" s="1"/>
      <c r="WSK1492" s="1"/>
      <c r="WSL1492" s="1"/>
      <c r="WSM1492" s="1"/>
      <c r="WSN1492" s="1"/>
      <c r="WSO1492" s="1"/>
      <c r="WSP1492" s="1"/>
      <c r="WSQ1492" s="1"/>
      <c r="WSR1492" s="1"/>
      <c r="WSS1492" s="1"/>
      <c r="WST1492" s="1"/>
      <c r="WSU1492" s="1"/>
      <c r="WSV1492" s="1"/>
      <c r="WSW1492" s="1"/>
      <c r="WSX1492" s="1"/>
      <c r="WSY1492" s="1"/>
      <c r="WSZ1492" s="1"/>
      <c r="WTA1492" s="1"/>
      <c r="WTB1492" s="1"/>
      <c r="WTC1492" s="1"/>
      <c r="WTD1492" s="1"/>
      <c r="WTE1492" s="1"/>
      <c r="WTF1492" s="1"/>
      <c r="WTG1492" s="1"/>
      <c r="WTH1492" s="1"/>
      <c r="WTI1492" s="1"/>
      <c r="WTJ1492" s="1"/>
      <c r="WTK1492" s="1"/>
      <c r="WTL1492" s="1"/>
      <c r="WTM1492" s="1"/>
      <c r="WTN1492" s="1"/>
      <c r="WTO1492" s="1"/>
      <c r="WTP1492" s="1"/>
      <c r="WTQ1492" s="1"/>
      <c r="WTR1492" s="1"/>
      <c r="WTS1492" s="1"/>
      <c r="WTT1492" s="1"/>
      <c r="WTU1492" s="1"/>
      <c r="WTV1492" s="1"/>
      <c r="WTW1492" s="1"/>
      <c r="WTX1492" s="1"/>
      <c r="WTY1492" s="1"/>
      <c r="WTZ1492" s="1"/>
      <c r="WUA1492" s="1"/>
      <c r="WUB1492" s="1"/>
      <c r="WUC1492" s="1"/>
      <c r="WUD1492" s="1"/>
      <c r="WUE1492" s="1"/>
      <c r="WUF1492" s="1"/>
      <c r="WUG1492" s="1"/>
      <c r="WUH1492" s="1"/>
      <c r="WUI1492" s="1"/>
      <c r="WUJ1492" s="1"/>
      <c r="WUK1492" s="1"/>
      <c r="WUL1492" s="1"/>
      <c r="WUM1492" s="1"/>
      <c r="WUN1492" s="1"/>
      <c r="WUO1492" s="1"/>
      <c r="WUP1492" s="1"/>
      <c r="WUQ1492" s="1"/>
      <c r="WUR1492" s="1"/>
      <c r="WUS1492" s="1"/>
      <c r="WUT1492" s="1"/>
      <c r="WUU1492" s="1"/>
      <c r="WUV1492" s="1"/>
      <c r="WUW1492" s="1"/>
      <c r="WUX1492" s="1"/>
      <c r="WUY1492" s="1"/>
      <c r="WUZ1492" s="1"/>
      <c r="WVA1492" s="1"/>
      <c r="WVB1492" s="1"/>
      <c r="WVC1492" s="1"/>
      <c r="WVD1492" s="1"/>
      <c r="WVE1492" s="1"/>
      <c r="WVF1492" s="1"/>
      <c r="WVG1492" s="1"/>
      <c r="WVH1492" s="1"/>
      <c r="WVI1492" s="1"/>
      <c r="WVJ1492" s="1"/>
      <c r="WVK1492" s="1"/>
      <c r="WVL1492" s="1"/>
      <c r="WVM1492" s="1"/>
      <c r="WVN1492" s="1"/>
      <c r="WVO1492" s="1"/>
      <c r="WVP1492" s="1"/>
      <c r="WVQ1492" s="1"/>
      <c r="WVR1492" s="1"/>
      <c r="WVS1492" s="1"/>
      <c r="WVT1492" s="1"/>
      <c r="WVU1492" s="1"/>
      <c r="WVV1492" s="1"/>
      <c r="WVW1492" s="1"/>
      <c r="WVX1492" s="1"/>
      <c r="WVY1492" s="1"/>
      <c r="WVZ1492" s="1"/>
      <c r="WWA1492" s="1"/>
      <c r="WWB1492" s="1"/>
      <c r="WWC1492" s="1"/>
      <c r="WWD1492" s="1"/>
      <c r="WWE1492" s="1"/>
      <c r="WWF1492" s="1"/>
      <c r="WWG1492" s="1"/>
      <c r="WWH1492" s="1"/>
      <c r="WWI1492" s="1"/>
      <c r="WWJ1492" s="1"/>
      <c r="WWK1492" s="1"/>
      <c r="WWL1492" s="1"/>
      <c r="WWM1492" s="1"/>
      <c r="WWN1492" s="1"/>
      <c r="WWO1492" s="1"/>
      <c r="WWP1492" s="1"/>
      <c r="WWQ1492" s="1"/>
      <c r="WWR1492" s="1"/>
      <c r="WWS1492" s="1"/>
      <c r="WWT1492" s="1"/>
      <c r="WWU1492" s="1"/>
      <c r="WWV1492" s="1"/>
      <c r="WWW1492" s="1"/>
      <c r="WWX1492" s="1"/>
      <c r="WWY1492" s="1"/>
      <c r="WWZ1492" s="1"/>
      <c r="WXA1492" s="1"/>
      <c r="WXB1492" s="1"/>
      <c r="WXC1492" s="1"/>
      <c r="WXD1492" s="1"/>
      <c r="WXE1492" s="1"/>
      <c r="WXF1492" s="1"/>
      <c r="WXG1492" s="1"/>
      <c r="WXH1492" s="1"/>
      <c r="WXI1492" s="1"/>
      <c r="WXJ1492" s="1"/>
      <c r="WXK1492" s="1"/>
      <c r="WXL1492" s="1"/>
      <c r="WXM1492" s="1"/>
      <c r="WXN1492" s="1"/>
      <c r="WXO1492" s="1"/>
      <c r="WXP1492" s="1"/>
      <c r="WXQ1492" s="1"/>
      <c r="WXR1492" s="1"/>
      <c r="WXS1492" s="1"/>
      <c r="WXT1492" s="1"/>
      <c r="WXU1492" s="1"/>
      <c r="WXV1492" s="1"/>
      <c r="WXW1492" s="1"/>
      <c r="WXX1492" s="1"/>
      <c r="WXY1492" s="1"/>
      <c r="WXZ1492" s="1"/>
      <c r="WYA1492" s="1"/>
      <c r="WYB1492" s="1"/>
      <c r="WYC1492" s="1"/>
      <c r="WYD1492" s="1"/>
      <c r="WYE1492" s="1"/>
      <c r="WYF1492" s="1"/>
      <c r="WYG1492" s="1"/>
      <c r="WYH1492" s="1"/>
      <c r="WYI1492" s="1"/>
      <c r="WYJ1492" s="1"/>
      <c r="WYK1492" s="1"/>
      <c r="WYL1492" s="1"/>
      <c r="WYM1492" s="1"/>
      <c r="WYN1492" s="1"/>
      <c r="WYO1492" s="1"/>
      <c r="WYP1492" s="1"/>
      <c r="WYQ1492" s="1"/>
      <c r="WYR1492" s="1"/>
      <c r="WYS1492" s="1"/>
      <c r="WYT1492" s="1"/>
      <c r="WYU1492" s="1"/>
      <c r="WYV1492" s="1"/>
      <c r="WYW1492" s="1"/>
      <c r="WYX1492" s="1"/>
      <c r="WYY1492" s="1"/>
      <c r="WYZ1492" s="1"/>
      <c r="WZA1492" s="1"/>
      <c r="WZB1492" s="1"/>
      <c r="WZC1492" s="1"/>
      <c r="WZD1492" s="1"/>
      <c r="WZE1492" s="1"/>
      <c r="WZF1492" s="1"/>
      <c r="WZG1492" s="1"/>
      <c r="WZH1492" s="1"/>
      <c r="WZI1492" s="1"/>
      <c r="WZJ1492" s="1"/>
      <c r="WZK1492" s="1"/>
      <c r="WZL1492" s="1"/>
      <c r="WZM1492" s="1"/>
      <c r="WZN1492" s="1"/>
      <c r="WZO1492" s="1"/>
      <c r="WZP1492" s="1"/>
      <c r="WZQ1492" s="1"/>
      <c r="WZR1492" s="1"/>
      <c r="WZS1492" s="1"/>
      <c r="WZT1492" s="1"/>
      <c r="WZU1492" s="1"/>
      <c r="WZV1492" s="1"/>
      <c r="WZW1492" s="1"/>
      <c r="WZX1492" s="1"/>
      <c r="WZY1492" s="1"/>
      <c r="WZZ1492" s="1"/>
      <c r="XAA1492" s="1"/>
      <c r="XAB1492" s="1"/>
      <c r="XAC1492" s="1"/>
      <c r="XAD1492" s="1"/>
      <c r="XAE1492" s="1"/>
      <c r="XAF1492" s="1"/>
      <c r="XAG1492" s="1"/>
      <c r="XAH1492" s="1"/>
      <c r="XAI1492" s="1"/>
      <c r="XAJ1492" s="1"/>
      <c r="XAK1492" s="1"/>
      <c r="XAL1492" s="1"/>
      <c r="XAM1492" s="1"/>
      <c r="XAN1492" s="1"/>
      <c r="XAO1492" s="1"/>
      <c r="XAP1492" s="1"/>
      <c r="XAQ1492" s="1"/>
      <c r="XAR1492" s="1"/>
      <c r="XAS1492" s="1"/>
      <c r="XAT1492" s="1"/>
      <c r="XAU1492" s="1"/>
      <c r="XAV1492" s="1"/>
      <c r="XAW1492" s="1"/>
      <c r="XAX1492" s="1"/>
      <c r="XAY1492" s="1"/>
      <c r="XAZ1492" s="1"/>
      <c r="XBA1492" s="1"/>
      <c r="XBB1492" s="1"/>
      <c r="XBC1492" s="1"/>
      <c r="XBD1492" s="1"/>
      <c r="XBE1492" s="1"/>
      <c r="XBF1492" s="1"/>
      <c r="XBG1492" s="1"/>
      <c r="XBH1492" s="1"/>
      <c r="XBI1492" s="1"/>
      <c r="XBJ1492" s="1"/>
      <c r="XBK1492" s="1"/>
      <c r="XBL1492" s="1"/>
      <c r="XBM1492" s="1"/>
      <c r="XBN1492" s="1"/>
      <c r="XBO1492" s="1"/>
      <c r="XBP1492" s="1"/>
      <c r="XBQ1492" s="1"/>
      <c r="XBR1492" s="1"/>
      <c r="XBS1492" s="1"/>
      <c r="XBT1492" s="1"/>
      <c r="XBU1492" s="1"/>
      <c r="XBV1492" s="1"/>
      <c r="XBW1492" s="1"/>
      <c r="XBX1492" s="1"/>
      <c r="XBY1492" s="1"/>
      <c r="XBZ1492" s="1"/>
      <c r="XCA1492" s="1"/>
      <c r="XCB1492" s="1"/>
      <c r="XCC1492" s="1"/>
      <c r="XCD1492" s="1"/>
      <c r="XCE1492" s="1"/>
      <c r="XCF1492" s="1"/>
      <c r="XCG1492" s="1"/>
      <c r="XCH1492" s="1"/>
      <c r="XCI1492" s="1"/>
      <c r="XCJ1492" s="1"/>
      <c r="XCK1492" s="1"/>
      <c r="XCL1492" s="1"/>
      <c r="XCM1492" s="1"/>
      <c r="XCN1492" s="1"/>
      <c r="XCO1492" s="1"/>
      <c r="XCP1492" s="1"/>
      <c r="XCQ1492" s="1"/>
      <c r="XCR1492" s="1"/>
      <c r="XCS1492" s="1"/>
      <c r="XCT1492" s="1"/>
      <c r="XCU1492" s="1"/>
      <c r="XCV1492" s="1"/>
      <c r="XCW1492" s="1"/>
      <c r="XCX1492" s="1"/>
      <c r="XCY1492" s="1"/>
      <c r="XCZ1492" s="1"/>
      <c r="XDA1492" s="1"/>
      <c r="XDB1492" s="1"/>
      <c r="XDC1492" s="1"/>
      <c r="XDD1492" s="1"/>
      <c r="XDE1492" s="1"/>
      <c r="XDF1492" s="1"/>
      <c r="XDG1492" s="1"/>
      <c r="XDH1492" s="1"/>
      <c r="XDI1492" s="1"/>
      <c r="XDJ1492" s="1"/>
      <c r="XDK1492" s="1"/>
      <c r="XDL1492" s="1"/>
      <c r="XDM1492" s="1"/>
      <c r="XDN1492" s="1"/>
      <c r="XDO1492" s="1"/>
      <c r="XDP1492" s="1"/>
      <c r="XDQ1492" s="1"/>
      <c r="XDR1492" s="1"/>
      <c r="XDS1492" s="1"/>
      <c r="XDT1492" s="1"/>
      <c r="XDU1492" s="1"/>
      <c r="XDV1492" s="1"/>
      <c r="XDW1492" s="1"/>
      <c r="XDX1492" s="1"/>
      <c r="XDY1492" s="1"/>
      <c r="XDZ1492" s="1"/>
      <c r="XEA1492" s="1"/>
      <c r="XEB1492" s="1"/>
      <c r="XEC1492" s="1"/>
      <c r="XED1492" s="1"/>
      <c r="XEE1492" s="1"/>
      <c r="XEF1492" s="1"/>
      <c r="XEG1492" s="1"/>
      <c r="XEH1492" s="1"/>
      <c r="XEI1492" s="1"/>
      <c r="XEJ1492" s="1"/>
      <c r="XEK1492" s="1"/>
      <c r="XEL1492" s="1"/>
      <c r="XEM1492" s="1"/>
      <c r="XEN1492" s="1"/>
      <c r="XEO1492" s="1"/>
      <c r="XEP1492" s="1"/>
      <c r="XEQ1492" s="1"/>
      <c r="XER1492" s="1"/>
      <c r="XES1492" s="1"/>
      <c r="XET1492" s="1"/>
      <c r="XEU1492" s="1"/>
      <c r="XEV1492" s="1"/>
    </row>
    <row r="1493" spans="1:16376" ht="31.5" x14ac:dyDescent="0.25">
      <c r="A1493" s="1">
        <v>1486</v>
      </c>
      <c r="B1493" s="81" t="s">
        <v>195</v>
      </c>
      <c r="C1493" s="1" t="s">
        <v>196</v>
      </c>
      <c r="D1493" s="1" t="s">
        <v>195</v>
      </c>
      <c r="E1493" s="210" t="s">
        <v>5554</v>
      </c>
      <c r="F1493" s="5" t="s">
        <v>5555</v>
      </c>
      <c r="G1493" s="1" t="s">
        <v>27</v>
      </c>
      <c r="H1493" s="1">
        <v>921507.12</v>
      </c>
      <c r="I1493" s="1">
        <v>1</v>
      </c>
      <c r="J1493" s="25"/>
      <c r="K1493" s="25"/>
      <c r="L1493" s="25"/>
      <c r="M1493" s="25"/>
      <c r="N1493" s="25"/>
      <c r="O1493" s="1"/>
      <c r="P1493" s="1"/>
      <c r="Q1493" s="1"/>
      <c r="R1493" s="9">
        <f t="shared" si="36"/>
        <v>921507.12</v>
      </c>
      <c r="S1493" s="1">
        <v>1</v>
      </c>
      <c r="T1493" s="1" t="s">
        <v>5556</v>
      </c>
      <c r="U1493" s="1" t="s">
        <v>24</v>
      </c>
      <c r="V1493" s="1" t="s">
        <v>5558</v>
      </c>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c r="DG1493" s="1"/>
      <c r="DH1493" s="1"/>
      <c r="DI1493" s="1"/>
      <c r="DJ1493" s="1"/>
      <c r="DK1493" s="1"/>
      <c r="DL1493" s="1"/>
      <c r="DM1493" s="1"/>
      <c r="DN1493" s="1"/>
      <c r="DO1493" s="1"/>
      <c r="DP1493" s="1"/>
      <c r="DQ1493" s="1"/>
      <c r="DR1493" s="1"/>
      <c r="DS1493" s="1"/>
      <c r="DT1493" s="1"/>
      <c r="DU1493" s="1"/>
      <c r="DV1493" s="1"/>
      <c r="DW1493" s="1"/>
      <c r="DX1493" s="1"/>
      <c r="DY1493" s="1"/>
      <c r="DZ1493" s="1"/>
      <c r="EA1493" s="1"/>
      <c r="EB1493" s="1"/>
      <c r="EC1493" s="1"/>
      <c r="ED1493" s="1"/>
      <c r="EE1493" s="1"/>
      <c r="EF1493" s="1"/>
      <c r="EG1493" s="1"/>
      <c r="EH1493" s="1"/>
      <c r="EI1493" s="1"/>
      <c r="EJ1493" s="1"/>
      <c r="EK1493" s="1"/>
      <c r="EL1493" s="1"/>
      <c r="EM1493" s="1"/>
      <c r="EN1493" s="1"/>
      <c r="EO1493" s="1"/>
      <c r="EP1493" s="1"/>
      <c r="EQ1493" s="1"/>
      <c r="ER1493" s="1"/>
      <c r="ES1493" s="1"/>
      <c r="ET1493" s="1"/>
      <c r="EU1493" s="1"/>
      <c r="EV1493" s="1"/>
      <c r="EW1493" s="1"/>
      <c r="EX1493" s="1"/>
      <c r="EY1493" s="1"/>
      <c r="EZ1493" s="1"/>
      <c r="FA1493" s="1"/>
      <c r="FB1493" s="1"/>
      <c r="FC1493" s="1"/>
      <c r="FD1493" s="1"/>
      <c r="FE1493" s="1"/>
      <c r="FF1493" s="1"/>
      <c r="FG1493" s="1"/>
      <c r="FH1493" s="1"/>
      <c r="FI1493" s="1"/>
      <c r="FJ1493" s="1"/>
      <c r="FK1493" s="1"/>
      <c r="FL1493" s="1"/>
      <c r="FM1493" s="1"/>
      <c r="FN1493" s="1"/>
      <c r="FO1493" s="1"/>
      <c r="FP1493" s="1"/>
      <c r="FQ1493" s="1"/>
      <c r="FR1493" s="1"/>
      <c r="FS1493" s="1"/>
      <c r="FT1493" s="1"/>
      <c r="FU1493" s="1"/>
      <c r="FV1493" s="1"/>
      <c r="FW1493" s="1"/>
      <c r="FX1493" s="1"/>
      <c r="FY1493" s="1"/>
      <c r="FZ1493" s="1"/>
      <c r="GA1493" s="1"/>
      <c r="GB1493" s="1"/>
      <c r="GC1493" s="1"/>
      <c r="GD1493" s="1"/>
      <c r="GE1493" s="1"/>
      <c r="GF1493" s="1"/>
      <c r="GG1493" s="1"/>
      <c r="GH1493" s="1"/>
      <c r="GI1493" s="1"/>
      <c r="GJ1493" s="1"/>
      <c r="GK1493" s="1"/>
      <c r="GL1493" s="1"/>
      <c r="GM1493" s="1"/>
      <c r="GN1493" s="1"/>
      <c r="GO1493" s="1"/>
      <c r="GP1493" s="1"/>
      <c r="GQ1493" s="1"/>
      <c r="GR1493" s="1"/>
      <c r="GS1493" s="1"/>
      <c r="GT1493" s="1"/>
      <c r="GU1493" s="1"/>
      <c r="GV1493" s="1"/>
      <c r="GW1493" s="1"/>
      <c r="GX1493" s="1"/>
      <c r="GY1493" s="1"/>
      <c r="GZ1493" s="1"/>
      <c r="HA1493" s="1"/>
      <c r="HB1493" s="1"/>
      <c r="HC1493" s="1"/>
      <c r="HD1493" s="1"/>
      <c r="HE1493" s="1"/>
      <c r="HF1493" s="1"/>
      <c r="HG1493" s="1"/>
      <c r="HH1493" s="1"/>
      <c r="HI1493" s="1"/>
      <c r="HJ1493" s="1"/>
      <c r="HK1493" s="1"/>
      <c r="HL1493" s="1"/>
      <c r="HM1493" s="1"/>
      <c r="HN1493" s="1"/>
      <c r="HO1493" s="1"/>
      <c r="HP1493" s="1"/>
      <c r="HQ1493" s="1"/>
      <c r="HR1493" s="1"/>
      <c r="HS1493" s="1"/>
      <c r="HT1493" s="1"/>
      <c r="HU1493" s="1"/>
      <c r="HV1493" s="1"/>
      <c r="HW1493" s="1"/>
      <c r="HX1493" s="1"/>
      <c r="HY1493" s="1"/>
      <c r="HZ1493" s="1"/>
      <c r="IA1493" s="1"/>
      <c r="IB1493" s="1"/>
      <c r="IC1493" s="1"/>
      <c r="ID1493" s="1"/>
      <c r="IE1493" s="1"/>
      <c r="IF1493" s="1"/>
      <c r="IG1493" s="1"/>
      <c r="IH1493" s="1"/>
      <c r="II1493" s="1"/>
      <c r="IJ1493" s="1"/>
      <c r="IK1493" s="1"/>
      <c r="IL1493" s="1"/>
      <c r="IM1493" s="1"/>
      <c r="IN1493" s="1"/>
      <c r="IO1493" s="1"/>
      <c r="IP1493" s="1"/>
      <c r="IQ1493" s="1"/>
      <c r="IR1493" s="1"/>
      <c r="IS1493" s="1"/>
      <c r="IT1493" s="1"/>
      <c r="IU1493" s="1"/>
      <c r="IV1493" s="1"/>
      <c r="IW1493" s="1"/>
      <c r="IX1493" s="1"/>
      <c r="IY1493" s="1"/>
      <c r="IZ1493" s="1"/>
      <c r="JA1493" s="1"/>
      <c r="JB1493" s="1"/>
      <c r="JC1493" s="1"/>
      <c r="JD1493" s="1"/>
      <c r="JE1493" s="1"/>
      <c r="JF1493" s="1"/>
      <c r="JG1493" s="1"/>
      <c r="JH1493" s="1"/>
      <c r="JI1493" s="1"/>
      <c r="JJ1493" s="1"/>
      <c r="JK1493" s="1"/>
      <c r="JL1493" s="1"/>
      <c r="JM1493" s="1"/>
      <c r="JN1493" s="1"/>
      <c r="JO1493" s="1"/>
      <c r="JP1493" s="1"/>
      <c r="JQ1493" s="1"/>
      <c r="JR1493" s="1"/>
      <c r="JS1493" s="1"/>
      <c r="JT1493" s="1"/>
      <c r="JU1493" s="1"/>
      <c r="JV1493" s="1"/>
      <c r="JW1493" s="1"/>
      <c r="JX1493" s="1"/>
      <c r="JY1493" s="1"/>
      <c r="JZ1493" s="1"/>
      <c r="KA1493" s="1"/>
      <c r="KB1493" s="1"/>
      <c r="KC1493" s="1"/>
      <c r="KD1493" s="1"/>
      <c r="KE1493" s="1"/>
      <c r="KF1493" s="1"/>
      <c r="KG1493" s="1"/>
      <c r="KH1493" s="1"/>
      <c r="KI1493" s="1"/>
      <c r="KJ1493" s="1"/>
      <c r="KK1493" s="1"/>
      <c r="KL1493" s="1"/>
      <c r="KM1493" s="1"/>
      <c r="KN1493" s="1"/>
      <c r="KO1493" s="1"/>
      <c r="KP1493" s="1"/>
      <c r="KQ1493" s="1"/>
      <c r="KR1493" s="1"/>
      <c r="KS1493" s="1"/>
      <c r="KT1493" s="1"/>
      <c r="KU1493" s="1"/>
      <c r="KV1493" s="1"/>
      <c r="KW1493" s="1"/>
      <c r="KX1493" s="1"/>
      <c r="KY1493" s="1"/>
      <c r="KZ1493" s="1"/>
      <c r="LA1493" s="1"/>
      <c r="LB1493" s="1"/>
      <c r="LC1493" s="1"/>
      <c r="LD1493" s="1"/>
      <c r="LE1493" s="1"/>
      <c r="LF1493" s="1"/>
      <c r="LG1493" s="1"/>
      <c r="LH1493" s="1"/>
      <c r="LI1493" s="1"/>
      <c r="LJ1493" s="1"/>
      <c r="LK1493" s="1"/>
      <c r="LL1493" s="1"/>
      <c r="LM1493" s="1"/>
      <c r="LN1493" s="1"/>
      <c r="LO1493" s="1"/>
      <c r="LP1493" s="1"/>
      <c r="LQ1493" s="1"/>
      <c r="LR1493" s="1"/>
      <c r="LS1493" s="1"/>
      <c r="LT1493" s="1"/>
      <c r="LU1493" s="1"/>
      <c r="LV1493" s="1"/>
      <c r="LW1493" s="1"/>
      <c r="LX1493" s="1"/>
      <c r="LY1493" s="1"/>
      <c r="LZ1493" s="1"/>
      <c r="MA1493" s="1"/>
      <c r="MB1493" s="1"/>
      <c r="MC1493" s="1"/>
      <c r="MD1493" s="1"/>
      <c r="ME1493" s="1"/>
      <c r="MF1493" s="1"/>
      <c r="MG1493" s="1"/>
      <c r="MH1493" s="1"/>
      <c r="MI1493" s="1"/>
      <c r="MJ1493" s="1"/>
      <c r="MK1493" s="1"/>
      <c r="ML1493" s="1"/>
      <c r="MM1493" s="1"/>
      <c r="MN1493" s="1"/>
      <c r="MO1493" s="1"/>
      <c r="MP1493" s="1"/>
      <c r="MQ1493" s="1"/>
      <c r="MR1493" s="1"/>
      <c r="MS1493" s="1"/>
      <c r="MT1493" s="1"/>
      <c r="MU1493" s="1"/>
      <c r="MV1493" s="1"/>
      <c r="MW1493" s="1"/>
      <c r="MX1493" s="1"/>
      <c r="MY1493" s="1"/>
      <c r="MZ1493" s="1"/>
      <c r="NA1493" s="1"/>
      <c r="NB1493" s="1"/>
      <c r="NC1493" s="1"/>
      <c r="ND1493" s="1"/>
      <c r="NE1493" s="1"/>
      <c r="NF1493" s="1"/>
      <c r="NG1493" s="1"/>
      <c r="NH1493" s="1"/>
      <c r="NI1493" s="1"/>
      <c r="NJ1493" s="1"/>
      <c r="NK1493" s="1"/>
      <c r="NL1493" s="1"/>
      <c r="NM1493" s="1"/>
      <c r="NN1493" s="1"/>
      <c r="NO1493" s="1"/>
      <c r="NP1493" s="1"/>
      <c r="NQ1493" s="1"/>
      <c r="NR1493" s="1"/>
      <c r="NS1493" s="1"/>
      <c r="NT1493" s="1"/>
      <c r="NU1493" s="1"/>
      <c r="NV1493" s="1"/>
      <c r="NW1493" s="1"/>
      <c r="NX1493" s="1"/>
      <c r="NY1493" s="1"/>
      <c r="NZ1493" s="1"/>
      <c r="OA1493" s="1"/>
      <c r="OB1493" s="1"/>
      <c r="OC1493" s="1"/>
      <c r="OD1493" s="1"/>
      <c r="OE1493" s="1"/>
      <c r="OF1493" s="1"/>
      <c r="OG1493" s="1"/>
      <c r="OH1493" s="1"/>
      <c r="OI1493" s="1"/>
      <c r="OJ1493" s="1"/>
      <c r="OK1493" s="1"/>
      <c r="OL1493" s="1"/>
      <c r="OM1493" s="1"/>
      <c r="ON1493" s="1"/>
      <c r="OO1493" s="1"/>
      <c r="OP1493" s="1"/>
      <c r="OQ1493" s="1"/>
      <c r="OR1493" s="1"/>
      <c r="OS1493" s="1"/>
      <c r="OT1493" s="1"/>
      <c r="OU1493" s="1"/>
      <c r="OV1493" s="1"/>
      <c r="OW1493" s="1"/>
      <c r="OX1493" s="1"/>
      <c r="OY1493" s="1"/>
      <c r="OZ1493" s="1"/>
      <c r="PA1493" s="1"/>
      <c r="PB1493" s="1"/>
      <c r="PC1493" s="1"/>
      <c r="PD1493" s="1"/>
      <c r="PE1493" s="1"/>
      <c r="PF1493" s="1"/>
      <c r="PG1493" s="1"/>
      <c r="PH1493" s="1"/>
      <c r="PI1493" s="1"/>
      <c r="PJ1493" s="1"/>
      <c r="PK1493" s="1"/>
      <c r="PL1493" s="1"/>
      <c r="PM1493" s="1"/>
      <c r="PN1493" s="1"/>
      <c r="PO1493" s="1"/>
      <c r="PP1493" s="1"/>
      <c r="PQ1493" s="1"/>
      <c r="PR1493" s="1"/>
      <c r="PS1493" s="1"/>
      <c r="PT1493" s="1"/>
      <c r="PU1493" s="1"/>
      <c r="PV1493" s="1"/>
      <c r="PW1493" s="1"/>
      <c r="PX1493" s="1"/>
      <c r="PY1493" s="1"/>
      <c r="PZ1493" s="1"/>
      <c r="QA1493" s="1"/>
      <c r="QB1493" s="1"/>
      <c r="QC1493" s="1"/>
      <c r="QD1493" s="1"/>
      <c r="QE1493" s="1"/>
      <c r="QF1493" s="1"/>
      <c r="QG1493" s="1"/>
      <c r="QH1493" s="1"/>
      <c r="QI1493" s="1"/>
      <c r="QJ1493" s="1"/>
      <c r="QK1493" s="1"/>
      <c r="QL1493" s="1"/>
      <c r="QM1493" s="1"/>
      <c r="QN1493" s="1"/>
      <c r="QO1493" s="1"/>
      <c r="QP1493" s="1"/>
      <c r="QQ1493" s="1"/>
      <c r="QR1493" s="1"/>
      <c r="QS1493" s="1"/>
      <c r="QT1493" s="1"/>
      <c r="QU1493" s="1"/>
      <c r="QV1493" s="1"/>
      <c r="QW1493" s="1"/>
      <c r="QX1493" s="1"/>
      <c r="QY1493" s="1"/>
      <c r="QZ1493" s="1"/>
      <c r="RA1493" s="1"/>
      <c r="RB1493" s="1"/>
      <c r="RC1493" s="1"/>
      <c r="RD1493" s="1"/>
      <c r="RE1493" s="1"/>
      <c r="RF1493" s="1"/>
      <c r="RG1493" s="1"/>
      <c r="RH1493" s="1"/>
      <c r="RI1493" s="1"/>
      <c r="RJ1493" s="1"/>
      <c r="RK1493" s="1"/>
      <c r="RL1493" s="1"/>
      <c r="RM1493" s="1"/>
      <c r="RN1493" s="1"/>
      <c r="RO1493" s="1"/>
      <c r="RP1493" s="1"/>
      <c r="RQ1493" s="1"/>
      <c r="RR1493" s="1"/>
      <c r="RS1493" s="1"/>
      <c r="RT1493" s="1"/>
      <c r="RU1493" s="1"/>
      <c r="RV1493" s="1"/>
      <c r="RW1493" s="1"/>
      <c r="RX1493" s="1"/>
      <c r="RY1493" s="1"/>
      <c r="RZ1493" s="1"/>
      <c r="SA1493" s="1"/>
      <c r="SB1493" s="1"/>
      <c r="SC1493" s="1"/>
      <c r="SD1493" s="1"/>
      <c r="SE1493" s="1"/>
      <c r="SF1493" s="1"/>
      <c r="SG1493" s="1"/>
      <c r="SH1493" s="1"/>
      <c r="SI1493" s="1"/>
      <c r="SJ1493" s="1"/>
      <c r="SK1493" s="1"/>
      <c r="SL1493" s="1"/>
      <c r="SM1493" s="1"/>
      <c r="SN1493" s="1"/>
      <c r="SO1493" s="1"/>
      <c r="SP1493" s="1"/>
      <c r="SQ1493" s="1"/>
      <c r="SR1493" s="1"/>
      <c r="SS1493" s="1"/>
      <c r="ST1493" s="1"/>
      <c r="SU1493" s="1"/>
      <c r="SV1493" s="1"/>
      <c r="SW1493" s="1"/>
      <c r="SX1493" s="1"/>
      <c r="SY1493" s="1"/>
      <c r="SZ1493" s="1"/>
      <c r="TA1493" s="1"/>
      <c r="TB1493" s="1"/>
      <c r="TC1493" s="1"/>
      <c r="TD1493" s="1"/>
      <c r="TE1493" s="1"/>
      <c r="TF1493" s="1"/>
      <c r="TG1493" s="1"/>
      <c r="TH1493" s="1"/>
      <c r="TI1493" s="1"/>
      <c r="TJ1493" s="1"/>
      <c r="TK1493" s="1"/>
      <c r="TL1493" s="1"/>
      <c r="TM1493" s="1"/>
      <c r="TN1493" s="1"/>
      <c r="TO1493" s="1"/>
      <c r="TP1493" s="1"/>
      <c r="TQ1493" s="1"/>
      <c r="TR1493" s="1"/>
      <c r="TS1493" s="1"/>
      <c r="TT1493" s="1"/>
      <c r="TU1493" s="1"/>
      <c r="TV1493" s="1"/>
      <c r="TW1493" s="1"/>
      <c r="TX1493" s="1"/>
      <c r="TY1493" s="1"/>
      <c r="TZ1493" s="1"/>
      <c r="UA1493" s="1"/>
      <c r="UB1493" s="1"/>
      <c r="UC1493" s="1"/>
      <c r="UD1493" s="1"/>
      <c r="UE1493" s="1"/>
      <c r="UF1493" s="1"/>
      <c r="UG1493" s="1"/>
      <c r="UH1493" s="1"/>
      <c r="UI1493" s="1"/>
      <c r="UJ1493" s="1"/>
      <c r="UK1493" s="1"/>
      <c r="UL1493" s="1"/>
      <c r="UM1493" s="1"/>
      <c r="UN1493" s="1"/>
      <c r="UO1493" s="1"/>
      <c r="UP1493" s="1"/>
      <c r="UQ1493" s="1"/>
      <c r="UR1493" s="1"/>
      <c r="US1493" s="1"/>
      <c r="UT1493" s="1"/>
      <c r="UU1493" s="1"/>
      <c r="UV1493" s="1"/>
      <c r="UW1493" s="1"/>
      <c r="UX1493" s="1"/>
      <c r="UY1493" s="1"/>
      <c r="UZ1493" s="1"/>
      <c r="VA1493" s="1"/>
      <c r="VB1493" s="1"/>
      <c r="VC1493" s="1"/>
      <c r="VD1493" s="1"/>
      <c r="VE1493" s="1"/>
      <c r="VF1493" s="1"/>
      <c r="VG1493" s="1"/>
      <c r="VH1493" s="1"/>
      <c r="VI1493" s="1"/>
      <c r="VJ1493" s="1"/>
      <c r="VK1493" s="1"/>
      <c r="VL1493" s="1"/>
      <c r="VM1493" s="1"/>
      <c r="VN1493" s="1"/>
      <c r="VO1493" s="1"/>
      <c r="VP1493" s="1"/>
      <c r="VQ1493" s="1"/>
      <c r="VR1493" s="1"/>
      <c r="VS1493" s="1"/>
      <c r="VT1493" s="1"/>
      <c r="VU1493" s="1"/>
      <c r="VV1493" s="1"/>
      <c r="VW1493" s="1"/>
      <c r="VX1493" s="1"/>
      <c r="VY1493" s="1"/>
      <c r="VZ1493" s="1"/>
      <c r="WA1493" s="1"/>
      <c r="WB1493" s="1"/>
      <c r="WC1493" s="1"/>
      <c r="WD1493" s="1"/>
      <c r="WE1493" s="1"/>
      <c r="WF1493" s="1"/>
      <c r="WG1493" s="1"/>
      <c r="WH1493" s="1"/>
      <c r="WI1493" s="1"/>
      <c r="WJ1493" s="1"/>
      <c r="WK1493" s="1"/>
      <c r="WL1493" s="1"/>
      <c r="WM1493" s="1"/>
      <c r="WN1493" s="1"/>
      <c r="WO1493" s="1"/>
      <c r="WP1493" s="1"/>
      <c r="WQ1493" s="1"/>
      <c r="WR1493" s="1"/>
      <c r="WS1493" s="1"/>
      <c r="WT1493" s="1"/>
      <c r="WU1493" s="1"/>
      <c r="WV1493" s="1"/>
      <c r="WW1493" s="1"/>
      <c r="WX1493" s="1"/>
      <c r="WY1493" s="1"/>
      <c r="WZ1493" s="1"/>
      <c r="XA1493" s="1"/>
      <c r="XB1493" s="1"/>
      <c r="XC1493" s="1"/>
      <c r="XD1493" s="1"/>
      <c r="XE1493" s="1"/>
      <c r="XF1493" s="1"/>
      <c r="XG1493" s="1"/>
      <c r="XH1493" s="1"/>
      <c r="XI1493" s="1"/>
      <c r="XJ1493" s="1"/>
      <c r="XK1493" s="1"/>
      <c r="XL1493" s="1"/>
      <c r="XM1493" s="1"/>
      <c r="XN1493" s="1"/>
      <c r="XO1493" s="1"/>
      <c r="XP1493" s="1"/>
      <c r="XQ1493" s="1"/>
      <c r="XR1493" s="1"/>
      <c r="XS1493" s="1"/>
      <c r="XT1493" s="1"/>
      <c r="XU1493" s="1"/>
      <c r="XV1493" s="1"/>
      <c r="XW1493" s="1"/>
      <c r="XX1493" s="1"/>
      <c r="XY1493" s="1"/>
      <c r="XZ1493" s="1"/>
      <c r="YA1493" s="1"/>
      <c r="YB1493" s="1"/>
      <c r="YC1493" s="1"/>
      <c r="YD1493" s="1"/>
      <c r="YE1493" s="1"/>
      <c r="YF1493" s="1"/>
      <c r="YG1493" s="1"/>
      <c r="YH1493" s="1"/>
      <c r="YI1493" s="1"/>
      <c r="YJ1493" s="1"/>
      <c r="YK1493" s="1"/>
      <c r="YL1493" s="1"/>
      <c r="YM1493" s="1"/>
      <c r="YN1493" s="1"/>
      <c r="YO1493" s="1"/>
      <c r="YP1493" s="1"/>
      <c r="YQ1493" s="1"/>
      <c r="YR1493" s="1"/>
      <c r="YS1493" s="1"/>
      <c r="YT1493" s="1"/>
      <c r="YU1493" s="1"/>
      <c r="YV1493" s="1"/>
      <c r="YW1493" s="1"/>
      <c r="YX1493" s="1"/>
      <c r="YY1493" s="1"/>
      <c r="YZ1493" s="1"/>
      <c r="ZA1493" s="1"/>
      <c r="ZB1493" s="1"/>
      <c r="ZC1493" s="1"/>
      <c r="ZD1493" s="1"/>
      <c r="ZE1493" s="1"/>
      <c r="ZF1493" s="1"/>
      <c r="ZG1493" s="1"/>
      <c r="ZH1493" s="1"/>
      <c r="ZI1493" s="1"/>
      <c r="ZJ1493" s="1"/>
      <c r="ZK1493" s="1"/>
      <c r="ZL1493" s="1"/>
      <c r="ZM1493" s="1"/>
      <c r="ZN1493" s="1"/>
      <c r="ZO1493" s="1"/>
      <c r="ZP1493" s="1"/>
      <c r="ZQ1493" s="1"/>
      <c r="ZR1493" s="1"/>
      <c r="ZS1493" s="1"/>
      <c r="ZT1493" s="1"/>
      <c r="ZU1493" s="1"/>
      <c r="ZV1493" s="1"/>
      <c r="ZW1493" s="1"/>
      <c r="ZX1493" s="1"/>
      <c r="ZY1493" s="1"/>
      <c r="ZZ1493" s="1"/>
      <c r="AAA1493" s="1"/>
      <c r="AAB1493" s="1"/>
      <c r="AAC1493" s="1"/>
      <c r="AAD1493" s="1"/>
      <c r="AAE1493" s="1"/>
      <c r="AAF1493" s="1"/>
      <c r="AAG1493" s="1"/>
      <c r="AAH1493" s="1"/>
      <c r="AAI1493" s="1"/>
      <c r="AAJ1493" s="1"/>
      <c r="AAK1493" s="1"/>
      <c r="AAL1493" s="1"/>
      <c r="AAM1493" s="1"/>
      <c r="AAN1493" s="1"/>
      <c r="AAO1493" s="1"/>
      <c r="AAP1493" s="1"/>
      <c r="AAQ1493" s="1"/>
      <c r="AAR1493" s="1"/>
      <c r="AAS1493" s="1"/>
      <c r="AAT1493" s="1"/>
      <c r="AAU1493" s="1"/>
      <c r="AAV1493" s="1"/>
      <c r="AAW1493" s="1"/>
      <c r="AAX1493" s="1"/>
      <c r="AAY1493" s="1"/>
      <c r="AAZ1493" s="1"/>
      <c r="ABA1493" s="1"/>
      <c r="ABB1493" s="1"/>
      <c r="ABC1493" s="1"/>
      <c r="ABD1493" s="1"/>
      <c r="ABE1493" s="1"/>
      <c r="ABF1493" s="1"/>
      <c r="ABG1493" s="1"/>
      <c r="ABH1493" s="1"/>
      <c r="ABI1493" s="1"/>
      <c r="ABJ1493" s="1"/>
      <c r="ABK1493" s="1"/>
      <c r="ABL1493" s="1"/>
      <c r="ABM1493" s="1"/>
      <c r="ABN1493" s="1"/>
      <c r="ABO1493" s="1"/>
      <c r="ABP1493" s="1"/>
      <c r="ABQ1493" s="1"/>
      <c r="ABR1493" s="1"/>
      <c r="ABS1493" s="1"/>
      <c r="ABT1493" s="1"/>
      <c r="ABU1493" s="1"/>
      <c r="ABV1493" s="1"/>
      <c r="ABW1493" s="1"/>
      <c r="ABX1493" s="1"/>
      <c r="ABY1493" s="1"/>
      <c r="ABZ1493" s="1"/>
      <c r="ACA1493" s="1"/>
      <c r="ACB1493" s="1"/>
      <c r="ACC1493" s="1"/>
      <c r="ACD1493" s="1"/>
      <c r="ACE1493" s="1"/>
      <c r="ACF1493" s="1"/>
      <c r="ACG1493" s="1"/>
      <c r="ACH1493" s="1"/>
      <c r="ACI1493" s="1"/>
      <c r="ACJ1493" s="1"/>
      <c r="ACK1493" s="1"/>
      <c r="ACL1493" s="1"/>
      <c r="ACM1493" s="1"/>
      <c r="ACN1493" s="1"/>
      <c r="ACO1493" s="1"/>
      <c r="ACP1493" s="1"/>
      <c r="ACQ1493" s="1"/>
      <c r="ACR1493" s="1"/>
      <c r="ACS1493" s="1"/>
      <c r="ACT1493" s="1"/>
      <c r="ACU1493" s="1"/>
      <c r="ACV1493" s="1"/>
      <c r="ACW1493" s="1"/>
      <c r="ACX1493" s="1"/>
      <c r="ACY1493" s="1"/>
      <c r="ACZ1493" s="1"/>
      <c r="ADA1493" s="1"/>
      <c r="ADB1493" s="1"/>
      <c r="ADC1493" s="1"/>
      <c r="ADD1493" s="1"/>
      <c r="ADE1493" s="1"/>
      <c r="ADF1493" s="1"/>
      <c r="ADG1493" s="1"/>
      <c r="ADH1493" s="1"/>
      <c r="ADI1493" s="1"/>
      <c r="ADJ1493" s="1"/>
      <c r="ADK1493" s="1"/>
      <c r="ADL1493" s="1"/>
      <c r="ADM1493" s="1"/>
      <c r="ADN1493" s="1"/>
      <c r="ADO1493" s="1"/>
      <c r="ADP1493" s="1"/>
      <c r="ADQ1493" s="1"/>
      <c r="ADR1493" s="1"/>
      <c r="ADS1493" s="1"/>
      <c r="ADT1493" s="1"/>
      <c r="ADU1493" s="1"/>
      <c r="ADV1493" s="1"/>
      <c r="ADW1493" s="1"/>
      <c r="ADX1493" s="1"/>
      <c r="ADY1493" s="1"/>
      <c r="ADZ1493" s="1"/>
      <c r="AEA1493" s="1"/>
      <c r="AEB1493" s="1"/>
      <c r="AEC1493" s="1"/>
      <c r="AED1493" s="1"/>
      <c r="AEE1493" s="1"/>
      <c r="AEF1493" s="1"/>
      <c r="AEG1493" s="1"/>
      <c r="AEH1493" s="1"/>
      <c r="AEI1493" s="1"/>
      <c r="AEJ1493" s="1"/>
      <c r="AEK1493" s="1"/>
      <c r="AEL1493" s="1"/>
      <c r="AEM1493" s="1"/>
      <c r="AEN1493" s="1"/>
      <c r="AEO1493" s="1"/>
      <c r="AEP1493" s="1"/>
      <c r="AEQ1493" s="1"/>
      <c r="AER1493" s="1"/>
      <c r="AES1493" s="1"/>
      <c r="AET1493" s="1"/>
      <c r="AEU1493" s="1"/>
      <c r="AEV1493" s="1"/>
      <c r="AEW1493" s="1"/>
      <c r="AEX1493" s="1"/>
      <c r="AEY1493" s="1"/>
      <c r="AEZ1493" s="1"/>
      <c r="AFA1493" s="1"/>
      <c r="AFB1493" s="1"/>
      <c r="AFC1493" s="1"/>
      <c r="AFD1493" s="1"/>
      <c r="AFE1493" s="1"/>
      <c r="AFF1493" s="1"/>
      <c r="AFG1493" s="1"/>
      <c r="AFH1493" s="1"/>
      <c r="AFI1493" s="1"/>
      <c r="AFJ1493" s="1"/>
      <c r="AFK1493" s="1"/>
      <c r="AFL1493" s="1"/>
      <c r="AFM1493" s="1"/>
      <c r="AFN1493" s="1"/>
      <c r="AFO1493" s="1"/>
      <c r="AFP1493" s="1"/>
      <c r="AFQ1493" s="1"/>
      <c r="AFR1493" s="1"/>
      <c r="AFS1493" s="1"/>
      <c r="AFT1493" s="1"/>
      <c r="AFU1493" s="1"/>
      <c r="AFV1493" s="1"/>
      <c r="AFW1493" s="1"/>
      <c r="AFX1493" s="1"/>
      <c r="AFY1493" s="1"/>
      <c r="AFZ1493" s="1"/>
      <c r="AGA1493" s="1"/>
      <c r="AGB1493" s="1"/>
      <c r="AGC1493" s="1"/>
      <c r="AGD1493" s="1"/>
      <c r="AGE1493" s="1"/>
      <c r="AGF1493" s="1"/>
      <c r="AGG1493" s="1"/>
      <c r="AGH1493" s="1"/>
      <c r="AGI1493" s="1"/>
      <c r="AGJ1493" s="1"/>
      <c r="AGK1493" s="1"/>
      <c r="AGL1493" s="1"/>
      <c r="AGM1493" s="1"/>
      <c r="AGN1493" s="1"/>
      <c r="AGO1493" s="1"/>
      <c r="AGP1493" s="1"/>
      <c r="AGQ1493" s="1"/>
      <c r="AGR1493" s="1"/>
      <c r="AGS1493" s="1"/>
      <c r="AGT1493" s="1"/>
      <c r="AGU1493" s="1"/>
      <c r="AGV1493" s="1"/>
      <c r="AGW1493" s="1"/>
      <c r="AGX1493" s="1"/>
      <c r="AGY1493" s="1"/>
      <c r="AGZ1493" s="1"/>
      <c r="AHA1493" s="1"/>
      <c r="AHB1493" s="1"/>
      <c r="AHC1493" s="1"/>
      <c r="AHD1493" s="1"/>
      <c r="AHE1493" s="1"/>
      <c r="AHF1493" s="1"/>
      <c r="AHG1493" s="1"/>
      <c r="AHH1493" s="1"/>
      <c r="AHI1493" s="1"/>
      <c r="AHJ1493" s="1"/>
      <c r="AHK1493" s="1"/>
      <c r="AHL1493" s="1"/>
      <c r="AHM1493" s="1"/>
      <c r="AHN1493" s="1"/>
      <c r="AHO1493" s="1"/>
      <c r="AHP1493" s="1"/>
      <c r="AHQ1493" s="1"/>
      <c r="AHR1493" s="1"/>
      <c r="AHS1493" s="1"/>
      <c r="AHT1493" s="1"/>
      <c r="AHU1493" s="1"/>
      <c r="AHV1493" s="1"/>
      <c r="AHW1493" s="1"/>
      <c r="AHX1493" s="1"/>
      <c r="AHY1493" s="1"/>
      <c r="AHZ1493" s="1"/>
      <c r="AIA1493" s="1"/>
      <c r="AIB1493" s="1"/>
      <c r="AIC1493" s="1"/>
      <c r="AID1493" s="1"/>
      <c r="AIE1493" s="1"/>
      <c r="AIF1493" s="1"/>
      <c r="AIG1493" s="1"/>
      <c r="AIH1493" s="1"/>
      <c r="AII1493" s="1"/>
      <c r="AIJ1493" s="1"/>
      <c r="AIK1493" s="1"/>
      <c r="AIL1493" s="1"/>
      <c r="AIM1493" s="1"/>
      <c r="AIN1493" s="1"/>
      <c r="AIO1493" s="1"/>
      <c r="AIP1493" s="1"/>
      <c r="AIQ1493" s="1"/>
      <c r="AIR1493" s="1"/>
      <c r="AIS1493" s="1"/>
      <c r="AIT1493" s="1"/>
      <c r="AIU1493" s="1"/>
      <c r="AIV1493" s="1"/>
      <c r="AIW1493" s="1"/>
      <c r="AIX1493" s="1"/>
      <c r="AIY1493" s="1"/>
      <c r="AIZ1493" s="1"/>
      <c r="AJA1493" s="1"/>
      <c r="AJB1493" s="1"/>
      <c r="AJC1493" s="1"/>
      <c r="AJD1493" s="1"/>
      <c r="AJE1493" s="1"/>
      <c r="AJF1493" s="1"/>
      <c r="AJG1493" s="1"/>
      <c r="AJH1493" s="1"/>
      <c r="AJI1493" s="1"/>
      <c r="AJJ1493" s="1"/>
      <c r="AJK1493" s="1"/>
      <c r="AJL1493" s="1"/>
      <c r="AJM1493" s="1"/>
      <c r="AJN1493" s="1"/>
      <c r="AJO1493" s="1"/>
      <c r="AJP1493" s="1"/>
      <c r="AJQ1493" s="1"/>
      <c r="AJR1493" s="1"/>
      <c r="AJS1493" s="1"/>
      <c r="AJT1493" s="1"/>
      <c r="AJU1493" s="1"/>
      <c r="AJV1493" s="1"/>
      <c r="AJW1493" s="1"/>
      <c r="AJX1493" s="1"/>
      <c r="AJY1493" s="1"/>
      <c r="AJZ1493" s="1"/>
      <c r="AKA1493" s="1"/>
      <c r="AKB1493" s="1"/>
      <c r="AKC1493" s="1"/>
      <c r="AKD1493" s="1"/>
      <c r="AKE1493" s="1"/>
      <c r="AKF1493" s="1"/>
      <c r="AKG1493" s="1"/>
      <c r="AKH1493" s="1"/>
      <c r="AKI1493" s="1"/>
      <c r="AKJ1493" s="1"/>
      <c r="AKK1493" s="1"/>
      <c r="AKL1493" s="1"/>
      <c r="AKM1493" s="1"/>
      <c r="AKN1493" s="1"/>
      <c r="AKO1493" s="1"/>
      <c r="AKP1493" s="1"/>
      <c r="AKQ1493" s="1"/>
      <c r="AKR1493" s="1"/>
      <c r="AKS1493" s="1"/>
      <c r="AKT1493" s="1"/>
      <c r="AKU1493" s="1"/>
      <c r="AKV1493" s="1"/>
      <c r="AKW1493" s="1"/>
      <c r="AKX1493" s="1"/>
      <c r="AKY1493" s="1"/>
      <c r="AKZ1493" s="1"/>
      <c r="ALA1493" s="1"/>
      <c r="ALB1493" s="1"/>
      <c r="ALC1493" s="1"/>
      <c r="ALD1493" s="1"/>
      <c r="ALE1493" s="1"/>
      <c r="ALF1493" s="1"/>
      <c r="ALG1493" s="1"/>
      <c r="ALH1493" s="1"/>
      <c r="ALI1493" s="1"/>
      <c r="ALJ1493" s="1"/>
      <c r="ALK1493" s="1"/>
      <c r="ALL1493" s="1"/>
      <c r="ALM1493" s="1"/>
      <c r="ALN1493" s="1"/>
      <c r="ALO1493" s="1"/>
      <c r="ALP1493" s="1"/>
      <c r="ALQ1493" s="1"/>
      <c r="ALR1493" s="1"/>
      <c r="ALS1493" s="1"/>
      <c r="ALT1493" s="1"/>
      <c r="ALU1493" s="1"/>
      <c r="ALV1493" s="1"/>
      <c r="ALW1493" s="1"/>
      <c r="ALX1493" s="1"/>
      <c r="ALY1493" s="1"/>
      <c r="ALZ1493" s="1"/>
      <c r="AMA1493" s="1"/>
      <c r="AMB1493" s="1"/>
      <c r="AMC1493" s="1"/>
      <c r="AMD1493" s="1"/>
      <c r="AME1493" s="1"/>
      <c r="AMF1493" s="1"/>
      <c r="AMG1493" s="1"/>
      <c r="AMH1493" s="1"/>
      <c r="AMI1493" s="1"/>
      <c r="AMJ1493" s="1"/>
      <c r="AMK1493" s="1"/>
      <c r="AML1493" s="1"/>
      <c r="AMM1493" s="1"/>
      <c r="AMN1493" s="1"/>
      <c r="AMO1493" s="1"/>
      <c r="AMP1493" s="1"/>
      <c r="AMQ1493" s="1"/>
      <c r="AMR1493" s="1"/>
      <c r="AMS1493" s="1"/>
      <c r="AMT1493" s="1"/>
      <c r="AMU1493" s="1"/>
      <c r="AMV1493" s="1"/>
      <c r="AMW1493" s="1"/>
      <c r="AMX1493" s="1"/>
      <c r="AMY1493" s="1"/>
      <c r="AMZ1493" s="1"/>
      <c r="ANA1493" s="1"/>
      <c r="ANB1493" s="1"/>
      <c r="ANC1493" s="1"/>
      <c r="AND1493" s="1"/>
      <c r="ANE1493" s="1"/>
      <c r="ANF1493" s="1"/>
      <c r="ANG1493" s="1"/>
      <c r="ANH1493" s="1"/>
      <c r="ANI1493" s="1"/>
      <c r="ANJ1493" s="1"/>
      <c r="ANK1493" s="1"/>
      <c r="ANL1493" s="1"/>
      <c r="ANM1493" s="1"/>
      <c r="ANN1493" s="1"/>
      <c r="ANO1493" s="1"/>
      <c r="ANP1493" s="1"/>
      <c r="ANQ1493" s="1"/>
      <c r="ANR1493" s="1"/>
      <c r="ANS1493" s="1"/>
      <c r="ANT1493" s="1"/>
      <c r="ANU1493" s="1"/>
      <c r="ANV1493" s="1"/>
      <c r="ANW1493" s="1"/>
      <c r="ANX1493" s="1"/>
      <c r="ANY1493" s="1"/>
      <c r="ANZ1493" s="1"/>
      <c r="AOA1493" s="1"/>
      <c r="AOB1493" s="1"/>
      <c r="AOC1493" s="1"/>
      <c r="AOD1493" s="1"/>
      <c r="AOE1493" s="1"/>
      <c r="AOF1493" s="1"/>
      <c r="AOG1493" s="1"/>
      <c r="AOH1493" s="1"/>
      <c r="AOI1493" s="1"/>
      <c r="AOJ1493" s="1"/>
      <c r="AOK1493" s="1"/>
      <c r="AOL1493" s="1"/>
      <c r="AOM1493" s="1"/>
      <c r="AON1493" s="1"/>
      <c r="AOO1493" s="1"/>
      <c r="AOP1493" s="1"/>
      <c r="AOQ1493" s="1"/>
      <c r="AOR1493" s="1"/>
      <c r="AOS1493" s="1"/>
      <c r="AOT1493" s="1"/>
      <c r="AOU1493" s="1"/>
      <c r="AOV1493" s="1"/>
      <c r="AOW1493" s="1"/>
      <c r="AOX1493" s="1"/>
      <c r="AOY1493" s="1"/>
      <c r="AOZ1493" s="1"/>
      <c r="APA1493" s="1"/>
      <c r="APB1493" s="1"/>
      <c r="APC1493" s="1"/>
      <c r="APD1493" s="1"/>
      <c r="APE1493" s="1"/>
      <c r="APF1493" s="1"/>
      <c r="APG1493" s="1"/>
      <c r="APH1493" s="1"/>
      <c r="API1493" s="1"/>
      <c r="APJ1493" s="1"/>
      <c r="APK1493" s="1"/>
      <c r="APL1493" s="1"/>
      <c r="APM1493" s="1"/>
      <c r="APN1493" s="1"/>
      <c r="APO1493" s="1"/>
      <c r="APP1493" s="1"/>
      <c r="APQ1493" s="1"/>
      <c r="APR1493" s="1"/>
      <c r="APS1493" s="1"/>
      <c r="APT1493" s="1"/>
      <c r="APU1493" s="1"/>
      <c r="APV1493" s="1"/>
      <c r="APW1493" s="1"/>
      <c r="APX1493" s="1"/>
      <c r="APY1493" s="1"/>
      <c r="APZ1493" s="1"/>
      <c r="AQA1493" s="1"/>
      <c r="AQB1493" s="1"/>
      <c r="AQC1493" s="1"/>
      <c r="AQD1493" s="1"/>
      <c r="AQE1493" s="1"/>
      <c r="AQF1493" s="1"/>
      <c r="AQG1493" s="1"/>
      <c r="AQH1493" s="1"/>
      <c r="AQI1493" s="1"/>
      <c r="AQJ1493" s="1"/>
      <c r="AQK1493" s="1"/>
      <c r="AQL1493" s="1"/>
      <c r="AQM1493" s="1"/>
      <c r="AQN1493" s="1"/>
      <c r="AQO1493" s="1"/>
      <c r="AQP1493" s="1"/>
      <c r="AQQ1493" s="1"/>
      <c r="AQR1493" s="1"/>
      <c r="AQS1493" s="1"/>
      <c r="AQT1493" s="1"/>
      <c r="AQU1493" s="1"/>
      <c r="AQV1493" s="1"/>
      <c r="AQW1493" s="1"/>
      <c r="AQX1493" s="1"/>
      <c r="AQY1493" s="1"/>
      <c r="AQZ1493" s="1"/>
      <c r="ARA1493" s="1"/>
      <c r="ARB1493" s="1"/>
      <c r="ARC1493" s="1"/>
      <c r="ARD1493" s="1"/>
      <c r="ARE1493" s="1"/>
      <c r="ARF1493" s="1"/>
      <c r="ARG1493" s="1"/>
      <c r="ARH1493" s="1"/>
      <c r="ARI1493" s="1"/>
      <c r="ARJ1493" s="1"/>
      <c r="ARK1493" s="1"/>
      <c r="ARL1493" s="1"/>
      <c r="ARM1493" s="1"/>
      <c r="ARN1493" s="1"/>
      <c r="ARO1493" s="1"/>
      <c r="ARP1493" s="1"/>
      <c r="ARQ1493" s="1"/>
      <c r="ARR1493" s="1"/>
      <c r="ARS1493" s="1"/>
      <c r="ART1493" s="1"/>
      <c r="ARU1493" s="1"/>
      <c r="ARV1493" s="1"/>
      <c r="ARW1493" s="1"/>
      <c r="ARX1493" s="1"/>
      <c r="ARY1493" s="1"/>
      <c r="ARZ1493" s="1"/>
      <c r="ASA1493" s="1"/>
      <c r="ASB1493" s="1"/>
      <c r="ASC1493" s="1"/>
      <c r="ASD1493" s="1"/>
      <c r="ASE1493" s="1"/>
      <c r="ASF1493" s="1"/>
      <c r="ASG1493" s="1"/>
      <c r="ASH1493" s="1"/>
      <c r="ASI1493" s="1"/>
      <c r="ASJ1493" s="1"/>
      <c r="ASK1493" s="1"/>
      <c r="ASL1493" s="1"/>
      <c r="ASM1493" s="1"/>
      <c r="ASN1493" s="1"/>
      <c r="ASO1493" s="1"/>
      <c r="ASP1493" s="1"/>
      <c r="ASQ1493" s="1"/>
      <c r="ASR1493" s="1"/>
      <c r="ASS1493" s="1"/>
      <c r="AST1493" s="1"/>
      <c r="ASU1493" s="1"/>
      <c r="ASV1493" s="1"/>
      <c r="ASW1493" s="1"/>
      <c r="ASX1493" s="1"/>
      <c r="ASY1493" s="1"/>
      <c r="ASZ1493" s="1"/>
      <c r="ATA1493" s="1"/>
      <c r="ATB1493" s="1"/>
      <c r="ATC1493" s="1"/>
      <c r="ATD1493" s="1"/>
      <c r="ATE1493" s="1"/>
      <c r="ATF1493" s="1"/>
      <c r="ATG1493" s="1"/>
      <c r="ATH1493" s="1"/>
      <c r="ATI1493" s="1"/>
      <c r="ATJ1493" s="1"/>
      <c r="ATK1493" s="1"/>
      <c r="ATL1493" s="1"/>
      <c r="ATM1493" s="1"/>
      <c r="ATN1493" s="1"/>
      <c r="ATO1493" s="1"/>
      <c r="ATP1493" s="1"/>
      <c r="ATQ1493" s="1"/>
      <c r="ATR1493" s="1"/>
      <c r="ATS1493" s="1"/>
      <c r="ATT1493" s="1"/>
      <c r="ATU1493" s="1"/>
      <c r="ATV1493" s="1"/>
      <c r="ATW1493" s="1"/>
      <c r="ATX1493" s="1"/>
      <c r="ATY1493" s="1"/>
      <c r="ATZ1493" s="1"/>
      <c r="AUA1493" s="1"/>
      <c r="AUB1493" s="1"/>
      <c r="AUC1493" s="1"/>
      <c r="AUD1493" s="1"/>
      <c r="AUE1493" s="1"/>
      <c r="AUF1493" s="1"/>
      <c r="AUG1493" s="1"/>
      <c r="AUH1493" s="1"/>
      <c r="AUI1493" s="1"/>
      <c r="AUJ1493" s="1"/>
      <c r="AUK1493" s="1"/>
      <c r="AUL1493" s="1"/>
      <c r="AUM1493" s="1"/>
      <c r="AUN1493" s="1"/>
      <c r="AUO1493" s="1"/>
      <c r="AUP1493" s="1"/>
      <c r="AUQ1493" s="1"/>
      <c r="AUR1493" s="1"/>
      <c r="AUS1493" s="1"/>
      <c r="AUT1493" s="1"/>
      <c r="AUU1493" s="1"/>
      <c r="AUV1493" s="1"/>
      <c r="AUW1493" s="1"/>
      <c r="AUX1493" s="1"/>
      <c r="AUY1493" s="1"/>
      <c r="AUZ1493" s="1"/>
      <c r="AVA1493" s="1"/>
      <c r="AVB1493" s="1"/>
      <c r="AVC1493" s="1"/>
      <c r="AVD1493" s="1"/>
      <c r="AVE1493" s="1"/>
      <c r="AVF1493" s="1"/>
      <c r="AVG1493" s="1"/>
      <c r="AVH1493" s="1"/>
      <c r="AVI1493" s="1"/>
      <c r="AVJ1493" s="1"/>
      <c r="AVK1493" s="1"/>
      <c r="AVL1493" s="1"/>
      <c r="AVM1493" s="1"/>
      <c r="AVN1493" s="1"/>
      <c r="AVO1493" s="1"/>
      <c r="AVP1493" s="1"/>
      <c r="AVQ1493" s="1"/>
      <c r="AVR1493" s="1"/>
      <c r="AVS1493" s="1"/>
      <c r="AVT1493" s="1"/>
      <c r="AVU1493" s="1"/>
      <c r="AVV1493" s="1"/>
      <c r="AVW1493" s="1"/>
      <c r="AVX1493" s="1"/>
      <c r="AVY1493" s="1"/>
      <c r="AVZ1493" s="1"/>
      <c r="AWA1493" s="1"/>
      <c r="AWB1493" s="1"/>
      <c r="AWC1493" s="1"/>
      <c r="AWD1493" s="1"/>
      <c r="AWE1493" s="1"/>
      <c r="AWF1493" s="1"/>
      <c r="AWG1493" s="1"/>
      <c r="AWH1493" s="1"/>
      <c r="AWI1493" s="1"/>
      <c r="AWJ1493" s="1"/>
      <c r="AWK1493" s="1"/>
      <c r="AWL1493" s="1"/>
      <c r="AWM1493" s="1"/>
      <c r="AWN1493" s="1"/>
      <c r="AWO1493" s="1"/>
      <c r="AWP1493" s="1"/>
      <c r="AWQ1493" s="1"/>
      <c r="AWR1493" s="1"/>
      <c r="AWS1493" s="1"/>
      <c r="AWT1493" s="1"/>
      <c r="AWU1493" s="1"/>
      <c r="AWV1493" s="1"/>
      <c r="AWW1493" s="1"/>
      <c r="AWX1493" s="1"/>
      <c r="AWY1493" s="1"/>
      <c r="AWZ1493" s="1"/>
      <c r="AXA1493" s="1"/>
      <c r="AXB1493" s="1"/>
      <c r="AXC1493" s="1"/>
      <c r="AXD1493" s="1"/>
      <c r="AXE1493" s="1"/>
      <c r="AXF1493" s="1"/>
      <c r="AXG1493" s="1"/>
      <c r="AXH1493" s="1"/>
      <c r="AXI1493" s="1"/>
      <c r="AXJ1493" s="1"/>
      <c r="AXK1493" s="1"/>
      <c r="AXL1493" s="1"/>
      <c r="AXM1493" s="1"/>
      <c r="AXN1493" s="1"/>
      <c r="AXO1493" s="1"/>
      <c r="AXP1493" s="1"/>
      <c r="AXQ1493" s="1"/>
      <c r="AXR1493" s="1"/>
      <c r="AXS1493" s="1"/>
      <c r="AXT1493" s="1"/>
      <c r="AXU1493" s="1"/>
      <c r="AXV1493" s="1"/>
      <c r="AXW1493" s="1"/>
      <c r="AXX1493" s="1"/>
      <c r="AXY1493" s="1"/>
      <c r="AXZ1493" s="1"/>
      <c r="AYA1493" s="1"/>
      <c r="AYB1493" s="1"/>
      <c r="AYC1493" s="1"/>
      <c r="AYD1493" s="1"/>
      <c r="AYE1493" s="1"/>
      <c r="AYF1493" s="1"/>
      <c r="AYG1493" s="1"/>
      <c r="AYH1493" s="1"/>
      <c r="AYI1493" s="1"/>
      <c r="AYJ1493" s="1"/>
      <c r="AYK1493" s="1"/>
      <c r="AYL1493" s="1"/>
      <c r="AYM1493" s="1"/>
      <c r="AYN1493" s="1"/>
      <c r="AYO1493" s="1"/>
      <c r="AYP1493" s="1"/>
      <c r="AYQ1493" s="1"/>
      <c r="AYR1493" s="1"/>
      <c r="AYS1493" s="1"/>
      <c r="AYT1493" s="1"/>
      <c r="AYU1493" s="1"/>
      <c r="AYV1493" s="1"/>
      <c r="AYW1493" s="1"/>
      <c r="AYX1493" s="1"/>
      <c r="AYY1493" s="1"/>
      <c r="AYZ1493" s="1"/>
      <c r="AZA1493" s="1"/>
      <c r="AZB1493" s="1"/>
      <c r="AZC1493" s="1"/>
      <c r="AZD1493" s="1"/>
      <c r="AZE1493" s="1"/>
      <c r="AZF1493" s="1"/>
      <c r="AZG1493" s="1"/>
      <c r="AZH1493" s="1"/>
      <c r="AZI1493" s="1"/>
      <c r="AZJ1493" s="1"/>
      <c r="AZK1493" s="1"/>
      <c r="AZL1493" s="1"/>
      <c r="AZM1493" s="1"/>
      <c r="AZN1493" s="1"/>
      <c r="AZO1493" s="1"/>
      <c r="AZP1493" s="1"/>
      <c r="AZQ1493" s="1"/>
      <c r="AZR1493" s="1"/>
      <c r="AZS1493" s="1"/>
      <c r="AZT1493" s="1"/>
      <c r="AZU1493" s="1"/>
      <c r="AZV1493" s="1"/>
      <c r="AZW1493" s="1"/>
      <c r="AZX1493" s="1"/>
      <c r="AZY1493" s="1"/>
      <c r="AZZ1493" s="1"/>
      <c r="BAA1493" s="1"/>
      <c r="BAB1493" s="1"/>
      <c r="BAC1493" s="1"/>
      <c r="BAD1493" s="1"/>
      <c r="BAE1493" s="1"/>
      <c r="BAF1493" s="1"/>
      <c r="BAG1493" s="1"/>
      <c r="BAH1493" s="1"/>
      <c r="BAI1493" s="1"/>
      <c r="BAJ1493" s="1"/>
      <c r="BAK1493" s="1"/>
      <c r="BAL1493" s="1"/>
      <c r="BAM1493" s="1"/>
      <c r="BAN1493" s="1"/>
      <c r="BAO1493" s="1"/>
      <c r="BAP1493" s="1"/>
      <c r="BAQ1493" s="1"/>
      <c r="BAR1493" s="1"/>
      <c r="BAS1493" s="1"/>
      <c r="BAT1493" s="1"/>
      <c r="BAU1493" s="1"/>
      <c r="BAV1493" s="1"/>
      <c r="BAW1493" s="1"/>
      <c r="BAX1493" s="1"/>
      <c r="BAY1493" s="1"/>
      <c r="BAZ1493" s="1"/>
      <c r="BBA1493" s="1"/>
      <c r="BBB1493" s="1"/>
      <c r="BBC1493" s="1"/>
      <c r="BBD1493" s="1"/>
      <c r="BBE1493" s="1"/>
      <c r="BBF1493" s="1"/>
      <c r="BBG1493" s="1"/>
      <c r="BBH1493" s="1"/>
      <c r="BBI1493" s="1"/>
      <c r="BBJ1493" s="1"/>
      <c r="BBK1493" s="1"/>
      <c r="BBL1493" s="1"/>
      <c r="BBM1493" s="1"/>
      <c r="BBN1493" s="1"/>
      <c r="BBO1493" s="1"/>
      <c r="BBP1493" s="1"/>
      <c r="BBQ1493" s="1"/>
      <c r="BBR1493" s="1"/>
      <c r="BBS1493" s="1"/>
      <c r="BBT1493" s="1"/>
      <c r="BBU1493" s="1"/>
      <c r="BBV1493" s="1"/>
      <c r="BBW1493" s="1"/>
      <c r="BBX1493" s="1"/>
      <c r="BBY1493" s="1"/>
      <c r="BBZ1493" s="1"/>
      <c r="BCA1493" s="1"/>
      <c r="BCB1493" s="1"/>
      <c r="BCC1493" s="1"/>
      <c r="BCD1493" s="1"/>
      <c r="BCE1493" s="1"/>
      <c r="BCF1493" s="1"/>
      <c r="BCG1493" s="1"/>
      <c r="BCH1493" s="1"/>
      <c r="BCI1493" s="1"/>
      <c r="BCJ1493" s="1"/>
      <c r="BCK1493" s="1"/>
      <c r="BCL1493" s="1"/>
      <c r="BCM1493" s="1"/>
      <c r="BCN1493" s="1"/>
      <c r="BCO1493" s="1"/>
      <c r="BCP1493" s="1"/>
      <c r="BCQ1493" s="1"/>
      <c r="BCR1493" s="1"/>
      <c r="BCS1493" s="1"/>
      <c r="BCT1493" s="1"/>
      <c r="BCU1493" s="1"/>
      <c r="BCV1493" s="1"/>
      <c r="BCW1493" s="1"/>
      <c r="BCX1493" s="1"/>
      <c r="BCY1493" s="1"/>
      <c r="BCZ1493" s="1"/>
      <c r="BDA1493" s="1"/>
      <c r="BDB1493" s="1"/>
      <c r="BDC1493" s="1"/>
      <c r="BDD1493" s="1"/>
      <c r="BDE1493" s="1"/>
      <c r="BDF1493" s="1"/>
      <c r="BDG1493" s="1"/>
      <c r="BDH1493" s="1"/>
      <c r="BDI1493" s="1"/>
      <c r="BDJ1493" s="1"/>
      <c r="BDK1493" s="1"/>
      <c r="BDL1493" s="1"/>
      <c r="BDM1493" s="1"/>
      <c r="BDN1493" s="1"/>
      <c r="BDO1493" s="1"/>
      <c r="BDP1493" s="1"/>
      <c r="BDQ1493" s="1"/>
      <c r="BDR1493" s="1"/>
      <c r="BDS1493" s="1"/>
      <c r="BDT1493" s="1"/>
      <c r="BDU1493" s="1"/>
      <c r="BDV1493" s="1"/>
      <c r="BDW1493" s="1"/>
      <c r="BDX1493" s="1"/>
      <c r="BDY1493" s="1"/>
      <c r="BDZ1493" s="1"/>
      <c r="BEA1493" s="1"/>
      <c r="BEB1493" s="1"/>
      <c r="BEC1493" s="1"/>
      <c r="BED1493" s="1"/>
      <c r="BEE1493" s="1"/>
      <c r="BEF1493" s="1"/>
      <c r="BEG1493" s="1"/>
      <c r="BEH1493" s="1"/>
      <c r="BEI1493" s="1"/>
      <c r="BEJ1493" s="1"/>
      <c r="BEK1493" s="1"/>
      <c r="BEL1493" s="1"/>
      <c r="BEM1493" s="1"/>
      <c r="BEN1493" s="1"/>
      <c r="BEO1493" s="1"/>
      <c r="BEP1493" s="1"/>
      <c r="BEQ1493" s="1"/>
      <c r="BER1493" s="1"/>
      <c r="BES1493" s="1"/>
      <c r="BET1493" s="1"/>
      <c r="BEU1493" s="1"/>
      <c r="BEV1493" s="1"/>
      <c r="BEW1493" s="1"/>
      <c r="BEX1493" s="1"/>
      <c r="BEY1493" s="1"/>
      <c r="BEZ1493" s="1"/>
      <c r="BFA1493" s="1"/>
      <c r="BFB1493" s="1"/>
      <c r="BFC1493" s="1"/>
      <c r="BFD1493" s="1"/>
      <c r="BFE1493" s="1"/>
      <c r="BFF1493" s="1"/>
      <c r="BFG1493" s="1"/>
      <c r="BFH1493" s="1"/>
      <c r="BFI1493" s="1"/>
      <c r="BFJ1493" s="1"/>
      <c r="BFK1493" s="1"/>
      <c r="BFL1493" s="1"/>
      <c r="BFM1493" s="1"/>
      <c r="BFN1493" s="1"/>
      <c r="BFO1493" s="1"/>
      <c r="BFP1493" s="1"/>
      <c r="BFQ1493" s="1"/>
      <c r="BFR1493" s="1"/>
      <c r="BFS1493" s="1"/>
      <c r="BFT1493" s="1"/>
      <c r="BFU1493" s="1"/>
      <c r="BFV1493" s="1"/>
      <c r="BFW1493" s="1"/>
      <c r="BFX1493" s="1"/>
      <c r="BFY1493" s="1"/>
      <c r="BFZ1493" s="1"/>
      <c r="BGA1493" s="1"/>
      <c r="BGB1493" s="1"/>
      <c r="BGC1493" s="1"/>
      <c r="BGD1493" s="1"/>
      <c r="BGE1493" s="1"/>
      <c r="BGF1493" s="1"/>
      <c r="BGG1493" s="1"/>
      <c r="BGH1493" s="1"/>
      <c r="BGI1493" s="1"/>
      <c r="BGJ1493" s="1"/>
      <c r="BGK1493" s="1"/>
      <c r="BGL1493" s="1"/>
      <c r="BGM1493" s="1"/>
      <c r="BGN1493" s="1"/>
      <c r="BGO1493" s="1"/>
      <c r="BGP1493" s="1"/>
      <c r="BGQ1493" s="1"/>
      <c r="BGR1493" s="1"/>
      <c r="BGS1493" s="1"/>
      <c r="BGT1493" s="1"/>
      <c r="BGU1493" s="1"/>
      <c r="BGV1493" s="1"/>
      <c r="BGW1493" s="1"/>
      <c r="BGX1493" s="1"/>
      <c r="BGY1493" s="1"/>
      <c r="BGZ1493" s="1"/>
      <c r="BHA1493" s="1"/>
      <c r="BHB1493" s="1"/>
      <c r="BHC1493" s="1"/>
      <c r="BHD1493" s="1"/>
      <c r="BHE1493" s="1"/>
      <c r="BHF1493" s="1"/>
      <c r="BHG1493" s="1"/>
      <c r="BHH1493" s="1"/>
      <c r="BHI1493" s="1"/>
      <c r="BHJ1493" s="1"/>
      <c r="BHK1493" s="1"/>
      <c r="BHL1493" s="1"/>
      <c r="BHM1493" s="1"/>
      <c r="BHN1493" s="1"/>
      <c r="BHO1493" s="1"/>
      <c r="BHP1493" s="1"/>
      <c r="BHQ1493" s="1"/>
      <c r="BHR1493" s="1"/>
      <c r="BHS1493" s="1"/>
      <c r="BHT1493" s="1"/>
      <c r="BHU1493" s="1"/>
      <c r="BHV1493" s="1"/>
      <c r="BHW1493" s="1"/>
      <c r="BHX1493" s="1"/>
      <c r="BHY1493" s="1"/>
      <c r="BHZ1493" s="1"/>
      <c r="BIA1493" s="1"/>
      <c r="BIB1493" s="1"/>
      <c r="BIC1493" s="1"/>
      <c r="BID1493" s="1"/>
      <c r="BIE1493" s="1"/>
      <c r="BIF1493" s="1"/>
      <c r="BIG1493" s="1"/>
      <c r="BIH1493" s="1"/>
      <c r="BII1493" s="1"/>
      <c r="BIJ1493" s="1"/>
      <c r="BIK1493" s="1"/>
      <c r="BIL1493" s="1"/>
      <c r="BIM1493" s="1"/>
      <c r="BIN1493" s="1"/>
      <c r="BIO1493" s="1"/>
      <c r="BIP1493" s="1"/>
      <c r="BIQ1493" s="1"/>
      <c r="BIR1493" s="1"/>
      <c r="BIS1493" s="1"/>
      <c r="BIT1493" s="1"/>
      <c r="BIU1493" s="1"/>
      <c r="BIV1493" s="1"/>
      <c r="BIW1493" s="1"/>
      <c r="BIX1493" s="1"/>
      <c r="BIY1493" s="1"/>
      <c r="BIZ1493" s="1"/>
      <c r="BJA1493" s="1"/>
      <c r="BJB1493" s="1"/>
      <c r="BJC1493" s="1"/>
      <c r="BJD1493" s="1"/>
      <c r="BJE1493" s="1"/>
      <c r="BJF1493" s="1"/>
      <c r="BJG1493" s="1"/>
      <c r="BJH1493" s="1"/>
      <c r="BJI1493" s="1"/>
      <c r="BJJ1493" s="1"/>
      <c r="BJK1493" s="1"/>
      <c r="BJL1493" s="1"/>
      <c r="BJM1493" s="1"/>
      <c r="BJN1493" s="1"/>
      <c r="BJO1493" s="1"/>
      <c r="BJP1493" s="1"/>
      <c r="BJQ1493" s="1"/>
      <c r="BJR1493" s="1"/>
      <c r="BJS1493" s="1"/>
      <c r="BJT1493" s="1"/>
      <c r="BJU1493" s="1"/>
      <c r="BJV1493" s="1"/>
      <c r="BJW1493" s="1"/>
      <c r="BJX1493" s="1"/>
      <c r="BJY1493" s="1"/>
      <c r="BJZ1493" s="1"/>
      <c r="BKA1493" s="1"/>
      <c r="BKB1493" s="1"/>
      <c r="BKC1493" s="1"/>
      <c r="BKD1493" s="1"/>
      <c r="BKE1493" s="1"/>
      <c r="BKF1493" s="1"/>
      <c r="BKG1493" s="1"/>
      <c r="BKH1493" s="1"/>
      <c r="BKI1493" s="1"/>
      <c r="BKJ1493" s="1"/>
      <c r="BKK1493" s="1"/>
      <c r="BKL1493" s="1"/>
      <c r="BKM1493" s="1"/>
      <c r="BKN1493" s="1"/>
      <c r="BKO1493" s="1"/>
      <c r="BKP1493" s="1"/>
      <c r="BKQ1493" s="1"/>
      <c r="BKR1493" s="1"/>
      <c r="BKS1493" s="1"/>
      <c r="BKT1493" s="1"/>
      <c r="BKU1493" s="1"/>
      <c r="BKV1493" s="1"/>
      <c r="BKW1493" s="1"/>
      <c r="BKX1493" s="1"/>
      <c r="BKY1493" s="1"/>
      <c r="BKZ1493" s="1"/>
      <c r="BLA1493" s="1"/>
      <c r="BLB1493" s="1"/>
      <c r="BLC1493" s="1"/>
      <c r="BLD1493" s="1"/>
      <c r="BLE1493" s="1"/>
      <c r="BLF1493" s="1"/>
      <c r="BLG1493" s="1"/>
      <c r="BLH1493" s="1"/>
      <c r="BLI1493" s="1"/>
      <c r="BLJ1493" s="1"/>
      <c r="BLK1493" s="1"/>
      <c r="BLL1493" s="1"/>
      <c r="BLM1493" s="1"/>
      <c r="BLN1493" s="1"/>
      <c r="BLO1493" s="1"/>
      <c r="BLP1493" s="1"/>
      <c r="BLQ1493" s="1"/>
      <c r="BLR1493" s="1"/>
      <c r="BLS1493" s="1"/>
      <c r="BLT1493" s="1"/>
      <c r="BLU1493" s="1"/>
      <c r="BLV1493" s="1"/>
      <c r="BLW1493" s="1"/>
      <c r="BLX1493" s="1"/>
      <c r="BLY1493" s="1"/>
      <c r="BLZ1493" s="1"/>
      <c r="BMA1493" s="1"/>
      <c r="BMB1493" s="1"/>
      <c r="BMC1493" s="1"/>
      <c r="BMD1493" s="1"/>
      <c r="BME1493" s="1"/>
      <c r="BMF1493" s="1"/>
      <c r="BMG1493" s="1"/>
      <c r="BMH1493" s="1"/>
      <c r="BMI1493" s="1"/>
      <c r="BMJ1493" s="1"/>
      <c r="BMK1493" s="1"/>
      <c r="BML1493" s="1"/>
      <c r="BMM1493" s="1"/>
      <c r="BMN1493" s="1"/>
      <c r="BMO1493" s="1"/>
      <c r="BMP1493" s="1"/>
      <c r="BMQ1493" s="1"/>
      <c r="BMR1493" s="1"/>
      <c r="BMS1493" s="1"/>
      <c r="BMT1493" s="1"/>
      <c r="BMU1493" s="1"/>
      <c r="BMV1493" s="1"/>
      <c r="BMW1493" s="1"/>
      <c r="BMX1493" s="1"/>
      <c r="BMY1493" s="1"/>
      <c r="BMZ1493" s="1"/>
      <c r="BNA1493" s="1"/>
      <c r="BNB1493" s="1"/>
      <c r="BNC1493" s="1"/>
      <c r="BND1493" s="1"/>
      <c r="BNE1493" s="1"/>
      <c r="BNF1493" s="1"/>
      <c r="BNG1493" s="1"/>
      <c r="BNH1493" s="1"/>
      <c r="BNI1493" s="1"/>
      <c r="BNJ1493" s="1"/>
      <c r="BNK1493" s="1"/>
      <c r="BNL1493" s="1"/>
      <c r="BNM1493" s="1"/>
      <c r="BNN1493" s="1"/>
      <c r="BNO1493" s="1"/>
      <c r="BNP1493" s="1"/>
      <c r="BNQ1493" s="1"/>
      <c r="BNR1493" s="1"/>
      <c r="BNS1493" s="1"/>
      <c r="BNT1493" s="1"/>
      <c r="BNU1493" s="1"/>
      <c r="BNV1493" s="1"/>
      <c r="BNW1493" s="1"/>
      <c r="BNX1493" s="1"/>
      <c r="BNY1493" s="1"/>
      <c r="BNZ1493" s="1"/>
      <c r="BOA1493" s="1"/>
      <c r="BOB1493" s="1"/>
      <c r="BOC1493" s="1"/>
      <c r="BOD1493" s="1"/>
      <c r="BOE1493" s="1"/>
      <c r="BOF1493" s="1"/>
      <c r="BOG1493" s="1"/>
      <c r="BOH1493" s="1"/>
      <c r="BOI1493" s="1"/>
      <c r="BOJ1493" s="1"/>
      <c r="BOK1493" s="1"/>
      <c r="BOL1493" s="1"/>
      <c r="BOM1493" s="1"/>
      <c r="BON1493" s="1"/>
      <c r="BOO1493" s="1"/>
      <c r="BOP1493" s="1"/>
      <c r="BOQ1493" s="1"/>
      <c r="BOR1493" s="1"/>
      <c r="BOS1493" s="1"/>
      <c r="BOT1493" s="1"/>
      <c r="BOU1493" s="1"/>
      <c r="BOV1493" s="1"/>
      <c r="BOW1493" s="1"/>
      <c r="BOX1493" s="1"/>
      <c r="BOY1493" s="1"/>
      <c r="BOZ1493" s="1"/>
      <c r="BPA1493" s="1"/>
      <c r="BPB1493" s="1"/>
      <c r="BPC1493" s="1"/>
      <c r="BPD1493" s="1"/>
      <c r="BPE1493" s="1"/>
      <c r="BPF1493" s="1"/>
      <c r="BPG1493" s="1"/>
      <c r="BPH1493" s="1"/>
      <c r="BPI1493" s="1"/>
      <c r="BPJ1493" s="1"/>
      <c r="BPK1493" s="1"/>
      <c r="BPL1493" s="1"/>
      <c r="BPM1493" s="1"/>
      <c r="BPN1493" s="1"/>
      <c r="BPO1493" s="1"/>
      <c r="BPP1493" s="1"/>
      <c r="BPQ1493" s="1"/>
      <c r="BPR1493" s="1"/>
      <c r="BPS1493" s="1"/>
      <c r="BPT1493" s="1"/>
      <c r="BPU1493" s="1"/>
      <c r="BPV1493" s="1"/>
      <c r="BPW1493" s="1"/>
      <c r="BPX1493" s="1"/>
      <c r="BPY1493" s="1"/>
      <c r="BPZ1493" s="1"/>
      <c r="BQA1493" s="1"/>
      <c r="BQB1493" s="1"/>
      <c r="BQC1493" s="1"/>
      <c r="BQD1493" s="1"/>
      <c r="BQE1493" s="1"/>
      <c r="BQF1493" s="1"/>
      <c r="BQG1493" s="1"/>
      <c r="BQH1493" s="1"/>
      <c r="BQI1493" s="1"/>
      <c r="BQJ1493" s="1"/>
      <c r="BQK1493" s="1"/>
      <c r="BQL1493" s="1"/>
      <c r="BQM1493" s="1"/>
      <c r="BQN1493" s="1"/>
      <c r="BQO1493" s="1"/>
      <c r="BQP1493" s="1"/>
      <c r="BQQ1493" s="1"/>
      <c r="BQR1493" s="1"/>
      <c r="BQS1493" s="1"/>
      <c r="BQT1493" s="1"/>
      <c r="BQU1493" s="1"/>
      <c r="BQV1493" s="1"/>
      <c r="BQW1493" s="1"/>
      <c r="BQX1493" s="1"/>
      <c r="BQY1493" s="1"/>
      <c r="BQZ1493" s="1"/>
      <c r="BRA1493" s="1"/>
      <c r="BRB1493" s="1"/>
      <c r="BRC1493" s="1"/>
      <c r="BRD1493" s="1"/>
      <c r="BRE1493" s="1"/>
      <c r="BRF1493" s="1"/>
      <c r="BRG1493" s="1"/>
      <c r="BRH1493" s="1"/>
      <c r="BRI1493" s="1"/>
      <c r="BRJ1493" s="1"/>
      <c r="BRK1493" s="1"/>
      <c r="BRL1493" s="1"/>
      <c r="BRM1493" s="1"/>
      <c r="BRN1493" s="1"/>
      <c r="BRO1493" s="1"/>
      <c r="BRP1493" s="1"/>
      <c r="BRQ1493" s="1"/>
      <c r="BRR1493" s="1"/>
      <c r="BRS1493" s="1"/>
      <c r="BRT1493" s="1"/>
      <c r="BRU1493" s="1"/>
      <c r="BRV1493" s="1"/>
      <c r="BRW1493" s="1"/>
      <c r="BRX1493" s="1"/>
      <c r="BRY1493" s="1"/>
      <c r="BRZ1493" s="1"/>
      <c r="BSA1493" s="1"/>
      <c r="BSB1493" s="1"/>
      <c r="BSC1493" s="1"/>
      <c r="BSD1493" s="1"/>
      <c r="BSE1493" s="1"/>
      <c r="BSF1493" s="1"/>
      <c r="BSG1493" s="1"/>
      <c r="BSH1493" s="1"/>
      <c r="BSI1493" s="1"/>
      <c r="BSJ1493" s="1"/>
      <c r="BSK1493" s="1"/>
      <c r="BSL1493" s="1"/>
      <c r="BSM1493" s="1"/>
      <c r="BSN1493" s="1"/>
      <c r="BSO1493" s="1"/>
      <c r="BSP1493" s="1"/>
      <c r="BSQ1493" s="1"/>
      <c r="BSR1493" s="1"/>
      <c r="BSS1493" s="1"/>
      <c r="BST1493" s="1"/>
      <c r="BSU1493" s="1"/>
      <c r="BSV1493" s="1"/>
      <c r="BSW1493" s="1"/>
      <c r="BSX1493" s="1"/>
      <c r="BSY1493" s="1"/>
      <c r="BSZ1493" s="1"/>
      <c r="BTA1493" s="1"/>
      <c r="BTB1493" s="1"/>
      <c r="BTC1493" s="1"/>
      <c r="BTD1493" s="1"/>
      <c r="BTE1493" s="1"/>
      <c r="BTF1493" s="1"/>
      <c r="BTG1493" s="1"/>
      <c r="BTH1493" s="1"/>
      <c r="BTI1493" s="1"/>
      <c r="BTJ1493" s="1"/>
      <c r="BTK1493" s="1"/>
      <c r="BTL1493" s="1"/>
      <c r="BTM1493" s="1"/>
      <c r="BTN1493" s="1"/>
      <c r="BTO1493" s="1"/>
      <c r="BTP1493" s="1"/>
      <c r="BTQ1493" s="1"/>
      <c r="BTR1493" s="1"/>
      <c r="BTS1493" s="1"/>
      <c r="BTT1493" s="1"/>
      <c r="BTU1493" s="1"/>
      <c r="BTV1493" s="1"/>
      <c r="BTW1493" s="1"/>
      <c r="BTX1493" s="1"/>
      <c r="BTY1493" s="1"/>
      <c r="BTZ1493" s="1"/>
      <c r="BUA1493" s="1"/>
      <c r="BUB1493" s="1"/>
      <c r="BUC1493" s="1"/>
      <c r="BUD1493" s="1"/>
      <c r="BUE1493" s="1"/>
      <c r="BUF1493" s="1"/>
      <c r="BUG1493" s="1"/>
      <c r="BUH1493" s="1"/>
      <c r="BUI1493" s="1"/>
      <c r="BUJ1493" s="1"/>
      <c r="BUK1493" s="1"/>
      <c r="BUL1493" s="1"/>
      <c r="BUM1493" s="1"/>
      <c r="BUN1493" s="1"/>
      <c r="BUO1493" s="1"/>
      <c r="BUP1493" s="1"/>
      <c r="BUQ1493" s="1"/>
      <c r="BUR1493" s="1"/>
      <c r="BUS1493" s="1"/>
      <c r="BUT1493" s="1"/>
      <c r="BUU1493" s="1"/>
      <c r="BUV1493" s="1"/>
      <c r="BUW1493" s="1"/>
      <c r="BUX1493" s="1"/>
      <c r="BUY1493" s="1"/>
      <c r="BUZ1493" s="1"/>
      <c r="BVA1493" s="1"/>
      <c r="BVB1493" s="1"/>
      <c r="BVC1493" s="1"/>
      <c r="BVD1493" s="1"/>
      <c r="BVE1493" s="1"/>
      <c r="BVF1493" s="1"/>
      <c r="BVG1493" s="1"/>
      <c r="BVH1493" s="1"/>
      <c r="BVI1493" s="1"/>
      <c r="BVJ1493" s="1"/>
      <c r="BVK1493" s="1"/>
      <c r="BVL1493" s="1"/>
      <c r="BVM1493" s="1"/>
      <c r="BVN1493" s="1"/>
      <c r="BVO1493" s="1"/>
      <c r="BVP1493" s="1"/>
      <c r="BVQ1493" s="1"/>
      <c r="BVR1493" s="1"/>
      <c r="BVS1493" s="1"/>
      <c r="BVT1493" s="1"/>
      <c r="BVU1493" s="1"/>
      <c r="BVV1493" s="1"/>
      <c r="BVW1493" s="1"/>
      <c r="BVX1493" s="1"/>
      <c r="BVY1493" s="1"/>
      <c r="BVZ1493" s="1"/>
      <c r="BWA1493" s="1"/>
      <c r="BWB1493" s="1"/>
      <c r="BWC1493" s="1"/>
      <c r="BWD1493" s="1"/>
      <c r="BWE1493" s="1"/>
      <c r="BWF1493" s="1"/>
      <c r="BWG1493" s="1"/>
      <c r="BWH1493" s="1"/>
      <c r="BWI1493" s="1"/>
      <c r="BWJ1493" s="1"/>
      <c r="BWK1493" s="1"/>
      <c r="BWL1493" s="1"/>
      <c r="BWM1493" s="1"/>
      <c r="BWN1493" s="1"/>
      <c r="BWO1493" s="1"/>
      <c r="BWP1493" s="1"/>
      <c r="BWQ1493" s="1"/>
      <c r="BWR1493" s="1"/>
      <c r="BWS1493" s="1"/>
      <c r="BWT1493" s="1"/>
      <c r="BWU1493" s="1"/>
      <c r="BWV1493" s="1"/>
      <c r="BWW1493" s="1"/>
      <c r="BWX1493" s="1"/>
      <c r="BWY1493" s="1"/>
      <c r="BWZ1493" s="1"/>
      <c r="BXA1493" s="1"/>
      <c r="BXB1493" s="1"/>
      <c r="BXC1493" s="1"/>
      <c r="BXD1493" s="1"/>
      <c r="BXE1493" s="1"/>
      <c r="BXF1493" s="1"/>
      <c r="BXG1493" s="1"/>
      <c r="BXH1493" s="1"/>
      <c r="BXI1493" s="1"/>
      <c r="BXJ1493" s="1"/>
      <c r="BXK1493" s="1"/>
      <c r="BXL1493" s="1"/>
      <c r="BXM1493" s="1"/>
      <c r="BXN1493" s="1"/>
      <c r="BXO1493" s="1"/>
      <c r="BXP1493" s="1"/>
      <c r="BXQ1493" s="1"/>
      <c r="BXR1493" s="1"/>
      <c r="BXS1493" s="1"/>
      <c r="BXT1493" s="1"/>
      <c r="BXU1493" s="1"/>
      <c r="BXV1493" s="1"/>
      <c r="BXW1493" s="1"/>
      <c r="BXX1493" s="1"/>
      <c r="BXY1493" s="1"/>
      <c r="BXZ1493" s="1"/>
      <c r="BYA1493" s="1"/>
      <c r="BYB1493" s="1"/>
      <c r="BYC1493" s="1"/>
      <c r="BYD1493" s="1"/>
      <c r="BYE1493" s="1"/>
      <c r="BYF1493" s="1"/>
      <c r="BYG1493" s="1"/>
      <c r="BYH1493" s="1"/>
      <c r="BYI1493" s="1"/>
      <c r="BYJ1493" s="1"/>
      <c r="BYK1493" s="1"/>
      <c r="BYL1493" s="1"/>
      <c r="BYM1493" s="1"/>
      <c r="BYN1493" s="1"/>
      <c r="BYO1493" s="1"/>
      <c r="BYP1493" s="1"/>
      <c r="BYQ1493" s="1"/>
      <c r="BYR1493" s="1"/>
      <c r="BYS1493" s="1"/>
      <c r="BYT1493" s="1"/>
      <c r="BYU1493" s="1"/>
      <c r="BYV1493" s="1"/>
      <c r="BYW1493" s="1"/>
      <c r="BYX1493" s="1"/>
      <c r="BYY1493" s="1"/>
      <c r="BYZ1493" s="1"/>
      <c r="BZA1493" s="1"/>
      <c r="BZB1493" s="1"/>
      <c r="BZC1493" s="1"/>
      <c r="BZD1493" s="1"/>
      <c r="BZE1493" s="1"/>
      <c r="BZF1493" s="1"/>
      <c r="BZG1493" s="1"/>
      <c r="BZH1493" s="1"/>
      <c r="BZI1493" s="1"/>
      <c r="BZJ1493" s="1"/>
      <c r="BZK1493" s="1"/>
      <c r="BZL1493" s="1"/>
      <c r="BZM1493" s="1"/>
      <c r="BZN1493" s="1"/>
      <c r="BZO1493" s="1"/>
      <c r="BZP1493" s="1"/>
      <c r="BZQ1493" s="1"/>
      <c r="BZR1493" s="1"/>
      <c r="BZS1493" s="1"/>
      <c r="BZT1493" s="1"/>
      <c r="BZU1493" s="1"/>
      <c r="BZV1493" s="1"/>
      <c r="BZW1493" s="1"/>
      <c r="BZX1493" s="1"/>
      <c r="BZY1493" s="1"/>
      <c r="BZZ1493" s="1"/>
      <c r="CAA1493" s="1"/>
      <c r="CAB1493" s="1"/>
      <c r="CAC1493" s="1"/>
      <c r="CAD1493" s="1"/>
      <c r="CAE1493" s="1"/>
      <c r="CAF1493" s="1"/>
      <c r="CAG1493" s="1"/>
      <c r="CAH1493" s="1"/>
      <c r="CAI1493" s="1"/>
      <c r="CAJ1493" s="1"/>
      <c r="CAK1493" s="1"/>
      <c r="CAL1493" s="1"/>
      <c r="CAM1493" s="1"/>
      <c r="CAN1493" s="1"/>
      <c r="CAO1493" s="1"/>
      <c r="CAP1493" s="1"/>
      <c r="CAQ1493" s="1"/>
      <c r="CAR1493" s="1"/>
      <c r="CAS1493" s="1"/>
      <c r="CAT1493" s="1"/>
      <c r="CAU1493" s="1"/>
      <c r="CAV1493" s="1"/>
      <c r="CAW1493" s="1"/>
      <c r="CAX1493" s="1"/>
      <c r="CAY1493" s="1"/>
      <c r="CAZ1493" s="1"/>
      <c r="CBA1493" s="1"/>
      <c r="CBB1493" s="1"/>
      <c r="CBC1493" s="1"/>
      <c r="CBD1493" s="1"/>
      <c r="CBE1493" s="1"/>
      <c r="CBF1493" s="1"/>
      <c r="CBG1493" s="1"/>
      <c r="CBH1493" s="1"/>
      <c r="CBI1493" s="1"/>
      <c r="CBJ1493" s="1"/>
      <c r="CBK1493" s="1"/>
      <c r="CBL1493" s="1"/>
      <c r="CBM1493" s="1"/>
      <c r="CBN1493" s="1"/>
      <c r="CBO1493" s="1"/>
      <c r="CBP1493" s="1"/>
      <c r="CBQ1493" s="1"/>
      <c r="CBR1493" s="1"/>
      <c r="CBS1493" s="1"/>
      <c r="CBT1493" s="1"/>
      <c r="CBU1493" s="1"/>
      <c r="CBV1493" s="1"/>
      <c r="CBW1493" s="1"/>
      <c r="CBX1493" s="1"/>
      <c r="CBY1493" s="1"/>
      <c r="CBZ1493" s="1"/>
      <c r="CCA1493" s="1"/>
      <c r="CCB1493" s="1"/>
      <c r="CCC1493" s="1"/>
      <c r="CCD1493" s="1"/>
      <c r="CCE1493" s="1"/>
      <c r="CCF1493" s="1"/>
      <c r="CCG1493" s="1"/>
      <c r="CCH1493" s="1"/>
      <c r="CCI1493" s="1"/>
      <c r="CCJ1493" s="1"/>
      <c r="CCK1493" s="1"/>
      <c r="CCL1493" s="1"/>
      <c r="CCM1493" s="1"/>
      <c r="CCN1493" s="1"/>
      <c r="CCO1493" s="1"/>
      <c r="CCP1493" s="1"/>
      <c r="CCQ1493" s="1"/>
      <c r="CCR1493" s="1"/>
      <c r="CCS1493" s="1"/>
      <c r="CCT1493" s="1"/>
      <c r="CCU1493" s="1"/>
      <c r="CCV1493" s="1"/>
      <c r="CCW1493" s="1"/>
      <c r="CCX1493" s="1"/>
      <c r="CCY1493" s="1"/>
      <c r="CCZ1493" s="1"/>
      <c r="CDA1493" s="1"/>
      <c r="CDB1493" s="1"/>
      <c r="CDC1493" s="1"/>
      <c r="CDD1493" s="1"/>
      <c r="CDE1493" s="1"/>
      <c r="CDF1493" s="1"/>
      <c r="CDG1493" s="1"/>
      <c r="CDH1493" s="1"/>
      <c r="CDI1493" s="1"/>
      <c r="CDJ1493" s="1"/>
      <c r="CDK1493" s="1"/>
      <c r="CDL1493" s="1"/>
      <c r="CDM1493" s="1"/>
      <c r="CDN1493" s="1"/>
      <c r="CDO1493" s="1"/>
      <c r="CDP1493" s="1"/>
      <c r="CDQ1493" s="1"/>
      <c r="CDR1493" s="1"/>
      <c r="CDS1493" s="1"/>
      <c r="CDT1493" s="1"/>
      <c r="CDU1493" s="1"/>
      <c r="CDV1493" s="1"/>
      <c r="CDW1493" s="1"/>
      <c r="CDX1493" s="1"/>
      <c r="CDY1493" s="1"/>
      <c r="CDZ1493" s="1"/>
      <c r="CEA1493" s="1"/>
      <c r="CEB1493" s="1"/>
      <c r="CEC1493" s="1"/>
      <c r="CED1493" s="1"/>
      <c r="CEE1493" s="1"/>
      <c r="CEF1493" s="1"/>
      <c r="CEG1493" s="1"/>
      <c r="CEH1493" s="1"/>
      <c r="CEI1493" s="1"/>
      <c r="CEJ1493" s="1"/>
      <c r="CEK1493" s="1"/>
      <c r="CEL1493" s="1"/>
      <c r="CEM1493" s="1"/>
      <c r="CEN1493" s="1"/>
      <c r="CEO1493" s="1"/>
      <c r="CEP1493" s="1"/>
      <c r="CEQ1493" s="1"/>
      <c r="CER1493" s="1"/>
      <c r="CES1493" s="1"/>
      <c r="CET1493" s="1"/>
      <c r="CEU1493" s="1"/>
      <c r="CEV1493" s="1"/>
      <c r="CEW1493" s="1"/>
      <c r="CEX1493" s="1"/>
      <c r="CEY1493" s="1"/>
      <c r="CEZ1493" s="1"/>
      <c r="CFA1493" s="1"/>
      <c r="CFB1493" s="1"/>
      <c r="CFC1493" s="1"/>
      <c r="CFD1493" s="1"/>
      <c r="CFE1493" s="1"/>
      <c r="CFF1493" s="1"/>
      <c r="CFG1493" s="1"/>
      <c r="CFH1493" s="1"/>
      <c r="CFI1493" s="1"/>
      <c r="CFJ1493" s="1"/>
      <c r="CFK1493" s="1"/>
      <c r="CFL1493" s="1"/>
      <c r="CFM1493" s="1"/>
      <c r="CFN1493" s="1"/>
      <c r="CFO1493" s="1"/>
      <c r="CFP1493" s="1"/>
      <c r="CFQ1493" s="1"/>
      <c r="CFR1493" s="1"/>
      <c r="CFS1493" s="1"/>
      <c r="CFT1493" s="1"/>
      <c r="CFU1493" s="1"/>
      <c r="CFV1493" s="1"/>
      <c r="CFW1493" s="1"/>
      <c r="CFX1493" s="1"/>
      <c r="CFY1493" s="1"/>
      <c r="CFZ1493" s="1"/>
      <c r="CGA1493" s="1"/>
      <c r="CGB1493" s="1"/>
      <c r="CGC1493" s="1"/>
      <c r="CGD1493" s="1"/>
      <c r="CGE1493" s="1"/>
      <c r="CGF1493" s="1"/>
      <c r="CGG1493" s="1"/>
      <c r="CGH1493" s="1"/>
      <c r="CGI1493" s="1"/>
      <c r="CGJ1493" s="1"/>
      <c r="CGK1493" s="1"/>
      <c r="CGL1493" s="1"/>
      <c r="CGM1493" s="1"/>
      <c r="CGN1493" s="1"/>
      <c r="CGO1493" s="1"/>
      <c r="CGP1493" s="1"/>
      <c r="CGQ1493" s="1"/>
      <c r="CGR1493" s="1"/>
      <c r="CGS1493" s="1"/>
      <c r="CGT1493" s="1"/>
      <c r="CGU1493" s="1"/>
      <c r="CGV1493" s="1"/>
      <c r="CGW1493" s="1"/>
      <c r="CGX1493" s="1"/>
      <c r="CGY1493" s="1"/>
      <c r="CGZ1493" s="1"/>
      <c r="CHA1493" s="1"/>
      <c r="CHB1493" s="1"/>
      <c r="CHC1493" s="1"/>
      <c r="CHD1493" s="1"/>
      <c r="CHE1493" s="1"/>
      <c r="CHF1493" s="1"/>
      <c r="CHG1493" s="1"/>
      <c r="CHH1493" s="1"/>
      <c r="CHI1493" s="1"/>
      <c r="CHJ1493" s="1"/>
      <c r="CHK1493" s="1"/>
      <c r="CHL1493" s="1"/>
      <c r="CHM1493" s="1"/>
      <c r="CHN1493" s="1"/>
      <c r="CHO1493" s="1"/>
      <c r="CHP1493" s="1"/>
      <c r="CHQ1493" s="1"/>
      <c r="CHR1493" s="1"/>
      <c r="CHS1493" s="1"/>
      <c r="CHT1493" s="1"/>
      <c r="CHU1493" s="1"/>
      <c r="CHV1493" s="1"/>
      <c r="CHW1493" s="1"/>
      <c r="CHX1493" s="1"/>
      <c r="CHY1493" s="1"/>
      <c r="CHZ1493" s="1"/>
      <c r="CIA1493" s="1"/>
      <c r="CIB1493" s="1"/>
      <c r="CIC1493" s="1"/>
      <c r="CID1493" s="1"/>
      <c r="CIE1493" s="1"/>
      <c r="CIF1493" s="1"/>
      <c r="CIG1493" s="1"/>
      <c r="CIH1493" s="1"/>
      <c r="CII1493" s="1"/>
      <c r="CIJ1493" s="1"/>
      <c r="CIK1493" s="1"/>
      <c r="CIL1493" s="1"/>
      <c r="CIM1493" s="1"/>
      <c r="CIN1493" s="1"/>
      <c r="CIO1493" s="1"/>
      <c r="CIP1493" s="1"/>
      <c r="CIQ1493" s="1"/>
      <c r="CIR1493" s="1"/>
      <c r="CIS1493" s="1"/>
      <c r="CIT1493" s="1"/>
      <c r="CIU1493" s="1"/>
      <c r="CIV1493" s="1"/>
      <c r="CIW1493" s="1"/>
      <c r="CIX1493" s="1"/>
      <c r="CIY1493" s="1"/>
      <c r="CIZ1493" s="1"/>
      <c r="CJA1493" s="1"/>
      <c r="CJB1493" s="1"/>
      <c r="CJC1493" s="1"/>
      <c r="CJD1493" s="1"/>
      <c r="CJE1493" s="1"/>
      <c r="CJF1493" s="1"/>
      <c r="CJG1493" s="1"/>
      <c r="CJH1493" s="1"/>
      <c r="CJI1493" s="1"/>
      <c r="CJJ1493" s="1"/>
      <c r="CJK1493" s="1"/>
      <c r="CJL1493" s="1"/>
      <c r="CJM1493" s="1"/>
      <c r="CJN1493" s="1"/>
      <c r="CJO1493" s="1"/>
      <c r="CJP1493" s="1"/>
      <c r="CJQ1493" s="1"/>
      <c r="CJR1493" s="1"/>
      <c r="CJS1493" s="1"/>
      <c r="CJT1493" s="1"/>
      <c r="CJU1493" s="1"/>
      <c r="CJV1493" s="1"/>
      <c r="CJW1493" s="1"/>
      <c r="CJX1493" s="1"/>
      <c r="CJY1493" s="1"/>
      <c r="CJZ1493" s="1"/>
      <c r="CKA1493" s="1"/>
      <c r="CKB1493" s="1"/>
      <c r="CKC1493" s="1"/>
      <c r="CKD1493" s="1"/>
      <c r="CKE1493" s="1"/>
      <c r="CKF1493" s="1"/>
      <c r="CKG1493" s="1"/>
      <c r="CKH1493" s="1"/>
      <c r="CKI1493" s="1"/>
      <c r="CKJ1493" s="1"/>
      <c r="CKK1493" s="1"/>
      <c r="CKL1493" s="1"/>
      <c r="CKM1493" s="1"/>
      <c r="CKN1493" s="1"/>
      <c r="CKO1493" s="1"/>
      <c r="CKP1493" s="1"/>
      <c r="CKQ1493" s="1"/>
      <c r="CKR1493" s="1"/>
      <c r="CKS1493" s="1"/>
      <c r="CKT1493" s="1"/>
      <c r="CKU1493" s="1"/>
      <c r="CKV1493" s="1"/>
      <c r="CKW1493" s="1"/>
      <c r="CKX1493" s="1"/>
      <c r="CKY1493" s="1"/>
      <c r="CKZ1493" s="1"/>
      <c r="CLA1493" s="1"/>
      <c r="CLB1493" s="1"/>
      <c r="CLC1493" s="1"/>
      <c r="CLD1493" s="1"/>
      <c r="CLE1493" s="1"/>
      <c r="CLF1493" s="1"/>
      <c r="CLG1493" s="1"/>
      <c r="CLH1493" s="1"/>
      <c r="CLI1493" s="1"/>
      <c r="CLJ1493" s="1"/>
      <c r="CLK1493" s="1"/>
      <c r="CLL1493" s="1"/>
      <c r="CLM1493" s="1"/>
      <c r="CLN1493" s="1"/>
      <c r="CLO1493" s="1"/>
      <c r="CLP1493" s="1"/>
      <c r="CLQ1493" s="1"/>
      <c r="CLR1493" s="1"/>
      <c r="CLS1493" s="1"/>
      <c r="CLT1493" s="1"/>
      <c r="CLU1493" s="1"/>
      <c r="CLV1493" s="1"/>
      <c r="CLW1493" s="1"/>
      <c r="CLX1493" s="1"/>
      <c r="CLY1493" s="1"/>
      <c r="CLZ1493" s="1"/>
      <c r="CMA1493" s="1"/>
      <c r="CMB1493" s="1"/>
      <c r="CMC1493" s="1"/>
      <c r="CMD1493" s="1"/>
      <c r="CME1493" s="1"/>
      <c r="CMF1493" s="1"/>
      <c r="CMG1493" s="1"/>
      <c r="CMH1493" s="1"/>
      <c r="CMI1493" s="1"/>
      <c r="CMJ1493" s="1"/>
      <c r="CMK1493" s="1"/>
      <c r="CML1493" s="1"/>
      <c r="CMM1493" s="1"/>
      <c r="CMN1493" s="1"/>
      <c r="CMO1493" s="1"/>
      <c r="CMP1493" s="1"/>
      <c r="CMQ1493" s="1"/>
      <c r="CMR1493" s="1"/>
      <c r="CMS1493" s="1"/>
      <c r="CMT1493" s="1"/>
      <c r="CMU1493" s="1"/>
      <c r="CMV1493" s="1"/>
      <c r="CMW1493" s="1"/>
      <c r="CMX1493" s="1"/>
      <c r="CMY1493" s="1"/>
      <c r="CMZ1493" s="1"/>
      <c r="CNA1493" s="1"/>
      <c r="CNB1493" s="1"/>
      <c r="CNC1493" s="1"/>
      <c r="CND1493" s="1"/>
      <c r="CNE1493" s="1"/>
      <c r="CNF1493" s="1"/>
      <c r="CNG1493" s="1"/>
      <c r="CNH1493" s="1"/>
      <c r="CNI1493" s="1"/>
      <c r="CNJ1493" s="1"/>
      <c r="CNK1493" s="1"/>
      <c r="CNL1493" s="1"/>
      <c r="CNM1493" s="1"/>
      <c r="CNN1493" s="1"/>
      <c r="CNO1493" s="1"/>
      <c r="CNP1493" s="1"/>
      <c r="CNQ1493" s="1"/>
      <c r="CNR1493" s="1"/>
      <c r="CNS1493" s="1"/>
      <c r="CNT1493" s="1"/>
      <c r="CNU1493" s="1"/>
      <c r="CNV1493" s="1"/>
      <c r="CNW1493" s="1"/>
      <c r="CNX1493" s="1"/>
      <c r="CNY1493" s="1"/>
      <c r="CNZ1493" s="1"/>
      <c r="COA1493" s="1"/>
      <c r="COB1493" s="1"/>
      <c r="COC1493" s="1"/>
      <c r="COD1493" s="1"/>
      <c r="COE1493" s="1"/>
      <c r="COF1493" s="1"/>
      <c r="COG1493" s="1"/>
      <c r="COH1493" s="1"/>
      <c r="COI1493" s="1"/>
      <c r="COJ1493" s="1"/>
      <c r="COK1493" s="1"/>
      <c r="COL1493" s="1"/>
      <c r="COM1493" s="1"/>
      <c r="CON1493" s="1"/>
      <c r="COO1493" s="1"/>
      <c r="COP1493" s="1"/>
      <c r="COQ1493" s="1"/>
      <c r="COR1493" s="1"/>
      <c r="COS1493" s="1"/>
      <c r="COT1493" s="1"/>
      <c r="COU1493" s="1"/>
      <c r="COV1493" s="1"/>
      <c r="COW1493" s="1"/>
      <c r="COX1493" s="1"/>
      <c r="COY1493" s="1"/>
      <c r="COZ1493" s="1"/>
      <c r="CPA1493" s="1"/>
      <c r="CPB1493" s="1"/>
      <c r="CPC1493" s="1"/>
      <c r="CPD1493" s="1"/>
      <c r="CPE1493" s="1"/>
      <c r="CPF1493" s="1"/>
      <c r="CPG1493" s="1"/>
      <c r="CPH1493" s="1"/>
      <c r="CPI1493" s="1"/>
      <c r="CPJ1493" s="1"/>
      <c r="CPK1493" s="1"/>
      <c r="CPL1493" s="1"/>
      <c r="CPM1493" s="1"/>
      <c r="CPN1493" s="1"/>
      <c r="CPO1493" s="1"/>
      <c r="CPP1493" s="1"/>
      <c r="CPQ1493" s="1"/>
      <c r="CPR1493" s="1"/>
      <c r="CPS1493" s="1"/>
      <c r="CPT1493" s="1"/>
      <c r="CPU1493" s="1"/>
      <c r="CPV1493" s="1"/>
      <c r="CPW1493" s="1"/>
      <c r="CPX1493" s="1"/>
      <c r="CPY1493" s="1"/>
      <c r="CPZ1493" s="1"/>
      <c r="CQA1493" s="1"/>
      <c r="CQB1493" s="1"/>
      <c r="CQC1493" s="1"/>
      <c r="CQD1493" s="1"/>
      <c r="CQE1493" s="1"/>
      <c r="CQF1493" s="1"/>
      <c r="CQG1493" s="1"/>
      <c r="CQH1493" s="1"/>
      <c r="CQI1493" s="1"/>
      <c r="CQJ1493" s="1"/>
      <c r="CQK1493" s="1"/>
      <c r="CQL1493" s="1"/>
      <c r="CQM1493" s="1"/>
      <c r="CQN1493" s="1"/>
      <c r="CQO1493" s="1"/>
      <c r="CQP1493" s="1"/>
      <c r="CQQ1493" s="1"/>
      <c r="CQR1493" s="1"/>
      <c r="CQS1493" s="1"/>
      <c r="CQT1493" s="1"/>
      <c r="CQU1493" s="1"/>
      <c r="CQV1493" s="1"/>
      <c r="CQW1493" s="1"/>
      <c r="CQX1493" s="1"/>
      <c r="CQY1493" s="1"/>
      <c r="CQZ1493" s="1"/>
      <c r="CRA1493" s="1"/>
      <c r="CRB1493" s="1"/>
      <c r="CRC1493" s="1"/>
      <c r="CRD1493" s="1"/>
      <c r="CRE1493" s="1"/>
      <c r="CRF1493" s="1"/>
      <c r="CRG1493" s="1"/>
      <c r="CRH1493" s="1"/>
      <c r="CRI1493" s="1"/>
      <c r="CRJ1493" s="1"/>
      <c r="CRK1493" s="1"/>
      <c r="CRL1493" s="1"/>
      <c r="CRM1493" s="1"/>
      <c r="CRN1493" s="1"/>
      <c r="CRO1493" s="1"/>
      <c r="CRP1493" s="1"/>
      <c r="CRQ1493" s="1"/>
      <c r="CRR1493" s="1"/>
      <c r="CRS1493" s="1"/>
      <c r="CRT1493" s="1"/>
      <c r="CRU1493" s="1"/>
      <c r="CRV1493" s="1"/>
      <c r="CRW1493" s="1"/>
      <c r="CRX1493" s="1"/>
      <c r="CRY1493" s="1"/>
      <c r="CRZ1493" s="1"/>
      <c r="CSA1493" s="1"/>
      <c r="CSB1493" s="1"/>
      <c r="CSC1493" s="1"/>
      <c r="CSD1493" s="1"/>
      <c r="CSE1493" s="1"/>
      <c r="CSF1493" s="1"/>
      <c r="CSG1493" s="1"/>
      <c r="CSH1493" s="1"/>
      <c r="CSI1493" s="1"/>
      <c r="CSJ1493" s="1"/>
      <c r="CSK1493" s="1"/>
      <c r="CSL1493" s="1"/>
      <c r="CSM1493" s="1"/>
      <c r="CSN1493" s="1"/>
      <c r="CSO1493" s="1"/>
      <c r="CSP1493" s="1"/>
      <c r="CSQ1493" s="1"/>
      <c r="CSR1493" s="1"/>
      <c r="CSS1493" s="1"/>
      <c r="CST1493" s="1"/>
      <c r="CSU1493" s="1"/>
      <c r="CSV1493" s="1"/>
      <c r="CSW1493" s="1"/>
      <c r="CSX1493" s="1"/>
      <c r="CSY1493" s="1"/>
      <c r="CSZ1493" s="1"/>
      <c r="CTA1493" s="1"/>
      <c r="CTB1493" s="1"/>
      <c r="CTC1493" s="1"/>
      <c r="CTD1493" s="1"/>
      <c r="CTE1493" s="1"/>
      <c r="CTF1493" s="1"/>
      <c r="CTG1493" s="1"/>
      <c r="CTH1493" s="1"/>
      <c r="CTI1493" s="1"/>
      <c r="CTJ1493" s="1"/>
      <c r="CTK1493" s="1"/>
      <c r="CTL1493" s="1"/>
      <c r="CTM1493" s="1"/>
      <c r="CTN1493" s="1"/>
      <c r="CTO1493" s="1"/>
      <c r="CTP1493" s="1"/>
      <c r="CTQ1493" s="1"/>
      <c r="CTR1493" s="1"/>
      <c r="CTS1493" s="1"/>
      <c r="CTT1493" s="1"/>
      <c r="CTU1493" s="1"/>
      <c r="CTV1493" s="1"/>
      <c r="CTW1493" s="1"/>
      <c r="CTX1493" s="1"/>
      <c r="CTY1493" s="1"/>
      <c r="CTZ1493" s="1"/>
      <c r="CUA1493" s="1"/>
      <c r="CUB1493" s="1"/>
      <c r="CUC1493" s="1"/>
      <c r="CUD1493" s="1"/>
      <c r="CUE1493" s="1"/>
      <c r="CUF1493" s="1"/>
      <c r="CUG1493" s="1"/>
      <c r="CUH1493" s="1"/>
      <c r="CUI1493" s="1"/>
      <c r="CUJ1493" s="1"/>
      <c r="CUK1493" s="1"/>
      <c r="CUL1493" s="1"/>
      <c r="CUM1493" s="1"/>
      <c r="CUN1493" s="1"/>
      <c r="CUO1493" s="1"/>
      <c r="CUP1493" s="1"/>
      <c r="CUQ1493" s="1"/>
      <c r="CUR1493" s="1"/>
      <c r="CUS1493" s="1"/>
      <c r="CUT1493" s="1"/>
      <c r="CUU1493" s="1"/>
      <c r="CUV1493" s="1"/>
      <c r="CUW1493" s="1"/>
      <c r="CUX1493" s="1"/>
      <c r="CUY1493" s="1"/>
      <c r="CUZ1493" s="1"/>
      <c r="CVA1493" s="1"/>
      <c r="CVB1493" s="1"/>
      <c r="CVC1493" s="1"/>
      <c r="CVD1493" s="1"/>
      <c r="CVE1493" s="1"/>
      <c r="CVF1493" s="1"/>
      <c r="CVG1493" s="1"/>
      <c r="CVH1493" s="1"/>
      <c r="CVI1493" s="1"/>
      <c r="CVJ1493" s="1"/>
      <c r="CVK1493" s="1"/>
      <c r="CVL1493" s="1"/>
      <c r="CVM1493" s="1"/>
      <c r="CVN1493" s="1"/>
      <c r="CVO1493" s="1"/>
      <c r="CVP1493" s="1"/>
      <c r="CVQ1493" s="1"/>
      <c r="CVR1493" s="1"/>
      <c r="CVS1493" s="1"/>
      <c r="CVT1493" s="1"/>
      <c r="CVU1493" s="1"/>
      <c r="CVV1493" s="1"/>
      <c r="CVW1493" s="1"/>
      <c r="CVX1493" s="1"/>
      <c r="CVY1493" s="1"/>
      <c r="CVZ1493" s="1"/>
      <c r="CWA1493" s="1"/>
      <c r="CWB1493" s="1"/>
      <c r="CWC1493" s="1"/>
      <c r="CWD1493" s="1"/>
      <c r="CWE1493" s="1"/>
      <c r="CWF1493" s="1"/>
      <c r="CWG1493" s="1"/>
      <c r="CWH1493" s="1"/>
      <c r="CWI1493" s="1"/>
      <c r="CWJ1493" s="1"/>
      <c r="CWK1493" s="1"/>
      <c r="CWL1493" s="1"/>
      <c r="CWM1493" s="1"/>
      <c r="CWN1493" s="1"/>
      <c r="CWO1493" s="1"/>
      <c r="CWP1493" s="1"/>
      <c r="CWQ1493" s="1"/>
      <c r="CWR1493" s="1"/>
      <c r="CWS1493" s="1"/>
      <c r="CWT1493" s="1"/>
      <c r="CWU1493" s="1"/>
      <c r="CWV1493" s="1"/>
      <c r="CWW1493" s="1"/>
      <c r="CWX1493" s="1"/>
      <c r="CWY1493" s="1"/>
      <c r="CWZ1493" s="1"/>
      <c r="CXA1493" s="1"/>
      <c r="CXB1493" s="1"/>
      <c r="CXC1493" s="1"/>
      <c r="CXD1493" s="1"/>
      <c r="CXE1493" s="1"/>
      <c r="CXF1493" s="1"/>
      <c r="CXG1493" s="1"/>
      <c r="CXH1493" s="1"/>
      <c r="CXI1493" s="1"/>
      <c r="CXJ1493" s="1"/>
      <c r="CXK1493" s="1"/>
      <c r="CXL1493" s="1"/>
      <c r="CXM1493" s="1"/>
      <c r="CXN1493" s="1"/>
      <c r="CXO1493" s="1"/>
      <c r="CXP1493" s="1"/>
      <c r="CXQ1493" s="1"/>
      <c r="CXR1493" s="1"/>
      <c r="CXS1493" s="1"/>
      <c r="CXT1493" s="1"/>
      <c r="CXU1493" s="1"/>
      <c r="CXV1493" s="1"/>
      <c r="CXW1493" s="1"/>
      <c r="CXX1493" s="1"/>
      <c r="CXY1493" s="1"/>
      <c r="CXZ1493" s="1"/>
      <c r="CYA1493" s="1"/>
      <c r="CYB1493" s="1"/>
      <c r="CYC1493" s="1"/>
      <c r="CYD1493" s="1"/>
      <c r="CYE1493" s="1"/>
      <c r="CYF1493" s="1"/>
      <c r="CYG1493" s="1"/>
      <c r="CYH1493" s="1"/>
      <c r="CYI1493" s="1"/>
      <c r="CYJ1493" s="1"/>
      <c r="CYK1493" s="1"/>
      <c r="CYL1493" s="1"/>
      <c r="CYM1493" s="1"/>
      <c r="CYN1493" s="1"/>
      <c r="CYO1493" s="1"/>
      <c r="CYP1493" s="1"/>
      <c r="CYQ1493" s="1"/>
      <c r="CYR1493" s="1"/>
      <c r="CYS1493" s="1"/>
      <c r="CYT1493" s="1"/>
      <c r="CYU1493" s="1"/>
      <c r="CYV1493" s="1"/>
      <c r="CYW1493" s="1"/>
      <c r="CYX1493" s="1"/>
      <c r="CYY1493" s="1"/>
      <c r="CYZ1493" s="1"/>
      <c r="CZA1493" s="1"/>
      <c r="CZB1493" s="1"/>
      <c r="CZC1493" s="1"/>
      <c r="CZD1493" s="1"/>
      <c r="CZE1493" s="1"/>
      <c r="CZF1493" s="1"/>
      <c r="CZG1493" s="1"/>
      <c r="CZH1493" s="1"/>
      <c r="CZI1493" s="1"/>
      <c r="CZJ1493" s="1"/>
      <c r="CZK1493" s="1"/>
      <c r="CZL1493" s="1"/>
      <c r="CZM1493" s="1"/>
      <c r="CZN1493" s="1"/>
      <c r="CZO1493" s="1"/>
      <c r="CZP1493" s="1"/>
      <c r="CZQ1493" s="1"/>
      <c r="CZR1493" s="1"/>
      <c r="CZS1493" s="1"/>
      <c r="CZT1493" s="1"/>
      <c r="CZU1493" s="1"/>
      <c r="CZV1493" s="1"/>
      <c r="CZW1493" s="1"/>
      <c r="CZX1493" s="1"/>
      <c r="CZY1493" s="1"/>
      <c r="CZZ1493" s="1"/>
      <c r="DAA1493" s="1"/>
      <c r="DAB1493" s="1"/>
      <c r="DAC1493" s="1"/>
      <c r="DAD1493" s="1"/>
      <c r="DAE1493" s="1"/>
      <c r="DAF1493" s="1"/>
      <c r="DAG1493" s="1"/>
      <c r="DAH1493" s="1"/>
      <c r="DAI1493" s="1"/>
      <c r="DAJ1493" s="1"/>
      <c r="DAK1493" s="1"/>
      <c r="DAL1493" s="1"/>
      <c r="DAM1493" s="1"/>
      <c r="DAN1493" s="1"/>
      <c r="DAO1493" s="1"/>
      <c r="DAP1493" s="1"/>
      <c r="DAQ1493" s="1"/>
      <c r="DAR1493" s="1"/>
      <c r="DAS1493" s="1"/>
      <c r="DAT1493" s="1"/>
      <c r="DAU1493" s="1"/>
      <c r="DAV1493" s="1"/>
      <c r="DAW1493" s="1"/>
      <c r="DAX1493" s="1"/>
      <c r="DAY1493" s="1"/>
      <c r="DAZ1493" s="1"/>
      <c r="DBA1493" s="1"/>
      <c r="DBB1493" s="1"/>
      <c r="DBC1493" s="1"/>
      <c r="DBD1493" s="1"/>
      <c r="DBE1493" s="1"/>
      <c r="DBF1493" s="1"/>
      <c r="DBG1493" s="1"/>
      <c r="DBH1493" s="1"/>
      <c r="DBI1493" s="1"/>
      <c r="DBJ1493" s="1"/>
      <c r="DBK1493" s="1"/>
      <c r="DBL1493" s="1"/>
      <c r="DBM1493" s="1"/>
      <c r="DBN1493" s="1"/>
      <c r="DBO1493" s="1"/>
      <c r="DBP1493" s="1"/>
      <c r="DBQ1493" s="1"/>
      <c r="DBR1493" s="1"/>
      <c r="DBS1493" s="1"/>
      <c r="DBT1493" s="1"/>
      <c r="DBU1493" s="1"/>
      <c r="DBV1493" s="1"/>
      <c r="DBW1493" s="1"/>
      <c r="DBX1493" s="1"/>
      <c r="DBY1493" s="1"/>
      <c r="DBZ1493" s="1"/>
      <c r="DCA1493" s="1"/>
      <c r="DCB1493" s="1"/>
      <c r="DCC1493" s="1"/>
      <c r="DCD1493" s="1"/>
      <c r="DCE1493" s="1"/>
      <c r="DCF1493" s="1"/>
      <c r="DCG1493" s="1"/>
      <c r="DCH1493" s="1"/>
      <c r="DCI1493" s="1"/>
      <c r="DCJ1493" s="1"/>
      <c r="DCK1493" s="1"/>
      <c r="DCL1493" s="1"/>
      <c r="DCM1493" s="1"/>
      <c r="DCN1493" s="1"/>
      <c r="DCO1493" s="1"/>
      <c r="DCP1493" s="1"/>
      <c r="DCQ1493" s="1"/>
      <c r="DCR1493" s="1"/>
      <c r="DCS1493" s="1"/>
      <c r="DCT1493" s="1"/>
      <c r="DCU1493" s="1"/>
      <c r="DCV1493" s="1"/>
      <c r="DCW1493" s="1"/>
      <c r="DCX1493" s="1"/>
      <c r="DCY1493" s="1"/>
      <c r="DCZ1493" s="1"/>
      <c r="DDA1493" s="1"/>
      <c r="DDB1493" s="1"/>
      <c r="DDC1493" s="1"/>
      <c r="DDD1493" s="1"/>
      <c r="DDE1493" s="1"/>
      <c r="DDF1493" s="1"/>
      <c r="DDG1493" s="1"/>
      <c r="DDH1493" s="1"/>
      <c r="DDI1493" s="1"/>
      <c r="DDJ1493" s="1"/>
      <c r="DDK1493" s="1"/>
      <c r="DDL1493" s="1"/>
      <c r="DDM1493" s="1"/>
      <c r="DDN1493" s="1"/>
      <c r="DDO1493" s="1"/>
      <c r="DDP1493" s="1"/>
      <c r="DDQ1493" s="1"/>
      <c r="DDR1493" s="1"/>
      <c r="DDS1493" s="1"/>
      <c r="DDT1493" s="1"/>
      <c r="DDU1493" s="1"/>
      <c r="DDV1493" s="1"/>
      <c r="DDW1493" s="1"/>
      <c r="DDX1493" s="1"/>
      <c r="DDY1493" s="1"/>
      <c r="DDZ1493" s="1"/>
      <c r="DEA1493" s="1"/>
      <c r="DEB1493" s="1"/>
      <c r="DEC1493" s="1"/>
      <c r="DED1493" s="1"/>
      <c r="DEE1493" s="1"/>
      <c r="DEF1493" s="1"/>
      <c r="DEG1493" s="1"/>
      <c r="DEH1493" s="1"/>
      <c r="DEI1493" s="1"/>
      <c r="DEJ1493" s="1"/>
      <c r="DEK1493" s="1"/>
      <c r="DEL1493" s="1"/>
      <c r="DEM1493" s="1"/>
      <c r="DEN1493" s="1"/>
      <c r="DEO1493" s="1"/>
      <c r="DEP1493" s="1"/>
      <c r="DEQ1493" s="1"/>
      <c r="DER1493" s="1"/>
      <c r="DES1493" s="1"/>
      <c r="DET1493" s="1"/>
      <c r="DEU1493" s="1"/>
      <c r="DEV1493" s="1"/>
      <c r="DEW1493" s="1"/>
      <c r="DEX1493" s="1"/>
      <c r="DEY1493" s="1"/>
      <c r="DEZ1493" s="1"/>
      <c r="DFA1493" s="1"/>
      <c r="DFB1493" s="1"/>
      <c r="DFC1493" s="1"/>
      <c r="DFD1493" s="1"/>
      <c r="DFE1493" s="1"/>
      <c r="DFF1493" s="1"/>
      <c r="DFG1493" s="1"/>
      <c r="DFH1493" s="1"/>
      <c r="DFI1493" s="1"/>
      <c r="DFJ1493" s="1"/>
      <c r="DFK1493" s="1"/>
      <c r="DFL1493" s="1"/>
      <c r="DFM1493" s="1"/>
      <c r="DFN1493" s="1"/>
      <c r="DFO1493" s="1"/>
      <c r="DFP1493" s="1"/>
      <c r="DFQ1493" s="1"/>
      <c r="DFR1493" s="1"/>
      <c r="DFS1493" s="1"/>
      <c r="DFT1493" s="1"/>
      <c r="DFU1493" s="1"/>
      <c r="DFV1493" s="1"/>
      <c r="DFW1493" s="1"/>
      <c r="DFX1493" s="1"/>
      <c r="DFY1493" s="1"/>
      <c r="DFZ1493" s="1"/>
      <c r="DGA1493" s="1"/>
      <c r="DGB1493" s="1"/>
      <c r="DGC1493" s="1"/>
      <c r="DGD1493" s="1"/>
      <c r="DGE1493" s="1"/>
      <c r="DGF1493" s="1"/>
      <c r="DGG1493" s="1"/>
      <c r="DGH1493" s="1"/>
      <c r="DGI1493" s="1"/>
      <c r="DGJ1493" s="1"/>
      <c r="DGK1493" s="1"/>
      <c r="DGL1493" s="1"/>
      <c r="DGM1493" s="1"/>
      <c r="DGN1493" s="1"/>
      <c r="DGO1493" s="1"/>
      <c r="DGP1493" s="1"/>
      <c r="DGQ1493" s="1"/>
      <c r="DGR1493" s="1"/>
      <c r="DGS1493" s="1"/>
      <c r="DGT1493" s="1"/>
      <c r="DGU1493" s="1"/>
      <c r="DGV1493" s="1"/>
      <c r="DGW1493" s="1"/>
      <c r="DGX1493" s="1"/>
      <c r="DGY1493" s="1"/>
      <c r="DGZ1493" s="1"/>
      <c r="DHA1493" s="1"/>
      <c r="DHB1493" s="1"/>
      <c r="DHC1493" s="1"/>
      <c r="DHD1493" s="1"/>
      <c r="DHE1493" s="1"/>
      <c r="DHF1493" s="1"/>
      <c r="DHG1493" s="1"/>
      <c r="DHH1493" s="1"/>
      <c r="DHI1493" s="1"/>
      <c r="DHJ1493" s="1"/>
      <c r="DHK1493" s="1"/>
      <c r="DHL1493" s="1"/>
      <c r="DHM1493" s="1"/>
      <c r="DHN1493" s="1"/>
      <c r="DHO1493" s="1"/>
      <c r="DHP1493" s="1"/>
      <c r="DHQ1493" s="1"/>
      <c r="DHR1493" s="1"/>
      <c r="DHS1493" s="1"/>
      <c r="DHT1493" s="1"/>
      <c r="DHU1493" s="1"/>
      <c r="DHV1493" s="1"/>
      <c r="DHW1493" s="1"/>
      <c r="DHX1493" s="1"/>
      <c r="DHY1493" s="1"/>
      <c r="DHZ1493" s="1"/>
      <c r="DIA1493" s="1"/>
      <c r="DIB1493" s="1"/>
      <c r="DIC1493" s="1"/>
      <c r="DID1493" s="1"/>
      <c r="DIE1493" s="1"/>
      <c r="DIF1493" s="1"/>
      <c r="DIG1493" s="1"/>
      <c r="DIH1493" s="1"/>
      <c r="DII1493" s="1"/>
      <c r="DIJ1493" s="1"/>
      <c r="DIK1493" s="1"/>
      <c r="DIL1493" s="1"/>
      <c r="DIM1493" s="1"/>
      <c r="DIN1493" s="1"/>
      <c r="DIO1493" s="1"/>
      <c r="DIP1493" s="1"/>
      <c r="DIQ1493" s="1"/>
      <c r="DIR1493" s="1"/>
      <c r="DIS1493" s="1"/>
      <c r="DIT1493" s="1"/>
      <c r="DIU1493" s="1"/>
      <c r="DIV1493" s="1"/>
      <c r="DIW1493" s="1"/>
      <c r="DIX1493" s="1"/>
      <c r="DIY1493" s="1"/>
      <c r="DIZ1493" s="1"/>
      <c r="DJA1493" s="1"/>
      <c r="DJB1493" s="1"/>
      <c r="DJC1493" s="1"/>
      <c r="DJD1493" s="1"/>
      <c r="DJE1493" s="1"/>
      <c r="DJF1493" s="1"/>
      <c r="DJG1493" s="1"/>
      <c r="DJH1493" s="1"/>
      <c r="DJI1493" s="1"/>
      <c r="DJJ1493" s="1"/>
      <c r="DJK1493" s="1"/>
      <c r="DJL1493" s="1"/>
      <c r="DJM1493" s="1"/>
      <c r="DJN1493" s="1"/>
      <c r="DJO1493" s="1"/>
      <c r="DJP1493" s="1"/>
      <c r="DJQ1493" s="1"/>
      <c r="DJR1493" s="1"/>
      <c r="DJS1493" s="1"/>
      <c r="DJT1493" s="1"/>
      <c r="DJU1493" s="1"/>
      <c r="DJV1493" s="1"/>
      <c r="DJW1493" s="1"/>
      <c r="DJX1493" s="1"/>
      <c r="DJY1493" s="1"/>
      <c r="DJZ1493" s="1"/>
      <c r="DKA1493" s="1"/>
      <c r="DKB1493" s="1"/>
      <c r="DKC1493" s="1"/>
      <c r="DKD1493" s="1"/>
      <c r="DKE1493" s="1"/>
      <c r="DKF1493" s="1"/>
      <c r="DKG1493" s="1"/>
      <c r="DKH1493" s="1"/>
      <c r="DKI1493" s="1"/>
      <c r="DKJ1493" s="1"/>
      <c r="DKK1493" s="1"/>
      <c r="DKL1493" s="1"/>
      <c r="DKM1493" s="1"/>
      <c r="DKN1493" s="1"/>
      <c r="DKO1493" s="1"/>
      <c r="DKP1493" s="1"/>
      <c r="DKQ1493" s="1"/>
      <c r="DKR1493" s="1"/>
      <c r="DKS1493" s="1"/>
      <c r="DKT1493" s="1"/>
      <c r="DKU1493" s="1"/>
      <c r="DKV1493" s="1"/>
      <c r="DKW1493" s="1"/>
      <c r="DKX1493" s="1"/>
      <c r="DKY1493" s="1"/>
      <c r="DKZ1493" s="1"/>
      <c r="DLA1493" s="1"/>
      <c r="DLB1493" s="1"/>
      <c r="DLC1493" s="1"/>
      <c r="DLD1493" s="1"/>
      <c r="DLE1493" s="1"/>
      <c r="DLF1493" s="1"/>
      <c r="DLG1493" s="1"/>
      <c r="DLH1493" s="1"/>
      <c r="DLI1493" s="1"/>
      <c r="DLJ1493" s="1"/>
      <c r="DLK1493" s="1"/>
      <c r="DLL1493" s="1"/>
      <c r="DLM1493" s="1"/>
      <c r="DLN1493" s="1"/>
      <c r="DLO1493" s="1"/>
      <c r="DLP1493" s="1"/>
      <c r="DLQ1493" s="1"/>
      <c r="DLR1493" s="1"/>
      <c r="DLS1493" s="1"/>
      <c r="DLT1493" s="1"/>
      <c r="DLU1493" s="1"/>
      <c r="DLV1493" s="1"/>
      <c r="DLW1493" s="1"/>
      <c r="DLX1493" s="1"/>
      <c r="DLY1493" s="1"/>
      <c r="DLZ1493" s="1"/>
      <c r="DMA1493" s="1"/>
      <c r="DMB1493" s="1"/>
      <c r="DMC1493" s="1"/>
      <c r="DMD1493" s="1"/>
      <c r="DME1493" s="1"/>
      <c r="DMF1493" s="1"/>
      <c r="DMG1493" s="1"/>
      <c r="DMH1493" s="1"/>
      <c r="DMI1493" s="1"/>
      <c r="DMJ1493" s="1"/>
      <c r="DMK1493" s="1"/>
      <c r="DML1493" s="1"/>
      <c r="DMM1493" s="1"/>
      <c r="DMN1493" s="1"/>
      <c r="DMO1493" s="1"/>
      <c r="DMP1493" s="1"/>
      <c r="DMQ1493" s="1"/>
      <c r="DMR1493" s="1"/>
      <c r="DMS1493" s="1"/>
      <c r="DMT1493" s="1"/>
      <c r="DMU1493" s="1"/>
      <c r="DMV1493" s="1"/>
      <c r="DMW1493" s="1"/>
      <c r="DMX1493" s="1"/>
      <c r="DMY1493" s="1"/>
      <c r="DMZ1493" s="1"/>
      <c r="DNA1493" s="1"/>
      <c r="DNB1493" s="1"/>
      <c r="DNC1493" s="1"/>
      <c r="DND1493" s="1"/>
      <c r="DNE1493" s="1"/>
      <c r="DNF1493" s="1"/>
      <c r="DNG1493" s="1"/>
      <c r="DNH1493" s="1"/>
      <c r="DNI1493" s="1"/>
      <c r="DNJ1493" s="1"/>
      <c r="DNK1493" s="1"/>
      <c r="DNL1493" s="1"/>
      <c r="DNM1493" s="1"/>
      <c r="DNN1493" s="1"/>
      <c r="DNO1493" s="1"/>
      <c r="DNP1493" s="1"/>
      <c r="DNQ1493" s="1"/>
      <c r="DNR1493" s="1"/>
      <c r="DNS1493" s="1"/>
      <c r="DNT1493" s="1"/>
      <c r="DNU1493" s="1"/>
      <c r="DNV1493" s="1"/>
      <c r="DNW1493" s="1"/>
      <c r="DNX1493" s="1"/>
      <c r="DNY1493" s="1"/>
      <c r="DNZ1493" s="1"/>
      <c r="DOA1493" s="1"/>
      <c r="DOB1493" s="1"/>
      <c r="DOC1493" s="1"/>
      <c r="DOD1493" s="1"/>
      <c r="DOE1493" s="1"/>
      <c r="DOF1493" s="1"/>
      <c r="DOG1493" s="1"/>
      <c r="DOH1493" s="1"/>
      <c r="DOI1493" s="1"/>
      <c r="DOJ1493" s="1"/>
      <c r="DOK1493" s="1"/>
      <c r="DOL1493" s="1"/>
      <c r="DOM1493" s="1"/>
      <c r="DON1493" s="1"/>
      <c r="DOO1493" s="1"/>
      <c r="DOP1493" s="1"/>
      <c r="DOQ1493" s="1"/>
      <c r="DOR1493" s="1"/>
      <c r="DOS1493" s="1"/>
      <c r="DOT1493" s="1"/>
      <c r="DOU1493" s="1"/>
      <c r="DOV1493" s="1"/>
      <c r="DOW1493" s="1"/>
      <c r="DOX1493" s="1"/>
      <c r="DOY1493" s="1"/>
      <c r="DOZ1493" s="1"/>
      <c r="DPA1493" s="1"/>
      <c r="DPB1493" s="1"/>
      <c r="DPC1493" s="1"/>
      <c r="DPD1493" s="1"/>
      <c r="DPE1493" s="1"/>
      <c r="DPF1493" s="1"/>
      <c r="DPG1493" s="1"/>
      <c r="DPH1493" s="1"/>
      <c r="DPI1493" s="1"/>
      <c r="DPJ1493" s="1"/>
      <c r="DPK1493" s="1"/>
      <c r="DPL1493" s="1"/>
      <c r="DPM1493" s="1"/>
      <c r="DPN1493" s="1"/>
      <c r="DPO1493" s="1"/>
      <c r="DPP1493" s="1"/>
      <c r="DPQ1493" s="1"/>
      <c r="DPR1493" s="1"/>
      <c r="DPS1493" s="1"/>
      <c r="DPT1493" s="1"/>
      <c r="DPU1493" s="1"/>
      <c r="DPV1493" s="1"/>
      <c r="DPW1493" s="1"/>
      <c r="DPX1493" s="1"/>
      <c r="DPY1493" s="1"/>
      <c r="DPZ1493" s="1"/>
      <c r="DQA1493" s="1"/>
      <c r="DQB1493" s="1"/>
      <c r="DQC1493" s="1"/>
      <c r="DQD1493" s="1"/>
      <c r="DQE1493" s="1"/>
      <c r="DQF1493" s="1"/>
      <c r="DQG1493" s="1"/>
      <c r="DQH1493" s="1"/>
      <c r="DQI1493" s="1"/>
      <c r="DQJ1493" s="1"/>
      <c r="DQK1493" s="1"/>
      <c r="DQL1493" s="1"/>
      <c r="DQM1493" s="1"/>
      <c r="DQN1493" s="1"/>
      <c r="DQO1493" s="1"/>
      <c r="DQP1493" s="1"/>
      <c r="DQQ1493" s="1"/>
      <c r="DQR1493" s="1"/>
      <c r="DQS1493" s="1"/>
      <c r="DQT1493" s="1"/>
      <c r="DQU1493" s="1"/>
      <c r="DQV1493" s="1"/>
      <c r="DQW1493" s="1"/>
      <c r="DQX1493" s="1"/>
      <c r="DQY1493" s="1"/>
      <c r="DQZ1493" s="1"/>
      <c r="DRA1493" s="1"/>
      <c r="DRB1493" s="1"/>
      <c r="DRC1493" s="1"/>
      <c r="DRD1493" s="1"/>
      <c r="DRE1493" s="1"/>
      <c r="DRF1493" s="1"/>
      <c r="DRG1493" s="1"/>
      <c r="DRH1493" s="1"/>
      <c r="DRI1493" s="1"/>
      <c r="DRJ1493" s="1"/>
      <c r="DRK1493" s="1"/>
      <c r="DRL1493" s="1"/>
      <c r="DRM1493" s="1"/>
      <c r="DRN1493" s="1"/>
      <c r="DRO1493" s="1"/>
      <c r="DRP1493" s="1"/>
      <c r="DRQ1493" s="1"/>
      <c r="DRR1493" s="1"/>
      <c r="DRS1493" s="1"/>
      <c r="DRT1493" s="1"/>
      <c r="DRU1493" s="1"/>
      <c r="DRV1493" s="1"/>
      <c r="DRW1493" s="1"/>
      <c r="DRX1493" s="1"/>
      <c r="DRY1493" s="1"/>
      <c r="DRZ1493" s="1"/>
      <c r="DSA1493" s="1"/>
      <c r="DSB1493" s="1"/>
      <c r="DSC1493" s="1"/>
      <c r="DSD1493" s="1"/>
      <c r="DSE1493" s="1"/>
      <c r="DSF1493" s="1"/>
      <c r="DSG1493" s="1"/>
      <c r="DSH1493" s="1"/>
      <c r="DSI1493" s="1"/>
      <c r="DSJ1493" s="1"/>
      <c r="DSK1493" s="1"/>
      <c r="DSL1493" s="1"/>
      <c r="DSM1493" s="1"/>
      <c r="DSN1493" s="1"/>
      <c r="DSO1493" s="1"/>
      <c r="DSP1493" s="1"/>
      <c r="DSQ1493" s="1"/>
      <c r="DSR1493" s="1"/>
      <c r="DSS1493" s="1"/>
      <c r="DST1493" s="1"/>
      <c r="DSU1493" s="1"/>
      <c r="DSV1493" s="1"/>
      <c r="DSW1493" s="1"/>
      <c r="DSX1493" s="1"/>
      <c r="DSY1493" s="1"/>
      <c r="DSZ1493" s="1"/>
      <c r="DTA1493" s="1"/>
      <c r="DTB1493" s="1"/>
      <c r="DTC1493" s="1"/>
      <c r="DTD1493" s="1"/>
      <c r="DTE1493" s="1"/>
      <c r="DTF1493" s="1"/>
      <c r="DTG1493" s="1"/>
      <c r="DTH1493" s="1"/>
      <c r="DTI1493" s="1"/>
      <c r="DTJ1493" s="1"/>
      <c r="DTK1493" s="1"/>
      <c r="DTL1493" s="1"/>
      <c r="DTM1493" s="1"/>
      <c r="DTN1493" s="1"/>
      <c r="DTO1493" s="1"/>
      <c r="DTP1493" s="1"/>
      <c r="DTQ1493" s="1"/>
      <c r="DTR1493" s="1"/>
      <c r="DTS1493" s="1"/>
      <c r="DTT1493" s="1"/>
      <c r="DTU1493" s="1"/>
      <c r="DTV1493" s="1"/>
      <c r="DTW1493" s="1"/>
      <c r="DTX1493" s="1"/>
      <c r="DTY1493" s="1"/>
      <c r="DTZ1493" s="1"/>
      <c r="DUA1493" s="1"/>
      <c r="DUB1493" s="1"/>
      <c r="DUC1493" s="1"/>
      <c r="DUD1493" s="1"/>
      <c r="DUE1493" s="1"/>
      <c r="DUF1493" s="1"/>
      <c r="DUG1493" s="1"/>
      <c r="DUH1493" s="1"/>
      <c r="DUI1493" s="1"/>
      <c r="DUJ1493" s="1"/>
      <c r="DUK1493" s="1"/>
      <c r="DUL1493" s="1"/>
      <c r="DUM1493" s="1"/>
      <c r="DUN1493" s="1"/>
      <c r="DUO1493" s="1"/>
      <c r="DUP1493" s="1"/>
      <c r="DUQ1493" s="1"/>
      <c r="DUR1493" s="1"/>
      <c r="DUS1493" s="1"/>
      <c r="DUT1493" s="1"/>
      <c r="DUU1493" s="1"/>
      <c r="DUV1493" s="1"/>
      <c r="DUW1493" s="1"/>
      <c r="DUX1493" s="1"/>
      <c r="DUY1493" s="1"/>
      <c r="DUZ1493" s="1"/>
      <c r="DVA1493" s="1"/>
      <c r="DVB1493" s="1"/>
      <c r="DVC1493" s="1"/>
      <c r="DVD1493" s="1"/>
      <c r="DVE1493" s="1"/>
      <c r="DVF1493" s="1"/>
      <c r="DVG1493" s="1"/>
      <c r="DVH1493" s="1"/>
      <c r="DVI1493" s="1"/>
      <c r="DVJ1493" s="1"/>
      <c r="DVK1493" s="1"/>
      <c r="DVL1493" s="1"/>
      <c r="DVM1493" s="1"/>
      <c r="DVN1493" s="1"/>
      <c r="DVO1493" s="1"/>
      <c r="DVP1493" s="1"/>
      <c r="DVQ1493" s="1"/>
      <c r="DVR1493" s="1"/>
      <c r="DVS1493" s="1"/>
      <c r="DVT1493" s="1"/>
      <c r="DVU1493" s="1"/>
      <c r="DVV1493" s="1"/>
      <c r="DVW1493" s="1"/>
      <c r="DVX1493" s="1"/>
      <c r="DVY1493" s="1"/>
      <c r="DVZ1493" s="1"/>
      <c r="DWA1493" s="1"/>
      <c r="DWB1493" s="1"/>
      <c r="DWC1493" s="1"/>
      <c r="DWD1493" s="1"/>
      <c r="DWE1493" s="1"/>
      <c r="DWF1493" s="1"/>
      <c r="DWG1493" s="1"/>
      <c r="DWH1493" s="1"/>
      <c r="DWI1493" s="1"/>
      <c r="DWJ1493" s="1"/>
      <c r="DWK1493" s="1"/>
      <c r="DWL1493" s="1"/>
      <c r="DWM1493" s="1"/>
      <c r="DWN1493" s="1"/>
      <c r="DWO1493" s="1"/>
      <c r="DWP1493" s="1"/>
      <c r="DWQ1493" s="1"/>
      <c r="DWR1493" s="1"/>
      <c r="DWS1493" s="1"/>
      <c r="DWT1493" s="1"/>
      <c r="DWU1493" s="1"/>
      <c r="DWV1493" s="1"/>
      <c r="DWW1493" s="1"/>
      <c r="DWX1493" s="1"/>
      <c r="DWY1493" s="1"/>
      <c r="DWZ1493" s="1"/>
      <c r="DXA1493" s="1"/>
      <c r="DXB1493" s="1"/>
      <c r="DXC1493" s="1"/>
      <c r="DXD1493" s="1"/>
      <c r="DXE1493" s="1"/>
      <c r="DXF1493" s="1"/>
      <c r="DXG1493" s="1"/>
      <c r="DXH1493" s="1"/>
      <c r="DXI1493" s="1"/>
      <c r="DXJ1493" s="1"/>
      <c r="DXK1493" s="1"/>
      <c r="DXL1493" s="1"/>
      <c r="DXM1493" s="1"/>
      <c r="DXN1493" s="1"/>
      <c r="DXO1493" s="1"/>
      <c r="DXP1493" s="1"/>
      <c r="DXQ1493" s="1"/>
      <c r="DXR1493" s="1"/>
      <c r="DXS1493" s="1"/>
      <c r="DXT1493" s="1"/>
      <c r="DXU1493" s="1"/>
      <c r="DXV1493" s="1"/>
      <c r="DXW1493" s="1"/>
      <c r="DXX1493" s="1"/>
      <c r="DXY1493" s="1"/>
      <c r="DXZ1493" s="1"/>
      <c r="DYA1493" s="1"/>
      <c r="DYB1493" s="1"/>
      <c r="DYC1493" s="1"/>
      <c r="DYD1493" s="1"/>
      <c r="DYE1493" s="1"/>
      <c r="DYF1493" s="1"/>
      <c r="DYG1493" s="1"/>
      <c r="DYH1493" s="1"/>
      <c r="DYI1493" s="1"/>
      <c r="DYJ1493" s="1"/>
      <c r="DYK1493" s="1"/>
      <c r="DYL1493" s="1"/>
      <c r="DYM1493" s="1"/>
      <c r="DYN1493" s="1"/>
      <c r="DYO1493" s="1"/>
      <c r="DYP1493" s="1"/>
      <c r="DYQ1493" s="1"/>
      <c r="DYR1493" s="1"/>
      <c r="DYS1493" s="1"/>
      <c r="DYT1493" s="1"/>
      <c r="DYU1493" s="1"/>
      <c r="DYV1493" s="1"/>
      <c r="DYW1493" s="1"/>
      <c r="DYX1493" s="1"/>
      <c r="DYY1493" s="1"/>
      <c r="DYZ1493" s="1"/>
      <c r="DZA1493" s="1"/>
      <c r="DZB1493" s="1"/>
      <c r="DZC1493" s="1"/>
      <c r="DZD1493" s="1"/>
      <c r="DZE1493" s="1"/>
      <c r="DZF1493" s="1"/>
      <c r="DZG1493" s="1"/>
      <c r="DZH1493" s="1"/>
      <c r="DZI1493" s="1"/>
      <c r="DZJ1493" s="1"/>
      <c r="DZK1493" s="1"/>
      <c r="DZL1493" s="1"/>
      <c r="DZM1493" s="1"/>
      <c r="DZN1493" s="1"/>
      <c r="DZO1493" s="1"/>
      <c r="DZP1493" s="1"/>
      <c r="DZQ1493" s="1"/>
      <c r="DZR1493" s="1"/>
      <c r="DZS1493" s="1"/>
      <c r="DZT1493" s="1"/>
      <c r="DZU1493" s="1"/>
      <c r="DZV1493" s="1"/>
      <c r="DZW1493" s="1"/>
      <c r="DZX1493" s="1"/>
      <c r="DZY1493" s="1"/>
      <c r="DZZ1493" s="1"/>
      <c r="EAA1493" s="1"/>
      <c r="EAB1493" s="1"/>
      <c r="EAC1493" s="1"/>
      <c r="EAD1493" s="1"/>
      <c r="EAE1493" s="1"/>
      <c r="EAF1493" s="1"/>
      <c r="EAG1493" s="1"/>
      <c r="EAH1493" s="1"/>
      <c r="EAI1493" s="1"/>
      <c r="EAJ1493" s="1"/>
      <c r="EAK1493" s="1"/>
      <c r="EAL1493" s="1"/>
      <c r="EAM1493" s="1"/>
      <c r="EAN1493" s="1"/>
      <c r="EAO1493" s="1"/>
      <c r="EAP1493" s="1"/>
      <c r="EAQ1493" s="1"/>
      <c r="EAR1493" s="1"/>
      <c r="EAS1493" s="1"/>
      <c r="EAT1493" s="1"/>
      <c r="EAU1493" s="1"/>
      <c r="EAV1493" s="1"/>
      <c r="EAW1493" s="1"/>
      <c r="EAX1493" s="1"/>
      <c r="EAY1493" s="1"/>
      <c r="EAZ1493" s="1"/>
      <c r="EBA1493" s="1"/>
      <c r="EBB1493" s="1"/>
      <c r="EBC1493" s="1"/>
      <c r="EBD1493" s="1"/>
      <c r="EBE1493" s="1"/>
      <c r="EBF1493" s="1"/>
      <c r="EBG1493" s="1"/>
      <c r="EBH1493" s="1"/>
      <c r="EBI1493" s="1"/>
      <c r="EBJ1493" s="1"/>
      <c r="EBK1493" s="1"/>
      <c r="EBL1493" s="1"/>
      <c r="EBM1493" s="1"/>
      <c r="EBN1493" s="1"/>
      <c r="EBO1493" s="1"/>
      <c r="EBP1493" s="1"/>
      <c r="EBQ1493" s="1"/>
      <c r="EBR1493" s="1"/>
      <c r="EBS1493" s="1"/>
      <c r="EBT1493" s="1"/>
      <c r="EBU1493" s="1"/>
      <c r="EBV1493" s="1"/>
      <c r="EBW1493" s="1"/>
      <c r="EBX1493" s="1"/>
      <c r="EBY1493" s="1"/>
      <c r="EBZ1493" s="1"/>
      <c r="ECA1493" s="1"/>
      <c r="ECB1493" s="1"/>
      <c r="ECC1493" s="1"/>
      <c r="ECD1493" s="1"/>
      <c r="ECE1493" s="1"/>
      <c r="ECF1493" s="1"/>
      <c r="ECG1493" s="1"/>
      <c r="ECH1493" s="1"/>
      <c r="ECI1493" s="1"/>
      <c r="ECJ1493" s="1"/>
      <c r="ECK1493" s="1"/>
      <c r="ECL1493" s="1"/>
      <c r="ECM1493" s="1"/>
      <c r="ECN1493" s="1"/>
      <c r="ECO1493" s="1"/>
      <c r="ECP1493" s="1"/>
      <c r="ECQ1493" s="1"/>
      <c r="ECR1493" s="1"/>
      <c r="ECS1493" s="1"/>
      <c r="ECT1493" s="1"/>
      <c r="ECU1493" s="1"/>
      <c r="ECV1493" s="1"/>
      <c r="ECW1493" s="1"/>
      <c r="ECX1493" s="1"/>
      <c r="ECY1493" s="1"/>
      <c r="ECZ1493" s="1"/>
      <c r="EDA1493" s="1"/>
      <c r="EDB1493" s="1"/>
      <c r="EDC1493" s="1"/>
      <c r="EDD1493" s="1"/>
      <c r="EDE1493" s="1"/>
      <c r="EDF1493" s="1"/>
      <c r="EDG1493" s="1"/>
      <c r="EDH1493" s="1"/>
      <c r="EDI1493" s="1"/>
      <c r="EDJ1493" s="1"/>
      <c r="EDK1493" s="1"/>
      <c r="EDL1493" s="1"/>
      <c r="EDM1493" s="1"/>
      <c r="EDN1493" s="1"/>
      <c r="EDO1493" s="1"/>
      <c r="EDP1493" s="1"/>
      <c r="EDQ1493" s="1"/>
      <c r="EDR1493" s="1"/>
      <c r="EDS1493" s="1"/>
      <c r="EDT1493" s="1"/>
      <c r="EDU1493" s="1"/>
      <c r="EDV1493" s="1"/>
      <c r="EDW1493" s="1"/>
      <c r="EDX1493" s="1"/>
      <c r="EDY1493" s="1"/>
      <c r="EDZ1493" s="1"/>
      <c r="EEA1493" s="1"/>
      <c r="EEB1493" s="1"/>
      <c r="EEC1493" s="1"/>
      <c r="EED1493" s="1"/>
      <c r="EEE1493" s="1"/>
      <c r="EEF1493" s="1"/>
      <c r="EEG1493" s="1"/>
      <c r="EEH1493" s="1"/>
      <c r="EEI1493" s="1"/>
      <c r="EEJ1493" s="1"/>
      <c r="EEK1493" s="1"/>
      <c r="EEL1493" s="1"/>
      <c r="EEM1493" s="1"/>
      <c r="EEN1493" s="1"/>
      <c r="EEO1493" s="1"/>
      <c r="EEP1493" s="1"/>
      <c r="EEQ1493" s="1"/>
      <c r="EER1493" s="1"/>
      <c r="EES1493" s="1"/>
      <c r="EET1493" s="1"/>
      <c r="EEU1493" s="1"/>
      <c r="EEV1493" s="1"/>
      <c r="EEW1493" s="1"/>
      <c r="EEX1493" s="1"/>
      <c r="EEY1493" s="1"/>
      <c r="EEZ1493" s="1"/>
      <c r="EFA1493" s="1"/>
      <c r="EFB1493" s="1"/>
      <c r="EFC1493" s="1"/>
      <c r="EFD1493" s="1"/>
      <c r="EFE1493" s="1"/>
      <c r="EFF1493" s="1"/>
      <c r="EFG1493" s="1"/>
      <c r="EFH1493" s="1"/>
      <c r="EFI1493" s="1"/>
      <c r="EFJ1493" s="1"/>
      <c r="EFK1493" s="1"/>
      <c r="EFL1493" s="1"/>
      <c r="EFM1493" s="1"/>
      <c r="EFN1493" s="1"/>
      <c r="EFO1493" s="1"/>
      <c r="EFP1493" s="1"/>
      <c r="EFQ1493" s="1"/>
      <c r="EFR1493" s="1"/>
      <c r="EFS1493" s="1"/>
      <c r="EFT1493" s="1"/>
      <c r="EFU1493" s="1"/>
      <c r="EFV1493" s="1"/>
      <c r="EFW1493" s="1"/>
      <c r="EFX1493" s="1"/>
      <c r="EFY1493" s="1"/>
      <c r="EFZ1493" s="1"/>
      <c r="EGA1493" s="1"/>
      <c r="EGB1493" s="1"/>
      <c r="EGC1493" s="1"/>
      <c r="EGD1493" s="1"/>
      <c r="EGE1493" s="1"/>
      <c r="EGF1493" s="1"/>
      <c r="EGG1493" s="1"/>
      <c r="EGH1493" s="1"/>
      <c r="EGI1493" s="1"/>
      <c r="EGJ1493" s="1"/>
      <c r="EGK1493" s="1"/>
      <c r="EGL1493" s="1"/>
      <c r="EGM1493" s="1"/>
      <c r="EGN1493" s="1"/>
      <c r="EGO1493" s="1"/>
      <c r="EGP1493" s="1"/>
      <c r="EGQ1493" s="1"/>
      <c r="EGR1493" s="1"/>
      <c r="EGS1493" s="1"/>
      <c r="EGT1493" s="1"/>
      <c r="EGU1493" s="1"/>
      <c r="EGV1493" s="1"/>
      <c r="EGW1493" s="1"/>
      <c r="EGX1493" s="1"/>
      <c r="EGY1493" s="1"/>
      <c r="EGZ1493" s="1"/>
      <c r="EHA1493" s="1"/>
      <c r="EHB1493" s="1"/>
      <c r="EHC1493" s="1"/>
      <c r="EHD1493" s="1"/>
      <c r="EHE1493" s="1"/>
      <c r="EHF1493" s="1"/>
      <c r="EHG1493" s="1"/>
      <c r="EHH1493" s="1"/>
      <c r="EHI1493" s="1"/>
      <c r="EHJ1493" s="1"/>
      <c r="EHK1493" s="1"/>
      <c r="EHL1493" s="1"/>
      <c r="EHM1493" s="1"/>
      <c r="EHN1493" s="1"/>
      <c r="EHO1493" s="1"/>
      <c r="EHP1493" s="1"/>
      <c r="EHQ1493" s="1"/>
      <c r="EHR1493" s="1"/>
      <c r="EHS1493" s="1"/>
      <c r="EHT1493" s="1"/>
      <c r="EHU1493" s="1"/>
      <c r="EHV1493" s="1"/>
      <c r="EHW1493" s="1"/>
      <c r="EHX1493" s="1"/>
      <c r="EHY1493" s="1"/>
      <c r="EHZ1493" s="1"/>
      <c r="EIA1493" s="1"/>
      <c r="EIB1493" s="1"/>
      <c r="EIC1493" s="1"/>
      <c r="EID1493" s="1"/>
      <c r="EIE1493" s="1"/>
      <c r="EIF1493" s="1"/>
      <c r="EIG1493" s="1"/>
      <c r="EIH1493" s="1"/>
      <c r="EII1493" s="1"/>
      <c r="EIJ1493" s="1"/>
      <c r="EIK1493" s="1"/>
      <c r="EIL1493" s="1"/>
      <c r="EIM1493" s="1"/>
      <c r="EIN1493" s="1"/>
      <c r="EIO1493" s="1"/>
      <c r="EIP1493" s="1"/>
      <c r="EIQ1493" s="1"/>
      <c r="EIR1493" s="1"/>
      <c r="EIS1493" s="1"/>
      <c r="EIT1493" s="1"/>
      <c r="EIU1493" s="1"/>
      <c r="EIV1493" s="1"/>
      <c r="EIW1493" s="1"/>
      <c r="EIX1493" s="1"/>
      <c r="EIY1493" s="1"/>
      <c r="EIZ1493" s="1"/>
      <c r="EJA1493" s="1"/>
      <c r="EJB1493" s="1"/>
      <c r="EJC1493" s="1"/>
      <c r="EJD1493" s="1"/>
      <c r="EJE1493" s="1"/>
      <c r="EJF1493" s="1"/>
      <c r="EJG1493" s="1"/>
      <c r="EJH1493" s="1"/>
      <c r="EJI1493" s="1"/>
      <c r="EJJ1493" s="1"/>
      <c r="EJK1493" s="1"/>
      <c r="EJL1493" s="1"/>
      <c r="EJM1493" s="1"/>
      <c r="EJN1493" s="1"/>
      <c r="EJO1493" s="1"/>
      <c r="EJP1493" s="1"/>
      <c r="EJQ1493" s="1"/>
      <c r="EJR1493" s="1"/>
      <c r="EJS1493" s="1"/>
      <c r="EJT1493" s="1"/>
      <c r="EJU1493" s="1"/>
      <c r="EJV1493" s="1"/>
      <c r="EJW1493" s="1"/>
      <c r="EJX1493" s="1"/>
      <c r="EJY1493" s="1"/>
      <c r="EJZ1493" s="1"/>
      <c r="EKA1493" s="1"/>
      <c r="EKB1493" s="1"/>
      <c r="EKC1493" s="1"/>
      <c r="EKD1493" s="1"/>
      <c r="EKE1493" s="1"/>
      <c r="EKF1493" s="1"/>
      <c r="EKG1493" s="1"/>
      <c r="EKH1493" s="1"/>
      <c r="EKI1493" s="1"/>
      <c r="EKJ1493" s="1"/>
      <c r="EKK1493" s="1"/>
      <c r="EKL1493" s="1"/>
      <c r="EKM1493" s="1"/>
      <c r="EKN1493" s="1"/>
      <c r="EKO1493" s="1"/>
      <c r="EKP1493" s="1"/>
      <c r="EKQ1493" s="1"/>
      <c r="EKR1493" s="1"/>
      <c r="EKS1493" s="1"/>
      <c r="EKT1493" s="1"/>
      <c r="EKU1493" s="1"/>
      <c r="EKV1493" s="1"/>
      <c r="EKW1493" s="1"/>
      <c r="EKX1493" s="1"/>
      <c r="EKY1493" s="1"/>
      <c r="EKZ1493" s="1"/>
      <c r="ELA1493" s="1"/>
      <c r="ELB1493" s="1"/>
      <c r="ELC1493" s="1"/>
      <c r="ELD1493" s="1"/>
      <c r="ELE1493" s="1"/>
      <c r="ELF1493" s="1"/>
      <c r="ELG1493" s="1"/>
      <c r="ELH1493" s="1"/>
      <c r="ELI1493" s="1"/>
      <c r="ELJ1493" s="1"/>
      <c r="ELK1493" s="1"/>
      <c r="ELL1493" s="1"/>
      <c r="ELM1493" s="1"/>
      <c r="ELN1493" s="1"/>
      <c r="ELO1493" s="1"/>
      <c r="ELP1493" s="1"/>
      <c r="ELQ1493" s="1"/>
      <c r="ELR1493" s="1"/>
      <c r="ELS1493" s="1"/>
      <c r="ELT1493" s="1"/>
      <c r="ELU1493" s="1"/>
      <c r="ELV1493" s="1"/>
      <c r="ELW1493" s="1"/>
      <c r="ELX1493" s="1"/>
      <c r="ELY1493" s="1"/>
      <c r="ELZ1493" s="1"/>
      <c r="EMA1493" s="1"/>
      <c r="EMB1493" s="1"/>
      <c r="EMC1493" s="1"/>
      <c r="EMD1493" s="1"/>
      <c r="EME1493" s="1"/>
      <c r="EMF1493" s="1"/>
      <c r="EMG1493" s="1"/>
      <c r="EMH1493" s="1"/>
      <c r="EMI1493" s="1"/>
      <c r="EMJ1493" s="1"/>
      <c r="EMK1493" s="1"/>
      <c r="EML1493" s="1"/>
      <c r="EMM1493" s="1"/>
      <c r="EMN1493" s="1"/>
      <c r="EMO1493" s="1"/>
      <c r="EMP1493" s="1"/>
      <c r="EMQ1493" s="1"/>
      <c r="EMR1493" s="1"/>
      <c r="EMS1493" s="1"/>
      <c r="EMT1493" s="1"/>
      <c r="EMU1493" s="1"/>
      <c r="EMV1493" s="1"/>
      <c r="EMW1493" s="1"/>
      <c r="EMX1493" s="1"/>
      <c r="EMY1493" s="1"/>
      <c r="EMZ1493" s="1"/>
      <c r="ENA1493" s="1"/>
      <c r="ENB1493" s="1"/>
      <c r="ENC1493" s="1"/>
      <c r="END1493" s="1"/>
      <c r="ENE1493" s="1"/>
      <c r="ENF1493" s="1"/>
      <c r="ENG1493" s="1"/>
      <c r="ENH1493" s="1"/>
      <c r="ENI1493" s="1"/>
      <c r="ENJ1493" s="1"/>
      <c r="ENK1493" s="1"/>
      <c r="ENL1493" s="1"/>
      <c r="ENM1493" s="1"/>
      <c r="ENN1493" s="1"/>
      <c r="ENO1493" s="1"/>
      <c r="ENP1493" s="1"/>
      <c r="ENQ1493" s="1"/>
      <c r="ENR1493" s="1"/>
      <c r="ENS1493" s="1"/>
      <c r="ENT1493" s="1"/>
      <c r="ENU1493" s="1"/>
      <c r="ENV1493" s="1"/>
      <c r="ENW1493" s="1"/>
      <c r="ENX1493" s="1"/>
      <c r="ENY1493" s="1"/>
      <c r="ENZ1493" s="1"/>
      <c r="EOA1493" s="1"/>
      <c r="EOB1493" s="1"/>
      <c r="EOC1493" s="1"/>
      <c r="EOD1493" s="1"/>
      <c r="EOE1493" s="1"/>
      <c r="EOF1493" s="1"/>
      <c r="EOG1493" s="1"/>
      <c r="EOH1493" s="1"/>
      <c r="EOI1493" s="1"/>
      <c r="EOJ1493" s="1"/>
      <c r="EOK1493" s="1"/>
      <c r="EOL1493" s="1"/>
      <c r="EOM1493" s="1"/>
      <c r="EON1493" s="1"/>
      <c r="EOO1493" s="1"/>
      <c r="EOP1493" s="1"/>
      <c r="EOQ1493" s="1"/>
      <c r="EOR1493" s="1"/>
      <c r="EOS1493" s="1"/>
      <c r="EOT1493" s="1"/>
      <c r="EOU1493" s="1"/>
      <c r="EOV1493" s="1"/>
      <c r="EOW1493" s="1"/>
      <c r="EOX1493" s="1"/>
      <c r="EOY1493" s="1"/>
      <c r="EOZ1493" s="1"/>
      <c r="EPA1493" s="1"/>
      <c r="EPB1493" s="1"/>
      <c r="EPC1493" s="1"/>
      <c r="EPD1493" s="1"/>
      <c r="EPE1493" s="1"/>
      <c r="EPF1493" s="1"/>
      <c r="EPG1493" s="1"/>
      <c r="EPH1493" s="1"/>
      <c r="EPI1493" s="1"/>
      <c r="EPJ1493" s="1"/>
      <c r="EPK1493" s="1"/>
      <c r="EPL1493" s="1"/>
      <c r="EPM1493" s="1"/>
      <c r="EPN1493" s="1"/>
      <c r="EPO1493" s="1"/>
      <c r="EPP1493" s="1"/>
      <c r="EPQ1493" s="1"/>
      <c r="EPR1493" s="1"/>
      <c r="EPS1493" s="1"/>
      <c r="EPT1493" s="1"/>
      <c r="EPU1493" s="1"/>
      <c r="EPV1493" s="1"/>
      <c r="EPW1493" s="1"/>
      <c r="EPX1493" s="1"/>
      <c r="EPY1493" s="1"/>
      <c r="EPZ1493" s="1"/>
      <c r="EQA1493" s="1"/>
      <c r="EQB1493" s="1"/>
      <c r="EQC1493" s="1"/>
      <c r="EQD1493" s="1"/>
      <c r="EQE1493" s="1"/>
      <c r="EQF1493" s="1"/>
      <c r="EQG1493" s="1"/>
      <c r="EQH1493" s="1"/>
      <c r="EQI1493" s="1"/>
      <c r="EQJ1493" s="1"/>
      <c r="EQK1493" s="1"/>
      <c r="EQL1493" s="1"/>
      <c r="EQM1493" s="1"/>
      <c r="EQN1493" s="1"/>
      <c r="EQO1493" s="1"/>
      <c r="EQP1493" s="1"/>
      <c r="EQQ1493" s="1"/>
      <c r="EQR1493" s="1"/>
      <c r="EQS1493" s="1"/>
      <c r="EQT1493" s="1"/>
      <c r="EQU1493" s="1"/>
      <c r="EQV1493" s="1"/>
      <c r="EQW1493" s="1"/>
      <c r="EQX1493" s="1"/>
      <c r="EQY1493" s="1"/>
      <c r="EQZ1493" s="1"/>
      <c r="ERA1493" s="1"/>
      <c r="ERB1493" s="1"/>
      <c r="ERC1493" s="1"/>
      <c r="ERD1493" s="1"/>
      <c r="ERE1493" s="1"/>
      <c r="ERF1493" s="1"/>
      <c r="ERG1493" s="1"/>
      <c r="ERH1493" s="1"/>
      <c r="ERI1493" s="1"/>
      <c r="ERJ1493" s="1"/>
      <c r="ERK1493" s="1"/>
      <c r="ERL1493" s="1"/>
      <c r="ERM1493" s="1"/>
      <c r="ERN1493" s="1"/>
      <c r="ERO1493" s="1"/>
      <c r="ERP1493" s="1"/>
      <c r="ERQ1493" s="1"/>
      <c r="ERR1493" s="1"/>
      <c r="ERS1493" s="1"/>
      <c r="ERT1493" s="1"/>
      <c r="ERU1493" s="1"/>
      <c r="ERV1493" s="1"/>
      <c r="ERW1493" s="1"/>
      <c r="ERX1493" s="1"/>
      <c r="ERY1493" s="1"/>
      <c r="ERZ1493" s="1"/>
      <c r="ESA1493" s="1"/>
      <c r="ESB1493" s="1"/>
      <c r="ESC1493" s="1"/>
      <c r="ESD1493" s="1"/>
      <c r="ESE1493" s="1"/>
      <c r="ESF1493" s="1"/>
      <c r="ESG1493" s="1"/>
      <c r="ESH1493" s="1"/>
      <c r="ESI1493" s="1"/>
      <c r="ESJ1493" s="1"/>
      <c r="ESK1493" s="1"/>
      <c r="ESL1493" s="1"/>
      <c r="ESM1493" s="1"/>
      <c r="ESN1493" s="1"/>
      <c r="ESO1493" s="1"/>
      <c r="ESP1493" s="1"/>
      <c r="ESQ1493" s="1"/>
      <c r="ESR1493" s="1"/>
      <c r="ESS1493" s="1"/>
      <c r="EST1493" s="1"/>
      <c r="ESU1493" s="1"/>
      <c r="ESV1493" s="1"/>
      <c r="ESW1493" s="1"/>
      <c r="ESX1493" s="1"/>
      <c r="ESY1493" s="1"/>
      <c r="ESZ1493" s="1"/>
      <c r="ETA1493" s="1"/>
      <c r="ETB1493" s="1"/>
      <c r="ETC1493" s="1"/>
      <c r="ETD1493" s="1"/>
      <c r="ETE1493" s="1"/>
      <c r="ETF1493" s="1"/>
      <c r="ETG1493" s="1"/>
      <c r="ETH1493" s="1"/>
      <c r="ETI1493" s="1"/>
      <c r="ETJ1493" s="1"/>
      <c r="ETK1493" s="1"/>
      <c r="ETL1493" s="1"/>
      <c r="ETM1493" s="1"/>
      <c r="ETN1493" s="1"/>
      <c r="ETO1493" s="1"/>
      <c r="ETP1493" s="1"/>
      <c r="ETQ1493" s="1"/>
      <c r="ETR1493" s="1"/>
      <c r="ETS1493" s="1"/>
      <c r="ETT1493" s="1"/>
      <c r="ETU1493" s="1"/>
      <c r="ETV1493" s="1"/>
      <c r="ETW1493" s="1"/>
      <c r="ETX1493" s="1"/>
      <c r="ETY1493" s="1"/>
      <c r="ETZ1493" s="1"/>
      <c r="EUA1493" s="1"/>
      <c r="EUB1493" s="1"/>
      <c r="EUC1493" s="1"/>
      <c r="EUD1493" s="1"/>
      <c r="EUE1493" s="1"/>
      <c r="EUF1493" s="1"/>
      <c r="EUG1493" s="1"/>
      <c r="EUH1493" s="1"/>
      <c r="EUI1493" s="1"/>
      <c r="EUJ1493" s="1"/>
      <c r="EUK1493" s="1"/>
      <c r="EUL1493" s="1"/>
      <c r="EUM1493" s="1"/>
      <c r="EUN1493" s="1"/>
      <c r="EUO1493" s="1"/>
      <c r="EUP1493" s="1"/>
      <c r="EUQ1493" s="1"/>
      <c r="EUR1493" s="1"/>
      <c r="EUS1493" s="1"/>
      <c r="EUT1493" s="1"/>
      <c r="EUU1493" s="1"/>
      <c r="EUV1493" s="1"/>
      <c r="EUW1493" s="1"/>
      <c r="EUX1493" s="1"/>
      <c r="EUY1493" s="1"/>
      <c r="EUZ1493" s="1"/>
      <c r="EVA1493" s="1"/>
      <c r="EVB1493" s="1"/>
      <c r="EVC1493" s="1"/>
      <c r="EVD1493" s="1"/>
      <c r="EVE1493" s="1"/>
      <c r="EVF1493" s="1"/>
      <c r="EVG1493" s="1"/>
      <c r="EVH1493" s="1"/>
      <c r="EVI1493" s="1"/>
      <c r="EVJ1493" s="1"/>
      <c r="EVK1493" s="1"/>
      <c r="EVL1493" s="1"/>
      <c r="EVM1493" s="1"/>
      <c r="EVN1493" s="1"/>
      <c r="EVO1493" s="1"/>
      <c r="EVP1493" s="1"/>
      <c r="EVQ1493" s="1"/>
      <c r="EVR1493" s="1"/>
      <c r="EVS1493" s="1"/>
      <c r="EVT1493" s="1"/>
      <c r="EVU1493" s="1"/>
      <c r="EVV1493" s="1"/>
      <c r="EVW1493" s="1"/>
      <c r="EVX1493" s="1"/>
      <c r="EVY1493" s="1"/>
      <c r="EVZ1493" s="1"/>
      <c r="EWA1493" s="1"/>
      <c r="EWB1493" s="1"/>
      <c r="EWC1493" s="1"/>
      <c r="EWD1493" s="1"/>
      <c r="EWE1493" s="1"/>
      <c r="EWF1493" s="1"/>
      <c r="EWG1493" s="1"/>
      <c r="EWH1493" s="1"/>
      <c r="EWI1493" s="1"/>
      <c r="EWJ1493" s="1"/>
      <c r="EWK1493" s="1"/>
      <c r="EWL1493" s="1"/>
      <c r="EWM1493" s="1"/>
      <c r="EWN1493" s="1"/>
      <c r="EWO1493" s="1"/>
      <c r="EWP1493" s="1"/>
      <c r="EWQ1493" s="1"/>
      <c r="EWR1493" s="1"/>
      <c r="EWS1493" s="1"/>
      <c r="EWT1493" s="1"/>
      <c r="EWU1493" s="1"/>
      <c r="EWV1493" s="1"/>
      <c r="EWW1493" s="1"/>
      <c r="EWX1493" s="1"/>
      <c r="EWY1493" s="1"/>
      <c r="EWZ1493" s="1"/>
      <c r="EXA1493" s="1"/>
      <c r="EXB1493" s="1"/>
      <c r="EXC1493" s="1"/>
      <c r="EXD1493" s="1"/>
      <c r="EXE1493" s="1"/>
      <c r="EXF1493" s="1"/>
      <c r="EXG1493" s="1"/>
      <c r="EXH1493" s="1"/>
      <c r="EXI1493" s="1"/>
      <c r="EXJ1493" s="1"/>
      <c r="EXK1493" s="1"/>
      <c r="EXL1493" s="1"/>
      <c r="EXM1493" s="1"/>
      <c r="EXN1493" s="1"/>
      <c r="EXO1493" s="1"/>
      <c r="EXP1493" s="1"/>
      <c r="EXQ1493" s="1"/>
      <c r="EXR1493" s="1"/>
      <c r="EXS1493" s="1"/>
      <c r="EXT1493" s="1"/>
      <c r="EXU1493" s="1"/>
      <c r="EXV1493" s="1"/>
      <c r="EXW1493" s="1"/>
      <c r="EXX1493" s="1"/>
      <c r="EXY1493" s="1"/>
      <c r="EXZ1493" s="1"/>
      <c r="EYA1493" s="1"/>
      <c r="EYB1493" s="1"/>
      <c r="EYC1493" s="1"/>
      <c r="EYD1493" s="1"/>
      <c r="EYE1493" s="1"/>
      <c r="EYF1493" s="1"/>
      <c r="EYG1493" s="1"/>
      <c r="EYH1493" s="1"/>
      <c r="EYI1493" s="1"/>
      <c r="EYJ1493" s="1"/>
      <c r="EYK1493" s="1"/>
      <c r="EYL1493" s="1"/>
      <c r="EYM1493" s="1"/>
      <c r="EYN1493" s="1"/>
      <c r="EYO1493" s="1"/>
      <c r="EYP1493" s="1"/>
      <c r="EYQ1493" s="1"/>
      <c r="EYR1493" s="1"/>
      <c r="EYS1493" s="1"/>
      <c r="EYT1493" s="1"/>
      <c r="EYU1493" s="1"/>
      <c r="EYV1493" s="1"/>
      <c r="EYW1493" s="1"/>
      <c r="EYX1493" s="1"/>
      <c r="EYY1493" s="1"/>
      <c r="EYZ1493" s="1"/>
      <c r="EZA1493" s="1"/>
      <c r="EZB1493" s="1"/>
      <c r="EZC1493" s="1"/>
      <c r="EZD1493" s="1"/>
      <c r="EZE1493" s="1"/>
      <c r="EZF1493" s="1"/>
      <c r="EZG1493" s="1"/>
      <c r="EZH1493" s="1"/>
      <c r="EZI1493" s="1"/>
      <c r="EZJ1493" s="1"/>
      <c r="EZK1493" s="1"/>
      <c r="EZL1493" s="1"/>
      <c r="EZM1493" s="1"/>
      <c r="EZN1493" s="1"/>
      <c r="EZO1493" s="1"/>
      <c r="EZP1493" s="1"/>
      <c r="EZQ1493" s="1"/>
      <c r="EZR1493" s="1"/>
      <c r="EZS1493" s="1"/>
      <c r="EZT1493" s="1"/>
      <c r="EZU1493" s="1"/>
      <c r="EZV1493" s="1"/>
      <c r="EZW1493" s="1"/>
      <c r="EZX1493" s="1"/>
      <c r="EZY1493" s="1"/>
      <c r="EZZ1493" s="1"/>
      <c r="FAA1493" s="1"/>
      <c r="FAB1493" s="1"/>
      <c r="FAC1493" s="1"/>
      <c r="FAD1493" s="1"/>
      <c r="FAE1493" s="1"/>
      <c r="FAF1493" s="1"/>
      <c r="FAG1493" s="1"/>
      <c r="FAH1493" s="1"/>
      <c r="FAI1493" s="1"/>
      <c r="FAJ1493" s="1"/>
      <c r="FAK1493" s="1"/>
      <c r="FAL1493" s="1"/>
      <c r="FAM1493" s="1"/>
      <c r="FAN1493" s="1"/>
      <c r="FAO1493" s="1"/>
      <c r="FAP1493" s="1"/>
      <c r="FAQ1493" s="1"/>
      <c r="FAR1493" s="1"/>
      <c r="FAS1493" s="1"/>
      <c r="FAT1493" s="1"/>
      <c r="FAU1493" s="1"/>
      <c r="FAV1493" s="1"/>
      <c r="FAW1493" s="1"/>
      <c r="FAX1493" s="1"/>
      <c r="FAY1493" s="1"/>
      <c r="FAZ1493" s="1"/>
      <c r="FBA1493" s="1"/>
      <c r="FBB1493" s="1"/>
      <c r="FBC1493" s="1"/>
      <c r="FBD1493" s="1"/>
      <c r="FBE1493" s="1"/>
      <c r="FBF1493" s="1"/>
      <c r="FBG1493" s="1"/>
      <c r="FBH1493" s="1"/>
      <c r="FBI1493" s="1"/>
      <c r="FBJ1493" s="1"/>
      <c r="FBK1493" s="1"/>
      <c r="FBL1493" s="1"/>
      <c r="FBM1493" s="1"/>
      <c r="FBN1493" s="1"/>
      <c r="FBO1493" s="1"/>
      <c r="FBP1493" s="1"/>
      <c r="FBQ1493" s="1"/>
      <c r="FBR1493" s="1"/>
      <c r="FBS1493" s="1"/>
      <c r="FBT1493" s="1"/>
      <c r="FBU1493" s="1"/>
      <c r="FBV1493" s="1"/>
      <c r="FBW1493" s="1"/>
      <c r="FBX1493" s="1"/>
      <c r="FBY1493" s="1"/>
      <c r="FBZ1493" s="1"/>
      <c r="FCA1493" s="1"/>
      <c r="FCB1493" s="1"/>
      <c r="FCC1493" s="1"/>
      <c r="FCD1493" s="1"/>
      <c r="FCE1493" s="1"/>
      <c r="FCF1493" s="1"/>
      <c r="FCG1493" s="1"/>
      <c r="FCH1493" s="1"/>
      <c r="FCI1493" s="1"/>
      <c r="FCJ1493" s="1"/>
      <c r="FCK1493" s="1"/>
      <c r="FCL1493" s="1"/>
      <c r="FCM1493" s="1"/>
      <c r="FCN1493" s="1"/>
      <c r="FCO1493" s="1"/>
      <c r="FCP1493" s="1"/>
      <c r="FCQ1493" s="1"/>
      <c r="FCR1493" s="1"/>
      <c r="FCS1493" s="1"/>
      <c r="FCT1493" s="1"/>
      <c r="FCU1493" s="1"/>
      <c r="FCV1493" s="1"/>
      <c r="FCW1493" s="1"/>
      <c r="FCX1493" s="1"/>
      <c r="FCY1493" s="1"/>
      <c r="FCZ1493" s="1"/>
      <c r="FDA1493" s="1"/>
      <c r="FDB1493" s="1"/>
      <c r="FDC1493" s="1"/>
      <c r="FDD1493" s="1"/>
      <c r="FDE1493" s="1"/>
      <c r="FDF1493" s="1"/>
      <c r="FDG1493" s="1"/>
      <c r="FDH1493" s="1"/>
      <c r="FDI1493" s="1"/>
      <c r="FDJ1493" s="1"/>
      <c r="FDK1493" s="1"/>
      <c r="FDL1493" s="1"/>
      <c r="FDM1493" s="1"/>
      <c r="FDN1493" s="1"/>
      <c r="FDO1493" s="1"/>
      <c r="FDP1493" s="1"/>
      <c r="FDQ1493" s="1"/>
      <c r="FDR1493" s="1"/>
      <c r="FDS1493" s="1"/>
      <c r="FDT1493" s="1"/>
      <c r="FDU1493" s="1"/>
      <c r="FDV1493" s="1"/>
      <c r="FDW1493" s="1"/>
      <c r="FDX1493" s="1"/>
      <c r="FDY1493" s="1"/>
      <c r="FDZ1493" s="1"/>
      <c r="FEA1493" s="1"/>
      <c r="FEB1493" s="1"/>
      <c r="FEC1493" s="1"/>
      <c r="FED1493" s="1"/>
      <c r="FEE1493" s="1"/>
      <c r="FEF1493" s="1"/>
      <c r="FEG1493" s="1"/>
      <c r="FEH1493" s="1"/>
      <c r="FEI1493" s="1"/>
      <c r="FEJ1493" s="1"/>
      <c r="FEK1493" s="1"/>
      <c r="FEL1493" s="1"/>
      <c r="FEM1493" s="1"/>
      <c r="FEN1493" s="1"/>
      <c r="FEO1493" s="1"/>
      <c r="FEP1493" s="1"/>
      <c r="FEQ1493" s="1"/>
      <c r="FER1493" s="1"/>
      <c r="FES1493" s="1"/>
      <c r="FET1493" s="1"/>
      <c r="FEU1493" s="1"/>
      <c r="FEV1493" s="1"/>
      <c r="FEW1493" s="1"/>
      <c r="FEX1493" s="1"/>
      <c r="FEY1493" s="1"/>
      <c r="FEZ1493" s="1"/>
      <c r="FFA1493" s="1"/>
      <c r="FFB1493" s="1"/>
      <c r="FFC1493" s="1"/>
      <c r="FFD1493" s="1"/>
      <c r="FFE1493" s="1"/>
      <c r="FFF1493" s="1"/>
      <c r="FFG1493" s="1"/>
      <c r="FFH1493" s="1"/>
      <c r="FFI1493" s="1"/>
      <c r="FFJ1493" s="1"/>
      <c r="FFK1493" s="1"/>
      <c r="FFL1493" s="1"/>
      <c r="FFM1493" s="1"/>
      <c r="FFN1493" s="1"/>
      <c r="FFO1493" s="1"/>
      <c r="FFP1493" s="1"/>
      <c r="FFQ1493" s="1"/>
      <c r="FFR1493" s="1"/>
      <c r="FFS1493" s="1"/>
      <c r="FFT1493" s="1"/>
      <c r="FFU1493" s="1"/>
      <c r="FFV1493" s="1"/>
      <c r="FFW1493" s="1"/>
      <c r="FFX1493" s="1"/>
      <c r="FFY1493" s="1"/>
      <c r="FFZ1493" s="1"/>
      <c r="FGA1493" s="1"/>
      <c r="FGB1493" s="1"/>
      <c r="FGC1493" s="1"/>
      <c r="FGD1493" s="1"/>
      <c r="FGE1493" s="1"/>
      <c r="FGF1493" s="1"/>
      <c r="FGG1493" s="1"/>
      <c r="FGH1493" s="1"/>
      <c r="FGI1493" s="1"/>
      <c r="FGJ1493" s="1"/>
      <c r="FGK1493" s="1"/>
      <c r="FGL1493" s="1"/>
      <c r="FGM1493" s="1"/>
      <c r="FGN1493" s="1"/>
      <c r="FGO1493" s="1"/>
      <c r="FGP1493" s="1"/>
      <c r="FGQ1493" s="1"/>
      <c r="FGR1493" s="1"/>
      <c r="FGS1493" s="1"/>
      <c r="FGT1493" s="1"/>
      <c r="FGU1493" s="1"/>
      <c r="FGV1493" s="1"/>
      <c r="FGW1493" s="1"/>
      <c r="FGX1493" s="1"/>
      <c r="FGY1493" s="1"/>
      <c r="FGZ1493" s="1"/>
      <c r="FHA1493" s="1"/>
      <c r="FHB1493" s="1"/>
      <c r="FHC1493" s="1"/>
      <c r="FHD1493" s="1"/>
      <c r="FHE1493" s="1"/>
      <c r="FHF1493" s="1"/>
      <c r="FHG1493" s="1"/>
      <c r="FHH1493" s="1"/>
      <c r="FHI1493" s="1"/>
      <c r="FHJ1493" s="1"/>
      <c r="FHK1493" s="1"/>
      <c r="FHL1493" s="1"/>
      <c r="FHM1493" s="1"/>
      <c r="FHN1493" s="1"/>
      <c r="FHO1493" s="1"/>
      <c r="FHP1493" s="1"/>
      <c r="FHQ1493" s="1"/>
      <c r="FHR1493" s="1"/>
      <c r="FHS1493" s="1"/>
      <c r="FHT1493" s="1"/>
      <c r="FHU1493" s="1"/>
      <c r="FHV1493" s="1"/>
      <c r="FHW1493" s="1"/>
      <c r="FHX1493" s="1"/>
      <c r="FHY1493" s="1"/>
      <c r="FHZ1493" s="1"/>
      <c r="FIA1493" s="1"/>
      <c r="FIB1493" s="1"/>
      <c r="FIC1493" s="1"/>
      <c r="FID1493" s="1"/>
      <c r="FIE1493" s="1"/>
      <c r="FIF1493" s="1"/>
      <c r="FIG1493" s="1"/>
      <c r="FIH1493" s="1"/>
      <c r="FII1493" s="1"/>
      <c r="FIJ1493" s="1"/>
      <c r="FIK1493" s="1"/>
      <c r="FIL1493" s="1"/>
      <c r="FIM1493" s="1"/>
      <c r="FIN1493" s="1"/>
      <c r="FIO1493" s="1"/>
      <c r="FIP1493" s="1"/>
      <c r="FIQ1493" s="1"/>
      <c r="FIR1493" s="1"/>
      <c r="FIS1493" s="1"/>
      <c r="FIT1493" s="1"/>
      <c r="FIU1493" s="1"/>
      <c r="FIV1493" s="1"/>
      <c r="FIW1493" s="1"/>
      <c r="FIX1493" s="1"/>
      <c r="FIY1493" s="1"/>
      <c r="FIZ1493" s="1"/>
      <c r="FJA1493" s="1"/>
      <c r="FJB1493" s="1"/>
      <c r="FJC1493" s="1"/>
      <c r="FJD1493" s="1"/>
      <c r="FJE1493" s="1"/>
      <c r="FJF1493" s="1"/>
      <c r="FJG1493" s="1"/>
      <c r="FJH1493" s="1"/>
      <c r="FJI1493" s="1"/>
      <c r="FJJ1493" s="1"/>
      <c r="FJK1493" s="1"/>
      <c r="FJL1493" s="1"/>
      <c r="FJM1493" s="1"/>
      <c r="FJN1493" s="1"/>
      <c r="FJO1493" s="1"/>
      <c r="FJP1493" s="1"/>
      <c r="FJQ1493" s="1"/>
      <c r="FJR1493" s="1"/>
      <c r="FJS1493" s="1"/>
      <c r="FJT1493" s="1"/>
      <c r="FJU1493" s="1"/>
      <c r="FJV1493" s="1"/>
      <c r="FJW1493" s="1"/>
      <c r="FJX1493" s="1"/>
      <c r="FJY1493" s="1"/>
      <c r="FJZ1493" s="1"/>
      <c r="FKA1493" s="1"/>
      <c r="FKB1493" s="1"/>
      <c r="FKC1493" s="1"/>
      <c r="FKD1493" s="1"/>
      <c r="FKE1493" s="1"/>
      <c r="FKF1493" s="1"/>
      <c r="FKG1493" s="1"/>
      <c r="FKH1493" s="1"/>
      <c r="FKI1493" s="1"/>
      <c r="FKJ1493" s="1"/>
      <c r="FKK1493" s="1"/>
      <c r="FKL1493" s="1"/>
      <c r="FKM1493" s="1"/>
      <c r="FKN1493" s="1"/>
      <c r="FKO1493" s="1"/>
      <c r="FKP1493" s="1"/>
      <c r="FKQ1493" s="1"/>
      <c r="FKR1493" s="1"/>
      <c r="FKS1493" s="1"/>
      <c r="FKT1493" s="1"/>
      <c r="FKU1493" s="1"/>
      <c r="FKV1493" s="1"/>
      <c r="FKW1493" s="1"/>
      <c r="FKX1493" s="1"/>
      <c r="FKY1493" s="1"/>
      <c r="FKZ1493" s="1"/>
      <c r="FLA1493" s="1"/>
      <c r="FLB1493" s="1"/>
      <c r="FLC1493" s="1"/>
      <c r="FLD1493" s="1"/>
      <c r="FLE1493" s="1"/>
      <c r="FLF1493" s="1"/>
      <c r="FLG1493" s="1"/>
      <c r="FLH1493" s="1"/>
      <c r="FLI1493" s="1"/>
      <c r="FLJ1493" s="1"/>
      <c r="FLK1493" s="1"/>
      <c r="FLL1493" s="1"/>
      <c r="FLM1493" s="1"/>
      <c r="FLN1493" s="1"/>
      <c r="FLO1493" s="1"/>
      <c r="FLP1493" s="1"/>
      <c r="FLQ1493" s="1"/>
      <c r="FLR1493" s="1"/>
      <c r="FLS1493" s="1"/>
      <c r="FLT1493" s="1"/>
      <c r="FLU1493" s="1"/>
      <c r="FLV1493" s="1"/>
      <c r="FLW1493" s="1"/>
      <c r="FLX1493" s="1"/>
      <c r="FLY1493" s="1"/>
      <c r="FLZ1493" s="1"/>
      <c r="FMA1493" s="1"/>
      <c r="FMB1493" s="1"/>
      <c r="FMC1493" s="1"/>
      <c r="FMD1493" s="1"/>
      <c r="FME1493" s="1"/>
      <c r="FMF1493" s="1"/>
      <c r="FMG1493" s="1"/>
      <c r="FMH1493" s="1"/>
      <c r="FMI1493" s="1"/>
      <c r="FMJ1493" s="1"/>
      <c r="FMK1493" s="1"/>
      <c r="FML1493" s="1"/>
      <c r="FMM1493" s="1"/>
      <c r="FMN1493" s="1"/>
      <c r="FMO1493" s="1"/>
      <c r="FMP1493" s="1"/>
      <c r="FMQ1493" s="1"/>
      <c r="FMR1493" s="1"/>
      <c r="FMS1493" s="1"/>
      <c r="FMT1493" s="1"/>
      <c r="FMU1493" s="1"/>
      <c r="FMV1493" s="1"/>
      <c r="FMW1493" s="1"/>
      <c r="FMX1493" s="1"/>
      <c r="FMY1493" s="1"/>
      <c r="FMZ1493" s="1"/>
      <c r="FNA1493" s="1"/>
      <c r="FNB1493" s="1"/>
      <c r="FNC1493" s="1"/>
      <c r="FND1493" s="1"/>
      <c r="FNE1493" s="1"/>
      <c r="FNF1493" s="1"/>
      <c r="FNG1493" s="1"/>
      <c r="FNH1493" s="1"/>
      <c r="FNI1493" s="1"/>
      <c r="FNJ1493" s="1"/>
      <c r="FNK1493" s="1"/>
      <c r="FNL1493" s="1"/>
      <c r="FNM1493" s="1"/>
      <c r="FNN1493" s="1"/>
      <c r="FNO1493" s="1"/>
      <c r="FNP1493" s="1"/>
      <c r="FNQ1493" s="1"/>
      <c r="FNR1493" s="1"/>
      <c r="FNS1493" s="1"/>
      <c r="FNT1493" s="1"/>
      <c r="FNU1493" s="1"/>
      <c r="FNV1493" s="1"/>
      <c r="FNW1493" s="1"/>
      <c r="FNX1493" s="1"/>
      <c r="FNY1493" s="1"/>
      <c r="FNZ1493" s="1"/>
      <c r="FOA1493" s="1"/>
      <c r="FOB1493" s="1"/>
      <c r="FOC1493" s="1"/>
      <c r="FOD1493" s="1"/>
      <c r="FOE1493" s="1"/>
      <c r="FOF1493" s="1"/>
      <c r="FOG1493" s="1"/>
      <c r="FOH1493" s="1"/>
      <c r="FOI1493" s="1"/>
      <c r="FOJ1493" s="1"/>
      <c r="FOK1493" s="1"/>
      <c r="FOL1493" s="1"/>
      <c r="FOM1493" s="1"/>
      <c r="FON1493" s="1"/>
      <c r="FOO1493" s="1"/>
      <c r="FOP1493" s="1"/>
      <c r="FOQ1493" s="1"/>
      <c r="FOR1493" s="1"/>
      <c r="FOS1493" s="1"/>
      <c r="FOT1493" s="1"/>
      <c r="FOU1493" s="1"/>
      <c r="FOV1493" s="1"/>
      <c r="FOW1493" s="1"/>
      <c r="FOX1493" s="1"/>
      <c r="FOY1493" s="1"/>
      <c r="FOZ1493" s="1"/>
      <c r="FPA1493" s="1"/>
      <c r="FPB1493" s="1"/>
      <c r="FPC1493" s="1"/>
      <c r="FPD1493" s="1"/>
      <c r="FPE1493" s="1"/>
      <c r="FPF1493" s="1"/>
      <c r="FPG1493" s="1"/>
      <c r="FPH1493" s="1"/>
      <c r="FPI1493" s="1"/>
      <c r="FPJ1493" s="1"/>
      <c r="FPK1493" s="1"/>
      <c r="FPL1493" s="1"/>
      <c r="FPM1493" s="1"/>
      <c r="FPN1493" s="1"/>
      <c r="FPO1493" s="1"/>
      <c r="FPP1493" s="1"/>
      <c r="FPQ1493" s="1"/>
      <c r="FPR1493" s="1"/>
      <c r="FPS1493" s="1"/>
      <c r="FPT1493" s="1"/>
      <c r="FPU1493" s="1"/>
      <c r="FPV1493" s="1"/>
      <c r="FPW1493" s="1"/>
      <c r="FPX1493" s="1"/>
      <c r="FPY1493" s="1"/>
      <c r="FPZ1493" s="1"/>
      <c r="FQA1493" s="1"/>
      <c r="FQB1493" s="1"/>
      <c r="FQC1493" s="1"/>
      <c r="FQD1493" s="1"/>
      <c r="FQE1493" s="1"/>
      <c r="FQF1493" s="1"/>
      <c r="FQG1493" s="1"/>
      <c r="FQH1493" s="1"/>
      <c r="FQI1493" s="1"/>
      <c r="FQJ1493" s="1"/>
      <c r="FQK1493" s="1"/>
      <c r="FQL1493" s="1"/>
      <c r="FQM1493" s="1"/>
      <c r="FQN1493" s="1"/>
      <c r="FQO1493" s="1"/>
      <c r="FQP1493" s="1"/>
      <c r="FQQ1493" s="1"/>
      <c r="FQR1493" s="1"/>
      <c r="FQS1493" s="1"/>
      <c r="FQT1493" s="1"/>
      <c r="FQU1493" s="1"/>
      <c r="FQV1493" s="1"/>
      <c r="FQW1493" s="1"/>
      <c r="FQX1493" s="1"/>
      <c r="FQY1493" s="1"/>
      <c r="FQZ1493" s="1"/>
      <c r="FRA1493" s="1"/>
      <c r="FRB1493" s="1"/>
      <c r="FRC1493" s="1"/>
      <c r="FRD1493" s="1"/>
      <c r="FRE1493" s="1"/>
      <c r="FRF1493" s="1"/>
      <c r="FRG1493" s="1"/>
      <c r="FRH1493" s="1"/>
      <c r="FRI1493" s="1"/>
      <c r="FRJ1493" s="1"/>
      <c r="FRK1493" s="1"/>
      <c r="FRL1493" s="1"/>
      <c r="FRM1493" s="1"/>
      <c r="FRN1493" s="1"/>
      <c r="FRO1493" s="1"/>
      <c r="FRP1493" s="1"/>
      <c r="FRQ1493" s="1"/>
      <c r="FRR1493" s="1"/>
      <c r="FRS1493" s="1"/>
      <c r="FRT1493" s="1"/>
      <c r="FRU1493" s="1"/>
      <c r="FRV1493" s="1"/>
      <c r="FRW1493" s="1"/>
      <c r="FRX1493" s="1"/>
      <c r="FRY1493" s="1"/>
      <c r="FRZ1493" s="1"/>
      <c r="FSA1493" s="1"/>
      <c r="FSB1493" s="1"/>
      <c r="FSC1493" s="1"/>
      <c r="FSD1493" s="1"/>
      <c r="FSE1493" s="1"/>
      <c r="FSF1493" s="1"/>
      <c r="FSG1493" s="1"/>
      <c r="FSH1493" s="1"/>
      <c r="FSI1493" s="1"/>
      <c r="FSJ1493" s="1"/>
      <c r="FSK1493" s="1"/>
      <c r="FSL1493" s="1"/>
      <c r="FSM1493" s="1"/>
      <c r="FSN1493" s="1"/>
      <c r="FSO1493" s="1"/>
      <c r="FSP1493" s="1"/>
      <c r="FSQ1493" s="1"/>
      <c r="FSR1493" s="1"/>
      <c r="FSS1493" s="1"/>
      <c r="FST1493" s="1"/>
      <c r="FSU1493" s="1"/>
      <c r="FSV1493" s="1"/>
      <c r="FSW1493" s="1"/>
      <c r="FSX1493" s="1"/>
      <c r="FSY1493" s="1"/>
      <c r="FSZ1493" s="1"/>
      <c r="FTA1493" s="1"/>
      <c r="FTB1493" s="1"/>
      <c r="FTC1493" s="1"/>
      <c r="FTD1493" s="1"/>
      <c r="FTE1493" s="1"/>
      <c r="FTF1493" s="1"/>
      <c r="FTG1493" s="1"/>
      <c r="FTH1493" s="1"/>
      <c r="FTI1493" s="1"/>
      <c r="FTJ1493" s="1"/>
      <c r="FTK1493" s="1"/>
      <c r="FTL1493" s="1"/>
      <c r="FTM1493" s="1"/>
      <c r="FTN1493" s="1"/>
      <c r="FTO1493" s="1"/>
      <c r="FTP1493" s="1"/>
      <c r="FTQ1493" s="1"/>
      <c r="FTR1493" s="1"/>
      <c r="FTS1493" s="1"/>
      <c r="FTT1493" s="1"/>
      <c r="FTU1493" s="1"/>
      <c r="FTV1493" s="1"/>
      <c r="FTW1493" s="1"/>
      <c r="FTX1493" s="1"/>
      <c r="FTY1493" s="1"/>
      <c r="FTZ1493" s="1"/>
      <c r="FUA1493" s="1"/>
      <c r="FUB1493" s="1"/>
      <c r="FUC1493" s="1"/>
      <c r="FUD1493" s="1"/>
      <c r="FUE1493" s="1"/>
      <c r="FUF1493" s="1"/>
      <c r="FUG1493" s="1"/>
      <c r="FUH1493" s="1"/>
      <c r="FUI1493" s="1"/>
      <c r="FUJ1493" s="1"/>
      <c r="FUK1493" s="1"/>
      <c r="FUL1493" s="1"/>
      <c r="FUM1493" s="1"/>
      <c r="FUN1493" s="1"/>
      <c r="FUO1493" s="1"/>
      <c r="FUP1493" s="1"/>
      <c r="FUQ1493" s="1"/>
      <c r="FUR1493" s="1"/>
      <c r="FUS1493" s="1"/>
      <c r="FUT1493" s="1"/>
      <c r="FUU1493" s="1"/>
      <c r="FUV1493" s="1"/>
      <c r="FUW1493" s="1"/>
      <c r="FUX1493" s="1"/>
      <c r="FUY1493" s="1"/>
      <c r="FUZ1493" s="1"/>
      <c r="FVA1493" s="1"/>
      <c r="FVB1493" s="1"/>
      <c r="FVC1493" s="1"/>
      <c r="FVD1493" s="1"/>
      <c r="FVE1493" s="1"/>
      <c r="FVF1493" s="1"/>
      <c r="FVG1493" s="1"/>
      <c r="FVH1493" s="1"/>
      <c r="FVI1493" s="1"/>
      <c r="FVJ1493" s="1"/>
      <c r="FVK1493" s="1"/>
      <c r="FVL1493" s="1"/>
      <c r="FVM1493" s="1"/>
      <c r="FVN1493" s="1"/>
      <c r="FVO1493" s="1"/>
      <c r="FVP1493" s="1"/>
      <c r="FVQ1493" s="1"/>
      <c r="FVR1493" s="1"/>
      <c r="FVS1493" s="1"/>
      <c r="FVT1493" s="1"/>
      <c r="FVU1493" s="1"/>
      <c r="FVV1493" s="1"/>
      <c r="FVW1493" s="1"/>
      <c r="FVX1493" s="1"/>
      <c r="FVY1493" s="1"/>
      <c r="FVZ1493" s="1"/>
      <c r="FWA1493" s="1"/>
      <c r="FWB1493" s="1"/>
      <c r="FWC1493" s="1"/>
      <c r="FWD1493" s="1"/>
      <c r="FWE1493" s="1"/>
      <c r="FWF1493" s="1"/>
      <c r="FWG1493" s="1"/>
      <c r="FWH1493" s="1"/>
      <c r="FWI1493" s="1"/>
      <c r="FWJ1493" s="1"/>
      <c r="FWK1493" s="1"/>
      <c r="FWL1493" s="1"/>
      <c r="FWM1493" s="1"/>
      <c r="FWN1493" s="1"/>
      <c r="FWO1493" s="1"/>
      <c r="FWP1493" s="1"/>
      <c r="FWQ1493" s="1"/>
      <c r="FWR1493" s="1"/>
      <c r="FWS1493" s="1"/>
      <c r="FWT1493" s="1"/>
      <c r="FWU1493" s="1"/>
      <c r="FWV1493" s="1"/>
      <c r="FWW1493" s="1"/>
      <c r="FWX1493" s="1"/>
      <c r="FWY1493" s="1"/>
      <c r="FWZ1493" s="1"/>
      <c r="FXA1493" s="1"/>
      <c r="FXB1493" s="1"/>
      <c r="FXC1493" s="1"/>
      <c r="FXD1493" s="1"/>
      <c r="FXE1493" s="1"/>
      <c r="FXF1493" s="1"/>
      <c r="FXG1493" s="1"/>
      <c r="FXH1493" s="1"/>
      <c r="FXI1493" s="1"/>
      <c r="FXJ1493" s="1"/>
      <c r="FXK1493" s="1"/>
      <c r="FXL1493" s="1"/>
      <c r="FXM1493" s="1"/>
      <c r="FXN1493" s="1"/>
      <c r="FXO1493" s="1"/>
      <c r="FXP1493" s="1"/>
      <c r="FXQ1493" s="1"/>
      <c r="FXR1493" s="1"/>
      <c r="FXS1493" s="1"/>
      <c r="FXT1493" s="1"/>
      <c r="FXU1493" s="1"/>
      <c r="FXV1493" s="1"/>
      <c r="FXW1493" s="1"/>
      <c r="FXX1493" s="1"/>
      <c r="FXY1493" s="1"/>
      <c r="FXZ1493" s="1"/>
      <c r="FYA1493" s="1"/>
      <c r="FYB1493" s="1"/>
      <c r="FYC1493" s="1"/>
      <c r="FYD1493" s="1"/>
      <c r="FYE1493" s="1"/>
      <c r="FYF1493" s="1"/>
      <c r="FYG1493" s="1"/>
      <c r="FYH1493" s="1"/>
      <c r="FYI1493" s="1"/>
      <c r="FYJ1493" s="1"/>
      <c r="FYK1493" s="1"/>
      <c r="FYL1493" s="1"/>
      <c r="FYM1493" s="1"/>
      <c r="FYN1493" s="1"/>
      <c r="FYO1493" s="1"/>
      <c r="FYP1493" s="1"/>
      <c r="FYQ1493" s="1"/>
      <c r="FYR1493" s="1"/>
      <c r="FYS1493" s="1"/>
      <c r="FYT1493" s="1"/>
      <c r="FYU1493" s="1"/>
      <c r="FYV1493" s="1"/>
      <c r="FYW1493" s="1"/>
      <c r="FYX1493" s="1"/>
      <c r="FYY1493" s="1"/>
      <c r="FYZ1493" s="1"/>
      <c r="FZA1493" s="1"/>
      <c r="FZB1493" s="1"/>
      <c r="FZC1493" s="1"/>
      <c r="FZD1493" s="1"/>
      <c r="FZE1493" s="1"/>
      <c r="FZF1493" s="1"/>
      <c r="FZG1493" s="1"/>
      <c r="FZH1493" s="1"/>
      <c r="FZI1493" s="1"/>
      <c r="FZJ1493" s="1"/>
      <c r="FZK1493" s="1"/>
      <c r="FZL1493" s="1"/>
      <c r="FZM1493" s="1"/>
      <c r="FZN1493" s="1"/>
      <c r="FZO1493" s="1"/>
      <c r="FZP1493" s="1"/>
      <c r="FZQ1493" s="1"/>
      <c r="FZR1493" s="1"/>
      <c r="FZS1493" s="1"/>
      <c r="FZT1493" s="1"/>
      <c r="FZU1493" s="1"/>
      <c r="FZV1493" s="1"/>
      <c r="FZW1493" s="1"/>
      <c r="FZX1493" s="1"/>
      <c r="FZY1493" s="1"/>
      <c r="FZZ1493" s="1"/>
      <c r="GAA1493" s="1"/>
      <c r="GAB1493" s="1"/>
      <c r="GAC1493" s="1"/>
      <c r="GAD1493" s="1"/>
      <c r="GAE1493" s="1"/>
      <c r="GAF1493" s="1"/>
      <c r="GAG1493" s="1"/>
      <c r="GAH1493" s="1"/>
      <c r="GAI1493" s="1"/>
      <c r="GAJ1493" s="1"/>
      <c r="GAK1493" s="1"/>
      <c r="GAL1493" s="1"/>
      <c r="GAM1493" s="1"/>
      <c r="GAN1493" s="1"/>
      <c r="GAO1493" s="1"/>
      <c r="GAP1493" s="1"/>
      <c r="GAQ1493" s="1"/>
      <c r="GAR1493" s="1"/>
      <c r="GAS1493" s="1"/>
      <c r="GAT1493" s="1"/>
      <c r="GAU1493" s="1"/>
      <c r="GAV1493" s="1"/>
      <c r="GAW1493" s="1"/>
      <c r="GAX1493" s="1"/>
      <c r="GAY1493" s="1"/>
      <c r="GAZ1493" s="1"/>
      <c r="GBA1493" s="1"/>
      <c r="GBB1493" s="1"/>
      <c r="GBC1493" s="1"/>
      <c r="GBD1493" s="1"/>
      <c r="GBE1493" s="1"/>
      <c r="GBF1493" s="1"/>
      <c r="GBG1493" s="1"/>
      <c r="GBH1493" s="1"/>
      <c r="GBI1493" s="1"/>
      <c r="GBJ1493" s="1"/>
      <c r="GBK1493" s="1"/>
      <c r="GBL1493" s="1"/>
      <c r="GBM1493" s="1"/>
      <c r="GBN1493" s="1"/>
      <c r="GBO1493" s="1"/>
      <c r="GBP1493" s="1"/>
      <c r="GBQ1493" s="1"/>
      <c r="GBR1493" s="1"/>
      <c r="GBS1493" s="1"/>
      <c r="GBT1493" s="1"/>
      <c r="GBU1493" s="1"/>
      <c r="GBV1493" s="1"/>
      <c r="GBW1493" s="1"/>
      <c r="GBX1493" s="1"/>
      <c r="GBY1493" s="1"/>
      <c r="GBZ1493" s="1"/>
      <c r="GCA1493" s="1"/>
      <c r="GCB1493" s="1"/>
      <c r="GCC1493" s="1"/>
      <c r="GCD1493" s="1"/>
      <c r="GCE1493" s="1"/>
      <c r="GCF1493" s="1"/>
      <c r="GCG1493" s="1"/>
      <c r="GCH1493" s="1"/>
      <c r="GCI1493" s="1"/>
      <c r="GCJ1493" s="1"/>
      <c r="GCK1493" s="1"/>
      <c r="GCL1493" s="1"/>
      <c r="GCM1493" s="1"/>
      <c r="GCN1493" s="1"/>
      <c r="GCO1493" s="1"/>
      <c r="GCP1493" s="1"/>
      <c r="GCQ1493" s="1"/>
      <c r="GCR1493" s="1"/>
      <c r="GCS1493" s="1"/>
      <c r="GCT1493" s="1"/>
      <c r="GCU1493" s="1"/>
      <c r="GCV1493" s="1"/>
      <c r="GCW1493" s="1"/>
      <c r="GCX1493" s="1"/>
      <c r="GCY1493" s="1"/>
      <c r="GCZ1493" s="1"/>
      <c r="GDA1493" s="1"/>
      <c r="GDB1493" s="1"/>
      <c r="GDC1493" s="1"/>
      <c r="GDD1493" s="1"/>
      <c r="GDE1493" s="1"/>
      <c r="GDF1493" s="1"/>
      <c r="GDG1493" s="1"/>
      <c r="GDH1493" s="1"/>
      <c r="GDI1493" s="1"/>
      <c r="GDJ1493" s="1"/>
      <c r="GDK1493" s="1"/>
      <c r="GDL1493" s="1"/>
      <c r="GDM1493" s="1"/>
      <c r="GDN1493" s="1"/>
      <c r="GDO1493" s="1"/>
      <c r="GDP1493" s="1"/>
      <c r="GDQ1493" s="1"/>
      <c r="GDR1493" s="1"/>
      <c r="GDS1493" s="1"/>
      <c r="GDT1493" s="1"/>
      <c r="GDU1493" s="1"/>
      <c r="GDV1493" s="1"/>
      <c r="GDW1493" s="1"/>
      <c r="GDX1493" s="1"/>
      <c r="GDY1493" s="1"/>
      <c r="GDZ1493" s="1"/>
      <c r="GEA1493" s="1"/>
      <c r="GEB1493" s="1"/>
      <c r="GEC1493" s="1"/>
      <c r="GED1493" s="1"/>
      <c r="GEE1493" s="1"/>
      <c r="GEF1493" s="1"/>
      <c r="GEG1493" s="1"/>
      <c r="GEH1493" s="1"/>
      <c r="GEI1493" s="1"/>
      <c r="GEJ1493" s="1"/>
      <c r="GEK1493" s="1"/>
      <c r="GEL1493" s="1"/>
      <c r="GEM1493" s="1"/>
      <c r="GEN1493" s="1"/>
      <c r="GEO1493" s="1"/>
      <c r="GEP1493" s="1"/>
      <c r="GEQ1493" s="1"/>
      <c r="GER1493" s="1"/>
      <c r="GES1493" s="1"/>
      <c r="GET1493" s="1"/>
      <c r="GEU1493" s="1"/>
      <c r="GEV1493" s="1"/>
      <c r="GEW1493" s="1"/>
      <c r="GEX1493" s="1"/>
      <c r="GEY1493" s="1"/>
      <c r="GEZ1493" s="1"/>
      <c r="GFA1493" s="1"/>
      <c r="GFB1493" s="1"/>
      <c r="GFC1493" s="1"/>
      <c r="GFD1493" s="1"/>
      <c r="GFE1493" s="1"/>
      <c r="GFF1493" s="1"/>
      <c r="GFG1493" s="1"/>
      <c r="GFH1493" s="1"/>
      <c r="GFI1493" s="1"/>
      <c r="GFJ1493" s="1"/>
      <c r="GFK1493" s="1"/>
      <c r="GFL1493" s="1"/>
      <c r="GFM1493" s="1"/>
      <c r="GFN1493" s="1"/>
      <c r="GFO1493" s="1"/>
      <c r="GFP1493" s="1"/>
      <c r="GFQ1493" s="1"/>
      <c r="GFR1493" s="1"/>
      <c r="GFS1493" s="1"/>
      <c r="GFT1493" s="1"/>
      <c r="GFU1493" s="1"/>
      <c r="GFV1493" s="1"/>
      <c r="GFW1493" s="1"/>
      <c r="GFX1493" s="1"/>
      <c r="GFY1493" s="1"/>
      <c r="GFZ1493" s="1"/>
      <c r="GGA1493" s="1"/>
      <c r="GGB1493" s="1"/>
      <c r="GGC1493" s="1"/>
      <c r="GGD1493" s="1"/>
      <c r="GGE1493" s="1"/>
      <c r="GGF1493" s="1"/>
      <c r="GGG1493" s="1"/>
      <c r="GGH1493" s="1"/>
      <c r="GGI1493" s="1"/>
      <c r="GGJ1493" s="1"/>
      <c r="GGK1493" s="1"/>
      <c r="GGL1493" s="1"/>
      <c r="GGM1493" s="1"/>
      <c r="GGN1493" s="1"/>
      <c r="GGO1493" s="1"/>
      <c r="GGP1493" s="1"/>
      <c r="GGQ1493" s="1"/>
      <c r="GGR1493" s="1"/>
      <c r="GGS1493" s="1"/>
      <c r="GGT1493" s="1"/>
      <c r="GGU1493" s="1"/>
      <c r="GGV1493" s="1"/>
      <c r="GGW1493" s="1"/>
      <c r="GGX1493" s="1"/>
      <c r="GGY1493" s="1"/>
      <c r="GGZ1493" s="1"/>
      <c r="GHA1493" s="1"/>
      <c r="GHB1493" s="1"/>
      <c r="GHC1493" s="1"/>
      <c r="GHD1493" s="1"/>
      <c r="GHE1493" s="1"/>
      <c r="GHF1493" s="1"/>
      <c r="GHG1493" s="1"/>
      <c r="GHH1493" s="1"/>
      <c r="GHI1493" s="1"/>
      <c r="GHJ1493" s="1"/>
      <c r="GHK1493" s="1"/>
      <c r="GHL1493" s="1"/>
      <c r="GHM1493" s="1"/>
      <c r="GHN1493" s="1"/>
      <c r="GHO1493" s="1"/>
      <c r="GHP1493" s="1"/>
      <c r="GHQ1493" s="1"/>
      <c r="GHR1493" s="1"/>
      <c r="GHS1493" s="1"/>
      <c r="GHT1493" s="1"/>
      <c r="GHU1493" s="1"/>
      <c r="GHV1493" s="1"/>
      <c r="GHW1493" s="1"/>
      <c r="GHX1493" s="1"/>
      <c r="GHY1493" s="1"/>
      <c r="GHZ1493" s="1"/>
      <c r="GIA1493" s="1"/>
      <c r="GIB1493" s="1"/>
      <c r="GIC1493" s="1"/>
      <c r="GID1493" s="1"/>
      <c r="GIE1493" s="1"/>
      <c r="GIF1493" s="1"/>
      <c r="GIG1493" s="1"/>
      <c r="GIH1493" s="1"/>
      <c r="GII1493" s="1"/>
      <c r="GIJ1493" s="1"/>
      <c r="GIK1493" s="1"/>
      <c r="GIL1493" s="1"/>
      <c r="GIM1493" s="1"/>
      <c r="GIN1493" s="1"/>
      <c r="GIO1493" s="1"/>
      <c r="GIP1493" s="1"/>
      <c r="GIQ1493" s="1"/>
      <c r="GIR1493" s="1"/>
      <c r="GIS1493" s="1"/>
      <c r="GIT1493" s="1"/>
      <c r="GIU1493" s="1"/>
      <c r="GIV1493" s="1"/>
      <c r="GIW1493" s="1"/>
      <c r="GIX1493" s="1"/>
      <c r="GIY1493" s="1"/>
      <c r="GIZ1493" s="1"/>
      <c r="GJA1493" s="1"/>
      <c r="GJB1493" s="1"/>
      <c r="GJC1493" s="1"/>
      <c r="GJD1493" s="1"/>
      <c r="GJE1493" s="1"/>
      <c r="GJF1493" s="1"/>
      <c r="GJG1493" s="1"/>
      <c r="GJH1493" s="1"/>
      <c r="GJI1493" s="1"/>
      <c r="GJJ1493" s="1"/>
      <c r="GJK1493" s="1"/>
      <c r="GJL1493" s="1"/>
      <c r="GJM1493" s="1"/>
      <c r="GJN1493" s="1"/>
      <c r="GJO1493" s="1"/>
      <c r="GJP1493" s="1"/>
      <c r="GJQ1493" s="1"/>
      <c r="GJR1493" s="1"/>
      <c r="GJS1493" s="1"/>
      <c r="GJT1493" s="1"/>
      <c r="GJU1493" s="1"/>
      <c r="GJV1493" s="1"/>
      <c r="GJW1493" s="1"/>
      <c r="GJX1493" s="1"/>
      <c r="GJY1493" s="1"/>
      <c r="GJZ1493" s="1"/>
      <c r="GKA1493" s="1"/>
      <c r="GKB1493" s="1"/>
      <c r="GKC1493" s="1"/>
      <c r="GKD1493" s="1"/>
      <c r="GKE1493" s="1"/>
      <c r="GKF1493" s="1"/>
      <c r="GKG1493" s="1"/>
      <c r="GKH1493" s="1"/>
      <c r="GKI1493" s="1"/>
      <c r="GKJ1493" s="1"/>
      <c r="GKK1493" s="1"/>
      <c r="GKL1493" s="1"/>
      <c r="GKM1493" s="1"/>
      <c r="GKN1493" s="1"/>
      <c r="GKO1493" s="1"/>
      <c r="GKP1493" s="1"/>
      <c r="GKQ1493" s="1"/>
      <c r="GKR1493" s="1"/>
      <c r="GKS1493" s="1"/>
      <c r="GKT1493" s="1"/>
      <c r="GKU1493" s="1"/>
      <c r="GKV1493" s="1"/>
      <c r="GKW1493" s="1"/>
      <c r="GKX1493" s="1"/>
      <c r="GKY1493" s="1"/>
      <c r="GKZ1493" s="1"/>
      <c r="GLA1493" s="1"/>
      <c r="GLB1493" s="1"/>
      <c r="GLC1493" s="1"/>
      <c r="GLD1493" s="1"/>
      <c r="GLE1493" s="1"/>
      <c r="GLF1493" s="1"/>
      <c r="GLG1493" s="1"/>
      <c r="GLH1493" s="1"/>
      <c r="GLI1493" s="1"/>
      <c r="GLJ1493" s="1"/>
      <c r="GLK1493" s="1"/>
      <c r="GLL1493" s="1"/>
      <c r="GLM1493" s="1"/>
      <c r="GLN1493" s="1"/>
      <c r="GLO1493" s="1"/>
      <c r="GLP1493" s="1"/>
      <c r="GLQ1493" s="1"/>
      <c r="GLR1493" s="1"/>
      <c r="GLS1493" s="1"/>
      <c r="GLT1493" s="1"/>
      <c r="GLU1493" s="1"/>
      <c r="GLV1493" s="1"/>
      <c r="GLW1493" s="1"/>
      <c r="GLX1493" s="1"/>
      <c r="GLY1493" s="1"/>
      <c r="GLZ1493" s="1"/>
      <c r="GMA1493" s="1"/>
      <c r="GMB1493" s="1"/>
      <c r="GMC1493" s="1"/>
      <c r="GMD1493" s="1"/>
      <c r="GME1493" s="1"/>
      <c r="GMF1493" s="1"/>
      <c r="GMG1493" s="1"/>
      <c r="GMH1493" s="1"/>
      <c r="GMI1493" s="1"/>
      <c r="GMJ1493" s="1"/>
      <c r="GMK1493" s="1"/>
      <c r="GML1493" s="1"/>
      <c r="GMM1493" s="1"/>
      <c r="GMN1493" s="1"/>
      <c r="GMO1493" s="1"/>
      <c r="GMP1493" s="1"/>
      <c r="GMQ1493" s="1"/>
      <c r="GMR1493" s="1"/>
      <c r="GMS1493" s="1"/>
      <c r="GMT1493" s="1"/>
      <c r="GMU1493" s="1"/>
      <c r="GMV1493" s="1"/>
      <c r="GMW1493" s="1"/>
      <c r="GMX1493" s="1"/>
      <c r="GMY1493" s="1"/>
      <c r="GMZ1493" s="1"/>
      <c r="GNA1493" s="1"/>
      <c r="GNB1493" s="1"/>
      <c r="GNC1493" s="1"/>
      <c r="GND1493" s="1"/>
      <c r="GNE1493" s="1"/>
      <c r="GNF1493" s="1"/>
      <c r="GNG1493" s="1"/>
      <c r="GNH1493" s="1"/>
      <c r="GNI1493" s="1"/>
      <c r="GNJ1493" s="1"/>
      <c r="GNK1493" s="1"/>
      <c r="GNL1493" s="1"/>
      <c r="GNM1493" s="1"/>
      <c r="GNN1493" s="1"/>
      <c r="GNO1493" s="1"/>
      <c r="GNP1493" s="1"/>
      <c r="GNQ1493" s="1"/>
      <c r="GNR1493" s="1"/>
      <c r="GNS1493" s="1"/>
      <c r="GNT1493" s="1"/>
      <c r="GNU1493" s="1"/>
      <c r="GNV1493" s="1"/>
      <c r="GNW1493" s="1"/>
      <c r="GNX1493" s="1"/>
      <c r="GNY1493" s="1"/>
      <c r="GNZ1493" s="1"/>
      <c r="GOA1493" s="1"/>
      <c r="GOB1493" s="1"/>
      <c r="GOC1493" s="1"/>
      <c r="GOD1493" s="1"/>
      <c r="GOE1493" s="1"/>
      <c r="GOF1493" s="1"/>
      <c r="GOG1493" s="1"/>
      <c r="GOH1493" s="1"/>
      <c r="GOI1493" s="1"/>
      <c r="GOJ1493" s="1"/>
      <c r="GOK1493" s="1"/>
      <c r="GOL1493" s="1"/>
      <c r="GOM1493" s="1"/>
      <c r="GON1493" s="1"/>
      <c r="GOO1493" s="1"/>
      <c r="GOP1493" s="1"/>
      <c r="GOQ1493" s="1"/>
      <c r="GOR1493" s="1"/>
      <c r="GOS1493" s="1"/>
      <c r="GOT1493" s="1"/>
      <c r="GOU1493" s="1"/>
      <c r="GOV1493" s="1"/>
      <c r="GOW1493" s="1"/>
      <c r="GOX1493" s="1"/>
      <c r="GOY1493" s="1"/>
      <c r="GOZ1493" s="1"/>
      <c r="GPA1493" s="1"/>
      <c r="GPB1493" s="1"/>
      <c r="GPC1493" s="1"/>
      <c r="GPD1493" s="1"/>
      <c r="GPE1493" s="1"/>
      <c r="GPF1493" s="1"/>
      <c r="GPG1493" s="1"/>
      <c r="GPH1493" s="1"/>
      <c r="GPI1493" s="1"/>
      <c r="GPJ1493" s="1"/>
      <c r="GPK1493" s="1"/>
      <c r="GPL1493" s="1"/>
      <c r="GPM1493" s="1"/>
      <c r="GPN1493" s="1"/>
      <c r="GPO1493" s="1"/>
      <c r="GPP1493" s="1"/>
      <c r="GPQ1493" s="1"/>
      <c r="GPR1493" s="1"/>
      <c r="GPS1493" s="1"/>
      <c r="GPT1493" s="1"/>
      <c r="GPU1493" s="1"/>
      <c r="GPV1493" s="1"/>
      <c r="GPW1493" s="1"/>
      <c r="GPX1493" s="1"/>
      <c r="GPY1493" s="1"/>
      <c r="GPZ1493" s="1"/>
      <c r="GQA1493" s="1"/>
      <c r="GQB1493" s="1"/>
      <c r="GQC1493" s="1"/>
      <c r="GQD1493" s="1"/>
      <c r="GQE1493" s="1"/>
      <c r="GQF1493" s="1"/>
      <c r="GQG1493" s="1"/>
      <c r="GQH1493" s="1"/>
      <c r="GQI1493" s="1"/>
      <c r="GQJ1493" s="1"/>
      <c r="GQK1493" s="1"/>
      <c r="GQL1493" s="1"/>
      <c r="GQM1493" s="1"/>
      <c r="GQN1493" s="1"/>
      <c r="GQO1493" s="1"/>
      <c r="GQP1493" s="1"/>
      <c r="GQQ1493" s="1"/>
      <c r="GQR1493" s="1"/>
      <c r="GQS1493" s="1"/>
      <c r="GQT1493" s="1"/>
      <c r="GQU1493" s="1"/>
      <c r="GQV1493" s="1"/>
      <c r="GQW1493" s="1"/>
      <c r="GQX1493" s="1"/>
      <c r="GQY1493" s="1"/>
      <c r="GQZ1493" s="1"/>
      <c r="GRA1493" s="1"/>
      <c r="GRB1493" s="1"/>
      <c r="GRC1493" s="1"/>
      <c r="GRD1493" s="1"/>
      <c r="GRE1493" s="1"/>
      <c r="GRF1493" s="1"/>
      <c r="GRG1493" s="1"/>
      <c r="GRH1493" s="1"/>
      <c r="GRI1493" s="1"/>
      <c r="GRJ1493" s="1"/>
      <c r="GRK1493" s="1"/>
      <c r="GRL1493" s="1"/>
      <c r="GRM1493" s="1"/>
      <c r="GRN1493" s="1"/>
      <c r="GRO1493" s="1"/>
      <c r="GRP1493" s="1"/>
      <c r="GRQ1493" s="1"/>
      <c r="GRR1493" s="1"/>
      <c r="GRS1493" s="1"/>
      <c r="GRT1493" s="1"/>
      <c r="GRU1493" s="1"/>
      <c r="GRV1493" s="1"/>
      <c r="GRW1493" s="1"/>
      <c r="GRX1493" s="1"/>
      <c r="GRY1493" s="1"/>
      <c r="GRZ1493" s="1"/>
      <c r="GSA1493" s="1"/>
      <c r="GSB1493" s="1"/>
      <c r="GSC1493" s="1"/>
      <c r="GSD1493" s="1"/>
      <c r="GSE1493" s="1"/>
      <c r="GSF1493" s="1"/>
      <c r="GSG1493" s="1"/>
      <c r="GSH1493" s="1"/>
      <c r="GSI1493" s="1"/>
      <c r="GSJ1493" s="1"/>
      <c r="GSK1493" s="1"/>
      <c r="GSL1493" s="1"/>
      <c r="GSM1493" s="1"/>
      <c r="GSN1493" s="1"/>
      <c r="GSO1493" s="1"/>
      <c r="GSP1493" s="1"/>
      <c r="GSQ1493" s="1"/>
      <c r="GSR1493" s="1"/>
      <c r="GSS1493" s="1"/>
      <c r="GST1493" s="1"/>
      <c r="GSU1493" s="1"/>
      <c r="GSV1493" s="1"/>
      <c r="GSW1493" s="1"/>
      <c r="GSX1493" s="1"/>
      <c r="GSY1493" s="1"/>
      <c r="GSZ1493" s="1"/>
      <c r="GTA1493" s="1"/>
      <c r="GTB1493" s="1"/>
      <c r="GTC1493" s="1"/>
      <c r="GTD1493" s="1"/>
      <c r="GTE1493" s="1"/>
      <c r="GTF1493" s="1"/>
      <c r="GTG1493" s="1"/>
      <c r="GTH1493" s="1"/>
      <c r="GTI1493" s="1"/>
      <c r="GTJ1493" s="1"/>
      <c r="GTK1493" s="1"/>
      <c r="GTL1493" s="1"/>
      <c r="GTM1493" s="1"/>
      <c r="GTN1493" s="1"/>
      <c r="GTO1493" s="1"/>
      <c r="GTP1493" s="1"/>
      <c r="GTQ1493" s="1"/>
      <c r="GTR1493" s="1"/>
      <c r="GTS1493" s="1"/>
      <c r="GTT1493" s="1"/>
      <c r="GTU1493" s="1"/>
      <c r="GTV1493" s="1"/>
      <c r="GTW1493" s="1"/>
      <c r="GTX1493" s="1"/>
      <c r="GTY1493" s="1"/>
      <c r="GTZ1493" s="1"/>
      <c r="GUA1493" s="1"/>
      <c r="GUB1493" s="1"/>
      <c r="GUC1493" s="1"/>
      <c r="GUD1493" s="1"/>
      <c r="GUE1493" s="1"/>
      <c r="GUF1493" s="1"/>
      <c r="GUG1493" s="1"/>
      <c r="GUH1493" s="1"/>
      <c r="GUI1493" s="1"/>
      <c r="GUJ1493" s="1"/>
      <c r="GUK1493" s="1"/>
      <c r="GUL1493" s="1"/>
      <c r="GUM1493" s="1"/>
      <c r="GUN1493" s="1"/>
      <c r="GUO1493" s="1"/>
      <c r="GUP1493" s="1"/>
      <c r="GUQ1493" s="1"/>
      <c r="GUR1493" s="1"/>
      <c r="GUS1493" s="1"/>
      <c r="GUT1493" s="1"/>
      <c r="GUU1493" s="1"/>
      <c r="GUV1493" s="1"/>
      <c r="GUW1493" s="1"/>
      <c r="GUX1493" s="1"/>
      <c r="GUY1493" s="1"/>
      <c r="GUZ1493" s="1"/>
      <c r="GVA1493" s="1"/>
      <c r="GVB1493" s="1"/>
      <c r="GVC1493" s="1"/>
      <c r="GVD1493" s="1"/>
      <c r="GVE1493" s="1"/>
      <c r="GVF1493" s="1"/>
      <c r="GVG1493" s="1"/>
      <c r="GVH1493" s="1"/>
      <c r="GVI1493" s="1"/>
      <c r="GVJ1493" s="1"/>
      <c r="GVK1493" s="1"/>
      <c r="GVL1493" s="1"/>
      <c r="GVM1493" s="1"/>
      <c r="GVN1493" s="1"/>
      <c r="GVO1493" s="1"/>
      <c r="GVP1493" s="1"/>
      <c r="GVQ1493" s="1"/>
      <c r="GVR1493" s="1"/>
      <c r="GVS1493" s="1"/>
      <c r="GVT1493" s="1"/>
      <c r="GVU1493" s="1"/>
      <c r="GVV1493" s="1"/>
      <c r="GVW1493" s="1"/>
      <c r="GVX1493" s="1"/>
      <c r="GVY1493" s="1"/>
      <c r="GVZ1493" s="1"/>
      <c r="GWA1493" s="1"/>
      <c r="GWB1493" s="1"/>
      <c r="GWC1493" s="1"/>
      <c r="GWD1493" s="1"/>
      <c r="GWE1493" s="1"/>
      <c r="GWF1493" s="1"/>
      <c r="GWG1493" s="1"/>
      <c r="GWH1493" s="1"/>
      <c r="GWI1493" s="1"/>
      <c r="GWJ1493" s="1"/>
      <c r="GWK1493" s="1"/>
      <c r="GWL1493" s="1"/>
      <c r="GWM1493" s="1"/>
      <c r="GWN1493" s="1"/>
      <c r="GWO1493" s="1"/>
      <c r="GWP1493" s="1"/>
      <c r="GWQ1493" s="1"/>
      <c r="GWR1493" s="1"/>
      <c r="GWS1493" s="1"/>
      <c r="GWT1493" s="1"/>
      <c r="GWU1493" s="1"/>
      <c r="GWV1493" s="1"/>
      <c r="GWW1493" s="1"/>
      <c r="GWX1493" s="1"/>
      <c r="GWY1493" s="1"/>
      <c r="GWZ1493" s="1"/>
      <c r="GXA1493" s="1"/>
      <c r="GXB1493" s="1"/>
      <c r="GXC1493" s="1"/>
      <c r="GXD1493" s="1"/>
      <c r="GXE1493" s="1"/>
      <c r="GXF1493" s="1"/>
      <c r="GXG1493" s="1"/>
      <c r="GXH1493" s="1"/>
      <c r="GXI1493" s="1"/>
      <c r="GXJ1493" s="1"/>
      <c r="GXK1493" s="1"/>
      <c r="GXL1493" s="1"/>
      <c r="GXM1493" s="1"/>
      <c r="GXN1493" s="1"/>
      <c r="GXO1493" s="1"/>
      <c r="GXP1493" s="1"/>
      <c r="GXQ1493" s="1"/>
      <c r="GXR1493" s="1"/>
      <c r="GXS1493" s="1"/>
      <c r="GXT1493" s="1"/>
      <c r="GXU1493" s="1"/>
      <c r="GXV1493" s="1"/>
      <c r="GXW1493" s="1"/>
      <c r="GXX1493" s="1"/>
      <c r="GXY1493" s="1"/>
      <c r="GXZ1493" s="1"/>
      <c r="GYA1493" s="1"/>
      <c r="GYB1493" s="1"/>
      <c r="GYC1493" s="1"/>
      <c r="GYD1493" s="1"/>
      <c r="GYE1493" s="1"/>
      <c r="GYF1493" s="1"/>
      <c r="GYG1493" s="1"/>
      <c r="GYH1493" s="1"/>
      <c r="GYI1493" s="1"/>
      <c r="GYJ1493" s="1"/>
      <c r="GYK1493" s="1"/>
      <c r="GYL1493" s="1"/>
      <c r="GYM1493" s="1"/>
      <c r="GYN1493" s="1"/>
      <c r="GYO1493" s="1"/>
      <c r="GYP1493" s="1"/>
      <c r="GYQ1493" s="1"/>
      <c r="GYR1493" s="1"/>
      <c r="GYS1493" s="1"/>
      <c r="GYT1493" s="1"/>
      <c r="GYU1493" s="1"/>
      <c r="GYV1493" s="1"/>
      <c r="GYW1493" s="1"/>
      <c r="GYX1493" s="1"/>
      <c r="GYY1493" s="1"/>
      <c r="GYZ1493" s="1"/>
      <c r="GZA1493" s="1"/>
      <c r="GZB1493" s="1"/>
      <c r="GZC1493" s="1"/>
      <c r="GZD1493" s="1"/>
      <c r="GZE1493" s="1"/>
      <c r="GZF1493" s="1"/>
      <c r="GZG1493" s="1"/>
      <c r="GZH1493" s="1"/>
      <c r="GZI1493" s="1"/>
      <c r="GZJ1493" s="1"/>
      <c r="GZK1493" s="1"/>
      <c r="GZL1493" s="1"/>
      <c r="GZM1493" s="1"/>
      <c r="GZN1493" s="1"/>
      <c r="GZO1493" s="1"/>
      <c r="GZP1493" s="1"/>
      <c r="GZQ1493" s="1"/>
      <c r="GZR1493" s="1"/>
      <c r="GZS1493" s="1"/>
      <c r="GZT1493" s="1"/>
      <c r="GZU1493" s="1"/>
      <c r="GZV1493" s="1"/>
      <c r="GZW1493" s="1"/>
      <c r="GZX1493" s="1"/>
      <c r="GZY1493" s="1"/>
      <c r="GZZ1493" s="1"/>
      <c r="HAA1493" s="1"/>
      <c r="HAB1493" s="1"/>
      <c r="HAC1493" s="1"/>
      <c r="HAD1493" s="1"/>
      <c r="HAE1493" s="1"/>
      <c r="HAF1493" s="1"/>
      <c r="HAG1493" s="1"/>
      <c r="HAH1493" s="1"/>
      <c r="HAI1493" s="1"/>
      <c r="HAJ1493" s="1"/>
      <c r="HAK1493" s="1"/>
      <c r="HAL1493" s="1"/>
      <c r="HAM1493" s="1"/>
      <c r="HAN1493" s="1"/>
      <c r="HAO1493" s="1"/>
      <c r="HAP1493" s="1"/>
      <c r="HAQ1493" s="1"/>
      <c r="HAR1493" s="1"/>
      <c r="HAS1493" s="1"/>
      <c r="HAT1493" s="1"/>
      <c r="HAU1493" s="1"/>
      <c r="HAV1493" s="1"/>
      <c r="HAW1493" s="1"/>
      <c r="HAX1493" s="1"/>
      <c r="HAY1493" s="1"/>
      <c r="HAZ1493" s="1"/>
      <c r="HBA1493" s="1"/>
      <c r="HBB1493" s="1"/>
      <c r="HBC1493" s="1"/>
      <c r="HBD1493" s="1"/>
      <c r="HBE1493" s="1"/>
      <c r="HBF1493" s="1"/>
      <c r="HBG1493" s="1"/>
      <c r="HBH1493" s="1"/>
      <c r="HBI1493" s="1"/>
      <c r="HBJ1493" s="1"/>
      <c r="HBK1493" s="1"/>
      <c r="HBL1493" s="1"/>
      <c r="HBM1493" s="1"/>
      <c r="HBN1493" s="1"/>
      <c r="HBO1493" s="1"/>
      <c r="HBP1493" s="1"/>
      <c r="HBQ1493" s="1"/>
      <c r="HBR1493" s="1"/>
      <c r="HBS1493" s="1"/>
      <c r="HBT1493" s="1"/>
      <c r="HBU1493" s="1"/>
      <c r="HBV1493" s="1"/>
      <c r="HBW1493" s="1"/>
      <c r="HBX1493" s="1"/>
      <c r="HBY1493" s="1"/>
      <c r="HBZ1493" s="1"/>
      <c r="HCA1493" s="1"/>
      <c r="HCB1493" s="1"/>
      <c r="HCC1493" s="1"/>
      <c r="HCD1493" s="1"/>
      <c r="HCE1493" s="1"/>
      <c r="HCF1493" s="1"/>
      <c r="HCG1493" s="1"/>
      <c r="HCH1493" s="1"/>
      <c r="HCI1493" s="1"/>
      <c r="HCJ1493" s="1"/>
      <c r="HCK1493" s="1"/>
      <c r="HCL1493" s="1"/>
      <c r="HCM1493" s="1"/>
      <c r="HCN1493" s="1"/>
      <c r="HCO1493" s="1"/>
      <c r="HCP1493" s="1"/>
      <c r="HCQ1493" s="1"/>
      <c r="HCR1493" s="1"/>
      <c r="HCS1493" s="1"/>
      <c r="HCT1493" s="1"/>
      <c r="HCU1493" s="1"/>
      <c r="HCV1493" s="1"/>
      <c r="HCW1493" s="1"/>
      <c r="HCX1493" s="1"/>
      <c r="HCY1493" s="1"/>
      <c r="HCZ1493" s="1"/>
      <c r="HDA1493" s="1"/>
      <c r="HDB1493" s="1"/>
      <c r="HDC1493" s="1"/>
      <c r="HDD1493" s="1"/>
      <c r="HDE1493" s="1"/>
      <c r="HDF1493" s="1"/>
      <c r="HDG1493" s="1"/>
      <c r="HDH1493" s="1"/>
      <c r="HDI1493" s="1"/>
      <c r="HDJ1493" s="1"/>
      <c r="HDK1493" s="1"/>
      <c r="HDL1493" s="1"/>
      <c r="HDM1493" s="1"/>
      <c r="HDN1493" s="1"/>
      <c r="HDO1493" s="1"/>
      <c r="HDP1493" s="1"/>
      <c r="HDQ1493" s="1"/>
      <c r="HDR1493" s="1"/>
      <c r="HDS1493" s="1"/>
      <c r="HDT1493" s="1"/>
      <c r="HDU1493" s="1"/>
      <c r="HDV1493" s="1"/>
      <c r="HDW1493" s="1"/>
      <c r="HDX1493" s="1"/>
      <c r="HDY1493" s="1"/>
      <c r="HDZ1493" s="1"/>
      <c r="HEA1493" s="1"/>
      <c r="HEB1493" s="1"/>
      <c r="HEC1493" s="1"/>
      <c r="HED1493" s="1"/>
      <c r="HEE1493" s="1"/>
      <c r="HEF1493" s="1"/>
      <c r="HEG1493" s="1"/>
      <c r="HEH1493" s="1"/>
      <c r="HEI1493" s="1"/>
      <c r="HEJ1493" s="1"/>
      <c r="HEK1493" s="1"/>
      <c r="HEL1493" s="1"/>
      <c r="HEM1493" s="1"/>
      <c r="HEN1493" s="1"/>
      <c r="HEO1493" s="1"/>
      <c r="HEP1493" s="1"/>
      <c r="HEQ1493" s="1"/>
      <c r="HER1493" s="1"/>
      <c r="HES1493" s="1"/>
      <c r="HET1493" s="1"/>
      <c r="HEU1493" s="1"/>
      <c r="HEV1493" s="1"/>
      <c r="HEW1493" s="1"/>
      <c r="HEX1493" s="1"/>
      <c r="HEY1493" s="1"/>
      <c r="HEZ1493" s="1"/>
      <c r="HFA1493" s="1"/>
      <c r="HFB1493" s="1"/>
      <c r="HFC1493" s="1"/>
      <c r="HFD1493" s="1"/>
      <c r="HFE1493" s="1"/>
      <c r="HFF1493" s="1"/>
      <c r="HFG1493" s="1"/>
      <c r="HFH1493" s="1"/>
      <c r="HFI1493" s="1"/>
      <c r="HFJ1493" s="1"/>
      <c r="HFK1493" s="1"/>
      <c r="HFL1493" s="1"/>
      <c r="HFM1493" s="1"/>
      <c r="HFN1493" s="1"/>
      <c r="HFO1493" s="1"/>
      <c r="HFP1493" s="1"/>
      <c r="HFQ1493" s="1"/>
      <c r="HFR1493" s="1"/>
      <c r="HFS1493" s="1"/>
      <c r="HFT1493" s="1"/>
      <c r="HFU1493" s="1"/>
      <c r="HFV1493" s="1"/>
      <c r="HFW1493" s="1"/>
      <c r="HFX1493" s="1"/>
      <c r="HFY1493" s="1"/>
      <c r="HFZ1493" s="1"/>
      <c r="HGA1493" s="1"/>
      <c r="HGB1493" s="1"/>
      <c r="HGC1493" s="1"/>
      <c r="HGD1493" s="1"/>
      <c r="HGE1493" s="1"/>
      <c r="HGF1493" s="1"/>
      <c r="HGG1493" s="1"/>
      <c r="HGH1493" s="1"/>
      <c r="HGI1493" s="1"/>
      <c r="HGJ1493" s="1"/>
      <c r="HGK1493" s="1"/>
      <c r="HGL1493" s="1"/>
      <c r="HGM1493" s="1"/>
      <c r="HGN1493" s="1"/>
      <c r="HGO1493" s="1"/>
      <c r="HGP1493" s="1"/>
      <c r="HGQ1493" s="1"/>
      <c r="HGR1493" s="1"/>
      <c r="HGS1493" s="1"/>
      <c r="HGT1493" s="1"/>
      <c r="HGU1493" s="1"/>
      <c r="HGV1493" s="1"/>
      <c r="HGW1493" s="1"/>
      <c r="HGX1493" s="1"/>
      <c r="HGY1493" s="1"/>
      <c r="HGZ1493" s="1"/>
      <c r="HHA1493" s="1"/>
      <c r="HHB1493" s="1"/>
      <c r="HHC1493" s="1"/>
      <c r="HHD1493" s="1"/>
      <c r="HHE1493" s="1"/>
      <c r="HHF1493" s="1"/>
      <c r="HHG1493" s="1"/>
      <c r="HHH1493" s="1"/>
      <c r="HHI1493" s="1"/>
      <c r="HHJ1493" s="1"/>
      <c r="HHK1493" s="1"/>
      <c r="HHL1493" s="1"/>
      <c r="HHM1493" s="1"/>
      <c r="HHN1493" s="1"/>
      <c r="HHO1493" s="1"/>
      <c r="HHP1493" s="1"/>
      <c r="HHQ1493" s="1"/>
      <c r="HHR1493" s="1"/>
      <c r="HHS1493" s="1"/>
      <c r="HHT1493" s="1"/>
      <c r="HHU1493" s="1"/>
      <c r="HHV1493" s="1"/>
      <c r="HHW1493" s="1"/>
      <c r="HHX1493" s="1"/>
      <c r="HHY1493" s="1"/>
      <c r="HHZ1493" s="1"/>
      <c r="HIA1493" s="1"/>
      <c r="HIB1493" s="1"/>
      <c r="HIC1493" s="1"/>
      <c r="HID1493" s="1"/>
      <c r="HIE1493" s="1"/>
      <c r="HIF1493" s="1"/>
      <c r="HIG1493" s="1"/>
      <c r="HIH1493" s="1"/>
      <c r="HII1493" s="1"/>
      <c r="HIJ1493" s="1"/>
      <c r="HIK1493" s="1"/>
      <c r="HIL1493" s="1"/>
      <c r="HIM1493" s="1"/>
      <c r="HIN1493" s="1"/>
      <c r="HIO1493" s="1"/>
      <c r="HIP1493" s="1"/>
      <c r="HIQ1493" s="1"/>
      <c r="HIR1493" s="1"/>
      <c r="HIS1493" s="1"/>
      <c r="HIT1493" s="1"/>
      <c r="HIU1493" s="1"/>
      <c r="HIV1493" s="1"/>
      <c r="HIW1493" s="1"/>
      <c r="HIX1493" s="1"/>
      <c r="HIY1493" s="1"/>
      <c r="HIZ1493" s="1"/>
      <c r="HJA1493" s="1"/>
      <c r="HJB1493" s="1"/>
      <c r="HJC1493" s="1"/>
      <c r="HJD1493" s="1"/>
      <c r="HJE1493" s="1"/>
      <c r="HJF1493" s="1"/>
      <c r="HJG1493" s="1"/>
      <c r="HJH1493" s="1"/>
      <c r="HJI1493" s="1"/>
      <c r="HJJ1493" s="1"/>
      <c r="HJK1493" s="1"/>
      <c r="HJL1493" s="1"/>
      <c r="HJM1493" s="1"/>
      <c r="HJN1493" s="1"/>
      <c r="HJO1493" s="1"/>
      <c r="HJP1493" s="1"/>
      <c r="HJQ1493" s="1"/>
      <c r="HJR1493" s="1"/>
      <c r="HJS1493" s="1"/>
      <c r="HJT1493" s="1"/>
      <c r="HJU1493" s="1"/>
      <c r="HJV1493" s="1"/>
      <c r="HJW1493" s="1"/>
      <c r="HJX1493" s="1"/>
      <c r="HJY1493" s="1"/>
      <c r="HJZ1493" s="1"/>
      <c r="HKA1493" s="1"/>
      <c r="HKB1493" s="1"/>
      <c r="HKC1493" s="1"/>
      <c r="HKD1493" s="1"/>
      <c r="HKE1493" s="1"/>
      <c r="HKF1493" s="1"/>
      <c r="HKG1493" s="1"/>
      <c r="HKH1493" s="1"/>
      <c r="HKI1493" s="1"/>
      <c r="HKJ1493" s="1"/>
      <c r="HKK1493" s="1"/>
      <c r="HKL1493" s="1"/>
      <c r="HKM1493" s="1"/>
      <c r="HKN1493" s="1"/>
      <c r="HKO1493" s="1"/>
      <c r="HKP1493" s="1"/>
      <c r="HKQ1493" s="1"/>
      <c r="HKR1493" s="1"/>
      <c r="HKS1493" s="1"/>
      <c r="HKT1493" s="1"/>
      <c r="HKU1493" s="1"/>
      <c r="HKV1493" s="1"/>
      <c r="HKW1493" s="1"/>
      <c r="HKX1493" s="1"/>
      <c r="HKY1493" s="1"/>
      <c r="HKZ1493" s="1"/>
      <c r="HLA1493" s="1"/>
      <c r="HLB1493" s="1"/>
      <c r="HLC1493" s="1"/>
      <c r="HLD1493" s="1"/>
      <c r="HLE1493" s="1"/>
      <c r="HLF1493" s="1"/>
      <c r="HLG1493" s="1"/>
      <c r="HLH1493" s="1"/>
      <c r="HLI1493" s="1"/>
      <c r="HLJ1493" s="1"/>
      <c r="HLK1493" s="1"/>
      <c r="HLL1493" s="1"/>
      <c r="HLM1493" s="1"/>
      <c r="HLN1493" s="1"/>
      <c r="HLO1493" s="1"/>
      <c r="HLP1493" s="1"/>
      <c r="HLQ1493" s="1"/>
      <c r="HLR1493" s="1"/>
      <c r="HLS1493" s="1"/>
      <c r="HLT1493" s="1"/>
      <c r="HLU1493" s="1"/>
      <c r="HLV1493" s="1"/>
      <c r="HLW1493" s="1"/>
      <c r="HLX1493" s="1"/>
      <c r="HLY1493" s="1"/>
      <c r="HLZ1493" s="1"/>
      <c r="HMA1493" s="1"/>
      <c r="HMB1493" s="1"/>
      <c r="HMC1493" s="1"/>
      <c r="HMD1493" s="1"/>
      <c r="HME1493" s="1"/>
      <c r="HMF1493" s="1"/>
      <c r="HMG1493" s="1"/>
      <c r="HMH1493" s="1"/>
      <c r="HMI1493" s="1"/>
      <c r="HMJ1493" s="1"/>
      <c r="HMK1493" s="1"/>
      <c r="HML1493" s="1"/>
      <c r="HMM1493" s="1"/>
      <c r="HMN1493" s="1"/>
      <c r="HMO1493" s="1"/>
      <c r="HMP1493" s="1"/>
      <c r="HMQ1493" s="1"/>
      <c r="HMR1493" s="1"/>
      <c r="HMS1493" s="1"/>
      <c r="HMT1493" s="1"/>
      <c r="HMU1493" s="1"/>
      <c r="HMV1493" s="1"/>
      <c r="HMW1493" s="1"/>
      <c r="HMX1493" s="1"/>
      <c r="HMY1493" s="1"/>
      <c r="HMZ1493" s="1"/>
      <c r="HNA1493" s="1"/>
      <c r="HNB1493" s="1"/>
      <c r="HNC1493" s="1"/>
      <c r="HND1493" s="1"/>
      <c r="HNE1493" s="1"/>
      <c r="HNF1493" s="1"/>
      <c r="HNG1493" s="1"/>
      <c r="HNH1493" s="1"/>
      <c r="HNI1493" s="1"/>
      <c r="HNJ1493" s="1"/>
      <c r="HNK1493" s="1"/>
      <c r="HNL1493" s="1"/>
      <c r="HNM1493" s="1"/>
      <c r="HNN1493" s="1"/>
      <c r="HNO1493" s="1"/>
      <c r="HNP1493" s="1"/>
      <c r="HNQ1493" s="1"/>
      <c r="HNR1493" s="1"/>
      <c r="HNS1493" s="1"/>
      <c r="HNT1493" s="1"/>
      <c r="HNU1493" s="1"/>
      <c r="HNV1493" s="1"/>
      <c r="HNW1493" s="1"/>
      <c r="HNX1493" s="1"/>
      <c r="HNY1493" s="1"/>
      <c r="HNZ1493" s="1"/>
      <c r="HOA1493" s="1"/>
      <c r="HOB1493" s="1"/>
      <c r="HOC1493" s="1"/>
      <c r="HOD1493" s="1"/>
      <c r="HOE1493" s="1"/>
      <c r="HOF1493" s="1"/>
      <c r="HOG1493" s="1"/>
      <c r="HOH1493" s="1"/>
      <c r="HOI1493" s="1"/>
      <c r="HOJ1493" s="1"/>
      <c r="HOK1493" s="1"/>
      <c r="HOL1493" s="1"/>
      <c r="HOM1493" s="1"/>
      <c r="HON1493" s="1"/>
      <c r="HOO1493" s="1"/>
      <c r="HOP1493" s="1"/>
      <c r="HOQ1493" s="1"/>
      <c r="HOR1493" s="1"/>
      <c r="HOS1493" s="1"/>
      <c r="HOT1493" s="1"/>
      <c r="HOU1493" s="1"/>
      <c r="HOV1493" s="1"/>
      <c r="HOW1493" s="1"/>
      <c r="HOX1493" s="1"/>
      <c r="HOY1493" s="1"/>
      <c r="HOZ1493" s="1"/>
      <c r="HPA1493" s="1"/>
      <c r="HPB1493" s="1"/>
      <c r="HPC1493" s="1"/>
      <c r="HPD1493" s="1"/>
      <c r="HPE1493" s="1"/>
      <c r="HPF1493" s="1"/>
      <c r="HPG1493" s="1"/>
      <c r="HPH1493" s="1"/>
      <c r="HPI1493" s="1"/>
      <c r="HPJ1493" s="1"/>
      <c r="HPK1493" s="1"/>
      <c r="HPL1493" s="1"/>
      <c r="HPM1493" s="1"/>
      <c r="HPN1493" s="1"/>
      <c r="HPO1493" s="1"/>
      <c r="HPP1493" s="1"/>
      <c r="HPQ1493" s="1"/>
      <c r="HPR1493" s="1"/>
      <c r="HPS1493" s="1"/>
      <c r="HPT1493" s="1"/>
      <c r="HPU1493" s="1"/>
      <c r="HPV1493" s="1"/>
      <c r="HPW1493" s="1"/>
      <c r="HPX1493" s="1"/>
      <c r="HPY1493" s="1"/>
      <c r="HPZ1493" s="1"/>
      <c r="HQA1493" s="1"/>
      <c r="HQB1493" s="1"/>
      <c r="HQC1493" s="1"/>
      <c r="HQD1493" s="1"/>
      <c r="HQE1493" s="1"/>
      <c r="HQF1493" s="1"/>
      <c r="HQG1493" s="1"/>
      <c r="HQH1493" s="1"/>
      <c r="HQI1493" s="1"/>
      <c r="HQJ1493" s="1"/>
      <c r="HQK1493" s="1"/>
      <c r="HQL1493" s="1"/>
      <c r="HQM1493" s="1"/>
      <c r="HQN1493" s="1"/>
      <c r="HQO1493" s="1"/>
      <c r="HQP1493" s="1"/>
      <c r="HQQ1493" s="1"/>
      <c r="HQR1493" s="1"/>
      <c r="HQS1493" s="1"/>
      <c r="HQT1493" s="1"/>
      <c r="HQU1493" s="1"/>
      <c r="HQV1493" s="1"/>
      <c r="HQW1493" s="1"/>
      <c r="HQX1493" s="1"/>
      <c r="HQY1493" s="1"/>
      <c r="HQZ1493" s="1"/>
      <c r="HRA1493" s="1"/>
      <c r="HRB1493" s="1"/>
      <c r="HRC1493" s="1"/>
      <c r="HRD1493" s="1"/>
      <c r="HRE1493" s="1"/>
      <c r="HRF1493" s="1"/>
      <c r="HRG1493" s="1"/>
      <c r="HRH1493" s="1"/>
      <c r="HRI1493" s="1"/>
      <c r="HRJ1493" s="1"/>
      <c r="HRK1493" s="1"/>
      <c r="HRL1493" s="1"/>
      <c r="HRM1493" s="1"/>
      <c r="HRN1493" s="1"/>
      <c r="HRO1493" s="1"/>
      <c r="HRP1493" s="1"/>
      <c r="HRQ1493" s="1"/>
      <c r="HRR1493" s="1"/>
      <c r="HRS1493" s="1"/>
      <c r="HRT1493" s="1"/>
      <c r="HRU1493" s="1"/>
      <c r="HRV1493" s="1"/>
      <c r="HRW1493" s="1"/>
      <c r="HRX1493" s="1"/>
      <c r="HRY1493" s="1"/>
      <c r="HRZ1493" s="1"/>
      <c r="HSA1493" s="1"/>
      <c r="HSB1493" s="1"/>
      <c r="HSC1493" s="1"/>
      <c r="HSD1493" s="1"/>
      <c r="HSE1493" s="1"/>
      <c r="HSF1493" s="1"/>
      <c r="HSG1493" s="1"/>
      <c r="HSH1493" s="1"/>
      <c r="HSI1493" s="1"/>
      <c r="HSJ1493" s="1"/>
      <c r="HSK1493" s="1"/>
      <c r="HSL1493" s="1"/>
      <c r="HSM1493" s="1"/>
      <c r="HSN1493" s="1"/>
      <c r="HSO1493" s="1"/>
      <c r="HSP1493" s="1"/>
      <c r="HSQ1493" s="1"/>
      <c r="HSR1493" s="1"/>
      <c r="HSS1493" s="1"/>
      <c r="HST1493" s="1"/>
      <c r="HSU1493" s="1"/>
      <c r="HSV1493" s="1"/>
      <c r="HSW1493" s="1"/>
      <c r="HSX1493" s="1"/>
      <c r="HSY1493" s="1"/>
      <c r="HSZ1493" s="1"/>
      <c r="HTA1493" s="1"/>
      <c r="HTB1493" s="1"/>
      <c r="HTC1493" s="1"/>
      <c r="HTD1493" s="1"/>
      <c r="HTE1493" s="1"/>
      <c r="HTF1493" s="1"/>
      <c r="HTG1493" s="1"/>
      <c r="HTH1493" s="1"/>
      <c r="HTI1493" s="1"/>
      <c r="HTJ1493" s="1"/>
      <c r="HTK1493" s="1"/>
      <c r="HTL1493" s="1"/>
      <c r="HTM1493" s="1"/>
      <c r="HTN1493" s="1"/>
      <c r="HTO1493" s="1"/>
      <c r="HTP1493" s="1"/>
      <c r="HTQ1493" s="1"/>
      <c r="HTR1493" s="1"/>
      <c r="HTS1493" s="1"/>
      <c r="HTT1493" s="1"/>
      <c r="HTU1493" s="1"/>
      <c r="HTV1493" s="1"/>
      <c r="HTW1493" s="1"/>
      <c r="HTX1493" s="1"/>
      <c r="HTY1493" s="1"/>
      <c r="HTZ1493" s="1"/>
      <c r="HUA1493" s="1"/>
      <c r="HUB1493" s="1"/>
      <c r="HUC1493" s="1"/>
      <c r="HUD1493" s="1"/>
      <c r="HUE1493" s="1"/>
      <c r="HUF1493" s="1"/>
      <c r="HUG1493" s="1"/>
      <c r="HUH1493" s="1"/>
      <c r="HUI1493" s="1"/>
      <c r="HUJ1493" s="1"/>
      <c r="HUK1493" s="1"/>
      <c r="HUL1493" s="1"/>
      <c r="HUM1493" s="1"/>
      <c r="HUN1493" s="1"/>
      <c r="HUO1493" s="1"/>
      <c r="HUP1493" s="1"/>
      <c r="HUQ1493" s="1"/>
      <c r="HUR1493" s="1"/>
      <c r="HUS1493" s="1"/>
      <c r="HUT1493" s="1"/>
      <c r="HUU1493" s="1"/>
      <c r="HUV1493" s="1"/>
      <c r="HUW1493" s="1"/>
      <c r="HUX1493" s="1"/>
      <c r="HUY1493" s="1"/>
      <c r="HUZ1493" s="1"/>
      <c r="HVA1493" s="1"/>
      <c r="HVB1493" s="1"/>
      <c r="HVC1493" s="1"/>
      <c r="HVD1493" s="1"/>
      <c r="HVE1493" s="1"/>
      <c r="HVF1493" s="1"/>
      <c r="HVG1493" s="1"/>
      <c r="HVH1493" s="1"/>
      <c r="HVI1493" s="1"/>
      <c r="HVJ1493" s="1"/>
      <c r="HVK1493" s="1"/>
      <c r="HVL1493" s="1"/>
      <c r="HVM1493" s="1"/>
      <c r="HVN1493" s="1"/>
      <c r="HVO1493" s="1"/>
      <c r="HVP1493" s="1"/>
      <c r="HVQ1493" s="1"/>
      <c r="HVR1493" s="1"/>
      <c r="HVS1493" s="1"/>
      <c r="HVT1493" s="1"/>
      <c r="HVU1493" s="1"/>
      <c r="HVV1493" s="1"/>
      <c r="HVW1493" s="1"/>
      <c r="HVX1493" s="1"/>
      <c r="HVY1493" s="1"/>
      <c r="HVZ1493" s="1"/>
      <c r="HWA1493" s="1"/>
      <c r="HWB1493" s="1"/>
      <c r="HWC1493" s="1"/>
      <c r="HWD1493" s="1"/>
      <c r="HWE1493" s="1"/>
      <c r="HWF1493" s="1"/>
      <c r="HWG1493" s="1"/>
      <c r="HWH1493" s="1"/>
      <c r="HWI1493" s="1"/>
      <c r="HWJ1493" s="1"/>
      <c r="HWK1493" s="1"/>
      <c r="HWL1493" s="1"/>
      <c r="HWM1493" s="1"/>
      <c r="HWN1493" s="1"/>
      <c r="HWO1493" s="1"/>
      <c r="HWP1493" s="1"/>
      <c r="HWQ1493" s="1"/>
      <c r="HWR1493" s="1"/>
      <c r="HWS1493" s="1"/>
      <c r="HWT1493" s="1"/>
      <c r="HWU1493" s="1"/>
      <c r="HWV1493" s="1"/>
      <c r="HWW1493" s="1"/>
      <c r="HWX1493" s="1"/>
      <c r="HWY1493" s="1"/>
      <c r="HWZ1493" s="1"/>
      <c r="HXA1493" s="1"/>
      <c r="HXB1493" s="1"/>
      <c r="HXC1493" s="1"/>
      <c r="HXD1493" s="1"/>
      <c r="HXE1493" s="1"/>
      <c r="HXF1493" s="1"/>
      <c r="HXG1493" s="1"/>
      <c r="HXH1493" s="1"/>
      <c r="HXI1493" s="1"/>
      <c r="HXJ1493" s="1"/>
      <c r="HXK1493" s="1"/>
      <c r="HXL1493" s="1"/>
      <c r="HXM1493" s="1"/>
      <c r="HXN1493" s="1"/>
      <c r="HXO1493" s="1"/>
      <c r="HXP1493" s="1"/>
      <c r="HXQ1493" s="1"/>
      <c r="HXR1493" s="1"/>
      <c r="HXS1493" s="1"/>
      <c r="HXT1493" s="1"/>
      <c r="HXU1493" s="1"/>
      <c r="HXV1493" s="1"/>
      <c r="HXW1493" s="1"/>
      <c r="HXX1493" s="1"/>
      <c r="HXY1493" s="1"/>
      <c r="HXZ1493" s="1"/>
      <c r="HYA1493" s="1"/>
      <c r="HYB1493" s="1"/>
      <c r="HYC1493" s="1"/>
      <c r="HYD1493" s="1"/>
      <c r="HYE1493" s="1"/>
      <c r="HYF1493" s="1"/>
      <c r="HYG1493" s="1"/>
      <c r="HYH1493" s="1"/>
      <c r="HYI1493" s="1"/>
      <c r="HYJ1493" s="1"/>
      <c r="HYK1493" s="1"/>
      <c r="HYL1493" s="1"/>
      <c r="HYM1493" s="1"/>
      <c r="HYN1493" s="1"/>
      <c r="HYO1493" s="1"/>
      <c r="HYP1493" s="1"/>
      <c r="HYQ1493" s="1"/>
      <c r="HYR1493" s="1"/>
      <c r="HYS1493" s="1"/>
      <c r="HYT1493" s="1"/>
      <c r="HYU1493" s="1"/>
      <c r="HYV1493" s="1"/>
      <c r="HYW1493" s="1"/>
      <c r="HYX1493" s="1"/>
      <c r="HYY1493" s="1"/>
      <c r="HYZ1493" s="1"/>
      <c r="HZA1493" s="1"/>
      <c r="HZB1493" s="1"/>
      <c r="HZC1493" s="1"/>
      <c r="HZD1493" s="1"/>
      <c r="HZE1493" s="1"/>
      <c r="HZF1493" s="1"/>
      <c r="HZG1493" s="1"/>
      <c r="HZH1493" s="1"/>
      <c r="HZI1493" s="1"/>
      <c r="HZJ1493" s="1"/>
      <c r="HZK1493" s="1"/>
      <c r="HZL1493" s="1"/>
      <c r="HZM1493" s="1"/>
      <c r="HZN1493" s="1"/>
      <c r="HZO1493" s="1"/>
      <c r="HZP1493" s="1"/>
      <c r="HZQ1493" s="1"/>
      <c r="HZR1493" s="1"/>
      <c r="HZS1493" s="1"/>
      <c r="HZT1493" s="1"/>
      <c r="HZU1493" s="1"/>
      <c r="HZV1493" s="1"/>
      <c r="HZW1493" s="1"/>
      <c r="HZX1493" s="1"/>
      <c r="HZY1493" s="1"/>
      <c r="HZZ1493" s="1"/>
      <c r="IAA1493" s="1"/>
      <c r="IAB1493" s="1"/>
      <c r="IAC1493" s="1"/>
      <c r="IAD1493" s="1"/>
      <c r="IAE1493" s="1"/>
      <c r="IAF1493" s="1"/>
      <c r="IAG1493" s="1"/>
      <c r="IAH1493" s="1"/>
      <c r="IAI1493" s="1"/>
      <c r="IAJ1493" s="1"/>
      <c r="IAK1493" s="1"/>
      <c r="IAL1493" s="1"/>
      <c r="IAM1493" s="1"/>
      <c r="IAN1493" s="1"/>
      <c r="IAO1493" s="1"/>
      <c r="IAP1493" s="1"/>
      <c r="IAQ1493" s="1"/>
      <c r="IAR1493" s="1"/>
      <c r="IAS1493" s="1"/>
      <c r="IAT1493" s="1"/>
      <c r="IAU1493" s="1"/>
      <c r="IAV1493" s="1"/>
      <c r="IAW1493" s="1"/>
      <c r="IAX1493" s="1"/>
      <c r="IAY1493" s="1"/>
      <c r="IAZ1493" s="1"/>
      <c r="IBA1493" s="1"/>
      <c r="IBB1493" s="1"/>
      <c r="IBC1493" s="1"/>
      <c r="IBD1493" s="1"/>
      <c r="IBE1493" s="1"/>
      <c r="IBF1493" s="1"/>
      <c r="IBG1493" s="1"/>
      <c r="IBH1493" s="1"/>
      <c r="IBI1493" s="1"/>
      <c r="IBJ1493" s="1"/>
      <c r="IBK1493" s="1"/>
      <c r="IBL1493" s="1"/>
      <c r="IBM1493" s="1"/>
      <c r="IBN1493" s="1"/>
      <c r="IBO1493" s="1"/>
      <c r="IBP1493" s="1"/>
      <c r="IBQ1493" s="1"/>
      <c r="IBR1493" s="1"/>
      <c r="IBS1493" s="1"/>
      <c r="IBT1493" s="1"/>
      <c r="IBU1493" s="1"/>
      <c r="IBV1493" s="1"/>
      <c r="IBW1493" s="1"/>
      <c r="IBX1493" s="1"/>
      <c r="IBY1493" s="1"/>
      <c r="IBZ1493" s="1"/>
      <c r="ICA1493" s="1"/>
      <c r="ICB1493" s="1"/>
      <c r="ICC1493" s="1"/>
      <c r="ICD1493" s="1"/>
      <c r="ICE1493" s="1"/>
      <c r="ICF1493" s="1"/>
      <c r="ICG1493" s="1"/>
      <c r="ICH1493" s="1"/>
      <c r="ICI1493" s="1"/>
      <c r="ICJ1493" s="1"/>
      <c r="ICK1493" s="1"/>
      <c r="ICL1493" s="1"/>
      <c r="ICM1493" s="1"/>
      <c r="ICN1493" s="1"/>
      <c r="ICO1493" s="1"/>
      <c r="ICP1493" s="1"/>
      <c r="ICQ1493" s="1"/>
      <c r="ICR1493" s="1"/>
      <c r="ICS1493" s="1"/>
      <c r="ICT1493" s="1"/>
      <c r="ICU1493" s="1"/>
      <c r="ICV1493" s="1"/>
      <c r="ICW1493" s="1"/>
      <c r="ICX1493" s="1"/>
      <c r="ICY1493" s="1"/>
      <c r="ICZ1493" s="1"/>
      <c r="IDA1493" s="1"/>
      <c r="IDB1493" s="1"/>
      <c r="IDC1493" s="1"/>
      <c r="IDD1493" s="1"/>
      <c r="IDE1493" s="1"/>
      <c r="IDF1493" s="1"/>
      <c r="IDG1493" s="1"/>
      <c r="IDH1493" s="1"/>
      <c r="IDI1493" s="1"/>
      <c r="IDJ1493" s="1"/>
      <c r="IDK1493" s="1"/>
      <c r="IDL1493" s="1"/>
      <c r="IDM1493" s="1"/>
      <c r="IDN1493" s="1"/>
      <c r="IDO1493" s="1"/>
      <c r="IDP1493" s="1"/>
      <c r="IDQ1493" s="1"/>
      <c r="IDR1493" s="1"/>
      <c r="IDS1493" s="1"/>
      <c r="IDT1493" s="1"/>
      <c r="IDU1493" s="1"/>
      <c r="IDV1493" s="1"/>
      <c r="IDW1493" s="1"/>
      <c r="IDX1493" s="1"/>
      <c r="IDY1493" s="1"/>
      <c r="IDZ1493" s="1"/>
      <c r="IEA1493" s="1"/>
      <c r="IEB1493" s="1"/>
      <c r="IEC1493" s="1"/>
      <c r="IED1493" s="1"/>
      <c r="IEE1493" s="1"/>
      <c r="IEF1493" s="1"/>
      <c r="IEG1493" s="1"/>
      <c r="IEH1493" s="1"/>
      <c r="IEI1493" s="1"/>
      <c r="IEJ1493" s="1"/>
      <c r="IEK1493" s="1"/>
      <c r="IEL1493" s="1"/>
      <c r="IEM1493" s="1"/>
      <c r="IEN1493" s="1"/>
      <c r="IEO1493" s="1"/>
      <c r="IEP1493" s="1"/>
      <c r="IEQ1493" s="1"/>
      <c r="IER1493" s="1"/>
      <c r="IES1493" s="1"/>
      <c r="IET1493" s="1"/>
      <c r="IEU1493" s="1"/>
      <c r="IEV1493" s="1"/>
      <c r="IEW1493" s="1"/>
      <c r="IEX1493" s="1"/>
      <c r="IEY1493" s="1"/>
      <c r="IEZ1493" s="1"/>
      <c r="IFA1493" s="1"/>
      <c r="IFB1493" s="1"/>
      <c r="IFC1493" s="1"/>
      <c r="IFD1493" s="1"/>
      <c r="IFE1493" s="1"/>
      <c r="IFF1493" s="1"/>
      <c r="IFG1493" s="1"/>
      <c r="IFH1493" s="1"/>
      <c r="IFI1493" s="1"/>
      <c r="IFJ1493" s="1"/>
      <c r="IFK1493" s="1"/>
      <c r="IFL1493" s="1"/>
      <c r="IFM1493" s="1"/>
      <c r="IFN1493" s="1"/>
      <c r="IFO1493" s="1"/>
      <c r="IFP1493" s="1"/>
      <c r="IFQ1493" s="1"/>
      <c r="IFR1493" s="1"/>
      <c r="IFS1493" s="1"/>
      <c r="IFT1493" s="1"/>
      <c r="IFU1493" s="1"/>
      <c r="IFV1493" s="1"/>
      <c r="IFW1493" s="1"/>
      <c r="IFX1493" s="1"/>
      <c r="IFY1493" s="1"/>
      <c r="IFZ1493" s="1"/>
      <c r="IGA1493" s="1"/>
      <c r="IGB1493" s="1"/>
      <c r="IGC1493" s="1"/>
      <c r="IGD1493" s="1"/>
      <c r="IGE1493" s="1"/>
      <c r="IGF1493" s="1"/>
      <c r="IGG1493" s="1"/>
      <c r="IGH1493" s="1"/>
      <c r="IGI1493" s="1"/>
      <c r="IGJ1493" s="1"/>
      <c r="IGK1493" s="1"/>
      <c r="IGL1493" s="1"/>
      <c r="IGM1493" s="1"/>
      <c r="IGN1493" s="1"/>
      <c r="IGO1493" s="1"/>
      <c r="IGP1493" s="1"/>
      <c r="IGQ1493" s="1"/>
      <c r="IGR1493" s="1"/>
      <c r="IGS1493" s="1"/>
      <c r="IGT1493" s="1"/>
      <c r="IGU1493" s="1"/>
      <c r="IGV1493" s="1"/>
      <c r="IGW1493" s="1"/>
      <c r="IGX1493" s="1"/>
      <c r="IGY1493" s="1"/>
      <c r="IGZ1493" s="1"/>
      <c r="IHA1493" s="1"/>
      <c r="IHB1493" s="1"/>
      <c r="IHC1493" s="1"/>
      <c r="IHD1493" s="1"/>
      <c r="IHE1493" s="1"/>
      <c r="IHF1493" s="1"/>
      <c r="IHG1493" s="1"/>
      <c r="IHH1493" s="1"/>
      <c r="IHI1493" s="1"/>
      <c r="IHJ1493" s="1"/>
      <c r="IHK1493" s="1"/>
      <c r="IHL1493" s="1"/>
      <c r="IHM1493" s="1"/>
      <c r="IHN1493" s="1"/>
      <c r="IHO1493" s="1"/>
      <c r="IHP1493" s="1"/>
      <c r="IHQ1493" s="1"/>
      <c r="IHR1493" s="1"/>
      <c r="IHS1493" s="1"/>
      <c r="IHT1493" s="1"/>
      <c r="IHU1493" s="1"/>
      <c r="IHV1493" s="1"/>
      <c r="IHW1493" s="1"/>
      <c r="IHX1493" s="1"/>
      <c r="IHY1493" s="1"/>
      <c r="IHZ1493" s="1"/>
      <c r="IIA1493" s="1"/>
      <c r="IIB1493" s="1"/>
      <c r="IIC1493" s="1"/>
      <c r="IID1493" s="1"/>
      <c r="IIE1493" s="1"/>
      <c r="IIF1493" s="1"/>
      <c r="IIG1493" s="1"/>
      <c r="IIH1493" s="1"/>
      <c r="III1493" s="1"/>
      <c r="IIJ1493" s="1"/>
      <c r="IIK1493" s="1"/>
      <c r="IIL1493" s="1"/>
      <c r="IIM1493" s="1"/>
      <c r="IIN1493" s="1"/>
      <c r="IIO1493" s="1"/>
      <c r="IIP1493" s="1"/>
      <c r="IIQ1493" s="1"/>
      <c r="IIR1493" s="1"/>
      <c r="IIS1493" s="1"/>
      <c r="IIT1493" s="1"/>
      <c r="IIU1493" s="1"/>
      <c r="IIV1493" s="1"/>
      <c r="IIW1493" s="1"/>
      <c r="IIX1493" s="1"/>
      <c r="IIY1493" s="1"/>
      <c r="IIZ1493" s="1"/>
      <c r="IJA1493" s="1"/>
      <c r="IJB1493" s="1"/>
      <c r="IJC1493" s="1"/>
      <c r="IJD1493" s="1"/>
      <c r="IJE1493" s="1"/>
      <c r="IJF1493" s="1"/>
      <c r="IJG1493" s="1"/>
      <c r="IJH1493" s="1"/>
      <c r="IJI1493" s="1"/>
      <c r="IJJ1493" s="1"/>
      <c r="IJK1493" s="1"/>
      <c r="IJL1493" s="1"/>
      <c r="IJM1493" s="1"/>
      <c r="IJN1493" s="1"/>
      <c r="IJO1493" s="1"/>
      <c r="IJP1493" s="1"/>
      <c r="IJQ1493" s="1"/>
      <c r="IJR1493" s="1"/>
      <c r="IJS1493" s="1"/>
      <c r="IJT1493" s="1"/>
      <c r="IJU1493" s="1"/>
      <c r="IJV1493" s="1"/>
      <c r="IJW1493" s="1"/>
      <c r="IJX1493" s="1"/>
      <c r="IJY1493" s="1"/>
      <c r="IJZ1493" s="1"/>
      <c r="IKA1493" s="1"/>
      <c r="IKB1493" s="1"/>
      <c r="IKC1493" s="1"/>
      <c r="IKD1493" s="1"/>
      <c r="IKE1493" s="1"/>
      <c r="IKF1493" s="1"/>
      <c r="IKG1493" s="1"/>
      <c r="IKH1493" s="1"/>
      <c r="IKI1493" s="1"/>
      <c r="IKJ1493" s="1"/>
      <c r="IKK1493" s="1"/>
      <c r="IKL1493" s="1"/>
      <c r="IKM1493" s="1"/>
      <c r="IKN1493" s="1"/>
      <c r="IKO1493" s="1"/>
      <c r="IKP1493" s="1"/>
      <c r="IKQ1493" s="1"/>
      <c r="IKR1493" s="1"/>
      <c r="IKS1493" s="1"/>
      <c r="IKT1493" s="1"/>
      <c r="IKU1493" s="1"/>
      <c r="IKV1493" s="1"/>
      <c r="IKW1493" s="1"/>
      <c r="IKX1493" s="1"/>
      <c r="IKY1493" s="1"/>
      <c r="IKZ1493" s="1"/>
      <c r="ILA1493" s="1"/>
      <c r="ILB1493" s="1"/>
      <c r="ILC1493" s="1"/>
      <c r="ILD1493" s="1"/>
      <c r="ILE1493" s="1"/>
      <c r="ILF1493" s="1"/>
      <c r="ILG1493" s="1"/>
      <c r="ILH1493" s="1"/>
      <c r="ILI1493" s="1"/>
      <c r="ILJ1493" s="1"/>
      <c r="ILK1493" s="1"/>
      <c r="ILL1493" s="1"/>
      <c r="ILM1493" s="1"/>
      <c r="ILN1493" s="1"/>
      <c r="ILO1493" s="1"/>
      <c r="ILP1493" s="1"/>
      <c r="ILQ1493" s="1"/>
      <c r="ILR1493" s="1"/>
      <c r="ILS1493" s="1"/>
      <c r="ILT1493" s="1"/>
      <c r="ILU1493" s="1"/>
      <c r="ILV1493" s="1"/>
      <c r="ILW1493" s="1"/>
      <c r="ILX1493" s="1"/>
      <c r="ILY1493" s="1"/>
      <c r="ILZ1493" s="1"/>
      <c r="IMA1493" s="1"/>
      <c r="IMB1493" s="1"/>
      <c r="IMC1493" s="1"/>
      <c r="IMD1493" s="1"/>
      <c r="IME1493" s="1"/>
      <c r="IMF1493" s="1"/>
      <c r="IMG1493" s="1"/>
      <c r="IMH1493" s="1"/>
      <c r="IMI1493" s="1"/>
      <c r="IMJ1493" s="1"/>
      <c r="IMK1493" s="1"/>
      <c r="IML1493" s="1"/>
      <c r="IMM1493" s="1"/>
      <c r="IMN1493" s="1"/>
      <c r="IMO1493" s="1"/>
      <c r="IMP1493" s="1"/>
      <c r="IMQ1493" s="1"/>
      <c r="IMR1493" s="1"/>
      <c r="IMS1493" s="1"/>
      <c r="IMT1493" s="1"/>
      <c r="IMU1493" s="1"/>
      <c r="IMV1493" s="1"/>
      <c r="IMW1493" s="1"/>
      <c r="IMX1493" s="1"/>
      <c r="IMY1493" s="1"/>
      <c r="IMZ1493" s="1"/>
      <c r="INA1493" s="1"/>
      <c r="INB1493" s="1"/>
      <c r="INC1493" s="1"/>
      <c r="IND1493" s="1"/>
      <c r="INE1493" s="1"/>
      <c r="INF1493" s="1"/>
      <c r="ING1493" s="1"/>
      <c r="INH1493" s="1"/>
      <c r="INI1493" s="1"/>
      <c r="INJ1493" s="1"/>
      <c r="INK1493" s="1"/>
      <c r="INL1493" s="1"/>
      <c r="INM1493" s="1"/>
      <c r="INN1493" s="1"/>
      <c r="INO1493" s="1"/>
      <c r="INP1493" s="1"/>
      <c r="INQ1493" s="1"/>
      <c r="INR1493" s="1"/>
      <c r="INS1493" s="1"/>
      <c r="INT1493" s="1"/>
      <c r="INU1493" s="1"/>
      <c r="INV1493" s="1"/>
      <c r="INW1493" s="1"/>
      <c r="INX1493" s="1"/>
      <c r="INY1493" s="1"/>
      <c r="INZ1493" s="1"/>
      <c r="IOA1493" s="1"/>
      <c r="IOB1493" s="1"/>
      <c r="IOC1493" s="1"/>
      <c r="IOD1493" s="1"/>
      <c r="IOE1493" s="1"/>
      <c r="IOF1493" s="1"/>
      <c r="IOG1493" s="1"/>
      <c r="IOH1493" s="1"/>
      <c r="IOI1493" s="1"/>
      <c r="IOJ1493" s="1"/>
      <c r="IOK1493" s="1"/>
      <c r="IOL1493" s="1"/>
      <c r="IOM1493" s="1"/>
      <c r="ION1493" s="1"/>
      <c r="IOO1493" s="1"/>
      <c r="IOP1493" s="1"/>
      <c r="IOQ1493" s="1"/>
      <c r="IOR1493" s="1"/>
      <c r="IOS1493" s="1"/>
      <c r="IOT1493" s="1"/>
      <c r="IOU1493" s="1"/>
      <c r="IOV1493" s="1"/>
      <c r="IOW1493" s="1"/>
      <c r="IOX1493" s="1"/>
      <c r="IOY1493" s="1"/>
      <c r="IOZ1493" s="1"/>
      <c r="IPA1493" s="1"/>
      <c r="IPB1493" s="1"/>
      <c r="IPC1493" s="1"/>
      <c r="IPD1493" s="1"/>
      <c r="IPE1493" s="1"/>
      <c r="IPF1493" s="1"/>
      <c r="IPG1493" s="1"/>
      <c r="IPH1493" s="1"/>
      <c r="IPI1493" s="1"/>
      <c r="IPJ1493" s="1"/>
      <c r="IPK1493" s="1"/>
      <c r="IPL1493" s="1"/>
      <c r="IPM1493" s="1"/>
      <c r="IPN1493" s="1"/>
      <c r="IPO1493" s="1"/>
      <c r="IPP1493" s="1"/>
      <c r="IPQ1493" s="1"/>
      <c r="IPR1493" s="1"/>
      <c r="IPS1493" s="1"/>
      <c r="IPT1493" s="1"/>
      <c r="IPU1493" s="1"/>
      <c r="IPV1493" s="1"/>
      <c r="IPW1493" s="1"/>
      <c r="IPX1493" s="1"/>
      <c r="IPY1493" s="1"/>
      <c r="IPZ1493" s="1"/>
      <c r="IQA1493" s="1"/>
      <c r="IQB1493" s="1"/>
      <c r="IQC1493" s="1"/>
      <c r="IQD1493" s="1"/>
      <c r="IQE1493" s="1"/>
      <c r="IQF1493" s="1"/>
      <c r="IQG1493" s="1"/>
      <c r="IQH1493" s="1"/>
      <c r="IQI1493" s="1"/>
      <c r="IQJ1493" s="1"/>
      <c r="IQK1493" s="1"/>
      <c r="IQL1493" s="1"/>
      <c r="IQM1493" s="1"/>
      <c r="IQN1493" s="1"/>
      <c r="IQO1493" s="1"/>
      <c r="IQP1493" s="1"/>
      <c r="IQQ1493" s="1"/>
      <c r="IQR1493" s="1"/>
      <c r="IQS1493" s="1"/>
      <c r="IQT1493" s="1"/>
      <c r="IQU1493" s="1"/>
      <c r="IQV1493" s="1"/>
      <c r="IQW1493" s="1"/>
      <c r="IQX1493" s="1"/>
      <c r="IQY1493" s="1"/>
      <c r="IQZ1493" s="1"/>
      <c r="IRA1493" s="1"/>
      <c r="IRB1493" s="1"/>
      <c r="IRC1493" s="1"/>
      <c r="IRD1493" s="1"/>
      <c r="IRE1493" s="1"/>
      <c r="IRF1493" s="1"/>
      <c r="IRG1493" s="1"/>
      <c r="IRH1493" s="1"/>
      <c r="IRI1493" s="1"/>
      <c r="IRJ1493" s="1"/>
      <c r="IRK1493" s="1"/>
      <c r="IRL1493" s="1"/>
      <c r="IRM1493" s="1"/>
      <c r="IRN1493" s="1"/>
      <c r="IRO1493" s="1"/>
      <c r="IRP1493" s="1"/>
      <c r="IRQ1493" s="1"/>
      <c r="IRR1493" s="1"/>
      <c r="IRS1493" s="1"/>
      <c r="IRT1493" s="1"/>
      <c r="IRU1493" s="1"/>
      <c r="IRV1493" s="1"/>
      <c r="IRW1493" s="1"/>
      <c r="IRX1493" s="1"/>
      <c r="IRY1493" s="1"/>
      <c r="IRZ1493" s="1"/>
      <c r="ISA1493" s="1"/>
      <c r="ISB1493" s="1"/>
      <c r="ISC1493" s="1"/>
      <c r="ISD1493" s="1"/>
      <c r="ISE1493" s="1"/>
      <c r="ISF1493" s="1"/>
      <c r="ISG1493" s="1"/>
      <c r="ISH1493" s="1"/>
      <c r="ISI1493" s="1"/>
      <c r="ISJ1493" s="1"/>
      <c r="ISK1493" s="1"/>
      <c r="ISL1493" s="1"/>
      <c r="ISM1493" s="1"/>
      <c r="ISN1493" s="1"/>
      <c r="ISO1493" s="1"/>
      <c r="ISP1493" s="1"/>
      <c r="ISQ1493" s="1"/>
      <c r="ISR1493" s="1"/>
      <c r="ISS1493" s="1"/>
      <c r="IST1493" s="1"/>
      <c r="ISU1493" s="1"/>
      <c r="ISV1493" s="1"/>
      <c r="ISW1493" s="1"/>
      <c r="ISX1493" s="1"/>
      <c r="ISY1493" s="1"/>
      <c r="ISZ1493" s="1"/>
      <c r="ITA1493" s="1"/>
      <c r="ITB1493" s="1"/>
      <c r="ITC1493" s="1"/>
      <c r="ITD1493" s="1"/>
      <c r="ITE1493" s="1"/>
      <c r="ITF1493" s="1"/>
      <c r="ITG1493" s="1"/>
      <c r="ITH1493" s="1"/>
      <c r="ITI1493" s="1"/>
      <c r="ITJ1493" s="1"/>
      <c r="ITK1493" s="1"/>
      <c r="ITL1493" s="1"/>
      <c r="ITM1493" s="1"/>
      <c r="ITN1493" s="1"/>
      <c r="ITO1493" s="1"/>
      <c r="ITP1493" s="1"/>
      <c r="ITQ1493" s="1"/>
      <c r="ITR1493" s="1"/>
      <c r="ITS1493" s="1"/>
      <c r="ITT1493" s="1"/>
      <c r="ITU1493" s="1"/>
      <c r="ITV1493" s="1"/>
      <c r="ITW1493" s="1"/>
      <c r="ITX1493" s="1"/>
      <c r="ITY1493" s="1"/>
      <c r="ITZ1493" s="1"/>
      <c r="IUA1493" s="1"/>
      <c r="IUB1493" s="1"/>
      <c r="IUC1493" s="1"/>
      <c r="IUD1493" s="1"/>
      <c r="IUE1493" s="1"/>
      <c r="IUF1493" s="1"/>
      <c r="IUG1493" s="1"/>
      <c r="IUH1493" s="1"/>
      <c r="IUI1493" s="1"/>
      <c r="IUJ1493" s="1"/>
      <c r="IUK1493" s="1"/>
      <c r="IUL1493" s="1"/>
      <c r="IUM1493" s="1"/>
      <c r="IUN1493" s="1"/>
      <c r="IUO1493" s="1"/>
      <c r="IUP1493" s="1"/>
      <c r="IUQ1493" s="1"/>
      <c r="IUR1493" s="1"/>
      <c r="IUS1493" s="1"/>
      <c r="IUT1493" s="1"/>
      <c r="IUU1493" s="1"/>
      <c r="IUV1493" s="1"/>
      <c r="IUW1493" s="1"/>
      <c r="IUX1493" s="1"/>
      <c r="IUY1493" s="1"/>
      <c r="IUZ1493" s="1"/>
      <c r="IVA1493" s="1"/>
      <c r="IVB1493" s="1"/>
      <c r="IVC1493" s="1"/>
      <c r="IVD1493" s="1"/>
      <c r="IVE1493" s="1"/>
      <c r="IVF1493" s="1"/>
      <c r="IVG1493" s="1"/>
      <c r="IVH1493" s="1"/>
      <c r="IVI1493" s="1"/>
      <c r="IVJ1493" s="1"/>
      <c r="IVK1493" s="1"/>
      <c r="IVL1493" s="1"/>
      <c r="IVM1493" s="1"/>
      <c r="IVN1493" s="1"/>
      <c r="IVO1493" s="1"/>
      <c r="IVP1493" s="1"/>
      <c r="IVQ1493" s="1"/>
      <c r="IVR1493" s="1"/>
      <c r="IVS1493" s="1"/>
      <c r="IVT1493" s="1"/>
      <c r="IVU1493" s="1"/>
      <c r="IVV1493" s="1"/>
      <c r="IVW1493" s="1"/>
      <c r="IVX1493" s="1"/>
      <c r="IVY1493" s="1"/>
      <c r="IVZ1493" s="1"/>
      <c r="IWA1493" s="1"/>
      <c r="IWB1493" s="1"/>
      <c r="IWC1493" s="1"/>
      <c r="IWD1493" s="1"/>
      <c r="IWE1493" s="1"/>
      <c r="IWF1493" s="1"/>
      <c r="IWG1493" s="1"/>
      <c r="IWH1493" s="1"/>
      <c r="IWI1493" s="1"/>
      <c r="IWJ1493" s="1"/>
      <c r="IWK1493" s="1"/>
      <c r="IWL1493" s="1"/>
      <c r="IWM1493" s="1"/>
      <c r="IWN1493" s="1"/>
      <c r="IWO1493" s="1"/>
      <c r="IWP1493" s="1"/>
      <c r="IWQ1493" s="1"/>
      <c r="IWR1493" s="1"/>
      <c r="IWS1493" s="1"/>
      <c r="IWT1493" s="1"/>
      <c r="IWU1493" s="1"/>
      <c r="IWV1493" s="1"/>
      <c r="IWW1493" s="1"/>
      <c r="IWX1493" s="1"/>
      <c r="IWY1493" s="1"/>
      <c r="IWZ1493" s="1"/>
      <c r="IXA1493" s="1"/>
      <c r="IXB1493" s="1"/>
      <c r="IXC1493" s="1"/>
      <c r="IXD1493" s="1"/>
      <c r="IXE1493" s="1"/>
      <c r="IXF1493" s="1"/>
      <c r="IXG1493" s="1"/>
      <c r="IXH1493" s="1"/>
      <c r="IXI1493" s="1"/>
      <c r="IXJ1493" s="1"/>
      <c r="IXK1493" s="1"/>
      <c r="IXL1493" s="1"/>
      <c r="IXM1493" s="1"/>
      <c r="IXN1493" s="1"/>
      <c r="IXO1493" s="1"/>
      <c r="IXP1493" s="1"/>
      <c r="IXQ1493" s="1"/>
      <c r="IXR1493" s="1"/>
      <c r="IXS1493" s="1"/>
      <c r="IXT1493" s="1"/>
      <c r="IXU1493" s="1"/>
      <c r="IXV1493" s="1"/>
      <c r="IXW1493" s="1"/>
      <c r="IXX1493" s="1"/>
      <c r="IXY1493" s="1"/>
      <c r="IXZ1493" s="1"/>
      <c r="IYA1493" s="1"/>
      <c r="IYB1493" s="1"/>
      <c r="IYC1493" s="1"/>
      <c r="IYD1493" s="1"/>
      <c r="IYE1493" s="1"/>
      <c r="IYF1493" s="1"/>
      <c r="IYG1493" s="1"/>
      <c r="IYH1493" s="1"/>
      <c r="IYI1493" s="1"/>
      <c r="IYJ1493" s="1"/>
      <c r="IYK1493" s="1"/>
      <c r="IYL1493" s="1"/>
      <c r="IYM1493" s="1"/>
      <c r="IYN1493" s="1"/>
      <c r="IYO1493" s="1"/>
      <c r="IYP1493" s="1"/>
      <c r="IYQ1493" s="1"/>
      <c r="IYR1493" s="1"/>
      <c r="IYS1493" s="1"/>
      <c r="IYT1493" s="1"/>
      <c r="IYU1493" s="1"/>
      <c r="IYV1493" s="1"/>
      <c r="IYW1493" s="1"/>
      <c r="IYX1493" s="1"/>
      <c r="IYY1493" s="1"/>
      <c r="IYZ1493" s="1"/>
      <c r="IZA1493" s="1"/>
      <c r="IZB1493" s="1"/>
      <c r="IZC1493" s="1"/>
      <c r="IZD1493" s="1"/>
      <c r="IZE1493" s="1"/>
      <c r="IZF1493" s="1"/>
      <c r="IZG1493" s="1"/>
      <c r="IZH1493" s="1"/>
      <c r="IZI1493" s="1"/>
      <c r="IZJ1493" s="1"/>
      <c r="IZK1493" s="1"/>
      <c r="IZL1493" s="1"/>
      <c r="IZM1493" s="1"/>
      <c r="IZN1493" s="1"/>
      <c r="IZO1493" s="1"/>
      <c r="IZP1493" s="1"/>
      <c r="IZQ1493" s="1"/>
      <c r="IZR1493" s="1"/>
      <c r="IZS1493" s="1"/>
      <c r="IZT1493" s="1"/>
      <c r="IZU1493" s="1"/>
      <c r="IZV1493" s="1"/>
      <c r="IZW1493" s="1"/>
      <c r="IZX1493" s="1"/>
      <c r="IZY1493" s="1"/>
      <c r="IZZ1493" s="1"/>
      <c r="JAA1493" s="1"/>
      <c r="JAB1493" s="1"/>
      <c r="JAC1493" s="1"/>
      <c r="JAD1493" s="1"/>
      <c r="JAE1493" s="1"/>
      <c r="JAF1493" s="1"/>
      <c r="JAG1493" s="1"/>
      <c r="JAH1493" s="1"/>
      <c r="JAI1493" s="1"/>
      <c r="JAJ1493" s="1"/>
      <c r="JAK1493" s="1"/>
      <c r="JAL1493" s="1"/>
      <c r="JAM1493" s="1"/>
      <c r="JAN1493" s="1"/>
      <c r="JAO1493" s="1"/>
      <c r="JAP1493" s="1"/>
      <c r="JAQ1493" s="1"/>
      <c r="JAR1493" s="1"/>
      <c r="JAS1493" s="1"/>
      <c r="JAT1493" s="1"/>
      <c r="JAU1493" s="1"/>
      <c r="JAV1493" s="1"/>
      <c r="JAW1493" s="1"/>
      <c r="JAX1493" s="1"/>
      <c r="JAY1493" s="1"/>
      <c r="JAZ1493" s="1"/>
      <c r="JBA1493" s="1"/>
      <c r="JBB1493" s="1"/>
      <c r="JBC1493" s="1"/>
      <c r="JBD1493" s="1"/>
      <c r="JBE1493" s="1"/>
      <c r="JBF1493" s="1"/>
      <c r="JBG1493" s="1"/>
      <c r="JBH1493" s="1"/>
      <c r="JBI1493" s="1"/>
      <c r="JBJ1493" s="1"/>
      <c r="JBK1493" s="1"/>
      <c r="JBL1493" s="1"/>
      <c r="JBM1493" s="1"/>
      <c r="JBN1493" s="1"/>
      <c r="JBO1493" s="1"/>
      <c r="JBP1493" s="1"/>
      <c r="JBQ1493" s="1"/>
      <c r="JBR1493" s="1"/>
      <c r="JBS1493" s="1"/>
      <c r="JBT1493" s="1"/>
      <c r="JBU1493" s="1"/>
      <c r="JBV1493" s="1"/>
      <c r="JBW1493" s="1"/>
      <c r="JBX1493" s="1"/>
      <c r="JBY1493" s="1"/>
      <c r="JBZ1493" s="1"/>
      <c r="JCA1493" s="1"/>
      <c r="JCB1493" s="1"/>
      <c r="JCC1493" s="1"/>
      <c r="JCD1493" s="1"/>
      <c r="JCE1493" s="1"/>
      <c r="JCF1493" s="1"/>
      <c r="JCG1493" s="1"/>
      <c r="JCH1493" s="1"/>
      <c r="JCI1493" s="1"/>
      <c r="JCJ1493" s="1"/>
      <c r="JCK1493" s="1"/>
      <c r="JCL1493" s="1"/>
      <c r="JCM1493" s="1"/>
      <c r="JCN1493" s="1"/>
      <c r="JCO1493" s="1"/>
      <c r="JCP1493" s="1"/>
      <c r="JCQ1493" s="1"/>
      <c r="JCR1493" s="1"/>
      <c r="JCS1493" s="1"/>
      <c r="JCT1493" s="1"/>
      <c r="JCU1493" s="1"/>
      <c r="JCV1493" s="1"/>
      <c r="JCW1493" s="1"/>
      <c r="JCX1493" s="1"/>
      <c r="JCY1493" s="1"/>
      <c r="JCZ1493" s="1"/>
      <c r="JDA1493" s="1"/>
      <c r="JDB1493" s="1"/>
      <c r="JDC1493" s="1"/>
      <c r="JDD1493" s="1"/>
      <c r="JDE1493" s="1"/>
      <c r="JDF1493" s="1"/>
      <c r="JDG1493" s="1"/>
      <c r="JDH1493" s="1"/>
      <c r="JDI1493" s="1"/>
      <c r="JDJ1493" s="1"/>
      <c r="JDK1493" s="1"/>
      <c r="JDL1493" s="1"/>
      <c r="JDM1493" s="1"/>
      <c r="JDN1493" s="1"/>
      <c r="JDO1493" s="1"/>
      <c r="JDP1493" s="1"/>
      <c r="JDQ1493" s="1"/>
      <c r="JDR1493" s="1"/>
      <c r="JDS1493" s="1"/>
      <c r="JDT1493" s="1"/>
      <c r="JDU1493" s="1"/>
      <c r="JDV1493" s="1"/>
      <c r="JDW1493" s="1"/>
      <c r="JDX1493" s="1"/>
      <c r="JDY1493" s="1"/>
      <c r="JDZ1493" s="1"/>
      <c r="JEA1493" s="1"/>
      <c r="JEB1493" s="1"/>
      <c r="JEC1493" s="1"/>
      <c r="JED1493" s="1"/>
      <c r="JEE1493" s="1"/>
      <c r="JEF1493" s="1"/>
      <c r="JEG1493" s="1"/>
      <c r="JEH1493" s="1"/>
      <c r="JEI1493" s="1"/>
      <c r="JEJ1493" s="1"/>
      <c r="JEK1493" s="1"/>
      <c r="JEL1493" s="1"/>
      <c r="JEM1493" s="1"/>
      <c r="JEN1493" s="1"/>
      <c r="JEO1493" s="1"/>
      <c r="JEP1493" s="1"/>
      <c r="JEQ1493" s="1"/>
      <c r="JER1493" s="1"/>
      <c r="JES1493" s="1"/>
      <c r="JET1493" s="1"/>
      <c r="JEU1493" s="1"/>
      <c r="JEV1493" s="1"/>
      <c r="JEW1493" s="1"/>
      <c r="JEX1493" s="1"/>
      <c r="JEY1493" s="1"/>
      <c r="JEZ1493" s="1"/>
      <c r="JFA1493" s="1"/>
      <c r="JFB1493" s="1"/>
      <c r="JFC1493" s="1"/>
      <c r="JFD1493" s="1"/>
      <c r="JFE1493" s="1"/>
      <c r="JFF1493" s="1"/>
      <c r="JFG1493" s="1"/>
      <c r="JFH1493" s="1"/>
      <c r="JFI1493" s="1"/>
      <c r="JFJ1493" s="1"/>
      <c r="JFK1493" s="1"/>
      <c r="JFL1493" s="1"/>
      <c r="JFM1493" s="1"/>
      <c r="JFN1493" s="1"/>
      <c r="JFO1493" s="1"/>
      <c r="JFP1493" s="1"/>
      <c r="JFQ1493" s="1"/>
      <c r="JFR1493" s="1"/>
      <c r="JFS1493" s="1"/>
      <c r="JFT1493" s="1"/>
      <c r="JFU1493" s="1"/>
      <c r="JFV1493" s="1"/>
      <c r="JFW1493" s="1"/>
      <c r="JFX1493" s="1"/>
      <c r="JFY1493" s="1"/>
      <c r="JFZ1493" s="1"/>
      <c r="JGA1493" s="1"/>
      <c r="JGB1493" s="1"/>
      <c r="JGC1493" s="1"/>
      <c r="JGD1493" s="1"/>
      <c r="JGE1493" s="1"/>
      <c r="JGF1493" s="1"/>
      <c r="JGG1493" s="1"/>
      <c r="JGH1493" s="1"/>
      <c r="JGI1493" s="1"/>
      <c r="JGJ1493" s="1"/>
      <c r="JGK1493" s="1"/>
      <c r="JGL1493" s="1"/>
      <c r="JGM1493" s="1"/>
      <c r="JGN1493" s="1"/>
      <c r="JGO1493" s="1"/>
      <c r="JGP1493" s="1"/>
      <c r="JGQ1493" s="1"/>
      <c r="JGR1493" s="1"/>
      <c r="JGS1493" s="1"/>
      <c r="JGT1493" s="1"/>
      <c r="JGU1493" s="1"/>
      <c r="JGV1493" s="1"/>
      <c r="JGW1493" s="1"/>
      <c r="JGX1493" s="1"/>
      <c r="JGY1493" s="1"/>
      <c r="JGZ1493" s="1"/>
      <c r="JHA1493" s="1"/>
      <c r="JHB1493" s="1"/>
      <c r="JHC1493" s="1"/>
      <c r="JHD1493" s="1"/>
      <c r="JHE1493" s="1"/>
      <c r="JHF1493" s="1"/>
      <c r="JHG1493" s="1"/>
      <c r="JHH1493" s="1"/>
      <c r="JHI1493" s="1"/>
      <c r="JHJ1493" s="1"/>
      <c r="JHK1493" s="1"/>
      <c r="JHL1493" s="1"/>
      <c r="JHM1493" s="1"/>
      <c r="JHN1493" s="1"/>
      <c r="JHO1493" s="1"/>
      <c r="JHP1493" s="1"/>
      <c r="JHQ1493" s="1"/>
      <c r="JHR1493" s="1"/>
      <c r="JHS1493" s="1"/>
      <c r="JHT1493" s="1"/>
      <c r="JHU1493" s="1"/>
      <c r="JHV1493" s="1"/>
      <c r="JHW1493" s="1"/>
      <c r="JHX1493" s="1"/>
      <c r="JHY1493" s="1"/>
      <c r="JHZ1493" s="1"/>
      <c r="JIA1493" s="1"/>
      <c r="JIB1493" s="1"/>
      <c r="JIC1493" s="1"/>
      <c r="JID1493" s="1"/>
      <c r="JIE1493" s="1"/>
      <c r="JIF1493" s="1"/>
      <c r="JIG1493" s="1"/>
      <c r="JIH1493" s="1"/>
      <c r="JII1493" s="1"/>
      <c r="JIJ1493" s="1"/>
      <c r="JIK1493" s="1"/>
      <c r="JIL1493" s="1"/>
      <c r="JIM1493" s="1"/>
      <c r="JIN1493" s="1"/>
      <c r="JIO1493" s="1"/>
      <c r="JIP1493" s="1"/>
      <c r="JIQ1493" s="1"/>
      <c r="JIR1493" s="1"/>
      <c r="JIS1493" s="1"/>
      <c r="JIT1493" s="1"/>
      <c r="JIU1493" s="1"/>
      <c r="JIV1493" s="1"/>
      <c r="JIW1493" s="1"/>
      <c r="JIX1493" s="1"/>
      <c r="JIY1493" s="1"/>
      <c r="JIZ1493" s="1"/>
      <c r="JJA1493" s="1"/>
      <c r="JJB1493" s="1"/>
      <c r="JJC1493" s="1"/>
      <c r="JJD1493" s="1"/>
      <c r="JJE1493" s="1"/>
      <c r="JJF1493" s="1"/>
      <c r="JJG1493" s="1"/>
      <c r="JJH1493" s="1"/>
      <c r="JJI1493" s="1"/>
      <c r="JJJ1493" s="1"/>
      <c r="JJK1493" s="1"/>
      <c r="JJL1493" s="1"/>
      <c r="JJM1493" s="1"/>
      <c r="JJN1493" s="1"/>
      <c r="JJO1493" s="1"/>
      <c r="JJP1493" s="1"/>
      <c r="JJQ1493" s="1"/>
      <c r="JJR1493" s="1"/>
      <c r="JJS1493" s="1"/>
      <c r="JJT1493" s="1"/>
      <c r="JJU1493" s="1"/>
      <c r="JJV1493" s="1"/>
      <c r="JJW1493" s="1"/>
      <c r="JJX1493" s="1"/>
      <c r="JJY1493" s="1"/>
      <c r="JJZ1493" s="1"/>
      <c r="JKA1493" s="1"/>
      <c r="JKB1493" s="1"/>
      <c r="JKC1493" s="1"/>
      <c r="JKD1493" s="1"/>
      <c r="JKE1493" s="1"/>
      <c r="JKF1493" s="1"/>
      <c r="JKG1493" s="1"/>
      <c r="JKH1493" s="1"/>
      <c r="JKI1493" s="1"/>
      <c r="JKJ1493" s="1"/>
      <c r="JKK1493" s="1"/>
      <c r="JKL1493" s="1"/>
      <c r="JKM1493" s="1"/>
      <c r="JKN1493" s="1"/>
      <c r="JKO1493" s="1"/>
      <c r="JKP1493" s="1"/>
      <c r="JKQ1493" s="1"/>
      <c r="JKR1493" s="1"/>
      <c r="JKS1493" s="1"/>
      <c r="JKT1493" s="1"/>
      <c r="JKU1493" s="1"/>
      <c r="JKV1493" s="1"/>
      <c r="JKW1493" s="1"/>
      <c r="JKX1493" s="1"/>
      <c r="JKY1493" s="1"/>
      <c r="JKZ1493" s="1"/>
      <c r="JLA1493" s="1"/>
      <c r="JLB1493" s="1"/>
      <c r="JLC1493" s="1"/>
      <c r="JLD1493" s="1"/>
      <c r="JLE1493" s="1"/>
      <c r="JLF1493" s="1"/>
      <c r="JLG1493" s="1"/>
      <c r="JLH1493" s="1"/>
      <c r="JLI1493" s="1"/>
      <c r="JLJ1493" s="1"/>
      <c r="JLK1493" s="1"/>
      <c r="JLL1493" s="1"/>
      <c r="JLM1493" s="1"/>
      <c r="JLN1493" s="1"/>
      <c r="JLO1493" s="1"/>
      <c r="JLP1493" s="1"/>
      <c r="JLQ1493" s="1"/>
      <c r="JLR1493" s="1"/>
      <c r="JLS1493" s="1"/>
      <c r="JLT1493" s="1"/>
      <c r="JLU1493" s="1"/>
      <c r="JLV1493" s="1"/>
      <c r="JLW1493" s="1"/>
      <c r="JLX1493" s="1"/>
      <c r="JLY1493" s="1"/>
      <c r="JLZ1493" s="1"/>
      <c r="JMA1493" s="1"/>
      <c r="JMB1493" s="1"/>
      <c r="JMC1493" s="1"/>
      <c r="JMD1493" s="1"/>
      <c r="JME1493" s="1"/>
      <c r="JMF1493" s="1"/>
      <c r="JMG1493" s="1"/>
      <c r="JMH1493" s="1"/>
      <c r="JMI1493" s="1"/>
      <c r="JMJ1493" s="1"/>
      <c r="JMK1493" s="1"/>
      <c r="JML1493" s="1"/>
      <c r="JMM1493" s="1"/>
      <c r="JMN1493" s="1"/>
      <c r="JMO1493" s="1"/>
      <c r="JMP1493" s="1"/>
      <c r="JMQ1493" s="1"/>
      <c r="JMR1493" s="1"/>
      <c r="JMS1493" s="1"/>
      <c r="JMT1493" s="1"/>
      <c r="JMU1493" s="1"/>
      <c r="JMV1493" s="1"/>
      <c r="JMW1493" s="1"/>
      <c r="JMX1493" s="1"/>
      <c r="JMY1493" s="1"/>
      <c r="JMZ1493" s="1"/>
      <c r="JNA1493" s="1"/>
      <c r="JNB1493" s="1"/>
      <c r="JNC1493" s="1"/>
      <c r="JND1493" s="1"/>
      <c r="JNE1493" s="1"/>
      <c r="JNF1493" s="1"/>
      <c r="JNG1493" s="1"/>
      <c r="JNH1493" s="1"/>
      <c r="JNI1493" s="1"/>
      <c r="JNJ1493" s="1"/>
      <c r="JNK1493" s="1"/>
      <c r="JNL1493" s="1"/>
      <c r="JNM1493" s="1"/>
      <c r="JNN1493" s="1"/>
      <c r="JNO1493" s="1"/>
      <c r="JNP1493" s="1"/>
      <c r="JNQ1493" s="1"/>
      <c r="JNR1493" s="1"/>
      <c r="JNS1493" s="1"/>
      <c r="JNT1493" s="1"/>
      <c r="JNU1493" s="1"/>
      <c r="JNV1493" s="1"/>
      <c r="JNW1493" s="1"/>
      <c r="JNX1493" s="1"/>
      <c r="JNY1493" s="1"/>
      <c r="JNZ1493" s="1"/>
      <c r="JOA1493" s="1"/>
      <c r="JOB1493" s="1"/>
      <c r="JOC1493" s="1"/>
      <c r="JOD1493" s="1"/>
      <c r="JOE1493" s="1"/>
      <c r="JOF1493" s="1"/>
      <c r="JOG1493" s="1"/>
      <c r="JOH1493" s="1"/>
      <c r="JOI1493" s="1"/>
      <c r="JOJ1493" s="1"/>
      <c r="JOK1493" s="1"/>
      <c r="JOL1493" s="1"/>
      <c r="JOM1493" s="1"/>
      <c r="JON1493" s="1"/>
      <c r="JOO1493" s="1"/>
      <c r="JOP1493" s="1"/>
      <c r="JOQ1493" s="1"/>
      <c r="JOR1493" s="1"/>
      <c r="JOS1493" s="1"/>
      <c r="JOT1493" s="1"/>
      <c r="JOU1493" s="1"/>
      <c r="JOV1493" s="1"/>
      <c r="JOW1493" s="1"/>
      <c r="JOX1493" s="1"/>
      <c r="JOY1493" s="1"/>
      <c r="JOZ1493" s="1"/>
      <c r="JPA1493" s="1"/>
      <c r="JPB1493" s="1"/>
      <c r="JPC1493" s="1"/>
      <c r="JPD1493" s="1"/>
      <c r="JPE1493" s="1"/>
      <c r="JPF1493" s="1"/>
      <c r="JPG1493" s="1"/>
      <c r="JPH1493" s="1"/>
      <c r="JPI1493" s="1"/>
      <c r="JPJ1493" s="1"/>
      <c r="JPK1493" s="1"/>
      <c r="JPL1493" s="1"/>
      <c r="JPM1493" s="1"/>
      <c r="JPN1493" s="1"/>
      <c r="JPO1493" s="1"/>
      <c r="JPP1493" s="1"/>
      <c r="JPQ1493" s="1"/>
      <c r="JPR1493" s="1"/>
      <c r="JPS1493" s="1"/>
      <c r="JPT1493" s="1"/>
      <c r="JPU1493" s="1"/>
      <c r="JPV1493" s="1"/>
      <c r="JPW1493" s="1"/>
      <c r="JPX1493" s="1"/>
      <c r="JPY1493" s="1"/>
      <c r="JPZ1493" s="1"/>
      <c r="JQA1493" s="1"/>
      <c r="JQB1493" s="1"/>
      <c r="JQC1493" s="1"/>
      <c r="JQD1493" s="1"/>
      <c r="JQE1493" s="1"/>
      <c r="JQF1493" s="1"/>
      <c r="JQG1493" s="1"/>
      <c r="JQH1493" s="1"/>
      <c r="JQI1493" s="1"/>
      <c r="JQJ1493" s="1"/>
      <c r="JQK1493" s="1"/>
      <c r="JQL1493" s="1"/>
      <c r="JQM1493" s="1"/>
      <c r="JQN1493" s="1"/>
      <c r="JQO1493" s="1"/>
      <c r="JQP1493" s="1"/>
      <c r="JQQ1493" s="1"/>
      <c r="JQR1493" s="1"/>
      <c r="JQS1493" s="1"/>
      <c r="JQT1493" s="1"/>
      <c r="JQU1493" s="1"/>
      <c r="JQV1493" s="1"/>
      <c r="JQW1493" s="1"/>
      <c r="JQX1493" s="1"/>
      <c r="JQY1493" s="1"/>
      <c r="JQZ1493" s="1"/>
      <c r="JRA1493" s="1"/>
      <c r="JRB1493" s="1"/>
      <c r="JRC1493" s="1"/>
      <c r="JRD1493" s="1"/>
      <c r="JRE1493" s="1"/>
      <c r="JRF1493" s="1"/>
      <c r="JRG1493" s="1"/>
      <c r="JRH1493" s="1"/>
      <c r="JRI1493" s="1"/>
      <c r="JRJ1493" s="1"/>
      <c r="JRK1493" s="1"/>
      <c r="JRL1493" s="1"/>
      <c r="JRM1493" s="1"/>
      <c r="JRN1493" s="1"/>
      <c r="JRO1493" s="1"/>
      <c r="JRP1493" s="1"/>
      <c r="JRQ1493" s="1"/>
      <c r="JRR1493" s="1"/>
      <c r="JRS1493" s="1"/>
      <c r="JRT1493" s="1"/>
      <c r="JRU1493" s="1"/>
      <c r="JRV1493" s="1"/>
      <c r="JRW1493" s="1"/>
      <c r="JRX1493" s="1"/>
      <c r="JRY1493" s="1"/>
      <c r="JRZ1493" s="1"/>
      <c r="JSA1493" s="1"/>
      <c r="JSB1493" s="1"/>
      <c r="JSC1493" s="1"/>
      <c r="JSD1493" s="1"/>
      <c r="JSE1493" s="1"/>
      <c r="JSF1493" s="1"/>
      <c r="JSG1493" s="1"/>
      <c r="JSH1493" s="1"/>
      <c r="JSI1493" s="1"/>
      <c r="JSJ1493" s="1"/>
      <c r="JSK1493" s="1"/>
      <c r="JSL1493" s="1"/>
      <c r="JSM1493" s="1"/>
      <c r="JSN1493" s="1"/>
      <c r="JSO1493" s="1"/>
      <c r="JSP1493" s="1"/>
      <c r="JSQ1493" s="1"/>
      <c r="JSR1493" s="1"/>
      <c r="JSS1493" s="1"/>
      <c r="JST1493" s="1"/>
      <c r="JSU1493" s="1"/>
      <c r="JSV1493" s="1"/>
      <c r="JSW1493" s="1"/>
      <c r="JSX1493" s="1"/>
      <c r="JSY1493" s="1"/>
      <c r="JSZ1493" s="1"/>
      <c r="JTA1493" s="1"/>
      <c r="JTB1493" s="1"/>
      <c r="JTC1493" s="1"/>
      <c r="JTD1493" s="1"/>
      <c r="JTE1493" s="1"/>
      <c r="JTF1493" s="1"/>
      <c r="JTG1493" s="1"/>
      <c r="JTH1493" s="1"/>
      <c r="JTI1493" s="1"/>
      <c r="JTJ1493" s="1"/>
      <c r="JTK1493" s="1"/>
      <c r="JTL1493" s="1"/>
      <c r="JTM1493" s="1"/>
      <c r="JTN1493" s="1"/>
      <c r="JTO1493" s="1"/>
      <c r="JTP1493" s="1"/>
      <c r="JTQ1493" s="1"/>
      <c r="JTR1493" s="1"/>
      <c r="JTS1493" s="1"/>
      <c r="JTT1493" s="1"/>
      <c r="JTU1493" s="1"/>
      <c r="JTV1493" s="1"/>
      <c r="JTW1493" s="1"/>
      <c r="JTX1493" s="1"/>
      <c r="JTY1493" s="1"/>
      <c r="JTZ1493" s="1"/>
      <c r="JUA1493" s="1"/>
      <c r="JUB1493" s="1"/>
      <c r="JUC1493" s="1"/>
      <c r="JUD1493" s="1"/>
      <c r="JUE1493" s="1"/>
      <c r="JUF1493" s="1"/>
      <c r="JUG1493" s="1"/>
      <c r="JUH1493" s="1"/>
      <c r="JUI1493" s="1"/>
      <c r="JUJ1493" s="1"/>
      <c r="JUK1493" s="1"/>
      <c r="JUL1493" s="1"/>
      <c r="JUM1493" s="1"/>
      <c r="JUN1493" s="1"/>
      <c r="JUO1493" s="1"/>
      <c r="JUP1493" s="1"/>
      <c r="JUQ1493" s="1"/>
      <c r="JUR1493" s="1"/>
      <c r="JUS1493" s="1"/>
      <c r="JUT1493" s="1"/>
      <c r="JUU1493" s="1"/>
      <c r="JUV1493" s="1"/>
      <c r="JUW1493" s="1"/>
      <c r="JUX1493" s="1"/>
      <c r="JUY1493" s="1"/>
      <c r="JUZ1493" s="1"/>
      <c r="JVA1493" s="1"/>
      <c r="JVB1493" s="1"/>
      <c r="JVC1493" s="1"/>
      <c r="JVD1493" s="1"/>
      <c r="JVE1493" s="1"/>
      <c r="JVF1493" s="1"/>
      <c r="JVG1493" s="1"/>
      <c r="JVH1493" s="1"/>
      <c r="JVI1493" s="1"/>
      <c r="JVJ1493" s="1"/>
      <c r="JVK1493" s="1"/>
      <c r="JVL1493" s="1"/>
      <c r="JVM1493" s="1"/>
      <c r="JVN1493" s="1"/>
      <c r="JVO1493" s="1"/>
      <c r="JVP1493" s="1"/>
      <c r="JVQ1493" s="1"/>
      <c r="JVR1493" s="1"/>
      <c r="JVS1493" s="1"/>
      <c r="JVT1493" s="1"/>
      <c r="JVU1493" s="1"/>
      <c r="JVV1493" s="1"/>
      <c r="JVW1493" s="1"/>
      <c r="JVX1493" s="1"/>
      <c r="JVY1493" s="1"/>
      <c r="JVZ1493" s="1"/>
      <c r="JWA1493" s="1"/>
      <c r="JWB1493" s="1"/>
      <c r="JWC1493" s="1"/>
      <c r="JWD1493" s="1"/>
      <c r="JWE1493" s="1"/>
      <c r="JWF1493" s="1"/>
      <c r="JWG1493" s="1"/>
      <c r="JWH1493" s="1"/>
      <c r="JWI1493" s="1"/>
      <c r="JWJ1493" s="1"/>
      <c r="JWK1493" s="1"/>
      <c r="JWL1493" s="1"/>
      <c r="JWM1493" s="1"/>
      <c r="JWN1493" s="1"/>
      <c r="JWO1493" s="1"/>
      <c r="JWP1493" s="1"/>
      <c r="JWQ1493" s="1"/>
      <c r="JWR1493" s="1"/>
      <c r="JWS1493" s="1"/>
      <c r="JWT1493" s="1"/>
      <c r="JWU1493" s="1"/>
      <c r="JWV1493" s="1"/>
      <c r="JWW1493" s="1"/>
      <c r="JWX1493" s="1"/>
      <c r="JWY1493" s="1"/>
      <c r="JWZ1493" s="1"/>
      <c r="JXA1493" s="1"/>
      <c r="JXB1493" s="1"/>
      <c r="JXC1493" s="1"/>
      <c r="JXD1493" s="1"/>
      <c r="JXE1493" s="1"/>
      <c r="JXF1493" s="1"/>
      <c r="JXG1493" s="1"/>
      <c r="JXH1493" s="1"/>
      <c r="JXI1493" s="1"/>
      <c r="JXJ1493" s="1"/>
      <c r="JXK1493" s="1"/>
      <c r="JXL1493" s="1"/>
      <c r="JXM1493" s="1"/>
      <c r="JXN1493" s="1"/>
      <c r="JXO1493" s="1"/>
      <c r="JXP1493" s="1"/>
      <c r="JXQ1493" s="1"/>
      <c r="JXR1493" s="1"/>
      <c r="JXS1493" s="1"/>
      <c r="JXT1493" s="1"/>
      <c r="JXU1493" s="1"/>
      <c r="JXV1493" s="1"/>
      <c r="JXW1493" s="1"/>
      <c r="JXX1493" s="1"/>
      <c r="JXY1493" s="1"/>
      <c r="JXZ1493" s="1"/>
      <c r="JYA1493" s="1"/>
      <c r="JYB1493" s="1"/>
      <c r="JYC1493" s="1"/>
      <c r="JYD1493" s="1"/>
      <c r="JYE1493" s="1"/>
      <c r="JYF1493" s="1"/>
      <c r="JYG1493" s="1"/>
      <c r="JYH1493" s="1"/>
      <c r="JYI1493" s="1"/>
      <c r="JYJ1493" s="1"/>
      <c r="JYK1493" s="1"/>
      <c r="JYL1493" s="1"/>
      <c r="JYM1493" s="1"/>
      <c r="JYN1493" s="1"/>
      <c r="JYO1493" s="1"/>
      <c r="JYP1493" s="1"/>
      <c r="JYQ1493" s="1"/>
      <c r="JYR1493" s="1"/>
      <c r="JYS1493" s="1"/>
      <c r="JYT1493" s="1"/>
      <c r="JYU1493" s="1"/>
      <c r="JYV1493" s="1"/>
      <c r="JYW1493" s="1"/>
      <c r="JYX1493" s="1"/>
      <c r="JYY1493" s="1"/>
      <c r="JYZ1493" s="1"/>
      <c r="JZA1493" s="1"/>
      <c r="JZB1493" s="1"/>
      <c r="JZC1493" s="1"/>
      <c r="JZD1493" s="1"/>
      <c r="JZE1493" s="1"/>
      <c r="JZF1493" s="1"/>
      <c r="JZG1493" s="1"/>
      <c r="JZH1493" s="1"/>
      <c r="JZI1493" s="1"/>
      <c r="JZJ1493" s="1"/>
      <c r="JZK1493" s="1"/>
      <c r="JZL1493" s="1"/>
      <c r="JZM1493" s="1"/>
      <c r="JZN1493" s="1"/>
      <c r="JZO1493" s="1"/>
      <c r="JZP1493" s="1"/>
      <c r="JZQ1493" s="1"/>
      <c r="JZR1493" s="1"/>
      <c r="JZS1493" s="1"/>
      <c r="JZT1493" s="1"/>
      <c r="JZU1493" s="1"/>
      <c r="JZV1493" s="1"/>
      <c r="JZW1493" s="1"/>
      <c r="JZX1493" s="1"/>
      <c r="JZY1493" s="1"/>
      <c r="JZZ1493" s="1"/>
      <c r="KAA1493" s="1"/>
      <c r="KAB1493" s="1"/>
      <c r="KAC1493" s="1"/>
      <c r="KAD1493" s="1"/>
      <c r="KAE1493" s="1"/>
      <c r="KAF1493" s="1"/>
      <c r="KAG1493" s="1"/>
      <c r="KAH1493" s="1"/>
      <c r="KAI1493" s="1"/>
      <c r="KAJ1493" s="1"/>
      <c r="KAK1493" s="1"/>
      <c r="KAL1493" s="1"/>
      <c r="KAM1493" s="1"/>
      <c r="KAN1493" s="1"/>
      <c r="KAO1493" s="1"/>
      <c r="KAP1493" s="1"/>
      <c r="KAQ1493" s="1"/>
      <c r="KAR1493" s="1"/>
      <c r="KAS1493" s="1"/>
      <c r="KAT1493" s="1"/>
      <c r="KAU1493" s="1"/>
      <c r="KAV1493" s="1"/>
      <c r="KAW1493" s="1"/>
      <c r="KAX1493" s="1"/>
      <c r="KAY1493" s="1"/>
      <c r="KAZ1493" s="1"/>
      <c r="KBA1493" s="1"/>
      <c r="KBB1493" s="1"/>
      <c r="KBC1493" s="1"/>
      <c r="KBD1493" s="1"/>
      <c r="KBE1493" s="1"/>
      <c r="KBF1493" s="1"/>
      <c r="KBG1493" s="1"/>
      <c r="KBH1493" s="1"/>
      <c r="KBI1493" s="1"/>
      <c r="KBJ1493" s="1"/>
      <c r="KBK1493" s="1"/>
      <c r="KBL1493" s="1"/>
      <c r="KBM1493" s="1"/>
      <c r="KBN1493" s="1"/>
      <c r="KBO1493" s="1"/>
      <c r="KBP1493" s="1"/>
      <c r="KBQ1493" s="1"/>
      <c r="KBR1493" s="1"/>
      <c r="KBS1493" s="1"/>
      <c r="KBT1493" s="1"/>
      <c r="KBU1493" s="1"/>
      <c r="KBV1493" s="1"/>
      <c r="KBW1493" s="1"/>
      <c r="KBX1493" s="1"/>
      <c r="KBY1493" s="1"/>
      <c r="KBZ1493" s="1"/>
      <c r="KCA1493" s="1"/>
      <c r="KCB1493" s="1"/>
      <c r="KCC1493" s="1"/>
      <c r="KCD1493" s="1"/>
      <c r="KCE1493" s="1"/>
      <c r="KCF1493" s="1"/>
      <c r="KCG1493" s="1"/>
      <c r="KCH1493" s="1"/>
      <c r="KCI1493" s="1"/>
      <c r="KCJ1493" s="1"/>
      <c r="KCK1493" s="1"/>
      <c r="KCL1493" s="1"/>
      <c r="KCM1493" s="1"/>
      <c r="KCN1493" s="1"/>
      <c r="KCO1493" s="1"/>
      <c r="KCP1493" s="1"/>
      <c r="KCQ1493" s="1"/>
      <c r="KCR1493" s="1"/>
      <c r="KCS1493" s="1"/>
      <c r="KCT1493" s="1"/>
      <c r="KCU1493" s="1"/>
      <c r="KCV1493" s="1"/>
      <c r="KCW1493" s="1"/>
      <c r="KCX1493" s="1"/>
      <c r="KCY1493" s="1"/>
      <c r="KCZ1493" s="1"/>
      <c r="KDA1493" s="1"/>
      <c r="KDB1493" s="1"/>
      <c r="KDC1493" s="1"/>
      <c r="KDD1493" s="1"/>
      <c r="KDE1493" s="1"/>
      <c r="KDF1493" s="1"/>
      <c r="KDG1493" s="1"/>
      <c r="KDH1493" s="1"/>
      <c r="KDI1493" s="1"/>
      <c r="KDJ1493" s="1"/>
      <c r="KDK1493" s="1"/>
      <c r="KDL1493" s="1"/>
      <c r="KDM1493" s="1"/>
      <c r="KDN1493" s="1"/>
      <c r="KDO1493" s="1"/>
      <c r="KDP1493" s="1"/>
      <c r="KDQ1493" s="1"/>
      <c r="KDR1493" s="1"/>
      <c r="KDS1493" s="1"/>
      <c r="KDT1493" s="1"/>
      <c r="KDU1493" s="1"/>
      <c r="KDV1493" s="1"/>
      <c r="KDW1493" s="1"/>
      <c r="KDX1493" s="1"/>
      <c r="KDY1493" s="1"/>
      <c r="KDZ1493" s="1"/>
      <c r="KEA1493" s="1"/>
      <c r="KEB1493" s="1"/>
      <c r="KEC1493" s="1"/>
      <c r="KED1493" s="1"/>
      <c r="KEE1493" s="1"/>
      <c r="KEF1493" s="1"/>
      <c r="KEG1493" s="1"/>
      <c r="KEH1493" s="1"/>
      <c r="KEI1493" s="1"/>
      <c r="KEJ1493" s="1"/>
      <c r="KEK1493" s="1"/>
      <c r="KEL1493" s="1"/>
      <c r="KEM1493" s="1"/>
      <c r="KEN1493" s="1"/>
      <c r="KEO1493" s="1"/>
      <c r="KEP1493" s="1"/>
      <c r="KEQ1493" s="1"/>
      <c r="KER1493" s="1"/>
      <c r="KES1493" s="1"/>
      <c r="KET1493" s="1"/>
      <c r="KEU1493" s="1"/>
      <c r="KEV1493" s="1"/>
      <c r="KEW1493" s="1"/>
      <c r="KEX1493" s="1"/>
      <c r="KEY1493" s="1"/>
      <c r="KEZ1493" s="1"/>
      <c r="KFA1493" s="1"/>
      <c r="KFB1493" s="1"/>
      <c r="KFC1493" s="1"/>
      <c r="KFD1493" s="1"/>
      <c r="KFE1493" s="1"/>
      <c r="KFF1493" s="1"/>
      <c r="KFG1493" s="1"/>
      <c r="KFH1493" s="1"/>
      <c r="KFI1493" s="1"/>
      <c r="KFJ1493" s="1"/>
      <c r="KFK1493" s="1"/>
      <c r="KFL1493" s="1"/>
      <c r="KFM1493" s="1"/>
      <c r="KFN1493" s="1"/>
      <c r="KFO1493" s="1"/>
      <c r="KFP1493" s="1"/>
      <c r="KFQ1493" s="1"/>
      <c r="KFR1493" s="1"/>
      <c r="KFS1493" s="1"/>
      <c r="KFT1493" s="1"/>
      <c r="KFU1493" s="1"/>
      <c r="KFV1493" s="1"/>
      <c r="KFW1493" s="1"/>
      <c r="KFX1493" s="1"/>
      <c r="KFY1493" s="1"/>
      <c r="KFZ1493" s="1"/>
      <c r="KGA1493" s="1"/>
      <c r="KGB1493" s="1"/>
      <c r="KGC1493" s="1"/>
      <c r="KGD1493" s="1"/>
      <c r="KGE1493" s="1"/>
      <c r="KGF1493" s="1"/>
      <c r="KGG1493" s="1"/>
      <c r="KGH1493" s="1"/>
      <c r="KGI1493" s="1"/>
      <c r="KGJ1493" s="1"/>
      <c r="KGK1493" s="1"/>
      <c r="KGL1493" s="1"/>
      <c r="KGM1493" s="1"/>
      <c r="KGN1493" s="1"/>
      <c r="KGO1493" s="1"/>
      <c r="KGP1493" s="1"/>
      <c r="KGQ1493" s="1"/>
      <c r="KGR1493" s="1"/>
      <c r="KGS1493" s="1"/>
      <c r="KGT1493" s="1"/>
      <c r="KGU1493" s="1"/>
      <c r="KGV1493" s="1"/>
      <c r="KGW1493" s="1"/>
      <c r="KGX1493" s="1"/>
      <c r="KGY1493" s="1"/>
      <c r="KGZ1493" s="1"/>
      <c r="KHA1493" s="1"/>
      <c r="KHB1493" s="1"/>
      <c r="KHC1493" s="1"/>
      <c r="KHD1493" s="1"/>
      <c r="KHE1493" s="1"/>
      <c r="KHF1493" s="1"/>
      <c r="KHG1493" s="1"/>
      <c r="KHH1493" s="1"/>
      <c r="KHI1493" s="1"/>
      <c r="KHJ1493" s="1"/>
      <c r="KHK1493" s="1"/>
      <c r="KHL1493" s="1"/>
      <c r="KHM1493" s="1"/>
      <c r="KHN1493" s="1"/>
      <c r="KHO1493" s="1"/>
      <c r="KHP1493" s="1"/>
      <c r="KHQ1493" s="1"/>
      <c r="KHR1493" s="1"/>
      <c r="KHS1493" s="1"/>
      <c r="KHT1493" s="1"/>
      <c r="KHU1493" s="1"/>
      <c r="KHV1493" s="1"/>
      <c r="KHW1493" s="1"/>
      <c r="KHX1493" s="1"/>
      <c r="KHY1493" s="1"/>
      <c r="KHZ1493" s="1"/>
      <c r="KIA1493" s="1"/>
      <c r="KIB1493" s="1"/>
      <c r="KIC1493" s="1"/>
      <c r="KID1493" s="1"/>
      <c r="KIE1493" s="1"/>
      <c r="KIF1493" s="1"/>
      <c r="KIG1493" s="1"/>
      <c r="KIH1493" s="1"/>
      <c r="KII1493" s="1"/>
      <c r="KIJ1493" s="1"/>
      <c r="KIK1493" s="1"/>
      <c r="KIL1493" s="1"/>
      <c r="KIM1493" s="1"/>
      <c r="KIN1493" s="1"/>
      <c r="KIO1493" s="1"/>
      <c r="KIP1493" s="1"/>
      <c r="KIQ1493" s="1"/>
      <c r="KIR1493" s="1"/>
      <c r="KIS1493" s="1"/>
      <c r="KIT1493" s="1"/>
      <c r="KIU1493" s="1"/>
      <c r="KIV1493" s="1"/>
      <c r="KIW1493" s="1"/>
      <c r="KIX1493" s="1"/>
      <c r="KIY1493" s="1"/>
      <c r="KIZ1493" s="1"/>
      <c r="KJA1493" s="1"/>
      <c r="KJB1493" s="1"/>
      <c r="KJC1493" s="1"/>
      <c r="KJD1493" s="1"/>
      <c r="KJE1493" s="1"/>
      <c r="KJF1493" s="1"/>
      <c r="KJG1493" s="1"/>
      <c r="KJH1493" s="1"/>
      <c r="KJI1493" s="1"/>
      <c r="KJJ1493" s="1"/>
      <c r="KJK1493" s="1"/>
      <c r="KJL1493" s="1"/>
      <c r="KJM1493" s="1"/>
      <c r="KJN1493" s="1"/>
      <c r="KJO1493" s="1"/>
      <c r="KJP1493" s="1"/>
      <c r="KJQ1493" s="1"/>
      <c r="KJR1493" s="1"/>
      <c r="KJS1493" s="1"/>
      <c r="KJT1493" s="1"/>
      <c r="KJU1493" s="1"/>
      <c r="KJV1493" s="1"/>
      <c r="KJW1493" s="1"/>
      <c r="KJX1493" s="1"/>
      <c r="KJY1493" s="1"/>
      <c r="KJZ1493" s="1"/>
      <c r="KKA1493" s="1"/>
      <c r="KKB1493" s="1"/>
      <c r="KKC1493" s="1"/>
      <c r="KKD1493" s="1"/>
      <c r="KKE1493" s="1"/>
      <c r="KKF1493" s="1"/>
      <c r="KKG1493" s="1"/>
      <c r="KKH1493" s="1"/>
      <c r="KKI1493" s="1"/>
      <c r="KKJ1493" s="1"/>
      <c r="KKK1493" s="1"/>
      <c r="KKL1493" s="1"/>
      <c r="KKM1493" s="1"/>
      <c r="KKN1493" s="1"/>
      <c r="KKO1493" s="1"/>
      <c r="KKP1493" s="1"/>
      <c r="KKQ1493" s="1"/>
      <c r="KKR1493" s="1"/>
      <c r="KKS1493" s="1"/>
      <c r="KKT1493" s="1"/>
      <c r="KKU1493" s="1"/>
      <c r="KKV1493" s="1"/>
      <c r="KKW1493" s="1"/>
      <c r="KKX1493" s="1"/>
      <c r="KKY1493" s="1"/>
      <c r="KKZ1493" s="1"/>
      <c r="KLA1493" s="1"/>
      <c r="KLB1493" s="1"/>
      <c r="KLC1493" s="1"/>
      <c r="KLD1493" s="1"/>
      <c r="KLE1493" s="1"/>
      <c r="KLF1493" s="1"/>
      <c r="KLG1493" s="1"/>
      <c r="KLH1493" s="1"/>
      <c r="KLI1493" s="1"/>
      <c r="KLJ1493" s="1"/>
      <c r="KLK1493" s="1"/>
      <c r="KLL1493" s="1"/>
      <c r="KLM1493" s="1"/>
      <c r="KLN1493" s="1"/>
      <c r="KLO1493" s="1"/>
      <c r="KLP1493" s="1"/>
      <c r="KLQ1493" s="1"/>
      <c r="KLR1493" s="1"/>
      <c r="KLS1493" s="1"/>
      <c r="KLT1493" s="1"/>
      <c r="KLU1493" s="1"/>
      <c r="KLV1493" s="1"/>
      <c r="KLW1493" s="1"/>
      <c r="KLX1493" s="1"/>
      <c r="KLY1493" s="1"/>
      <c r="KLZ1493" s="1"/>
      <c r="KMA1493" s="1"/>
      <c r="KMB1493" s="1"/>
      <c r="KMC1493" s="1"/>
      <c r="KMD1493" s="1"/>
      <c r="KME1493" s="1"/>
      <c r="KMF1493" s="1"/>
      <c r="KMG1493" s="1"/>
      <c r="KMH1493" s="1"/>
      <c r="KMI1493" s="1"/>
      <c r="KMJ1493" s="1"/>
      <c r="KMK1493" s="1"/>
      <c r="KML1493" s="1"/>
      <c r="KMM1493" s="1"/>
      <c r="KMN1493" s="1"/>
      <c r="KMO1493" s="1"/>
      <c r="KMP1493" s="1"/>
      <c r="KMQ1493" s="1"/>
      <c r="KMR1493" s="1"/>
      <c r="KMS1493" s="1"/>
      <c r="KMT1493" s="1"/>
      <c r="KMU1493" s="1"/>
      <c r="KMV1493" s="1"/>
      <c r="KMW1493" s="1"/>
      <c r="KMX1493" s="1"/>
      <c r="KMY1493" s="1"/>
      <c r="KMZ1493" s="1"/>
      <c r="KNA1493" s="1"/>
      <c r="KNB1493" s="1"/>
      <c r="KNC1493" s="1"/>
      <c r="KND1493" s="1"/>
      <c r="KNE1493" s="1"/>
      <c r="KNF1493" s="1"/>
      <c r="KNG1493" s="1"/>
      <c r="KNH1493" s="1"/>
      <c r="KNI1493" s="1"/>
      <c r="KNJ1493" s="1"/>
      <c r="KNK1493" s="1"/>
      <c r="KNL1493" s="1"/>
      <c r="KNM1493" s="1"/>
      <c r="KNN1493" s="1"/>
      <c r="KNO1493" s="1"/>
      <c r="KNP1493" s="1"/>
      <c r="KNQ1493" s="1"/>
      <c r="KNR1493" s="1"/>
      <c r="KNS1493" s="1"/>
      <c r="KNT1493" s="1"/>
      <c r="KNU1493" s="1"/>
      <c r="KNV1493" s="1"/>
      <c r="KNW1493" s="1"/>
      <c r="KNX1493" s="1"/>
      <c r="KNY1493" s="1"/>
      <c r="KNZ1493" s="1"/>
      <c r="KOA1493" s="1"/>
      <c r="KOB1493" s="1"/>
      <c r="KOC1493" s="1"/>
      <c r="KOD1493" s="1"/>
      <c r="KOE1493" s="1"/>
      <c r="KOF1493" s="1"/>
      <c r="KOG1493" s="1"/>
      <c r="KOH1493" s="1"/>
      <c r="KOI1493" s="1"/>
      <c r="KOJ1493" s="1"/>
      <c r="KOK1493" s="1"/>
      <c r="KOL1493" s="1"/>
      <c r="KOM1493" s="1"/>
      <c r="KON1493" s="1"/>
      <c r="KOO1493" s="1"/>
      <c r="KOP1493" s="1"/>
      <c r="KOQ1493" s="1"/>
      <c r="KOR1493" s="1"/>
      <c r="KOS1493" s="1"/>
      <c r="KOT1493" s="1"/>
      <c r="KOU1493" s="1"/>
      <c r="KOV1493" s="1"/>
      <c r="KOW1493" s="1"/>
      <c r="KOX1493" s="1"/>
      <c r="KOY1493" s="1"/>
      <c r="KOZ1493" s="1"/>
      <c r="KPA1493" s="1"/>
      <c r="KPB1493" s="1"/>
      <c r="KPC1493" s="1"/>
      <c r="KPD1493" s="1"/>
      <c r="KPE1493" s="1"/>
      <c r="KPF1493" s="1"/>
      <c r="KPG1493" s="1"/>
      <c r="KPH1493" s="1"/>
      <c r="KPI1493" s="1"/>
      <c r="KPJ1493" s="1"/>
      <c r="KPK1493" s="1"/>
      <c r="KPL1493" s="1"/>
      <c r="KPM1493" s="1"/>
      <c r="KPN1493" s="1"/>
      <c r="KPO1493" s="1"/>
      <c r="KPP1493" s="1"/>
      <c r="KPQ1493" s="1"/>
      <c r="KPR1493" s="1"/>
      <c r="KPS1493" s="1"/>
      <c r="KPT1493" s="1"/>
      <c r="KPU1493" s="1"/>
      <c r="KPV1493" s="1"/>
      <c r="KPW1493" s="1"/>
      <c r="KPX1493" s="1"/>
      <c r="KPY1493" s="1"/>
      <c r="KPZ1493" s="1"/>
      <c r="KQA1493" s="1"/>
      <c r="KQB1493" s="1"/>
      <c r="KQC1493" s="1"/>
      <c r="KQD1493" s="1"/>
      <c r="KQE1493" s="1"/>
      <c r="KQF1493" s="1"/>
      <c r="KQG1493" s="1"/>
      <c r="KQH1493" s="1"/>
      <c r="KQI1493" s="1"/>
      <c r="KQJ1493" s="1"/>
      <c r="KQK1493" s="1"/>
      <c r="KQL1493" s="1"/>
      <c r="KQM1493" s="1"/>
      <c r="KQN1493" s="1"/>
      <c r="KQO1493" s="1"/>
      <c r="KQP1493" s="1"/>
      <c r="KQQ1493" s="1"/>
      <c r="KQR1493" s="1"/>
      <c r="KQS1493" s="1"/>
      <c r="KQT1493" s="1"/>
      <c r="KQU1493" s="1"/>
      <c r="KQV1493" s="1"/>
      <c r="KQW1493" s="1"/>
      <c r="KQX1493" s="1"/>
      <c r="KQY1493" s="1"/>
      <c r="KQZ1493" s="1"/>
      <c r="KRA1493" s="1"/>
      <c r="KRB1493" s="1"/>
      <c r="KRC1493" s="1"/>
      <c r="KRD1493" s="1"/>
      <c r="KRE1493" s="1"/>
      <c r="KRF1493" s="1"/>
      <c r="KRG1493" s="1"/>
      <c r="KRH1493" s="1"/>
      <c r="KRI1493" s="1"/>
      <c r="KRJ1493" s="1"/>
      <c r="KRK1493" s="1"/>
      <c r="KRL1493" s="1"/>
      <c r="KRM1493" s="1"/>
      <c r="KRN1493" s="1"/>
      <c r="KRO1493" s="1"/>
      <c r="KRP1493" s="1"/>
      <c r="KRQ1493" s="1"/>
      <c r="KRR1493" s="1"/>
      <c r="KRS1493" s="1"/>
      <c r="KRT1493" s="1"/>
      <c r="KRU1493" s="1"/>
      <c r="KRV1493" s="1"/>
      <c r="KRW1493" s="1"/>
      <c r="KRX1493" s="1"/>
      <c r="KRY1493" s="1"/>
      <c r="KRZ1493" s="1"/>
      <c r="KSA1493" s="1"/>
      <c r="KSB1493" s="1"/>
      <c r="KSC1493" s="1"/>
      <c r="KSD1493" s="1"/>
      <c r="KSE1493" s="1"/>
      <c r="KSF1493" s="1"/>
      <c r="KSG1493" s="1"/>
      <c r="KSH1493" s="1"/>
      <c r="KSI1493" s="1"/>
      <c r="KSJ1493" s="1"/>
      <c r="KSK1493" s="1"/>
      <c r="KSL1493" s="1"/>
      <c r="KSM1493" s="1"/>
      <c r="KSN1493" s="1"/>
      <c r="KSO1493" s="1"/>
      <c r="KSP1493" s="1"/>
      <c r="KSQ1493" s="1"/>
      <c r="KSR1493" s="1"/>
      <c r="KSS1493" s="1"/>
      <c r="KST1493" s="1"/>
      <c r="KSU1493" s="1"/>
      <c r="KSV1493" s="1"/>
      <c r="KSW1493" s="1"/>
      <c r="KSX1493" s="1"/>
      <c r="KSY1493" s="1"/>
      <c r="KSZ1493" s="1"/>
      <c r="KTA1493" s="1"/>
      <c r="KTB1493" s="1"/>
      <c r="KTC1493" s="1"/>
      <c r="KTD1493" s="1"/>
      <c r="KTE1493" s="1"/>
      <c r="KTF1493" s="1"/>
      <c r="KTG1493" s="1"/>
      <c r="KTH1493" s="1"/>
      <c r="KTI1493" s="1"/>
      <c r="KTJ1493" s="1"/>
      <c r="KTK1493" s="1"/>
      <c r="KTL1493" s="1"/>
      <c r="KTM1493" s="1"/>
      <c r="KTN1493" s="1"/>
      <c r="KTO1493" s="1"/>
      <c r="KTP1493" s="1"/>
      <c r="KTQ1493" s="1"/>
      <c r="KTR1493" s="1"/>
      <c r="KTS1493" s="1"/>
      <c r="KTT1493" s="1"/>
      <c r="KTU1493" s="1"/>
      <c r="KTV1493" s="1"/>
      <c r="KTW1493" s="1"/>
      <c r="KTX1493" s="1"/>
      <c r="KTY1493" s="1"/>
      <c r="KTZ1493" s="1"/>
      <c r="KUA1493" s="1"/>
      <c r="KUB1493" s="1"/>
      <c r="KUC1493" s="1"/>
      <c r="KUD1493" s="1"/>
      <c r="KUE1493" s="1"/>
      <c r="KUF1493" s="1"/>
      <c r="KUG1493" s="1"/>
      <c r="KUH1493" s="1"/>
      <c r="KUI1493" s="1"/>
      <c r="KUJ1493" s="1"/>
      <c r="KUK1493" s="1"/>
      <c r="KUL1493" s="1"/>
      <c r="KUM1493" s="1"/>
      <c r="KUN1493" s="1"/>
      <c r="KUO1493" s="1"/>
      <c r="KUP1493" s="1"/>
      <c r="KUQ1493" s="1"/>
      <c r="KUR1493" s="1"/>
      <c r="KUS1493" s="1"/>
      <c r="KUT1493" s="1"/>
      <c r="KUU1493" s="1"/>
      <c r="KUV1493" s="1"/>
      <c r="KUW1493" s="1"/>
      <c r="KUX1493" s="1"/>
      <c r="KUY1493" s="1"/>
      <c r="KUZ1493" s="1"/>
      <c r="KVA1493" s="1"/>
      <c r="KVB1493" s="1"/>
      <c r="KVC1493" s="1"/>
      <c r="KVD1493" s="1"/>
      <c r="KVE1493" s="1"/>
      <c r="KVF1493" s="1"/>
      <c r="KVG1493" s="1"/>
      <c r="KVH1493" s="1"/>
      <c r="KVI1493" s="1"/>
      <c r="KVJ1493" s="1"/>
      <c r="KVK1493" s="1"/>
      <c r="KVL1493" s="1"/>
      <c r="KVM1493" s="1"/>
      <c r="KVN1493" s="1"/>
      <c r="KVO1493" s="1"/>
      <c r="KVP1493" s="1"/>
      <c r="KVQ1493" s="1"/>
      <c r="KVR1493" s="1"/>
      <c r="KVS1493" s="1"/>
      <c r="KVT1493" s="1"/>
      <c r="KVU1493" s="1"/>
      <c r="KVV1493" s="1"/>
      <c r="KVW1493" s="1"/>
      <c r="KVX1493" s="1"/>
      <c r="KVY1493" s="1"/>
      <c r="KVZ1493" s="1"/>
      <c r="KWA1493" s="1"/>
      <c r="KWB1493" s="1"/>
      <c r="KWC1493" s="1"/>
      <c r="KWD1493" s="1"/>
      <c r="KWE1493" s="1"/>
      <c r="KWF1493" s="1"/>
      <c r="KWG1493" s="1"/>
      <c r="KWH1493" s="1"/>
      <c r="KWI1493" s="1"/>
      <c r="KWJ1493" s="1"/>
      <c r="KWK1493" s="1"/>
      <c r="KWL1493" s="1"/>
      <c r="KWM1493" s="1"/>
      <c r="KWN1493" s="1"/>
      <c r="KWO1493" s="1"/>
      <c r="KWP1493" s="1"/>
      <c r="KWQ1493" s="1"/>
      <c r="KWR1493" s="1"/>
      <c r="KWS1493" s="1"/>
      <c r="KWT1493" s="1"/>
      <c r="KWU1493" s="1"/>
      <c r="KWV1493" s="1"/>
      <c r="KWW1493" s="1"/>
      <c r="KWX1493" s="1"/>
      <c r="KWY1493" s="1"/>
      <c r="KWZ1493" s="1"/>
      <c r="KXA1493" s="1"/>
      <c r="KXB1493" s="1"/>
      <c r="KXC1493" s="1"/>
      <c r="KXD1493" s="1"/>
      <c r="KXE1493" s="1"/>
      <c r="KXF1493" s="1"/>
      <c r="KXG1493" s="1"/>
      <c r="KXH1493" s="1"/>
      <c r="KXI1493" s="1"/>
      <c r="KXJ1493" s="1"/>
      <c r="KXK1493" s="1"/>
      <c r="KXL1493" s="1"/>
      <c r="KXM1493" s="1"/>
      <c r="KXN1493" s="1"/>
      <c r="KXO1493" s="1"/>
      <c r="KXP1493" s="1"/>
      <c r="KXQ1493" s="1"/>
      <c r="KXR1493" s="1"/>
      <c r="KXS1493" s="1"/>
      <c r="KXT1493" s="1"/>
      <c r="KXU1493" s="1"/>
      <c r="KXV1493" s="1"/>
      <c r="KXW1493" s="1"/>
      <c r="KXX1493" s="1"/>
      <c r="KXY1493" s="1"/>
      <c r="KXZ1493" s="1"/>
      <c r="KYA1493" s="1"/>
      <c r="KYB1493" s="1"/>
      <c r="KYC1493" s="1"/>
      <c r="KYD1493" s="1"/>
      <c r="KYE1493" s="1"/>
      <c r="KYF1493" s="1"/>
      <c r="KYG1493" s="1"/>
      <c r="KYH1493" s="1"/>
      <c r="KYI1493" s="1"/>
      <c r="KYJ1493" s="1"/>
      <c r="KYK1493" s="1"/>
      <c r="KYL1493" s="1"/>
      <c r="KYM1493" s="1"/>
      <c r="KYN1493" s="1"/>
      <c r="KYO1493" s="1"/>
      <c r="KYP1493" s="1"/>
      <c r="KYQ1493" s="1"/>
      <c r="KYR1493" s="1"/>
      <c r="KYS1493" s="1"/>
      <c r="KYT1493" s="1"/>
      <c r="KYU1493" s="1"/>
      <c r="KYV1493" s="1"/>
      <c r="KYW1493" s="1"/>
      <c r="KYX1493" s="1"/>
      <c r="KYY1493" s="1"/>
      <c r="KYZ1493" s="1"/>
      <c r="KZA1493" s="1"/>
      <c r="KZB1493" s="1"/>
      <c r="KZC1493" s="1"/>
      <c r="KZD1493" s="1"/>
      <c r="KZE1493" s="1"/>
      <c r="KZF1493" s="1"/>
      <c r="KZG1493" s="1"/>
      <c r="KZH1493" s="1"/>
      <c r="KZI1493" s="1"/>
      <c r="KZJ1493" s="1"/>
      <c r="KZK1493" s="1"/>
      <c r="KZL1493" s="1"/>
      <c r="KZM1493" s="1"/>
      <c r="KZN1493" s="1"/>
      <c r="KZO1493" s="1"/>
      <c r="KZP1493" s="1"/>
      <c r="KZQ1493" s="1"/>
      <c r="KZR1493" s="1"/>
      <c r="KZS1493" s="1"/>
      <c r="KZT1493" s="1"/>
      <c r="KZU1493" s="1"/>
      <c r="KZV1493" s="1"/>
      <c r="KZW1493" s="1"/>
      <c r="KZX1493" s="1"/>
      <c r="KZY1493" s="1"/>
      <c r="KZZ1493" s="1"/>
      <c r="LAA1493" s="1"/>
      <c r="LAB1493" s="1"/>
      <c r="LAC1493" s="1"/>
      <c r="LAD1493" s="1"/>
      <c r="LAE1493" s="1"/>
      <c r="LAF1493" s="1"/>
      <c r="LAG1493" s="1"/>
      <c r="LAH1493" s="1"/>
      <c r="LAI1493" s="1"/>
      <c r="LAJ1493" s="1"/>
      <c r="LAK1493" s="1"/>
      <c r="LAL1493" s="1"/>
      <c r="LAM1493" s="1"/>
      <c r="LAN1493" s="1"/>
      <c r="LAO1493" s="1"/>
      <c r="LAP1493" s="1"/>
      <c r="LAQ1493" s="1"/>
      <c r="LAR1493" s="1"/>
      <c r="LAS1493" s="1"/>
      <c r="LAT1493" s="1"/>
      <c r="LAU1493" s="1"/>
      <c r="LAV1493" s="1"/>
      <c r="LAW1493" s="1"/>
      <c r="LAX1493" s="1"/>
      <c r="LAY1493" s="1"/>
      <c r="LAZ1493" s="1"/>
      <c r="LBA1493" s="1"/>
      <c r="LBB1493" s="1"/>
      <c r="LBC1493" s="1"/>
      <c r="LBD1493" s="1"/>
      <c r="LBE1493" s="1"/>
      <c r="LBF1493" s="1"/>
      <c r="LBG1493" s="1"/>
      <c r="LBH1493" s="1"/>
      <c r="LBI1493" s="1"/>
      <c r="LBJ1493" s="1"/>
      <c r="LBK1493" s="1"/>
      <c r="LBL1493" s="1"/>
      <c r="LBM1493" s="1"/>
      <c r="LBN1493" s="1"/>
      <c r="LBO1493" s="1"/>
      <c r="LBP1493" s="1"/>
      <c r="LBQ1493" s="1"/>
      <c r="LBR1493" s="1"/>
      <c r="LBS1493" s="1"/>
      <c r="LBT1493" s="1"/>
      <c r="LBU1493" s="1"/>
      <c r="LBV1493" s="1"/>
      <c r="LBW1493" s="1"/>
      <c r="LBX1493" s="1"/>
      <c r="LBY1493" s="1"/>
      <c r="LBZ1493" s="1"/>
      <c r="LCA1493" s="1"/>
      <c r="LCB1493" s="1"/>
      <c r="LCC1493" s="1"/>
      <c r="LCD1493" s="1"/>
      <c r="LCE1493" s="1"/>
      <c r="LCF1493" s="1"/>
      <c r="LCG1493" s="1"/>
      <c r="LCH1493" s="1"/>
      <c r="LCI1493" s="1"/>
      <c r="LCJ1493" s="1"/>
      <c r="LCK1493" s="1"/>
      <c r="LCL1493" s="1"/>
      <c r="LCM1493" s="1"/>
      <c r="LCN1493" s="1"/>
      <c r="LCO1493" s="1"/>
      <c r="LCP1493" s="1"/>
      <c r="LCQ1493" s="1"/>
      <c r="LCR1493" s="1"/>
      <c r="LCS1493" s="1"/>
      <c r="LCT1493" s="1"/>
      <c r="LCU1493" s="1"/>
      <c r="LCV1493" s="1"/>
      <c r="LCW1493" s="1"/>
      <c r="LCX1493" s="1"/>
      <c r="LCY1493" s="1"/>
      <c r="LCZ1493" s="1"/>
      <c r="LDA1493" s="1"/>
      <c r="LDB1493" s="1"/>
      <c r="LDC1493" s="1"/>
      <c r="LDD1493" s="1"/>
      <c r="LDE1493" s="1"/>
      <c r="LDF1493" s="1"/>
      <c r="LDG1493" s="1"/>
      <c r="LDH1493" s="1"/>
      <c r="LDI1493" s="1"/>
      <c r="LDJ1493" s="1"/>
      <c r="LDK1493" s="1"/>
      <c r="LDL1493" s="1"/>
      <c r="LDM1493" s="1"/>
      <c r="LDN1493" s="1"/>
      <c r="LDO1493" s="1"/>
      <c r="LDP1493" s="1"/>
      <c r="LDQ1493" s="1"/>
      <c r="LDR1493" s="1"/>
      <c r="LDS1493" s="1"/>
      <c r="LDT1493" s="1"/>
      <c r="LDU1493" s="1"/>
      <c r="LDV1493" s="1"/>
      <c r="LDW1493" s="1"/>
      <c r="LDX1493" s="1"/>
      <c r="LDY1493" s="1"/>
      <c r="LDZ1493" s="1"/>
      <c r="LEA1493" s="1"/>
      <c r="LEB1493" s="1"/>
      <c r="LEC1493" s="1"/>
      <c r="LED1493" s="1"/>
      <c r="LEE1493" s="1"/>
      <c r="LEF1493" s="1"/>
      <c r="LEG1493" s="1"/>
      <c r="LEH1493" s="1"/>
      <c r="LEI1493" s="1"/>
      <c r="LEJ1493" s="1"/>
      <c r="LEK1493" s="1"/>
      <c r="LEL1493" s="1"/>
      <c r="LEM1493" s="1"/>
      <c r="LEN1493" s="1"/>
      <c r="LEO1493" s="1"/>
      <c r="LEP1493" s="1"/>
      <c r="LEQ1493" s="1"/>
      <c r="LER1493" s="1"/>
      <c r="LES1493" s="1"/>
      <c r="LET1493" s="1"/>
      <c r="LEU1493" s="1"/>
      <c r="LEV1493" s="1"/>
      <c r="LEW1493" s="1"/>
      <c r="LEX1493" s="1"/>
      <c r="LEY1493" s="1"/>
      <c r="LEZ1493" s="1"/>
      <c r="LFA1493" s="1"/>
      <c r="LFB1493" s="1"/>
      <c r="LFC1493" s="1"/>
      <c r="LFD1493" s="1"/>
      <c r="LFE1493" s="1"/>
      <c r="LFF1493" s="1"/>
      <c r="LFG1493" s="1"/>
      <c r="LFH1493" s="1"/>
      <c r="LFI1493" s="1"/>
      <c r="LFJ1493" s="1"/>
      <c r="LFK1493" s="1"/>
      <c r="LFL1493" s="1"/>
      <c r="LFM1493" s="1"/>
      <c r="LFN1493" s="1"/>
      <c r="LFO1493" s="1"/>
      <c r="LFP1493" s="1"/>
      <c r="LFQ1493" s="1"/>
      <c r="LFR1493" s="1"/>
      <c r="LFS1493" s="1"/>
      <c r="LFT1493" s="1"/>
      <c r="LFU1493" s="1"/>
      <c r="LFV1493" s="1"/>
      <c r="LFW1493" s="1"/>
      <c r="LFX1493" s="1"/>
      <c r="LFY1493" s="1"/>
      <c r="LFZ1493" s="1"/>
      <c r="LGA1493" s="1"/>
      <c r="LGB1493" s="1"/>
      <c r="LGC1493" s="1"/>
      <c r="LGD1493" s="1"/>
      <c r="LGE1493" s="1"/>
      <c r="LGF1493" s="1"/>
      <c r="LGG1493" s="1"/>
      <c r="LGH1493" s="1"/>
      <c r="LGI1493" s="1"/>
      <c r="LGJ1493" s="1"/>
      <c r="LGK1493" s="1"/>
      <c r="LGL1493" s="1"/>
      <c r="LGM1493" s="1"/>
      <c r="LGN1493" s="1"/>
      <c r="LGO1493" s="1"/>
      <c r="LGP1493" s="1"/>
      <c r="LGQ1493" s="1"/>
      <c r="LGR1493" s="1"/>
      <c r="LGS1493" s="1"/>
      <c r="LGT1493" s="1"/>
      <c r="LGU1493" s="1"/>
      <c r="LGV1493" s="1"/>
      <c r="LGW1493" s="1"/>
      <c r="LGX1493" s="1"/>
      <c r="LGY1493" s="1"/>
      <c r="LGZ1493" s="1"/>
      <c r="LHA1493" s="1"/>
      <c r="LHB1493" s="1"/>
      <c r="LHC1493" s="1"/>
      <c r="LHD1493" s="1"/>
      <c r="LHE1493" s="1"/>
      <c r="LHF1493" s="1"/>
      <c r="LHG1493" s="1"/>
      <c r="LHH1493" s="1"/>
      <c r="LHI1493" s="1"/>
      <c r="LHJ1493" s="1"/>
      <c r="LHK1493" s="1"/>
      <c r="LHL1493" s="1"/>
      <c r="LHM1493" s="1"/>
      <c r="LHN1493" s="1"/>
      <c r="LHO1493" s="1"/>
      <c r="LHP1493" s="1"/>
      <c r="LHQ1493" s="1"/>
      <c r="LHR1493" s="1"/>
      <c r="LHS1493" s="1"/>
      <c r="LHT1493" s="1"/>
      <c r="LHU1493" s="1"/>
      <c r="LHV1493" s="1"/>
      <c r="LHW1493" s="1"/>
      <c r="LHX1493" s="1"/>
      <c r="LHY1493" s="1"/>
      <c r="LHZ1493" s="1"/>
      <c r="LIA1493" s="1"/>
      <c r="LIB1493" s="1"/>
      <c r="LIC1493" s="1"/>
      <c r="LID1493" s="1"/>
      <c r="LIE1493" s="1"/>
      <c r="LIF1493" s="1"/>
      <c r="LIG1493" s="1"/>
      <c r="LIH1493" s="1"/>
      <c r="LII1493" s="1"/>
      <c r="LIJ1493" s="1"/>
      <c r="LIK1493" s="1"/>
      <c r="LIL1493" s="1"/>
      <c r="LIM1493" s="1"/>
      <c r="LIN1493" s="1"/>
      <c r="LIO1493" s="1"/>
      <c r="LIP1493" s="1"/>
      <c r="LIQ1493" s="1"/>
      <c r="LIR1493" s="1"/>
      <c r="LIS1493" s="1"/>
      <c r="LIT1493" s="1"/>
      <c r="LIU1493" s="1"/>
      <c r="LIV1493" s="1"/>
      <c r="LIW1493" s="1"/>
      <c r="LIX1493" s="1"/>
      <c r="LIY1493" s="1"/>
      <c r="LIZ1493" s="1"/>
      <c r="LJA1493" s="1"/>
      <c r="LJB1493" s="1"/>
      <c r="LJC1493" s="1"/>
      <c r="LJD1493" s="1"/>
      <c r="LJE1493" s="1"/>
      <c r="LJF1493" s="1"/>
      <c r="LJG1493" s="1"/>
      <c r="LJH1493" s="1"/>
      <c r="LJI1493" s="1"/>
      <c r="LJJ1493" s="1"/>
      <c r="LJK1493" s="1"/>
      <c r="LJL1493" s="1"/>
      <c r="LJM1493" s="1"/>
      <c r="LJN1493" s="1"/>
      <c r="LJO1493" s="1"/>
      <c r="LJP1493" s="1"/>
      <c r="LJQ1493" s="1"/>
      <c r="LJR1493" s="1"/>
      <c r="LJS1493" s="1"/>
      <c r="LJT1493" s="1"/>
      <c r="LJU1493" s="1"/>
      <c r="LJV1493" s="1"/>
      <c r="LJW1493" s="1"/>
      <c r="LJX1493" s="1"/>
      <c r="LJY1493" s="1"/>
      <c r="LJZ1493" s="1"/>
      <c r="LKA1493" s="1"/>
      <c r="LKB1493" s="1"/>
      <c r="LKC1493" s="1"/>
      <c r="LKD1493" s="1"/>
      <c r="LKE1493" s="1"/>
      <c r="LKF1493" s="1"/>
      <c r="LKG1493" s="1"/>
      <c r="LKH1493" s="1"/>
      <c r="LKI1493" s="1"/>
      <c r="LKJ1493" s="1"/>
      <c r="LKK1493" s="1"/>
      <c r="LKL1493" s="1"/>
      <c r="LKM1493" s="1"/>
      <c r="LKN1493" s="1"/>
      <c r="LKO1493" s="1"/>
      <c r="LKP1493" s="1"/>
      <c r="LKQ1493" s="1"/>
      <c r="LKR1493" s="1"/>
      <c r="LKS1493" s="1"/>
      <c r="LKT1493" s="1"/>
      <c r="LKU1493" s="1"/>
      <c r="LKV1493" s="1"/>
      <c r="LKW1493" s="1"/>
      <c r="LKX1493" s="1"/>
      <c r="LKY1493" s="1"/>
      <c r="LKZ1493" s="1"/>
      <c r="LLA1493" s="1"/>
      <c r="LLB1493" s="1"/>
      <c r="LLC1493" s="1"/>
      <c r="LLD1493" s="1"/>
      <c r="LLE1493" s="1"/>
      <c r="LLF1493" s="1"/>
      <c r="LLG1493" s="1"/>
      <c r="LLH1493" s="1"/>
      <c r="LLI1493" s="1"/>
      <c r="LLJ1493" s="1"/>
      <c r="LLK1493" s="1"/>
      <c r="LLL1493" s="1"/>
      <c r="LLM1493" s="1"/>
      <c r="LLN1493" s="1"/>
      <c r="LLO1493" s="1"/>
      <c r="LLP1493" s="1"/>
      <c r="LLQ1493" s="1"/>
      <c r="LLR1493" s="1"/>
      <c r="LLS1493" s="1"/>
      <c r="LLT1493" s="1"/>
      <c r="LLU1493" s="1"/>
      <c r="LLV1493" s="1"/>
      <c r="LLW1493" s="1"/>
      <c r="LLX1493" s="1"/>
      <c r="LLY1493" s="1"/>
      <c r="LLZ1493" s="1"/>
      <c r="LMA1493" s="1"/>
      <c r="LMB1493" s="1"/>
      <c r="LMC1493" s="1"/>
      <c r="LMD1493" s="1"/>
      <c r="LME1493" s="1"/>
      <c r="LMF1493" s="1"/>
      <c r="LMG1493" s="1"/>
      <c r="LMH1493" s="1"/>
      <c r="LMI1493" s="1"/>
      <c r="LMJ1493" s="1"/>
      <c r="LMK1493" s="1"/>
      <c r="LML1493" s="1"/>
      <c r="LMM1493" s="1"/>
      <c r="LMN1493" s="1"/>
      <c r="LMO1493" s="1"/>
      <c r="LMP1493" s="1"/>
      <c r="LMQ1493" s="1"/>
      <c r="LMR1493" s="1"/>
      <c r="LMS1493" s="1"/>
      <c r="LMT1493" s="1"/>
      <c r="LMU1493" s="1"/>
      <c r="LMV1493" s="1"/>
      <c r="LMW1493" s="1"/>
      <c r="LMX1493" s="1"/>
      <c r="LMY1493" s="1"/>
      <c r="LMZ1493" s="1"/>
      <c r="LNA1493" s="1"/>
      <c r="LNB1493" s="1"/>
      <c r="LNC1493" s="1"/>
      <c r="LND1493" s="1"/>
      <c r="LNE1493" s="1"/>
      <c r="LNF1493" s="1"/>
      <c r="LNG1493" s="1"/>
      <c r="LNH1493" s="1"/>
      <c r="LNI1493" s="1"/>
      <c r="LNJ1493" s="1"/>
      <c r="LNK1493" s="1"/>
      <c r="LNL1493" s="1"/>
      <c r="LNM1493" s="1"/>
      <c r="LNN1493" s="1"/>
      <c r="LNO1493" s="1"/>
      <c r="LNP1493" s="1"/>
      <c r="LNQ1493" s="1"/>
      <c r="LNR1493" s="1"/>
      <c r="LNS1493" s="1"/>
      <c r="LNT1493" s="1"/>
      <c r="LNU1493" s="1"/>
      <c r="LNV1493" s="1"/>
      <c r="LNW1493" s="1"/>
      <c r="LNX1493" s="1"/>
      <c r="LNY1493" s="1"/>
      <c r="LNZ1493" s="1"/>
      <c r="LOA1493" s="1"/>
      <c r="LOB1493" s="1"/>
      <c r="LOC1493" s="1"/>
      <c r="LOD1493" s="1"/>
      <c r="LOE1493" s="1"/>
      <c r="LOF1493" s="1"/>
      <c r="LOG1493" s="1"/>
      <c r="LOH1493" s="1"/>
      <c r="LOI1493" s="1"/>
      <c r="LOJ1493" s="1"/>
      <c r="LOK1493" s="1"/>
      <c r="LOL1493" s="1"/>
      <c r="LOM1493" s="1"/>
      <c r="LON1493" s="1"/>
      <c r="LOO1493" s="1"/>
      <c r="LOP1493" s="1"/>
      <c r="LOQ1493" s="1"/>
      <c r="LOR1493" s="1"/>
      <c r="LOS1493" s="1"/>
      <c r="LOT1493" s="1"/>
      <c r="LOU1493" s="1"/>
      <c r="LOV1493" s="1"/>
      <c r="LOW1493" s="1"/>
      <c r="LOX1493" s="1"/>
      <c r="LOY1493" s="1"/>
      <c r="LOZ1493" s="1"/>
      <c r="LPA1493" s="1"/>
      <c r="LPB1493" s="1"/>
      <c r="LPC1493" s="1"/>
      <c r="LPD1493" s="1"/>
      <c r="LPE1493" s="1"/>
      <c r="LPF1493" s="1"/>
      <c r="LPG1493" s="1"/>
      <c r="LPH1493" s="1"/>
      <c r="LPI1493" s="1"/>
      <c r="LPJ1493" s="1"/>
      <c r="LPK1493" s="1"/>
      <c r="LPL1493" s="1"/>
      <c r="LPM1493" s="1"/>
      <c r="LPN1493" s="1"/>
      <c r="LPO1493" s="1"/>
      <c r="LPP1493" s="1"/>
      <c r="LPQ1493" s="1"/>
      <c r="LPR1493" s="1"/>
      <c r="LPS1493" s="1"/>
      <c r="LPT1493" s="1"/>
      <c r="LPU1493" s="1"/>
      <c r="LPV1493" s="1"/>
      <c r="LPW1493" s="1"/>
      <c r="LPX1493" s="1"/>
      <c r="LPY1493" s="1"/>
      <c r="LPZ1493" s="1"/>
      <c r="LQA1493" s="1"/>
      <c r="LQB1493" s="1"/>
      <c r="LQC1493" s="1"/>
      <c r="LQD1493" s="1"/>
      <c r="LQE1493" s="1"/>
      <c r="LQF1493" s="1"/>
      <c r="LQG1493" s="1"/>
      <c r="LQH1493" s="1"/>
      <c r="LQI1493" s="1"/>
      <c r="LQJ1493" s="1"/>
      <c r="LQK1493" s="1"/>
      <c r="LQL1493" s="1"/>
      <c r="LQM1493" s="1"/>
      <c r="LQN1493" s="1"/>
      <c r="LQO1493" s="1"/>
      <c r="LQP1493" s="1"/>
      <c r="LQQ1493" s="1"/>
      <c r="LQR1493" s="1"/>
      <c r="LQS1493" s="1"/>
      <c r="LQT1493" s="1"/>
      <c r="LQU1493" s="1"/>
      <c r="LQV1493" s="1"/>
      <c r="LQW1493" s="1"/>
      <c r="LQX1493" s="1"/>
      <c r="LQY1493" s="1"/>
      <c r="LQZ1493" s="1"/>
      <c r="LRA1493" s="1"/>
      <c r="LRB1493" s="1"/>
      <c r="LRC1493" s="1"/>
      <c r="LRD1493" s="1"/>
      <c r="LRE1493" s="1"/>
      <c r="LRF1493" s="1"/>
      <c r="LRG1493" s="1"/>
      <c r="LRH1493" s="1"/>
      <c r="LRI1493" s="1"/>
      <c r="LRJ1493" s="1"/>
      <c r="LRK1493" s="1"/>
      <c r="LRL1493" s="1"/>
      <c r="LRM1493" s="1"/>
      <c r="LRN1493" s="1"/>
      <c r="LRO1493" s="1"/>
      <c r="LRP1493" s="1"/>
      <c r="LRQ1493" s="1"/>
      <c r="LRR1493" s="1"/>
      <c r="LRS1493" s="1"/>
      <c r="LRT1493" s="1"/>
      <c r="LRU1493" s="1"/>
      <c r="LRV1493" s="1"/>
      <c r="LRW1493" s="1"/>
      <c r="LRX1493" s="1"/>
      <c r="LRY1493" s="1"/>
      <c r="LRZ1493" s="1"/>
      <c r="LSA1493" s="1"/>
      <c r="LSB1493" s="1"/>
      <c r="LSC1493" s="1"/>
      <c r="LSD1493" s="1"/>
      <c r="LSE1493" s="1"/>
      <c r="LSF1493" s="1"/>
      <c r="LSG1493" s="1"/>
      <c r="LSH1493" s="1"/>
      <c r="LSI1493" s="1"/>
      <c r="LSJ1493" s="1"/>
      <c r="LSK1493" s="1"/>
      <c r="LSL1493" s="1"/>
      <c r="LSM1493" s="1"/>
      <c r="LSN1493" s="1"/>
      <c r="LSO1493" s="1"/>
      <c r="LSP1493" s="1"/>
      <c r="LSQ1493" s="1"/>
      <c r="LSR1493" s="1"/>
      <c r="LSS1493" s="1"/>
      <c r="LST1493" s="1"/>
      <c r="LSU1493" s="1"/>
      <c r="LSV1493" s="1"/>
      <c r="LSW1493" s="1"/>
      <c r="LSX1493" s="1"/>
      <c r="LSY1493" s="1"/>
      <c r="LSZ1493" s="1"/>
      <c r="LTA1493" s="1"/>
      <c r="LTB1493" s="1"/>
      <c r="LTC1493" s="1"/>
      <c r="LTD1493" s="1"/>
      <c r="LTE1493" s="1"/>
      <c r="LTF1493" s="1"/>
      <c r="LTG1493" s="1"/>
      <c r="LTH1493" s="1"/>
      <c r="LTI1493" s="1"/>
      <c r="LTJ1493" s="1"/>
      <c r="LTK1493" s="1"/>
      <c r="LTL1493" s="1"/>
      <c r="LTM1493" s="1"/>
      <c r="LTN1493" s="1"/>
      <c r="LTO1493" s="1"/>
      <c r="LTP1493" s="1"/>
      <c r="LTQ1493" s="1"/>
      <c r="LTR1493" s="1"/>
      <c r="LTS1493" s="1"/>
      <c r="LTT1493" s="1"/>
      <c r="LTU1493" s="1"/>
      <c r="LTV1493" s="1"/>
      <c r="LTW1493" s="1"/>
      <c r="LTX1493" s="1"/>
      <c r="LTY1493" s="1"/>
      <c r="LTZ1493" s="1"/>
      <c r="LUA1493" s="1"/>
      <c r="LUB1493" s="1"/>
      <c r="LUC1493" s="1"/>
      <c r="LUD1493" s="1"/>
      <c r="LUE1493" s="1"/>
      <c r="LUF1493" s="1"/>
      <c r="LUG1493" s="1"/>
      <c r="LUH1493" s="1"/>
      <c r="LUI1493" s="1"/>
      <c r="LUJ1493" s="1"/>
      <c r="LUK1493" s="1"/>
      <c r="LUL1493" s="1"/>
      <c r="LUM1493" s="1"/>
      <c r="LUN1493" s="1"/>
      <c r="LUO1493" s="1"/>
      <c r="LUP1493" s="1"/>
      <c r="LUQ1493" s="1"/>
      <c r="LUR1493" s="1"/>
      <c r="LUS1493" s="1"/>
      <c r="LUT1493" s="1"/>
      <c r="LUU1493" s="1"/>
      <c r="LUV1493" s="1"/>
      <c r="LUW1493" s="1"/>
      <c r="LUX1493" s="1"/>
      <c r="LUY1493" s="1"/>
      <c r="LUZ1493" s="1"/>
      <c r="LVA1493" s="1"/>
      <c r="LVB1493" s="1"/>
      <c r="LVC1493" s="1"/>
      <c r="LVD1493" s="1"/>
      <c r="LVE1493" s="1"/>
      <c r="LVF1493" s="1"/>
      <c r="LVG1493" s="1"/>
      <c r="LVH1493" s="1"/>
      <c r="LVI1493" s="1"/>
      <c r="LVJ1493" s="1"/>
      <c r="LVK1493" s="1"/>
      <c r="LVL1493" s="1"/>
      <c r="LVM1493" s="1"/>
      <c r="LVN1493" s="1"/>
      <c r="LVO1493" s="1"/>
      <c r="LVP1493" s="1"/>
      <c r="LVQ1493" s="1"/>
      <c r="LVR1493" s="1"/>
      <c r="LVS1493" s="1"/>
      <c r="LVT1493" s="1"/>
      <c r="LVU1493" s="1"/>
      <c r="LVV1493" s="1"/>
      <c r="LVW1493" s="1"/>
      <c r="LVX1493" s="1"/>
      <c r="LVY1493" s="1"/>
      <c r="LVZ1493" s="1"/>
      <c r="LWA1493" s="1"/>
      <c r="LWB1493" s="1"/>
      <c r="LWC1493" s="1"/>
      <c r="LWD1493" s="1"/>
      <c r="LWE1493" s="1"/>
      <c r="LWF1493" s="1"/>
      <c r="LWG1493" s="1"/>
      <c r="LWH1493" s="1"/>
      <c r="LWI1493" s="1"/>
      <c r="LWJ1493" s="1"/>
      <c r="LWK1493" s="1"/>
      <c r="LWL1493" s="1"/>
      <c r="LWM1493" s="1"/>
      <c r="LWN1493" s="1"/>
      <c r="LWO1493" s="1"/>
      <c r="LWP1493" s="1"/>
      <c r="LWQ1493" s="1"/>
      <c r="LWR1493" s="1"/>
      <c r="LWS1493" s="1"/>
      <c r="LWT1493" s="1"/>
      <c r="LWU1493" s="1"/>
      <c r="LWV1493" s="1"/>
      <c r="LWW1493" s="1"/>
      <c r="LWX1493" s="1"/>
      <c r="LWY1493" s="1"/>
      <c r="LWZ1493" s="1"/>
      <c r="LXA1493" s="1"/>
      <c r="LXB1493" s="1"/>
      <c r="LXC1493" s="1"/>
      <c r="LXD1493" s="1"/>
      <c r="LXE1493" s="1"/>
      <c r="LXF1493" s="1"/>
      <c r="LXG1493" s="1"/>
      <c r="LXH1493" s="1"/>
      <c r="LXI1493" s="1"/>
      <c r="LXJ1493" s="1"/>
      <c r="LXK1493" s="1"/>
      <c r="LXL1493" s="1"/>
      <c r="LXM1493" s="1"/>
      <c r="LXN1493" s="1"/>
      <c r="LXO1493" s="1"/>
      <c r="LXP1493" s="1"/>
      <c r="LXQ1493" s="1"/>
      <c r="LXR1493" s="1"/>
      <c r="LXS1493" s="1"/>
      <c r="LXT1493" s="1"/>
      <c r="LXU1493" s="1"/>
      <c r="LXV1493" s="1"/>
      <c r="LXW1493" s="1"/>
      <c r="LXX1493" s="1"/>
      <c r="LXY1493" s="1"/>
      <c r="LXZ1493" s="1"/>
      <c r="LYA1493" s="1"/>
      <c r="LYB1493" s="1"/>
      <c r="LYC1493" s="1"/>
      <c r="LYD1493" s="1"/>
      <c r="LYE1493" s="1"/>
      <c r="LYF1493" s="1"/>
      <c r="LYG1493" s="1"/>
      <c r="LYH1493" s="1"/>
      <c r="LYI1493" s="1"/>
      <c r="LYJ1493" s="1"/>
      <c r="LYK1493" s="1"/>
      <c r="LYL1493" s="1"/>
      <c r="LYM1493" s="1"/>
      <c r="LYN1493" s="1"/>
      <c r="LYO1493" s="1"/>
      <c r="LYP1493" s="1"/>
      <c r="LYQ1493" s="1"/>
      <c r="LYR1493" s="1"/>
      <c r="LYS1493" s="1"/>
      <c r="LYT1493" s="1"/>
      <c r="LYU1493" s="1"/>
      <c r="LYV1493" s="1"/>
      <c r="LYW1493" s="1"/>
      <c r="LYX1493" s="1"/>
      <c r="LYY1493" s="1"/>
      <c r="LYZ1493" s="1"/>
      <c r="LZA1493" s="1"/>
      <c r="LZB1493" s="1"/>
      <c r="LZC1493" s="1"/>
      <c r="LZD1493" s="1"/>
      <c r="LZE1493" s="1"/>
      <c r="LZF1493" s="1"/>
      <c r="LZG1493" s="1"/>
      <c r="LZH1493" s="1"/>
      <c r="LZI1493" s="1"/>
      <c r="LZJ1493" s="1"/>
      <c r="LZK1493" s="1"/>
      <c r="LZL1493" s="1"/>
      <c r="LZM1493" s="1"/>
      <c r="LZN1493" s="1"/>
      <c r="LZO1493" s="1"/>
      <c r="LZP1493" s="1"/>
      <c r="LZQ1493" s="1"/>
      <c r="LZR1493" s="1"/>
      <c r="LZS1493" s="1"/>
      <c r="LZT1493" s="1"/>
      <c r="LZU1493" s="1"/>
      <c r="LZV1493" s="1"/>
      <c r="LZW1493" s="1"/>
      <c r="LZX1493" s="1"/>
      <c r="LZY1493" s="1"/>
      <c r="LZZ1493" s="1"/>
      <c r="MAA1493" s="1"/>
      <c r="MAB1493" s="1"/>
      <c r="MAC1493" s="1"/>
      <c r="MAD1493" s="1"/>
      <c r="MAE1493" s="1"/>
      <c r="MAF1493" s="1"/>
      <c r="MAG1493" s="1"/>
      <c r="MAH1493" s="1"/>
      <c r="MAI1493" s="1"/>
      <c r="MAJ1493" s="1"/>
      <c r="MAK1493" s="1"/>
      <c r="MAL1493" s="1"/>
      <c r="MAM1493" s="1"/>
      <c r="MAN1493" s="1"/>
      <c r="MAO1493" s="1"/>
      <c r="MAP1493" s="1"/>
      <c r="MAQ1493" s="1"/>
      <c r="MAR1493" s="1"/>
      <c r="MAS1493" s="1"/>
      <c r="MAT1493" s="1"/>
      <c r="MAU1493" s="1"/>
      <c r="MAV1493" s="1"/>
      <c r="MAW1493" s="1"/>
      <c r="MAX1493" s="1"/>
      <c r="MAY1493" s="1"/>
      <c r="MAZ1493" s="1"/>
      <c r="MBA1493" s="1"/>
      <c r="MBB1493" s="1"/>
      <c r="MBC1493" s="1"/>
      <c r="MBD1493" s="1"/>
      <c r="MBE1493" s="1"/>
      <c r="MBF1493" s="1"/>
      <c r="MBG1493" s="1"/>
      <c r="MBH1493" s="1"/>
      <c r="MBI1493" s="1"/>
      <c r="MBJ1493" s="1"/>
      <c r="MBK1493" s="1"/>
      <c r="MBL1493" s="1"/>
      <c r="MBM1493" s="1"/>
      <c r="MBN1493" s="1"/>
      <c r="MBO1493" s="1"/>
      <c r="MBP1493" s="1"/>
      <c r="MBQ1493" s="1"/>
      <c r="MBR1493" s="1"/>
      <c r="MBS1493" s="1"/>
      <c r="MBT1493" s="1"/>
      <c r="MBU1493" s="1"/>
      <c r="MBV1493" s="1"/>
      <c r="MBW1493" s="1"/>
      <c r="MBX1493" s="1"/>
      <c r="MBY1493" s="1"/>
      <c r="MBZ1493" s="1"/>
      <c r="MCA1493" s="1"/>
      <c r="MCB1493" s="1"/>
      <c r="MCC1493" s="1"/>
      <c r="MCD1493" s="1"/>
      <c r="MCE1493" s="1"/>
      <c r="MCF1493" s="1"/>
      <c r="MCG1493" s="1"/>
      <c r="MCH1493" s="1"/>
      <c r="MCI1493" s="1"/>
      <c r="MCJ1493" s="1"/>
      <c r="MCK1493" s="1"/>
      <c r="MCL1493" s="1"/>
      <c r="MCM1493" s="1"/>
      <c r="MCN1493" s="1"/>
      <c r="MCO1493" s="1"/>
      <c r="MCP1493" s="1"/>
      <c r="MCQ1493" s="1"/>
      <c r="MCR1493" s="1"/>
      <c r="MCS1493" s="1"/>
      <c r="MCT1493" s="1"/>
      <c r="MCU1493" s="1"/>
      <c r="MCV1493" s="1"/>
      <c r="MCW1493" s="1"/>
      <c r="MCX1493" s="1"/>
      <c r="MCY1493" s="1"/>
      <c r="MCZ1493" s="1"/>
      <c r="MDA1493" s="1"/>
      <c r="MDB1493" s="1"/>
      <c r="MDC1493" s="1"/>
      <c r="MDD1493" s="1"/>
      <c r="MDE1493" s="1"/>
      <c r="MDF1493" s="1"/>
      <c r="MDG1493" s="1"/>
      <c r="MDH1493" s="1"/>
      <c r="MDI1493" s="1"/>
      <c r="MDJ1493" s="1"/>
      <c r="MDK1493" s="1"/>
      <c r="MDL1493" s="1"/>
      <c r="MDM1493" s="1"/>
      <c r="MDN1493" s="1"/>
      <c r="MDO1493" s="1"/>
      <c r="MDP1493" s="1"/>
      <c r="MDQ1493" s="1"/>
      <c r="MDR1493" s="1"/>
      <c r="MDS1493" s="1"/>
      <c r="MDT1493" s="1"/>
      <c r="MDU1493" s="1"/>
      <c r="MDV1493" s="1"/>
      <c r="MDW1493" s="1"/>
      <c r="MDX1493" s="1"/>
      <c r="MDY1493" s="1"/>
      <c r="MDZ1493" s="1"/>
      <c r="MEA1493" s="1"/>
      <c r="MEB1493" s="1"/>
      <c r="MEC1493" s="1"/>
      <c r="MED1493" s="1"/>
      <c r="MEE1493" s="1"/>
      <c r="MEF1493" s="1"/>
      <c r="MEG1493" s="1"/>
      <c r="MEH1493" s="1"/>
      <c r="MEI1493" s="1"/>
      <c r="MEJ1493" s="1"/>
      <c r="MEK1493" s="1"/>
      <c r="MEL1493" s="1"/>
      <c r="MEM1493" s="1"/>
      <c r="MEN1493" s="1"/>
      <c r="MEO1493" s="1"/>
      <c r="MEP1493" s="1"/>
      <c r="MEQ1493" s="1"/>
      <c r="MER1493" s="1"/>
      <c r="MES1493" s="1"/>
      <c r="MET1493" s="1"/>
      <c r="MEU1493" s="1"/>
      <c r="MEV1493" s="1"/>
      <c r="MEW1493" s="1"/>
      <c r="MEX1493" s="1"/>
      <c r="MEY1493" s="1"/>
      <c r="MEZ1493" s="1"/>
      <c r="MFA1493" s="1"/>
      <c r="MFB1493" s="1"/>
      <c r="MFC1493" s="1"/>
      <c r="MFD1493" s="1"/>
      <c r="MFE1493" s="1"/>
      <c r="MFF1493" s="1"/>
      <c r="MFG1493" s="1"/>
      <c r="MFH1493" s="1"/>
      <c r="MFI1493" s="1"/>
      <c r="MFJ1493" s="1"/>
      <c r="MFK1493" s="1"/>
      <c r="MFL1493" s="1"/>
      <c r="MFM1493" s="1"/>
      <c r="MFN1493" s="1"/>
      <c r="MFO1493" s="1"/>
      <c r="MFP1493" s="1"/>
      <c r="MFQ1493" s="1"/>
      <c r="MFR1493" s="1"/>
      <c r="MFS1493" s="1"/>
      <c r="MFT1493" s="1"/>
      <c r="MFU1493" s="1"/>
      <c r="MFV1493" s="1"/>
      <c r="MFW1493" s="1"/>
      <c r="MFX1493" s="1"/>
      <c r="MFY1493" s="1"/>
      <c r="MFZ1493" s="1"/>
      <c r="MGA1493" s="1"/>
      <c r="MGB1493" s="1"/>
      <c r="MGC1493" s="1"/>
      <c r="MGD1493" s="1"/>
      <c r="MGE1493" s="1"/>
      <c r="MGF1493" s="1"/>
      <c r="MGG1493" s="1"/>
      <c r="MGH1493" s="1"/>
      <c r="MGI1493" s="1"/>
      <c r="MGJ1493" s="1"/>
      <c r="MGK1493" s="1"/>
      <c r="MGL1493" s="1"/>
      <c r="MGM1493" s="1"/>
      <c r="MGN1493" s="1"/>
      <c r="MGO1493" s="1"/>
      <c r="MGP1493" s="1"/>
      <c r="MGQ1493" s="1"/>
      <c r="MGR1493" s="1"/>
      <c r="MGS1493" s="1"/>
      <c r="MGT1493" s="1"/>
      <c r="MGU1493" s="1"/>
      <c r="MGV1493" s="1"/>
      <c r="MGW1493" s="1"/>
      <c r="MGX1493" s="1"/>
      <c r="MGY1493" s="1"/>
      <c r="MGZ1493" s="1"/>
      <c r="MHA1493" s="1"/>
      <c r="MHB1493" s="1"/>
      <c r="MHC1493" s="1"/>
      <c r="MHD1493" s="1"/>
      <c r="MHE1493" s="1"/>
      <c r="MHF1493" s="1"/>
      <c r="MHG1493" s="1"/>
      <c r="MHH1493" s="1"/>
      <c r="MHI1493" s="1"/>
      <c r="MHJ1493" s="1"/>
      <c r="MHK1493" s="1"/>
      <c r="MHL1493" s="1"/>
      <c r="MHM1493" s="1"/>
      <c r="MHN1493" s="1"/>
      <c r="MHO1493" s="1"/>
      <c r="MHP1493" s="1"/>
      <c r="MHQ1493" s="1"/>
      <c r="MHR1493" s="1"/>
      <c r="MHS1493" s="1"/>
      <c r="MHT1493" s="1"/>
      <c r="MHU1493" s="1"/>
      <c r="MHV1493" s="1"/>
      <c r="MHW1493" s="1"/>
      <c r="MHX1493" s="1"/>
      <c r="MHY1493" s="1"/>
      <c r="MHZ1493" s="1"/>
      <c r="MIA1493" s="1"/>
      <c r="MIB1493" s="1"/>
      <c r="MIC1493" s="1"/>
      <c r="MID1493" s="1"/>
      <c r="MIE1493" s="1"/>
      <c r="MIF1493" s="1"/>
      <c r="MIG1493" s="1"/>
      <c r="MIH1493" s="1"/>
      <c r="MII1493" s="1"/>
      <c r="MIJ1493" s="1"/>
      <c r="MIK1493" s="1"/>
      <c r="MIL1493" s="1"/>
      <c r="MIM1493" s="1"/>
      <c r="MIN1493" s="1"/>
      <c r="MIO1493" s="1"/>
      <c r="MIP1493" s="1"/>
      <c r="MIQ1493" s="1"/>
      <c r="MIR1493" s="1"/>
      <c r="MIS1493" s="1"/>
      <c r="MIT1493" s="1"/>
      <c r="MIU1493" s="1"/>
      <c r="MIV1493" s="1"/>
      <c r="MIW1493" s="1"/>
      <c r="MIX1493" s="1"/>
      <c r="MIY1493" s="1"/>
      <c r="MIZ1493" s="1"/>
      <c r="MJA1493" s="1"/>
      <c r="MJB1493" s="1"/>
      <c r="MJC1493" s="1"/>
      <c r="MJD1493" s="1"/>
      <c r="MJE1493" s="1"/>
      <c r="MJF1493" s="1"/>
      <c r="MJG1493" s="1"/>
      <c r="MJH1493" s="1"/>
      <c r="MJI1493" s="1"/>
      <c r="MJJ1493" s="1"/>
      <c r="MJK1493" s="1"/>
      <c r="MJL1493" s="1"/>
      <c r="MJM1493" s="1"/>
      <c r="MJN1493" s="1"/>
      <c r="MJO1493" s="1"/>
      <c r="MJP1493" s="1"/>
      <c r="MJQ1493" s="1"/>
      <c r="MJR1493" s="1"/>
      <c r="MJS1493" s="1"/>
      <c r="MJT1493" s="1"/>
      <c r="MJU1493" s="1"/>
      <c r="MJV1493" s="1"/>
      <c r="MJW1493" s="1"/>
      <c r="MJX1493" s="1"/>
      <c r="MJY1493" s="1"/>
      <c r="MJZ1493" s="1"/>
      <c r="MKA1493" s="1"/>
      <c r="MKB1493" s="1"/>
      <c r="MKC1493" s="1"/>
      <c r="MKD1493" s="1"/>
      <c r="MKE1493" s="1"/>
      <c r="MKF1493" s="1"/>
      <c r="MKG1493" s="1"/>
      <c r="MKH1493" s="1"/>
      <c r="MKI1493" s="1"/>
      <c r="MKJ1493" s="1"/>
      <c r="MKK1493" s="1"/>
      <c r="MKL1493" s="1"/>
      <c r="MKM1493" s="1"/>
      <c r="MKN1493" s="1"/>
      <c r="MKO1493" s="1"/>
      <c r="MKP1493" s="1"/>
      <c r="MKQ1493" s="1"/>
      <c r="MKR1493" s="1"/>
      <c r="MKS1493" s="1"/>
      <c r="MKT1493" s="1"/>
      <c r="MKU1493" s="1"/>
      <c r="MKV1493" s="1"/>
      <c r="MKW1493" s="1"/>
      <c r="MKX1493" s="1"/>
      <c r="MKY1493" s="1"/>
      <c r="MKZ1493" s="1"/>
      <c r="MLA1493" s="1"/>
      <c r="MLB1493" s="1"/>
      <c r="MLC1493" s="1"/>
      <c r="MLD1493" s="1"/>
      <c r="MLE1493" s="1"/>
      <c r="MLF1493" s="1"/>
      <c r="MLG1493" s="1"/>
      <c r="MLH1493" s="1"/>
      <c r="MLI1493" s="1"/>
      <c r="MLJ1493" s="1"/>
      <c r="MLK1493" s="1"/>
      <c r="MLL1493" s="1"/>
      <c r="MLM1493" s="1"/>
      <c r="MLN1493" s="1"/>
      <c r="MLO1493" s="1"/>
      <c r="MLP1493" s="1"/>
      <c r="MLQ1493" s="1"/>
      <c r="MLR1493" s="1"/>
      <c r="MLS1493" s="1"/>
      <c r="MLT1493" s="1"/>
      <c r="MLU1493" s="1"/>
      <c r="MLV1493" s="1"/>
      <c r="MLW1493" s="1"/>
      <c r="MLX1493" s="1"/>
      <c r="MLY1493" s="1"/>
      <c r="MLZ1493" s="1"/>
      <c r="MMA1493" s="1"/>
      <c r="MMB1493" s="1"/>
      <c r="MMC1493" s="1"/>
      <c r="MMD1493" s="1"/>
      <c r="MME1493" s="1"/>
      <c r="MMF1493" s="1"/>
      <c r="MMG1493" s="1"/>
      <c r="MMH1493" s="1"/>
      <c r="MMI1493" s="1"/>
      <c r="MMJ1493" s="1"/>
      <c r="MMK1493" s="1"/>
      <c r="MML1493" s="1"/>
      <c r="MMM1493" s="1"/>
      <c r="MMN1493" s="1"/>
      <c r="MMO1493" s="1"/>
      <c r="MMP1493" s="1"/>
      <c r="MMQ1493" s="1"/>
      <c r="MMR1493" s="1"/>
      <c r="MMS1493" s="1"/>
      <c r="MMT1493" s="1"/>
      <c r="MMU1493" s="1"/>
      <c r="MMV1493" s="1"/>
      <c r="MMW1493" s="1"/>
      <c r="MMX1493" s="1"/>
      <c r="MMY1493" s="1"/>
      <c r="MMZ1493" s="1"/>
      <c r="MNA1493" s="1"/>
      <c r="MNB1493" s="1"/>
      <c r="MNC1493" s="1"/>
      <c r="MND1493" s="1"/>
      <c r="MNE1493" s="1"/>
      <c r="MNF1493" s="1"/>
      <c r="MNG1493" s="1"/>
      <c r="MNH1493" s="1"/>
      <c r="MNI1493" s="1"/>
      <c r="MNJ1493" s="1"/>
      <c r="MNK1493" s="1"/>
      <c r="MNL1493" s="1"/>
      <c r="MNM1493" s="1"/>
      <c r="MNN1493" s="1"/>
      <c r="MNO1493" s="1"/>
      <c r="MNP1493" s="1"/>
      <c r="MNQ1493" s="1"/>
      <c r="MNR1493" s="1"/>
      <c r="MNS1493" s="1"/>
      <c r="MNT1493" s="1"/>
      <c r="MNU1493" s="1"/>
      <c r="MNV1493" s="1"/>
      <c r="MNW1493" s="1"/>
      <c r="MNX1493" s="1"/>
      <c r="MNY1493" s="1"/>
      <c r="MNZ1493" s="1"/>
      <c r="MOA1493" s="1"/>
      <c r="MOB1493" s="1"/>
      <c r="MOC1493" s="1"/>
      <c r="MOD1493" s="1"/>
      <c r="MOE1493" s="1"/>
      <c r="MOF1493" s="1"/>
      <c r="MOG1493" s="1"/>
      <c r="MOH1493" s="1"/>
      <c r="MOI1493" s="1"/>
      <c r="MOJ1493" s="1"/>
      <c r="MOK1493" s="1"/>
      <c r="MOL1493" s="1"/>
      <c r="MOM1493" s="1"/>
      <c r="MON1493" s="1"/>
      <c r="MOO1493" s="1"/>
      <c r="MOP1493" s="1"/>
      <c r="MOQ1493" s="1"/>
      <c r="MOR1493" s="1"/>
      <c r="MOS1493" s="1"/>
      <c r="MOT1493" s="1"/>
      <c r="MOU1493" s="1"/>
      <c r="MOV1493" s="1"/>
      <c r="MOW1493" s="1"/>
      <c r="MOX1493" s="1"/>
      <c r="MOY1493" s="1"/>
      <c r="MOZ1493" s="1"/>
      <c r="MPA1493" s="1"/>
      <c r="MPB1493" s="1"/>
      <c r="MPC1493" s="1"/>
      <c r="MPD1493" s="1"/>
      <c r="MPE1493" s="1"/>
      <c r="MPF1493" s="1"/>
      <c r="MPG1493" s="1"/>
      <c r="MPH1493" s="1"/>
      <c r="MPI1493" s="1"/>
      <c r="MPJ1493" s="1"/>
      <c r="MPK1493" s="1"/>
      <c r="MPL1493" s="1"/>
      <c r="MPM1493" s="1"/>
      <c r="MPN1493" s="1"/>
      <c r="MPO1493" s="1"/>
      <c r="MPP1493" s="1"/>
      <c r="MPQ1493" s="1"/>
      <c r="MPR1493" s="1"/>
      <c r="MPS1493" s="1"/>
      <c r="MPT1493" s="1"/>
      <c r="MPU1493" s="1"/>
      <c r="MPV1493" s="1"/>
      <c r="MPW1493" s="1"/>
      <c r="MPX1493" s="1"/>
      <c r="MPY1493" s="1"/>
      <c r="MPZ1493" s="1"/>
      <c r="MQA1493" s="1"/>
      <c r="MQB1493" s="1"/>
      <c r="MQC1493" s="1"/>
      <c r="MQD1493" s="1"/>
      <c r="MQE1493" s="1"/>
      <c r="MQF1493" s="1"/>
      <c r="MQG1493" s="1"/>
      <c r="MQH1493" s="1"/>
      <c r="MQI1493" s="1"/>
      <c r="MQJ1493" s="1"/>
      <c r="MQK1493" s="1"/>
      <c r="MQL1493" s="1"/>
      <c r="MQM1493" s="1"/>
      <c r="MQN1493" s="1"/>
      <c r="MQO1493" s="1"/>
      <c r="MQP1493" s="1"/>
      <c r="MQQ1493" s="1"/>
      <c r="MQR1493" s="1"/>
      <c r="MQS1493" s="1"/>
      <c r="MQT1493" s="1"/>
      <c r="MQU1493" s="1"/>
      <c r="MQV1493" s="1"/>
      <c r="MQW1493" s="1"/>
      <c r="MQX1493" s="1"/>
      <c r="MQY1493" s="1"/>
      <c r="MQZ1493" s="1"/>
      <c r="MRA1493" s="1"/>
      <c r="MRB1493" s="1"/>
      <c r="MRC1493" s="1"/>
      <c r="MRD1493" s="1"/>
      <c r="MRE1493" s="1"/>
      <c r="MRF1493" s="1"/>
      <c r="MRG1493" s="1"/>
      <c r="MRH1493" s="1"/>
      <c r="MRI1493" s="1"/>
      <c r="MRJ1493" s="1"/>
      <c r="MRK1493" s="1"/>
      <c r="MRL1493" s="1"/>
      <c r="MRM1493" s="1"/>
      <c r="MRN1493" s="1"/>
      <c r="MRO1493" s="1"/>
      <c r="MRP1493" s="1"/>
      <c r="MRQ1493" s="1"/>
      <c r="MRR1493" s="1"/>
      <c r="MRS1493" s="1"/>
      <c r="MRT1493" s="1"/>
      <c r="MRU1493" s="1"/>
      <c r="MRV1493" s="1"/>
      <c r="MRW1493" s="1"/>
      <c r="MRX1493" s="1"/>
      <c r="MRY1493" s="1"/>
      <c r="MRZ1493" s="1"/>
      <c r="MSA1493" s="1"/>
      <c r="MSB1493" s="1"/>
      <c r="MSC1493" s="1"/>
      <c r="MSD1493" s="1"/>
      <c r="MSE1493" s="1"/>
      <c r="MSF1493" s="1"/>
      <c r="MSG1493" s="1"/>
      <c r="MSH1493" s="1"/>
      <c r="MSI1493" s="1"/>
      <c r="MSJ1493" s="1"/>
      <c r="MSK1493" s="1"/>
      <c r="MSL1493" s="1"/>
      <c r="MSM1493" s="1"/>
      <c r="MSN1493" s="1"/>
      <c r="MSO1493" s="1"/>
      <c r="MSP1493" s="1"/>
      <c r="MSQ1493" s="1"/>
      <c r="MSR1493" s="1"/>
      <c r="MSS1493" s="1"/>
      <c r="MST1493" s="1"/>
      <c r="MSU1493" s="1"/>
      <c r="MSV1493" s="1"/>
      <c r="MSW1493" s="1"/>
      <c r="MSX1493" s="1"/>
      <c r="MSY1493" s="1"/>
      <c r="MSZ1493" s="1"/>
      <c r="MTA1493" s="1"/>
      <c r="MTB1493" s="1"/>
      <c r="MTC1493" s="1"/>
      <c r="MTD1493" s="1"/>
      <c r="MTE1493" s="1"/>
      <c r="MTF1493" s="1"/>
      <c r="MTG1493" s="1"/>
      <c r="MTH1493" s="1"/>
      <c r="MTI1493" s="1"/>
      <c r="MTJ1493" s="1"/>
      <c r="MTK1493" s="1"/>
      <c r="MTL1493" s="1"/>
      <c r="MTM1493" s="1"/>
      <c r="MTN1493" s="1"/>
      <c r="MTO1493" s="1"/>
      <c r="MTP1493" s="1"/>
      <c r="MTQ1493" s="1"/>
      <c r="MTR1493" s="1"/>
      <c r="MTS1493" s="1"/>
      <c r="MTT1493" s="1"/>
      <c r="MTU1493" s="1"/>
      <c r="MTV1493" s="1"/>
      <c r="MTW1493" s="1"/>
      <c r="MTX1493" s="1"/>
      <c r="MTY1493" s="1"/>
      <c r="MTZ1493" s="1"/>
      <c r="MUA1493" s="1"/>
      <c r="MUB1493" s="1"/>
      <c r="MUC1493" s="1"/>
      <c r="MUD1493" s="1"/>
      <c r="MUE1493" s="1"/>
      <c r="MUF1493" s="1"/>
      <c r="MUG1493" s="1"/>
      <c r="MUH1493" s="1"/>
      <c r="MUI1493" s="1"/>
      <c r="MUJ1493" s="1"/>
      <c r="MUK1493" s="1"/>
      <c r="MUL1493" s="1"/>
      <c r="MUM1493" s="1"/>
      <c r="MUN1493" s="1"/>
      <c r="MUO1493" s="1"/>
      <c r="MUP1493" s="1"/>
      <c r="MUQ1493" s="1"/>
      <c r="MUR1493" s="1"/>
      <c r="MUS1493" s="1"/>
      <c r="MUT1493" s="1"/>
      <c r="MUU1493" s="1"/>
      <c r="MUV1493" s="1"/>
      <c r="MUW1493" s="1"/>
      <c r="MUX1493" s="1"/>
      <c r="MUY1493" s="1"/>
      <c r="MUZ1493" s="1"/>
      <c r="MVA1493" s="1"/>
      <c r="MVB1493" s="1"/>
      <c r="MVC1493" s="1"/>
      <c r="MVD1493" s="1"/>
      <c r="MVE1493" s="1"/>
      <c r="MVF1493" s="1"/>
      <c r="MVG1493" s="1"/>
      <c r="MVH1493" s="1"/>
      <c r="MVI1493" s="1"/>
      <c r="MVJ1493" s="1"/>
      <c r="MVK1493" s="1"/>
      <c r="MVL1493" s="1"/>
      <c r="MVM1493" s="1"/>
      <c r="MVN1493" s="1"/>
      <c r="MVO1493" s="1"/>
      <c r="MVP1493" s="1"/>
      <c r="MVQ1493" s="1"/>
      <c r="MVR1493" s="1"/>
      <c r="MVS1493" s="1"/>
      <c r="MVT1493" s="1"/>
      <c r="MVU1493" s="1"/>
      <c r="MVV1493" s="1"/>
      <c r="MVW1493" s="1"/>
      <c r="MVX1493" s="1"/>
      <c r="MVY1493" s="1"/>
      <c r="MVZ1493" s="1"/>
      <c r="MWA1493" s="1"/>
      <c r="MWB1493" s="1"/>
      <c r="MWC1493" s="1"/>
      <c r="MWD1493" s="1"/>
      <c r="MWE1493" s="1"/>
      <c r="MWF1493" s="1"/>
      <c r="MWG1493" s="1"/>
      <c r="MWH1493" s="1"/>
      <c r="MWI1493" s="1"/>
      <c r="MWJ1493" s="1"/>
      <c r="MWK1493" s="1"/>
      <c r="MWL1493" s="1"/>
      <c r="MWM1493" s="1"/>
      <c r="MWN1493" s="1"/>
      <c r="MWO1493" s="1"/>
      <c r="MWP1493" s="1"/>
      <c r="MWQ1493" s="1"/>
      <c r="MWR1493" s="1"/>
      <c r="MWS1493" s="1"/>
      <c r="MWT1493" s="1"/>
      <c r="MWU1493" s="1"/>
      <c r="MWV1493" s="1"/>
      <c r="MWW1493" s="1"/>
      <c r="MWX1493" s="1"/>
      <c r="MWY1493" s="1"/>
      <c r="MWZ1493" s="1"/>
      <c r="MXA1493" s="1"/>
      <c r="MXB1493" s="1"/>
      <c r="MXC1493" s="1"/>
      <c r="MXD1493" s="1"/>
      <c r="MXE1493" s="1"/>
      <c r="MXF1493" s="1"/>
      <c r="MXG1493" s="1"/>
      <c r="MXH1493" s="1"/>
      <c r="MXI1493" s="1"/>
      <c r="MXJ1493" s="1"/>
      <c r="MXK1493" s="1"/>
      <c r="MXL1493" s="1"/>
      <c r="MXM1493" s="1"/>
      <c r="MXN1493" s="1"/>
      <c r="MXO1493" s="1"/>
      <c r="MXP1493" s="1"/>
      <c r="MXQ1493" s="1"/>
      <c r="MXR1493" s="1"/>
      <c r="MXS1493" s="1"/>
      <c r="MXT1493" s="1"/>
      <c r="MXU1493" s="1"/>
      <c r="MXV1493" s="1"/>
      <c r="MXW1493" s="1"/>
      <c r="MXX1493" s="1"/>
      <c r="MXY1493" s="1"/>
      <c r="MXZ1493" s="1"/>
      <c r="MYA1493" s="1"/>
      <c r="MYB1493" s="1"/>
      <c r="MYC1493" s="1"/>
      <c r="MYD1493" s="1"/>
      <c r="MYE1493" s="1"/>
      <c r="MYF1493" s="1"/>
      <c r="MYG1493" s="1"/>
      <c r="MYH1493" s="1"/>
      <c r="MYI1493" s="1"/>
      <c r="MYJ1493" s="1"/>
      <c r="MYK1493" s="1"/>
      <c r="MYL1493" s="1"/>
      <c r="MYM1493" s="1"/>
      <c r="MYN1493" s="1"/>
      <c r="MYO1493" s="1"/>
      <c r="MYP1493" s="1"/>
      <c r="MYQ1493" s="1"/>
      <c r="MYR1493" s="1"/>
      <c r="MYS1493" s="1"/>
      <c r="MYT1493" s="1"/>
      <c r="MYU1493" s="1"/>
      <c r="MYV1493" s="1"/>
      <c r="MYW1493" s="1"/>
      <c r="MYX1493" s="1"/>
      <c r="MYY1493" s="1"/>
      <c r="MYZ1493" s="1"/>
      <c r="MZA1493" s="1"/>
      <c r="MZB1493" s="1"/>
      <c r="MZC1493" s="1"/>
      <c r="MZD1493" s="1"/>
      <c r="MZE1493" s="1"/>
      <c r="MZF1493" s="1"/>
      <c r="MZG1493" s="1"/>
      <c r="MZH1493" s="1"/>
      <c r="MZI1493" s="1"/>
      <c r="MZJ1493" s="1"/>
      <c r="MZK1493" s="1"/>
      <c r="MZL1493" s="1"/>
      <c r="MZM1493" s="1"/>
      <c r="MZN1493" s="1"/>
      <c r="MZO1493" s="1"/>
      <c r="MZP1493" s="1"/>
      <c r="MZQ1493" s="1"/>
      <c r="MZR1493" s="1"/>
      <c r="MZS1493" s="1"/>
      <c r="MZT1493" s="1"/>
      <c r="MZU1493" s="1"/>
      <c r="MZV1493" s="1"/>
      <c r="MZW1493" s="1"/>
      <c r="MZX1493" s="1"/>
      <c r="MZY1493" s="1"/>
      <c r="MZZ1493" s="1"/>
      <c r="NAA1493" s="1"/>
      <c r="NAB1493" s="1"/>
      <c r="NAC1493" s="1"/>
      <c r="NAD1493" s="1"/>
      <c r="NAE1493" s="1"/>
      <c r="NAF1493" s="1"/>
      <c r="NAG1493" s="1"/>
      <c r="NAH1493" s="1"/>
      <c r="NAI1493" s="1"/>
      <c r="NAJ1493" s="1"/>
      <c r="NAK1493" s="1"/>
      <c r="NAL1493" s="1"/>
      <c r="NAM1493" s="1"/>
      <c r="NAN1493" s="1"/>
      <c r="NAO1493" s="1"/>
      <c r="NAP1493" s="1"/>
      <c r="NAQ1493" s="1"/>
      <c r="NAR1493" s="1"/>
      <c r="NAS1493" s="1"/>
      <c r="NAT1493" s="1"/>
      <c r="NAU1493" s="1"/>
      <c r="NAV1493" s="1"/>
      <c r="NAW1493" s="1"/>
      <c r="NAX1493" s="1"/>
      <c r="NAY1493" s="1"/>
      <c r="NAZ1493" s="1"/>
      <c r="NBA1493" s="1"/>
      <c r="NBB1493" s="1"/>
      <c r="NBC1493" s="1"/>
      <c r="NBD1493" s="1"/>
      <c r="NBE1493" s="1"/>
      <c r="NBF1493" s="1"/>
      <c r="NBG1493" s="1"/>
      <c r="NBH1493" s="1"/>
      <c r="NBI1493" s="1"/>
      <c r="NBJ1493" s="1"/>
      <c r="NBK1493" s="1"/>
      <c r="NBL1493" s="1"/>
      <c r="NBM1493" s="1"/>
      <c r="NBN1493" s="1"/>
      <c r="NBO1493" s="1"/>
      <c r="NBP1493" s="1"/>
      <c r="NBQ1493" s="1"/>
      <c r="NBR1493" s="1"/>
      <c r="NBS1493" s="1"/>
      <c r="NBT1493" s="1"/>
      <c r="NBU1493" s="1"/>
      <c r="NBV1493" s="1"/>
      <c r="NBW1493" s="1"/>
      <c r="NBX1493" s="1"/>
      <c r="NBY1493" s="1"/>
      <c r="NBZ1493" s="1"/>
      <c r="NCA1493" s="1"/>
      <c r="NCB1493" s="1"/>
      <c r="NCC1493" s="1"/>
      <c r="NCD1493" s="1"/>
      <c r="NCE1493" s="1"/>
      <c r="NCF1493" s="1"/>
      <c r="NCG1493" s="1"/>
      <c r="NCH1493" s="1"/>
      <c r="NCI1493" s="1"/>
      <c r="NCJ1493" s="1"/>
      <c r="NCK1493" s="1"/>
      <c r="NCL1493" s="1"/>
      <c r="NCM1493" s="1"/>
      <c r="NCN1493" s="1"/>
      <c r="NCO1493" s="1"/>
      <c r="NCP1493" s="1"/>
      <c r="NCQ1493" s="1"/>
      <c r="NCR1493" s="1"/>
      <c r="NCS1493" s="1"/>
      <c r="NCT1493" s="1"/>
      <c r="NCU1493" s="1"/>
      <c r="NCV1493" s="1"/>
      <c r="NCW1493" s="1"/>
      <c r="NCX1493" s="1"/>
      <c r="NCY1493" s="1"/>
      <c r="NCZ1493" s="1"/>
      <c r="NDA1493" s="1"/>
      <c r="NDB1493" s="1"/>
      <c r="NDC1493" s="1"/>
      <c r="NDD1493" s="1"/>
      <c r="NDE1493" s="1"/>
      <c r="NDF1493" s="1"/>
      <c r="NDG1493" s="1"/>
      <c r="NDH1493" s="1"/>
      <c r="NDI1493" s="1"/>
      <c r="NDJ1493" s="1"/>
      <c r="NDK1493" s="1"/>
      <c r="NDL1493" s="1"/>
      <c r="NDM1493" s="1"/>
      <c r="NDN1493" s="1"/>
      <c r="NDO1493" s="1"/>
      <c r="NDP1493" s="1"/>
      <c r="NDQ1493" s="1"/>
      <c r="NDR1493" s="1"/>
      <c r="NDS1493" s="1"/>
      <c r="NDT1493" s="1"/>
      <c r="NDU1493" s="1"/>
      <c r="NDV1493" s="1"/>
      <c r="NDW1493" s="1"/>
      <c r="NDX1493" s="1"/>
      <c r="NDY1493" s="1"/>
      <c r="NDZ1493" s="1"/>
      <c r="NEA1493" s="1"/>
      <c r="NEB1493" s="1"/>
      <c r="NEC1493" s="1"/>
      <c r="NED1493" s="1"/>
      <c r="NEE1493" s="1"/>
      <c r="NEF1493" s="1"/>
      <c r="NEG1493" s="1"/>
      <c r="NEH1493" s="1"/>
      <c r="NEI1493" s="1"/>
      <c r="NEJ1493" s="1"/>
      <c r="NEK1493" s="1"/>
      <c r="NEL1493" s="1"/>
      <c r="NEM1493" s="1"/>
      <c r="NEN1493" s="1"/>
      <c r="NEO1493" s="1"/>
      <c r="NEP1493" s="1"/>
      <c r="NEQ1493" s="1"/>
      <c r="NER1493" s="1"/>
      <c r="NES1493" s="1"/>
      <c r="NET1493" s="1"/>
      <c r="NEU1493" s="1"/>
      <c r="NEV1493" s="1"/>
      <c r="NEW1493" s="1"/>
      <c r="NEX1493" s="1"/>
      <c r="NEY1493" s="1"/>
      <c r="NEZ1493" s="1"/>
      <c r="NFA1493" s="1"/>
      <c r="NFB1493" s="1"/>
      <c r="NFC1493" s="1"/>
      <c r="NFD1493" s="1"/>
      <c r="NFE1493" s="1"/>
      <c r="NFF1493" s="1"/>
      <c r="NFG1493" s="1"/>
      <c r="NFH1493" s="1"/>
      <c r="NFI1493" s="1"/>
      <c r="NFJ1493" s="1"/>
      <c r="NFK1493" s="1"/>
      <c r="NFL1493" s="1"/>
      <c r="NFM1493" s="1"/>
      <c r="NFN1493" s="1"/>
      <c r="NFO1493" s="1"/>
      <c r="NFP1493" s="1"/>
      <c r="NFQ1493" s="1"/>
      <c r="NFR1493" s="1"/>
      <c r="NFS1493" s="1"/>
      <c r="NFT1493" s="1"/>
      <c r="NFU1493" s="1"/>
      <c r="NFV1493" s="1"/>
      <c r="NFW1493" s="1"/>
      <c r="NFX1493" s="1"/>
      <c r="NFY1493" s="1"/>
      <c r="NFZ1493" s="1"/>
      <c r="NGA1493" s="1"/>
      <c r="NGB1493" s="1"/>
      <c r="NGC1493" s="1"/>
      <c r="NGD1493" s="1"/>
      <c r="NGE1493" s="1"/>
      <c r="NGF1493" s="1"/>
      <c r="NGG1493" s="1"/>
      <c r="NGH1493" s="1"/>
      <c r="NGI1493" s="1"/>
      <c r="NGJ1493" s="1"/>
      <c r="NGK1493" s="1"/>
      <c r="NGL1493" s="1"/>
      <c r="NGM1493" s="1"/>
      <c r="NGN1493" s="1"/>
      <c r="NGO1493" s="1"/>
      <c r="NGP1493" s="1"/>
      <c r="NGQ1493" s="1"/>
      <c r="NGR1493" s="1"/>
      <c r="NGS1493" s="1"/>
      <c r="NGT1493" s="1"/>
      <c r="NGU1493" s="1"/>
      <c r="NGV1493" s="1"/>
      <c r="NGW1493" s="1"/>
      <c r="NGX1493" s="1"/>
      <c r="NGY1493" s="1"/>
      <c r="NGZ1493" s="1"/>
      <c r="NHA1493" s="1"/>
      <c r="NHB1493" s="1"/>
      <c r="NHC1493" s="1"/>
      <c r="NHD1493" s="1"/>
      <c r="NHE1493" s="1"/>
      <c r="NHF1493" s="1"/>
      <c r="NHG1493" s="1"/>
      <c r="NHH1493" s="1"/>
      <c r="NHI1493" s="1"/>
      <c r="NHJ1493" s="1"/>
      <c r="NHK1493" s="1"/>
      <c r="NHL1493" s="1"/>
      <c r="NHM1493" s="1"/>
      <c r="NHN1493" s="1"/>
      <c r="NHO1493" s="1"/>
      <c r="NHP1493" s="1"/>
      <c r="NHQ1493" s="1"/>
      <c r="NHR1493" s="1"/>
      <c r="NHS1493" s="1"/>
      <c r="NHT1493" s="1"/>
      <c r="NHU1493" s="1"/>
      <c r="NHV1493" s="1"/>
      <c r="NHW1493" s="1"/>
      <c r="NHX1493" s="1"/>
      <c r="NHY1493" s="1"/>
      <c r="NHZ1493" s="1"/>
      <c r="NIA1493" s="1"/>
      <c r="NIB1493" s="1"/>
      <c r="NIC1493" s="1"/>
      <c r="NID1493" s="1"/>
      <c r="NIE1493" s="1"/>
      <c r="NIF1493" s="1"/>
      <c r="NIG1493" s="1"/>
      <c r="NIH1493" s="1"/>
      <c r="NII1493" s="1"/>
      <c r="NIJ1493" s="1"/>
      <c r="NIK1493" s="1"/>
      <c r="NIL1493" s="1"/>
      <c r="NIM1493" s="1"/>
      <c r="NIN1493" s="1"/>
      <c r="NIO1493" s="1"/>
      <c r="NIP1493" s="1"/>
      <c r="NIQ1493" s="1"/>
      <c r="NIR1493" s="1"/>
      <c r="NIS1493" s="1"/>
      <c r="NIT1493" s="1"/>
      <c r="NIU1493" s="1"/>
      <c r="NIV1493" s="1"/>
      <c r="NIW1493" s="1"/>
      <c r="NIX1493" s="1"/>
      <c r="NIY1493" s="1"/>
      <c r="NIZ1493" s="1"/>
      <c r="NJA1493" s="1"/>
      <c r="NJB1493" s="1"/>
      <c r="NJC1493" s="1"/>
      <c r="NJD1493" s="1"/>
      <c r="NJE1493" s="1"/>
      <c r="NJF1493" s="1"/>
      <c r="NJG1493" s="1"/>
      <c r="NJH1493" s="1"/>
      <c r="NJI1493" s="1"/>
      <c r="NJJ1493" s="1"/>
      <c r="NJK1493" s="1"/>
      <c r="NJL1493" s="1"/>
      <c r="NJM1493" s="1"/>
      <c r="NJN1493" s="1"/>
      <c r="NJO1493" s="1"/>
      <c r="NJP1493" s="1"/>
      <c r="NJQ1493" s="1"/>
      <c r="NJR1493" s="1"/>
      <c r="NJS1493" s="1"/>
      <c r="NJT1493" s="1"/>
      <c r="NJU1493" s="1"/>
      <c r="NJV1493" s="1"/>
      <c r="NJW1493" s="1"/>
      <c r="NJX1493" s="1"/>
      <c r="NJY1493" s="1"/>
      <c r="NJZ1493" s="1"/>
      <c r="NKA1493" s="1"/>
      <c r="NKB1493" s="1"/>
      <c r="NKC1493" s="1"/>
      <c r="NKD1493" s="1"/>
      <c r="NKE1493" s="1"/>
      <c r="NKF1493" s="1"/>
      <c r="NKG1493" s="1"/>
      <c r="NKH1493" s="1"/>
      <c r="NKI1493" s="1"/>
      <c r="NKJ1493" s="1"/>
      <c r="NKK1493" s="1"/>
      <c r="NKL1493" s="1"/>
      <c r="NKM1493" s="1"/>
      <c r="NKN1493" s="1"/>
      <c r="NKO1493" s="1"/>
      <c r="NKP1493" s="1"/>
      <c r="NKQ1493" s="1"/>
      <c r="NKR1493" s="1"/>
      <c r="NKS1493" s="1"/>
      <c r="NKT1493" s="1"/>
      <c r="NKU1493" s="1"/>
      <c r="NKV1493" s="1"/>
      <c r="NKW1493" s="1"/>
      <c r="NKX1493" s="1"/>
      <c r="NKY1493" s="1"/>
      <c r="NKZ1493" s="1"/>
      <c r="NLA1493" s="1"/>
      <c r="NLB1493" s="1"/>
      <c r="NLC1493" s="1"/>
      <c r="NLD1493" s="1"/>
      <c r="NLE1493" s="1"/>
      <c r="NLF1493" s="1"/>
      <c r="NLG1493" s="1"/>
      <c r="NLH1493" s="1"/>
      <c r="NLI1493" s="1"/>
      <c r="NLJ1493" s="1"/>
      <c r="NLK1493" s="1"/>
      <c r="NLL1493" s="1"/>
      <c r="NLM1493" s="1"/>
      <c r="NLN1493" s="1"/>
      <c r="NLO1493" s="1"/>
      <c r="NLP1493" s="1"/>
      <c r="NLQ1493" s="1"/>
      <c r="NLR1493" s="1"/>
      <c r="NLS1493" s="1"/>
      <c r="NLT1493" s="1"/>
      <c r="NLU1493" s="1"/>
      <c r="NLV1493" s="1"/>
      <c r="NLW1493" s="1"/>
      <c r="NLX1493" s="1"/>
      <c r="NLY1493" s="1"/>
      <c r="NLZ1493" s="1"/>
      <c r="NMA1493" s="1"/>
      <c r="NMB1493" s="1"/>
      <c r="NMC1493" s="1"/>
      <c r="NMD1493" s="1"/>
      <c r="NME1493" s="1"/>
      <c r="NMF1493" s="1"/>
      <c r="NMG1493" s="1"/>
      <c r="NMH1493" s="1"/>
      <c r="NMI1493" s="1"/>
      <c r="NMJ1493" s="1"/>
      <c r="NMK1493" s="1"/>
      <c r="NML1493" s="1"/>
      <c r="NMM1493" s="1"/>
      <c r="NMN1493" s="1"/>
      <c r="NMO1493" s="1"/>
      <c r="NMP1493" s="1"/>
      <c r="NMQ1493" s="1"/>
      <c r="NMR1493" s="1"/>
      <c r="NMS1493" s="1"/>
      <c r="NMT1493" s="1"/>
      <c r="NMU1493" s="1"/>
      <c r="NMV1493" s="1"/>
      <c r="NMW1493" s="1"/>
      <c r="NMX1493" s="1"/>
      <c r="NMY1493" s="1"/>
      <c r="NMZ1493" s="1"/>
      <c r="NNA1493" s="1"/>
      <c r="NNB1493" s="1"/>
      <c r="NNC1493" s="1"/>
      <c r="NND1493" s="1"/>
      <c r="NNE1493" s="1"/>
      <c r="NNF1493" s="1"/>
      <c r="NNG1493" s="1"/>
      <c r="NNH1493" s="1"/>
      <c r="NNI1493" s="1"/>
      <c r="NNJ1493" s="1"/>
      <c r="NNK1493" s="1"/>
      <c r="NNL1493" s="1"/>
      <c r="NNM1493" s="1"/>
      <c r="NNN1493" s="1"/>
      <c r="NNO1493" s="1"/>
      <c r="NNP1493" s="1"/>
      <c r="NNQ1493" s="1"/>
      <c r="NNR1493" s="1"/>
      <c r="NNS1493" s="1"/>
      <c r="NNT1493" s="1"/>
      <c r="NNU1493" s="1"/>
      <c r="NNV1493" s="1"/>
      <c r="NNW1493" s="1"/>
      <c r="NNX1493" s="1"/>
      <c r="NNY1493" s="1"/>
      <c r="NNZ1493" s="1"/>
      <c r="NOA1493" s="1"/>
      <c r="NOB1493" s="1"/>
      <c r="NOC1493" s="1"/>
      <c r="NOD1493" s="1"/>
      <c r="NOE1493" s="1"/>
      <c r="NOF1493" s="1"/>
      <c r="NOG1493" s="1"/>
      <c r="NOH1493" s="1"/>
      <c r="NOI1493" s="1"/>
      <c r="NOJ1493" s="1"/>
      <c r="NOK1493" s="1"/>
      <c r="NOL1493" s="1"/>
      <c r="NOM1493" s="1"/>
      <c r="NON1493" s="1"/>
      <c r="NOO1493" s="1"/>
      <c r="NOP1493" s="1"/>
      <c r="NOQ1493" s="1"/>
      <c r="NOR1493" s="1"/>
      <c r="NOS1493" s="1"/>
      <c r="NOT1493" s="1"/>
      <c r="NOU1493" s="1"/>
      <c r="NOV1493" s="1"/>
      <c r="NOW1493" s="1"/>
      <c r="NOX1493" s="1"/>
      <c r="NOY1493" s="1"/>
      <c r="NOZ1493" s="1"/>
      <c r="NPA1493" s="1"/>
      <c r="NPB1493" s="1"/>
      <c r="NPC1493" s="1"/>
      <c r="NPD1493" s="1"/>
      <c r="NPE1493" s="1"/>
      <c r="NPF1493" s="1"/>
      <c r="NPG1493" s="1"/>
      <c r="NPH1493" s="1"/>
      <c r="NPI1493" s="1"/>
      <c r="NPJ1493" s="1"/>
      <c r="NPK1493" s="1"/>
      <c r="NPL1493" s="1"/>
      <c r="NPM1493" s="1"/>
      <c r="NPN1493" s="1"/>
      <c r="NPO1493" s="1"/>
      <c r="NPP1493" s="1"/>
      <c r="NPQ1493" s="1"/>
      <c r="NPR1493" s="1"/>
      <c r="NPS1493" s="1"/>
      <c r="NPT1493" s="1"/>
      <c r="NPU1493" s="1"/>
      <c r="NPV1493" s="1"/>
      <c r="NPW1493" s="1"/>
      <c r="NPX1493" s="1"/>
      <c r="NPY1493" s="1"/>
      <c r="NPZ1493" s="1"/>
      <c r="NQA1493" s="1"/>
      <c r="NQB1493" s="1"/>
      <c r="NQC1493" s="1"/>
      <c r="NQD1493" s="1"/>
      <c r="NQE1493" s="1"/>
      <c r="NQF1493" s="1"/>
      <c r="NQG1493" s="1"/>
      <c r="NQH1493" s="1"/>
      <c r="NQI1493" s="1"/>
      <c r="NQJ1493" s="1"/>
      <c r="NQK1493" s="1"/>
      <c r="NQL1493" s="1"/>
      <c r="NQM1493" s="1"/>
      <c r="NQN1493" s="1"/>
      <c r="NQO1493" s="1"/>
      <c r="NQP1493" s="1"/>
      <c r="NQQ1493" s="1"/>
      <c r="NQR1493" s="1"/>
      <c r="NQS1493" s="1"/>
      <c r="NQT1493" s="1"/>
      <c r="NQU1493" s="1"/>
      <c r="NQV1493" s="1"/>
      <c r="NQW1493" s="1"/>
      <c r="NQX1493" s="1"/>
      <c r="NQY1493" s="1"/>
      <c r="NQZ1493" s="1"/>
      <c r="NRA1493" s="1"/>
      <c r="NRB1493" s="1"/>
      <c r="NRC1493" s="1"/>
      <c r="NRD1493" s="1"/>
      <c r="NRE1493" s="1"/>
      <c r="NRF1493" s="1"/>
      <c r="NRG1493" s="1"/>
      <c r="NRH1493" s="1"/>
      <c r="NRI1493" s="1"/>
      <c r="NRJ1493" s="1"/>
      <c r="NRK1493" s="1"/>
      <c r="NRL1493" s="1"/>
      <c r="NRM1493" s="1"/>
      <c r="NRN1493" s="1"/>
      <c r="NRO1493" s="1"/>
      <c r="NRP1493" s="1"/>
      <c r="NRQ1493" s="1"/>
      <c r="NRR1493" s="1"/>
      <c r="NRS1493" s="1"/>
      <c r="NRT1493" s="1"/>
      <c r="NRU1493" s="1"/>
      <c r="NRV1493" s="1"/>
      <c r="NRW1493" s="1"/>
      <c r="NRX1493" s="1"/>
      <c r="NRY1493" s="1"/>
      <c r="NRZ1493" s="1"/>
      <c r="NSA1493" s="1"/>
      <c r="NSB1493" s="1"/>
      <c r="NSC1493" s="1"/>
      <c r="NSD1493" s="1"/>
      <c r="NSE1493" s="1"/>
      <c r="NSF1493" s="1"/>
      <c r="NSG1493" s="1"/>
      <c r="NSH1493" s="1"/>
      <c r="NSI1493" s="1"/>
      <c r="NSJ1493" s="1"/>
      <c r="NSK1493" s="1"/>
      <c r="NSL1493" s="1"/>
      <c r="NSM1493" s="1"/>
      <c r="NSN1493" s="1"/>
      <c r="NSO1493" s="1"/>
      <c r="NSP1493" s="1"/>
      <c r="NSQ1493" s="1"/>
      <c r="NSR1493" s="1"/>
      <c r="NSS1493" s="1"/>
      <c r="NST1493" s="1"/>
      <c r="NSU1493" s="1"/>
      <c r="NSV1493" s="1"/>
      <c r="NSW1493" s="1"/>
      <c r="NSX1493" s="1"/>
      <c r="NSY1493" s="1"/>
      <c r="NSZ1493" s="1"/>
      <c r="NTA1493" s="1"/>
      <c r="NTB1493" s="1"/>
      <c r="NTC1493" s="1"/>
      <c r="NTD1493" s="1"/>
      <c r="NTE1493" s="1"/>
      <c r="NTF1493" s="1"/>
      <c r="NTG1493" s="1"/>
      <c r="NTH1493" s="1"/>
      <c r="NTI1493" s="1"/>
      <c r="NTJ1493" s="1"/>
      <c r="NTK1493" s="1"/>
      <c r="NTL1493" s="1"/>
      <c r="NTM1493" s="1"/>
      <c r="NTN1493" s="1"/>
      <c r="NTO1493" s="1"/>
      <c r="NTP1493" s="1"/>
      <c r="NTQ1493" s="1"/>
      <c r="NTR1493" s="1"/>
      <c r="NTS1493" s="1"/>
      <c r="NTT1493" s="1"/>
      <c r="NTU1493" s="1"/>
      <c r="NTV1493" s="1"/>
      <c r="NTW1493" s="1"/>
      <c r="NTX1493" s="1"/>
      <c r="NTY1493" s="1"/>
      <c r="NTZ1493" s="1"/>
      <c r="NUA1493" s="1"/>
      <c r="NUB1493" s="1"/>
      <c r="NUC1493" s="1"/>
      <c r="NUD1493" s="1"/>
      <c r="NUE1493" s="1"/>
      <c r="NUF1493" s="1"/>
      <c r="NUG1493" s="1"/>
      <c r="NUH1493" s="1"/>
      <c r="NUI1493" s="1"/>
      <c r="NUJ1493" s="1"/>
      <c r="NUK1493" s="1"/>
      <c r="NUL1493" s="1"/>
      <c r="NUM1493" s="1"/>
      <c r="NUN1493" s="1"/>
      <c r="NUO1493" s="1"/>
      <c r="NUP1493" s="1"/>
      <c r="NUQ1493" s="1"/>
      <c r="NUR1493" s="1"/>
      <c r="NUS1493" s="1"/>
      <c r="NUT1493" s="1"/>
      <c r="NUU1493" s="1"/>
      <c r="NUV1493" s="1"/>
      <c r="NUW1493" s="1"/>
      <c r="NUX1493" s="1"/>
      <c r="NUY1493" s="1"/>
      <c r="NUZ1493" s="1"/>
      <c r="NVA1493" s="1"/>
      <c r="NVB1493" s="1"/>
      <c r="NVC1493" s="1"/>
      <c r="NVD1493" s="1"/>
      <c r="NVE1493" s="1"/>
      <c r="NVF1493" s="1"/>
      <c r="NVG1493" s="1"/>
      <c r="NVH1493" s="1"/>
      <c r="NVI1493" s="1"/>
      <c r="NVJ1493" s="1"/>
      <c r="NVK1493" s="1"/>
      <c r="NVL1493" s="1"/>
      <c r="NVM1493" s="1"/>
      <c r="NVN1493" s="1"/>
      <c r="NVO1493" s="1"/>
      <c r="NVP1493" s="1"/>
      <c r="NVQ1493" s="1"/>
      <c r="NVR1493" s="1"/>
      <c r="NVS1493" s="1"/>
      <c r="NVT1493" s="1"/>
      <c r="NVU1493" s="1"/>
      <c r="NVV1493" s="1"/>
      <c r="NVW1493" s="1"/>
      <c r="NVX1493" s="1"/>
      <c r="NVY1493" s="1"/>
      <c r="NVZ1493" s="1"/>
      <c r="NWA1493" s="1"/>
      <c r="NWB1493" s="1"/>
      <c r="NWC1493" s="1"/>
      <c r="NWD1493" s="1"/>
      <c r="NWE1493" s="1"/>
      <c r="NWF1493" s="1"/>
      <c r="NWG1493" s="1"/>
      <c r="NWH1493" s="1"/>
      <c r="NWI1493" s="1"/>
      <c r="NWJ1493" s="1"/>
      <c r="NWK1493" s="1"/>
      <c r="NWL1493" s="1"/>
      <c r="NWM1493" s="1"/>
      <c r="NWN1493" s="1"/>
      <c r="NWO1493" s="1"/>
      <c r="NWP1493" s="1"/>
      <c r="NWQ1493" s="1"/>
      <c r="NWR1493" s="1"/>
      <c r="NWS1493" s="1"/>
      <c r="NWT1493" s="1"/>
      <c r="NWU1493" s="1"/>
      <c r="NWV1493" s="1"/>
      <c r="NWW1493" s="1"/>
      <c r="NWX1493" s="1"/>
      <c r="NWY1493" s="1"/>
      <c r="NWZ1493" s="1"/>
      <c r="NXA1493" s="1"/>
      <c r="NXB1493" s="1"/>
      <c r="NXC1493" s="1"/>
      <c r="NXD1493" s="1"/>
      <c r="NXE1493" s="1"/>
      <c r="NXF1493" s="1"/>
      <c r="NXG1493" s="1"/>
      <c r="NXH1493" s="1"/>
      <c r="NXI1493" s="1"/>
      <c r="NXJ1493" s="1"/>
      <c r="NXK1493" s="1"/>
      <c r="NXL1493" s="1"/>
      <c r="NXM1493" s="1"/>
      <c r="NXN1493" s="1"/>
      <c r="NXO1493" s="1"/>
      <c r="NXP1493" s="1"/>
      <c r="NXQ1493" s="1"/>
      <c r="NXR1493" s="1"/>
      <c r="NXS1493" s="1"/>
      <c r="NXT1493" s="1"/>
      <c r="NXU1493" s="1"/>
      <c r="NXV1493" s="1"/>
      <c r="NXW1493" s="1"/>
      <c r="NXX1493" s="1"/>
      <c r="NXY1493" s="1"/>
      <c r="NXZ1493" s="1"/>
      <c r="NYA1493" s="1"/>
      <c r="NYB1493" s="1"/>
      <c r="NYC1493" s="1"/>
      <c r="NYD1493" s="1"/>
      <c r="NYE1493" s="1"/>
      <c r="NYF1493" s="1"/>
      <c r="NYG1493" s="1"/>
      <c r="NYH1493" s="1"/>
      <c r="NYI1493" s="1"/>
      <c r="NYJ1493" s="1"/>
      <c r="NYK1493" s="1"/>
      <c r="NYL1493" s="1"/>
      <c r="NYM1493" s="1"/>
      <c r="NYN1493" s="1"/>
      <c r="NYO1493" s="1"/>
      <c r="NYP1493" s="1"/>
      <c r="NYQ1493" s="1"/>
      <c r="NYR1493" s="1"/>
      <c r="NYS1493" s="1"/>
      <c r="NYT1493" s="1"/>
      <c r="NYU1493" s="1"/>
      <c r="NYV1493" s="1"/>
      <c r="NYW1493" s="1"/>
      <c r="NYX1493" s="1"/>
      <c r="NYY1493" s="1"/>
      <c r="NYZ1493" s="1"/>
      <c r="NZA1493" s="1"/>
      <c r="NZB1493" s="1"/>
      <c r="NZC1493" s="1"/>
      <c r="NZD1493" s="1"/>
      <c r="NZE1493" s="1"/>
      <c r="NZF1493" s="1"/>
      <c r="NZG1493" s="1"/>
      <c r="NZH1493" s="1"/>
      <c r="NZI1493" s="1"/>
      <c r="NZJ1493" s="1"/>
      <c r="NZK1493" s="1"/>
      <c r="NZL1493" s="1"/>
      <c r="NZM1493" s="1"/>
      <c r="NZN1493" s="1"/>
      <c r="NZO1493" s="1"/>
      <c r="NZP1493" s="1"/>
      <c r="NZQ1493" s="1"/>
      <c r="NZR1493" s="1"/>
      <c r="NZS1493" s="1"/>
      <c r="NZT1493" s="1"/>
      <c r="NZU1493" s="1"/>
      <c r="NZV1493" s="1"/>
      <c r="NZW1493" s="1"/>
      <c r="NZX1493" s="1"/>
      <c r="NZY1493" s="1"/>
      <c r="NZZ1493" s="1"/>
      <c r="OAA1493" s="1"/>
      <c r="OAB1493" s="1"/>
      <c r="OAC1493" s="1"/>
      <c r="OAD1493" s="1"/>
      <c r="OAE1493" s="1"/>
      <c r="OAF1493" s="1"/>
      <c r="OAG1493" s="1"/>
      <c r="OAH1493" s="1"/>
      <c r="OAI1493" s="1"/>
      <c r="OAJ1493" s="1"/>
      <c r="OAK1493" s="1"/>
      <c r="OAL1493" s="1"/>
      <c r="OAM1493" s="1"/>
      <c r="OAN1493" s="1"/>
      <c r="OAO1493" s="1"/>
      <c r="OAP1493" s="1"/>
      <c r="OAQ1493" s="1"/>
      <c r="OAR1493" s="1"/>
      <c r="OAS1493" s="1"/>
      <c r="OAT1493" s="1"/>
      <c r="OAU1493" s="1"/>
      <c r="OAV1493" s="1"/>
      <c r="OAW1493" s="1"/>
      <c r="OAX1493" s="1"/>
      <c r="OAY1493" s="1"/>
      <c r="OAZ1493" s="1"/>
      <c r="OBA1493" s="1"/>
      <c r="OBB1493" s="1"/>
      <c r="OBC1493" s="1"/>
      <c r="OBD1493" s="1"/>
      <c r="OBE1493" s="1"/>
      <c r="OBF1493" s="1"/>
      <c r="OBG1493" s="1"/>
      <c r="OBH1493" s="1"/>
      <c r="OBI1493" s="1"/>
      <c r="OBJ1493" s="1"/>
      <c r="OBK1493" s="1"/>
      <c r="OBL1493" s="1"/>
      <c r="OBM1493" s="1"/>
      <c r="OBN1493" s="1"/>
      <c r="OBO1493" s="1"/>
      <c r="OBP1493" s="1"/>
      <c r="OBQ1493" s="1"/>
      <c r="OBR1493" s="1"/>
      <c r="OBS1493" s="1"/>
      <c r="OBT1493" s="1"/>
      <c r="OBU1493" s="1"/>
      <c r="OBV1493" s="1"/>
      <c r="OBW1493" s="1"/>
      <c r="OBX1493" s="1"/>
      <c r="OBY1493" s="1"/>
      <c r="OBZ1493" s="1"/>
      <c r="OCA1493" s="1"/>
      <c r="OCB1493" s="1"/>
      <c r="OCC1493" s="1"/>
      <c r="OCD1493" s="1"/>
      <c r="OCE1493" s="1"/>
      <c r="OCF1493" s="1"/>
      <c r="OCG1493" s="1"/>
      <c r="OCH1493" s="1"/>
      <c r="OCI1493" s="1"/>
      <c r="OCJ1493" s="1"/>
      <c r="OCK1493" s="1"/>
      <c r="OCL1493" s="1"/>
      <c r="OCM1493" s="1"/>
      <c r="OCN1493" s="1"/>
      <c r="OCO1493" s="1"/>
      <c r="OCP1493" s="1"/>
      <c r="OCQ1493" s="1"/>
      <c r="OCR1493" s="1"/>
      <c r="OCS1493" s="1"/>
      <c r="OCT1493" s="1"/>
      <c r="OCU1493" s="1"/>
      <c r="OCV1493" s="1"/>
      <c r="OCW1493" s="1"/>
      <c r="OCX1493" s="1"/>
      <c r="OCY1493" s="1"/>
      <c r="OCZ1493" s="1"/>
      <c r="ODA1493" s="1"/>
      <c r="ODB1493" s="1"/>
      <c r="ODC1493" s="1"/>
      <c r="ODD1493" s="1"/>
      <c r="ODE1493" s="1"/>
      <c r="ODF1493" s="1"/>
      <c r="ODG1493" s="1"/>
      <c r="ODH1493" s="1"/>
      <c r="ODI1493" s="1"/>
      <c r="ODJ1493" s="1"/>
      <c r="ODK1493" s="1"/>
      <c r="ODL1493" s="1"/>
      <c r="ODM1493" s="1"/>
      <c r="ODN1493" s="1"/>
      <c r="ODO1493" s="1"/>
      <c r="ODP1493" s="1"/>
      <c r="ODQ1493" s="1"/>
      <c r="ODR1493" s="1"/>
      <c r="ODS1493" s="1"/>
      <c r="ODT1493" s="1"/>
      <c r="ODU1493" s="1"/>
      <c r="ODV1493" s="1"/>
      <c r="ODW1493" s="1"/>
      <c r="ODX1493" s="1"/>
      <c r="ODY1493" s="1"/>
      <c r="ODZ1493" s="1"/>
      <c r="OEA1493" s="1"/>
      <c r="OEB1493" s="1"/>
      <c r="OEC1493" s="1"/>
      <c r="OED1493" s="1"/>
      <c r="OEE1493" s="1"/>
      <c r="OEF1493" s="1"/>
      <c r="OEG1493" s="1"/>
      <c r="OEH1493" s="1"/>
      <c r="OEI1493" s="1"/>
      <c r="OEJ1493" s="1"/>
      <c r="OEK1493" s="1"/>
      <c r="OEL1493" s="1"/>
      <c r="OEM1493" s="1"/>
      <c r="OEN1493" s="1"/>
      <c r="OEO1493" s="1"/>
      <c r="OEP1493" s="1"/>
      <c r="OEQ1493" s="1"/>
      <c r="OER1493" s="1"/>
      <c r="OES1493" s="1"/>
      <c r="OET1493" s="1"/>
      <c r="OEU1493" s="1"/>
      <c r="OEV1493" s="1"/>
      <c r="OEW1493" s="1"/>
      <c r="OEX1493" s="1"/>
      <c r="OEY1493" s="1"/>
      <c r="OEZ1493" s="1"/>
      <c r="OFA1493" s="1"/>
      <c r="OFB1493" s="1"/>
      <c r="OFC1493" s="1"/>
      <c r="OFD1493" s="1"/>
      <c r="OFE1493" s="1"/>
      <c r="OFF1493" s="1"/>
      <c r="OFG1493" s="1"/>
      <c r="OFH1493" s="1"/>
      <c r="OFI1493" s="1"/>
      <c r="OFJ1493" s="1"/>
      <c r="OFK1493" s="1"/>
      <c r="OFL1493" s="1"/>
      <c r="OFM1493" s="1"/>
      <c r="OFN1493" s="1"/>
      <c r="OFO1493" s="1"/>
      <c r="OFP1493" s="1"/>
      <c r="OFQ1493" s="1"/>
      <c r="OFR1493" s="1"/>
      <c r="OFS1493" s="1"/>
      <c r="OFT1493" s="1"/>
      <c r="OFU1493" s="1"/>
      <c r="OFV1493" s="1"/>
      <c r="OFW1493" s="1"/>
      <c r="OFX1493" s="1"/>
      <c r="OFY1493" s="1"/>
      <c r="OFZ1493" s="1"/>
      <c r="OGA1493" s="1"/>
      <c r="OGB1493" s="1"/>
      <c r="OGC1493" s="1"/>
      <c r="OGD1493" s="1"/>
      <c r="OGE1493" s="1"/>
      <c r="OGF1493" s="1"/>
      <c r="OGG1493" s="1"/>
      <c r="OGH1493" s="1"/>
      <c r="OGI1493" s="1"/>
      <c r="OGJ1493" s="1"/>
      <c r="OGK1493" s="1"/>
      <c r="OGL1493" s="1"/>
      <c r="OGM1493" s="1"/>
      <c r="OGN1493" s="1"/>
      <c r="OGO1493" s="1"/>
      <c r="OGP1493" s="1"/>
      <c r="OGQ1493" s="1"/>
      <c r="OGR1493" s="1"/>
      <c r="OGS1493" s="1"/>
      <c r="OGT1493" s="1"/>
      <c r="OGU1493" s="1"/>
      <c r="OGV1493" s="1"/>
      <c r="OGW1493" s="1"/>
      <c r="OGX1493" s="1"/>
      <c r="OGY1493" s="1"/>
      <c r="OGZ1493" s="1"/>
      <c r="OHA1493" s="1"/>
      <c r="OHB1493" s="1"/>
      <c r="OHC1493" s="1"/>
      <c r="OHD1493" s="1"/>
      <c r="OHE1493" s="1"/>
      <c r="OHF1493" s="1"/>
      <c r="OHG1493" s="1"/>
      <c r="OHH1493" s="1"/>
      <c r="OHI1493" s="1"/>
      <c r="OHJ1493" s="1"/>
      <c r="OHK1493" s="1"/>
      <c r="OHL1493" s="1"/>
      <c r="OHM1493" s="1"/>
      <c r="OHN1493" s="1"/>
      <c r="OHO1493" s="1"/>
      <c r="OHP1493" s="1"/>
      <c r="OHQ1493" s="1"/>
      <c r="OHR1493" s="1"/>
      <c r="OHS1493" s="1"/>
      <c r="OHT1493" s="1"/>
      <c r="OHU1493" s="1"/>
      <c r="OHV1493" s="1"/>
      <c r="OHW1493" s="1"/>
      <c r="OHX1493" s="1"/>
      <c r="OHY1493" s="1"/>
      <c r="OHZ1493" s="1"/>
      <c r="OIA1493" s="1"/>
      <c r="OIB1493" s="1"/>
      <c r="OIC1493" s="1"/>
      <c r="OID1493" s="1"/>
      <c r="OIE1493" s="1"/>
      <c r="OIF1493" s="1"/>
      <c r="OIG1493" s="1"/>
      <c r="OIH1493" s="1"/>
      <c r="OII1493" s="1"/>
      <c r="OIJ1493" s="1"/>
      <c r="OIK1493" s="1"/>
      <c r="OIL1493" s="1"/>
      <c r="OIM1493" s="1"/>
      <c r="OIN1493" s="1"/>
      <c r="OIO1493" s="1"/>
      <c r="OIP1493" s="1"/>
      <c r="OIQ1493" s="1"/>
      <c r="OIR1493" s="1"/>
      <c r="OIS1493" s="1"/>
      <c r="OIT1493" s="1"/>
      <c r="OIU1493" s="1"/>
      <c r="OIV1493" s="1"/>
      <c r="OIW1493" s="1"/>
      <c r="OIX1493" s="1"/>
      <c r="OIY1493" s="1"/>
      <c r="OIZ1493" s="1"/>
      <c r="OJA1493" s="1"/>
      <c r="OJB1493" s="1"/>
      <c r="OJC1493" s="1"/>
      <c r="OJD1493" s="1"/>
      <c r="OJE1493" s="1"/>
      <c r="OJF1493" s="1"/>
      <c r="OJG1493" s="1"/>
      <c r="OJH1493" s="1"/>
      <c r="OJI1493" s="1"/>
      <c r="OJJ1493" s="1"/>
      <c r="OJK1493" s="1"/>
      <c r="OJL1493" s="1"/>
      <c r="OJM1493" s="1"/>
      <c r="OJN1493" s="1"/>
      <c r="OJO1493" s="1"/>
      <c r="OJP1493" s="1"/>
      <c r="OJQ1493" s="1"/>
      <c r="OJR1493" s="1"/>
      <c r="OJS1493" s="1"/>
      <c r="OJT1493" s="1"/>
      <c r="OJU1493" s="1"/>
      <c r="OJV1493" s="1"/>
      <c r="OJW1493" s="1"/>
      <c r="OJX1493" s="1"/>
      <c r="OJY1493" s="1"/>
      <c r="OJZ1493" s="1"/>
      <c r="OKA1493" s="1"/>
      <c r="OKB1493" s="1"/>
      <c r="OKC1493" s="1"/>
      <c r="OKD1493" s="1"/>
      <c r="OKE1493" s="1"/>
      <c r="OKF1493" s="1"/>
      <c r="OKG1493" s="1"/>
      <c r="OKH1493" s="1"/>
      <c r="OKI1493" s="1"/>
      <c r="OKJ1493" s="1"/>
      <c r="OKK1493" s="1"/>
      <c r="OKL1493" s="1"/>
      <c r="OKM1493" s="1"/>
      <c r="OKN1493" s="1"/>
      <c r="OKO1493" s="1"/>
      <c r="OKP1493" s="1"/>
      <c r="OKQ1493" s="1"/>
      <c r="OKR1493" s="1"/>
      <c r="OKS1493" s="1"/>
      <c r="OKT1493" s="1"/>
      <c r="OKU1493" s="1"/>
      <c r="OKV1493" s="1"/>
      <c r="OKW1493" s="1"/>
      <c r="OKX1493" s="1"/>
      <c r="OKY1493" s="1"/>
      <c r="OKZ1493" s="1"/>
      <c r="OLA1493" s="1"/>
      <c r="OLB1493" s="1"/>
      <c r="OLC1493" s="1"/>
      <c r="OLD1493" s="1"/>
      <c r="OLE1493" s="1"/>
      <c r="OLF1493" s="1"/>
      <c r="OLG1493" s="1"/>
      <c r="OLH1493" s="1"/>
      <c r="OLI1493" s="1"/>
      <c r="OLJ1493" s="1"/>
      <c r="OLK1493" s="1"/>
      <c r="OLL1493" s="1"/>
      <c r="OLM1493" s="1"/>
      <c r="OLN1493" s="1"/>
      <c r="OLO1493" s="1"/>
      <c r="OLP1493" s="1"/>
      <c r="OLQ1493" s="1"/>
      <c r="OLR1493" s="1"/>
      <c r="OLS1493" s="1"/>
      <c r="OLT1493" s="1"/>
      <c r="OLU1493" s="1"/>
      <c r="OLV1493" s="1"/>
      <c r="OLW1493" s="1"/>
      <c r="OLX1493" s="1"/>
      <c r="OLY1493" s="1"/>
      <c r="OLZ1493" s="1"/>
      <c r="OMA1493" s="1"/>
      <c r="OMB1493" s="1"/>
      <c r="OMC1493" s="1"/>
      <c r="OMD1493" s="1"/>
      <c r="OME1493" s="1"/>
      <c r="OMF1493" s="1"/>
      <c r="OMG1493" s="1"/>
      <c r="OMH1493" s="1"/>
      <c r="OMI1493" s="1"/>
      <c r="OMJ1493" s="1"/>
      <c r="OMK1493" s="1"/>
      <c r="OML1493" s="1"/>
      <c r="OMM1493" s="1"/>
      <c r="OMN1493" s="1"/>
      <c r="OMO1493" s="1"/>
      <c r="OMP1493" s="1"/>
      <c r="OMQ1493" s="1"/>
      <c r="OMR1493" s="1"/>
      <c r="OMS1493" s="1"/>
      <c r="OMT1493" s="1"/>
      <c r="OMU1493" s="1"/>
      <c r="OMV1493" s="1"/>
      <c r="OMW1493" s="1"/>
      <c r="OMX1493" s="1"/>
      <c r="OMY1493" s="1"/>
      <c r="OMZ1493" s="1"/>
      <c r="ONA1493" s="1"/>
      <c r="ONB1493" s="1"/>
      <c r="ONC1493" s="1"/>
      <c r="OND1493" s="1"/>
      <c r="ONE1493" s="1"/>
      <c r="ONF1493" s="1"/>
      <c r="ONG1493" s="1"/>
      <c r="ONH1493" s="1"/>
      <c r="ONI1493" s="1"/>
      <c r="ONJ1493" s="1"/>
      <c r="ONK1493" s="1"/>
      <c r="ONL1493" s="1"/>
      <c r="ONM1493" s="1"/>
      <c r="ONN1493" s="1"/>
      <c r="ONO1493" s="1"/>
      <c r="ONP1493" s="1"/>
      <c r="ONQ1493" s="1"/>
      <c r="ONR1493" s="1"/>
      <c r="ONS1493" s="1"/>
      <c r="ONT1493" s="1"/>
      <c r="ONU1493" s="1"/>
      <c r="ONV1493" s="1"/>
      <c r="ONW1493" s="1"/>
      <c r="ONX1493" s="1"/>
      <c r="ONY1493" s="1"/>
      <c r="ONZ1493" s="1"/>
      <c r="OOA1493" s="1"/>
      <c r="OOB1493" s="1"/>
      <c r="OOC1493" s="1"/>
      <c r="OOD1493" s="1"/>
      <c r="OOE1493" s="1"/>
      <c r="OOF1493" s="1"/>
      <c r="OOG1493" s="1"/>
      <c r="OOH1493" s="1"/>
      <c r="OOI1493" s="1"/>
      <c r="OOJ1493" s="1"/>
      <c r="OOK1493" s="1"/>
      <c r="OOL1493" s="1"/>
      <c r="OOM1493" s="1"/>
      <c r="OON1493" s="1"/>
      <c r="OOO1493" s="1"/>
      <c r="OOP1493" s="1"/>
      <c r="OOQ1493" s="1"/>
      <c r="OOR1493" s="1"/>
      <c r="OOS1493" s="1"/>
      <c r="OOT1493" s="1"/>
      <c r="OOU1493" s="1"/>
      <c r="OOV1493" s="1"/>
      <c r="OOW1493" s="1"/>
      <c r="OOX1493" s="1"/>
      <c r="OOY1493" s="1"/>
      <c r="OOZ1493" s="1"/>
      <c r="OPA1493" s="1"/>
      <c r="OPB1493" s="1"/>
      <c r="OPC1493" s="1"/>
      <c r="OPD1493" s="1"/>
      <c r="OPE1493" s="1"/>
      <c r="OPF1493" s="1"/>
      <c r="OPG1493" s="1"/>
      <c r="OPH1493" s="1"/>
      <c r="OPI1493" s="1"/>
      <c r="OPJ1493" s="1"/>
      <c r="OPK1493" s="1"/>
      <c r="OPL1493" s="1"/>
      <c r="OPM1493" s="1"/>
      <c r="OPN1493" s="1"/>
      <c r="OPO1493" s="1"/>
      <c r="OPP1493" s="1"/>
      <c r="OPQ1493" s="1"/>
      <c r="OPR1493" s="1"/>
      <c r="OPS1493" s="1"/>
      <c r="OPT1493" s="1"/>
      <c r="OPU1493" s="1"/>
      <c r="OPV1493" s="1"/>
      <c r="OPW1493" s="1"/>
      <c r="OPX1493" s="1"/>
      <c r="OPY1493" s="1"/>
      <c r="OPZ1493" s="1"/>
      <c r="OQA1493" s="1"/>
      <c r="OQB1493" s="1"/>
      <c r="OQC1493" s="1"/>
      <c r="OQD1493" s="1"/>
      <c r="OQE1493" s="1"/>
      <c r="OQF1493" s="1"/>
      <c r="OQG1493" s="1"/>
      <c r="OQH1493" s="1"/>
      <c r="OQI1493" s="1"/>
      <c r="OQJ1493" s="1"/>
      <c r="OQK1493" s="1"/>
      <c r="OQL1493" s="1"/>
      <c r="OQM1493" s="1"/>
      <c r="OQN1493" s="1"/>
      <c r="OQO1493" s="1"/>
      <c r="OQP1493" s="1"/>
      <c r="OQQ1493" s="1"/>
      <c r="OQR1493" s="1"/>
      <c r="OQS1493" s="1"/>
      <c r="OQT1493" s="1"/>
      <c r="OQU1493" s="1"/>
      <c r="OQV1493" s="1"/>
      <c r="OQW1493" s="1"/>
      <c r="OQX1493" s="1"/>
      <c r="OQY1493" s="1"/>
      <c r="OQZ1493" s="1"/>
      <c r="ORA1493" s="1"/>
      <c r="ORB1493" s="1"/>
      <c r="ORC1493" s="1"/>
      <c r="ORD1493" s="1"/>
      <c r="ORE1493" s="1"/>
      <c r="ORF1493" s="1"/>
      <c r="ORG1493" s="1"/>
      <c r="ORH1493" s="1"/>
      <c r="ORI1493" s="1"/>
      <c r="ORJ1493" s="1"/>
      <c r="ORK1493" s="1"/>
      <c r="ORL1493" s="1"/>
      <c r="ORM1493" s="1"/>
      <c r="ORN1493" s="1"/>
      <c r="ORO1493" s="1"/>
      <c r="ORP1493" s="1"/>
      <c r="ORQ1493" s="1"/>
      <c r="ORR1493" s="1"/>
      <c r="ORS1493" s="1"/>
      <c r="ORT1493" s="1"/>
      <c r="ORU1493" s="1"/>
      <c r="ORV1493" s="1"/>
      <c r="ORW1493" s="1"/>
      <c r="ORX1493" s="1"/>
      <c r="ORY1493" s="1"/>
      <c r="ORZ1493" s="1"/>
      <c r="OSA1493" s="1"/>
      <c r="OSB1493" s="1"/>
      <c r="OSC1493" s="1"/>
      <c r="OSD1493" s="1"/>
      <c r="OSE1493" s="1"/>
      <c r="OSF1493" s="1"/>
      <c r="OSG1493" s="1"/>
      <c r="OSH1493" s="1"/>
      <c r="OSI1493" s="1"/>
      <c r="OSJ1493" s="1"/>
      <c r="OSK1493" s="1"/>
      <c r="OSL1493" s="1"/>
      <c r="OSM1493" s="1"/>
      <c r="OSN1493" s="1"/>
      <c r="OSO1493" s="1"/>
      <c r="OSP1493" s="1"/>
      <c r="OSQ1493" s="1"/>
      <c r="OSR1493" s="1"/>
      <c r="OSS1493" s="1"/>
      <c r="OST1493" s="1"/>
      <c r="OSU1493" s="1"/>
      <c r="OSV1493" s="1"/>
      <c r="OSW1493" s="1"/>
      <c r="OSX1493" s="1"/>
      <c r="OSY1493" s="1"/>
      <c r="OSZ1493" s="1"/>
      <c r="OTA1493" s="1"/>
      <c r="OTB1493" s="1"/>
      <c r="OTC1493" s="1"/>
      <c r="OTD1493" s="1"/>
      <c r="OTE1493" s="1"/>
      <c r="OTF1493" s="1"/>
      <c r="OTG1493" s="1"/>
      <c r="OTH1493" s="1"/>
      <c r="OTI1493" s="1"/>
      <c r="OTJ1493" s="1"/>
      <c r="OTK1493" s="1"/>
      <c r="OTL1493" s="1"/>
      <c r="OTM1493" s="1"/>
      <c r="OTN1493" s="1"/>
      <c r="OTO1493" s="1"/>
      <c r="OTP1493" s="1"/>
      <c r="OTQ1493" s="1"/>
      <c r="OTR1493" s="1"/>
      <c r="OTS1493" s="1"/>
      <c r="OTT1493" s="1"/>
      <c r="OTU1493" s="1"/>
      <c r="OTV1493" s="1"/>
      <c r="OTW1493" s="1"/>
      <c r="OTX1493" s="1"/>
      <c r="OTY1493" s="1"/>
      <c r="OTZ1493" s="1"/>
      <c r="OUA1493" s="1"/>
      <c r="OUB1493" s="1"/>
      <c r="OUC1493" s="1"/>
      <c r="OUD1493" s="1"/>
      <c r="OUE1493" s="1"/>
      <c r="OUF1493" s="1"/>
      <c r="OUG1493" s="1"/>
      <c r="OUH1493" s="1"/>
      <c r="OUI1493" s="1"/>
      <c r="OUJ1493" s="1"/>
      <c r="OUK1493" s="1"/>
      <c r="OUL1493" s="1"/>
      <c r="OUM1493" s="1"/>
      <c r="OUN1493" s="1"/>
      <c r="OUO1493" s="1"/>
      <c r="OUP1493" s="1"/>
      <c r="OUQ1493" s="1"/>
      <c r="OUR1493" s="1"/>
      <c r="OUS1493" s="1"/>
      <c r="OUT1493" s="1"/>
      <c r="OUU1493" s="1"/>
      <c r="OUV1493" s="1"/>
      <c r="OUW1493" s="1"/>
      <c r="OUX1493" s="1"/>
      <c r="OUY1493" s="1"/>
      <c r="OUZ1493" s="1"/>
      <c r="OVA1493" s="1"/>
      <c r="OVB1493" s="1"/>
      <c r="OVC1493" s="1"/>
      <c r="OVD1493" s="1"/>
      <c r="OVE1493" s="1"/>
      <c r="OVF1493" s="1"/>
      <c r="OVG1493" s="1"/>
      <c r="OVH1493" s="1"/>
      <c r="OVI1493" s="1"/>
      <c r="OVJ1493" s="1"/>
      <c r="OVK1493" s="1"/>
      <c r="OVL1493" s="1"/>
      <c r="OVM1493" s="1"/>
      <c r="OVN1493" s="1"/>
      <c r="OVO1493" s="1"/>
      <c r="OVP1493" s="1"/>
      <c r="OVQ1493" s="1"/>
      <c r="OVR1493" s="1"/>
      <c r="OVS1493" s="1"/>
      <c r="OVT1493" s="1"/>
      <c r="OVU1493" s="1"/>
      <c r="OVV1493" s="1"/>
      <c r="OVW1493" s="1"/>
      <c r="OVX1493" s="1"/>
      <c r="OVY1493" s="1"/>
      <c r="OVZ1493" s="1"/>
      <c r="OWA1493" s="1"/>
      <c r="OWB1493" s="1"/>
      <c r="OWC1493" s="1"/>
      <c r="OWD1493" s="1"/>
      <c r="OWE1493" s="1"/>
      <c r="OWF1493" s="1"/>
      <c r="OWG1493" s="1"/>
      <c r="OWH1493" s="1"/>
      <c r="OWI1493" s="1"/>
      <c r="OWJ1493" s="1"/>
      <c r="OWK1493" s="1"/>
      <c r="OWL1493" s="1"/>
      <c r="OWM1493" s="1"/>
      <c r="OWN1493" s="1"/>
      <c r="OWO1493" s="1"/>
      <c r="OWP1493" s="1"/>
      <c r="OWQ1493" s="1"/>
      <c r="OWR1493" s="1"/>
      <c r="OWS1493" s="1"/>
      <c r="OWT1493" s="1"/>
      <c r="OWU1493" s="1"/>
      <c r="OWV1493" s="1"/>
      <c r="OWW1493" s="1"/>
      <c r="OWX1493" s="1"/>
      <c r="OWY1493" s="1"/>
      <c r="OWZ1493" s="1"/>
      <c r="OXA1493" s="1"/>
      <c r="OXB1493" s="1"/>
      <c r="OXC1493" s="1"/>
      <c r="OXD1493" s="1"/>
      <c r="OXE1493" s="1"/>
      <c r="OXF1493" s="1"/>
      <c r="OXG1493" s="1"/>
      <c r="OXH1493" s="1"/>
      <c r="OXI1493" s="1"/>
      <c r="OXJ1493" s="1"/>
      <c r="OXK1493" s="1"/>
      <c r="OXL1493" s="1"/>
      <c r="OXM1493" s="1"/>
      <c r="OXN1493" s="1"/>
      <c r="OXO1493" s="1"/>
      <c r="OXP1493" s="1"/>
      <c r="OXQ1493" s="1"/>
      <c r="OXR1493" s="1"/>
      <c r="OXS1493" s="1"/>
      <c r="OXT1493" s="1"/>
      <c r="OXU1493" s="1"/>
      <c r="OXV1493" s="1"/>
      <c r="OXW1493" s="1"/>
      <c r="OXX1493" s="1"/>
      <c r="OXY1493" s="1"/>
      <c r="OXZ1493" s="1"/>
      <c r="OYA1493" s="1"/>
      <c r="OYB1493" s="1"/>
      <c r="OYC1493" s="1"/>
      <c r="OYD1493" s="1"/>
      <c r="OYE1493" s="1"/>
      <c r="OYF1493" s="1"/>
      <c r="OYG1493" s="1"/>
      <c r="OYH1493" s="1"/>
      <c r="OYI1493" s="1"/>
      <c r="OYJ1493" s="1"/>
      <c r="OYK1493" s="1"/>
      <c r="OYL1493" s="1"/>
      <c r="OYM1493" s="1"/>
      <c r="OYN1493" s="1"/>
      <c r="OYO1493" s="1"/>
      <c r="OYP1493" s="1"/>
      <c r="OYQ1493" s="1"/>
      <c r="OYR1493" s="1"/>
      <c r="OYS1493" s="1"/>
      <c r="OYT1493" s="1"/>
      <c r="OYU1493" s="1"/>
      <c r="OYV1493" s="1"/>
      <c r="OYW1493" s="1"/>
      <c r="OYX1493" s="1"/>
      <c r="OYY1493" s="1"/>
      <c r="OYZ1493" s="1"/>
      <c r="OZA1493" s="1"/>
      <c r="OZB1493" s="1"/>
      <c r="OZC1493" s="1"/>
      <c r="OZD1493" s="1"/>
      <c r="OZE1493" s="1"/>
      <c r="OZF1493" s="1"/>
      <c r="OZG1493" s="1"/>
      <c r="OZH1493" s="1"/>
      <c r="OZI1493" s="1"/>
      <c r="OZJ1493" s="1"/>
      <c r="OZK1493" s="1"/>
      <c r="OZL1493" s="1"/>
      <c r="OZM1493" s="1"/>
      <c r="OZN1493" s="1"/>
      <c r="OZO1493" s="1"/>
      <c r="OZP1493" s="1"/>
      <c r="OZQ1493" s="1"/>
      <c r="OZR1493" s="1"/>
      <c r="OZS1493" s="1"/>
      <c r="OZT1493" s="1"/>
      <c r="OZU1493" s="1"/>
      <c r="OZV1493" s="1"/>
      <c r="OZW1493" s="1"/>
      <c r="OZX1493" s="1"/>
      <c r="OZY1493" s="1"/>
      <c r="OZZ1493" s="1"/>
      <c r="PAA1493" s="1"/>
      <c r="PAB1493" s="1"/>
      <c r="PAC1493" s="1"/>
      <c r="PAD1493" s="1"/>
      <c r="PAE1493" s="1"/>
      <c r="PAF1493" s="1"/>
      <c r="PAG1493" s="1"/>
      <c r="PAH1493" s="1"/>
      <c r="PAI1493" s="1"/>
      <c r="PAJ1493" s="1"/>
      <c r="PAK1493" s="1"/>
      <c r="PAL1493" s="1"/>
      <c r="PAM1493" s="1"/>
      <c r="PAN1493" s="1"/>
      <c r="PAO1493" s="1"/>
      <c r="PAP1493" s="1"/>
      <c r="PAQ1493" s="1"/>
      <c r="PAR1493" s="1"/>
      <c r="PAS1493" s="1"/>
      <c r="PAT1493" s="1"/>
      <c r="PAU1493" s="1"/>
      <c r="PAV1493" s="1"/>
      <c r="PAW1493" s="1"/>
      <c r="PAX1493" s="1"/>
      <c r="PAY1493" s="1"/>
      <c r="PAZ1493" s="1"/>
      <c r="PBA1493" s="1"/>
      <c r="PBB1493" s="1"/>
      <c r="PBC1493" s="1"/>
      <c r="PBD1493" s="1"/>
      <c r="PBE1493" s="1"/>
      <c r="PBF1493" s="1"/>
      <c r="PBG1493" s="1"/>
      <c r="PBH1493" s="1"/>
      <c r="PBI1493" s="1"/>
      <c r="PBJ1493" s="1"/>
      <c r="PBK1493" s="1"/>
      <c r="PBL1493" s="1"/>
      <c r="PBM1493" s="1"/>
      <c r="PBN1493" s="1"/>
      <c r="PBO1493" s="1"/>
      <c r="PBP1493" s="1"/>
      <c r="PBQ1493" s="1"/>
      <c r="PBR1493" s="1"/>
      <c r="PBS1493" s="1"/>
      <c r="PBT1493" s="1"/>
      <c r="PBU1493" s="1"/>
      <c r="PBV1493" s="1"/>
      <c r="PBW1493" s="1"/>
      <c r="PBX1493" s="1"/>
      <c r="PBY1493" s="1"/>
      <c r="PBZ1493" s="1"/>
      <c r="PCA1493" s="1"/>
      <c r="PCB1493" s="1"/>
      <c r="PCC1493" s="1"/>
      <c r="PCD1493" s="1"/>
      <c r="PCE1493" s="1"/>
      <c r="PCF1493" s="1"/>
      <c r="PCG1493" s="1"/>
      <c r="PCH1493" s="1"/>
      <c r="PCI1493" s="1"/>
      <c r="PCJ1493" s="1"/>
      <c r="PCK1493" s="1"/>
      <c r="PCL1493" s="1"/>
      <c r="PCM1493" s="1"/>
      <c r="PCN1493" s="1"/>
      <c r="PCO1493" s="1"/>
      <c r="PCP1493" s="1"/>
      <c r="PCQ1493" s="1"/>
      <c r="PCR1493" s="1"/>
      <c r="PCS1493" s="1"/>
      <c r="PCT1493" s="1"/>
      <c r="PCU1493" s="1"/>
      <c r="PCV1493" s="1"/>
      <c r="PCW1493" s="1"/>
      <c r="PCX1493" s="1"/>
      <c r="PCY1493" s="1"/>
      <c r="PCZ1493" s="1"/>
      <c r="PDA1493" s="1"/>
      <c r="PDB1493" s="1"/>
      <c r="PDC1493" s="1"/>
      <c r="PDD1493" s="1"/>
      <c r="PDE1493" s="1"/>
      <c r="PDF1493" s="1"/>
      <c r="PDG1493" s="1"/>
      <c r="PDH1493" s="1"/>
      <c r="PDI1493" s="1"/>
      <c r="PDJ1493" s="1"/>
      <c r="PDK1493" s="1"/>
      <c r="PDL1493" s="1"/>
      <c r="PDM1493" s="1"/>
      <c r="PDN1493" s="1"/>
      <c r="PDO1493" s="1"/>
      <c r="PDP1493" s="1"/>
      <c r="PDQ1493" s="1"/>
      <c r="PDR1493" s="1"/>
      <c r="PDS1493" s="1"/>
      <c r="PDT1493" s="1"/>
      <c r="PDU1493" s="1"/>
      <c r="PDV1493" s="1"/>
      <c r="PDW1493" s="1"/>
      <c r="PDX1493" s="1"/>
      <c r="PDY1493" s="1"/>
      <c r="PDZ1493" s="1"/>
      <c r="PEA1493" s="1"/>
      <c r="PEB1493" s="1"/>
      <c r="PEC1493" s="1"/>
      <c r="PED1493" s="1"/>
      <c r="PEE1493" s="1"/>
      <c r="PEF1493" s="1"/>
      <c r="PEG1493" s="1"/>
      <c r="PEH1493" s="1"/>
      <c r="PEI1493" s="1"/>
      <c r="PEJ1493" s="1"/>
      <c r="PEK1493" s="1"/>
      <c r="PEL1493" s="1"/>
      <c r="PEM1493" s="1"/>
      <c r="PEN1493" s="1"/>
      <c r="PEO1493" s="1"/>
      <c r="PEP1493" s="1"/>
      <c r="PEQ1493" s="1"/>
      <c r="PER1493" s="1"/>
      <c r="PES1493" s="1"/>
      <c r="PET1493" s="1"/>
      <c r="PEU1493" s="1"/>
      <c r="PEV1493" s="1"/>
      <c r="PEW1493" s="1"/>
      <c r="PEX1493" s="1"/>
      <c r="PEY1493" s="1"/>
      <c r="PEZ1493" s="1"/>
      <c r="PFA1493" s="1"/>
      <c r="PFB1493" s="1"/>
      <c r="PFC1493" s="1"/>
      <c r="PFD1493" s="1"/>
      <c r="PFE1493" s="1"/>
      <c r="PFF1493" s="1"/>
      <c r="PFG1493" s="1"/>
      <c r="PFH1493" s="1"/>
      <c r="PFI1493" s="1"/>
      <c r="PFJ1493" s="1"/>
      <c r="PFK1493" s="1"/>
      <c r="PFL1493" s="1"/>
      <c r="PFM1493" s="1"/>
      <c r="PFN1493" s="1"/>
      <c r="PFO1493" s="1"/>
      <c r="PFP1493" s="1"/>
      <c r="PFQ1493" s="1"/>
      <c r="PFR1493" s="1"/>
      <c r="PFS1493" s="1"/>
      <c r="PFT1493" s="1"/>
      <c r="PFU1493" s="1"/>
      <c r="PFV1493" s="1"/>
      <c r="PFW1493" s="1"/>
      <c r="PFX1493" s="1"/>
      <c r="PFY1493" s="1"/>
      <c r="PFZ1493" s="1"/>
      <c r="PGA1493" s="1"/>
      <c r="PGB1493" s="1"/>
      <c r="PGC1493" s="1"/>
      <c r="PGD1493" s="1"/>
      <c r="PGE1493" s="1"/>
      <c r="PGF1493" s="1"/>
      <c r="PGG1493" s="1"/>
      <c r="PGH1493" s="1"/>
      <c r="PGI1493" s="1"/>
      <c r="PGJ1493" s="1"/>
      <c r="PGK1493" s="1"/>
      <c r="PGL1493" s="1"/>
      <c r="PGM1493" s="1"/>
      <c r="PGN1493" s="1"/>
      <c r="PGO1493" s="1"/>
      <c r="PGP1493" s="1"/>
      <c r="PGQ1493" s="1"/>
      <c r="PGR1493" s="1"/>
      <c r="PGS1493" s="1"/>
      <c r="PGT1493" s="1"/>
      <c r="PGU1493" s="1"/>
      <c r="PGV1493" s="1"/>
      <c r="PGW1493" s="1"/>
      <c r="PGX1493" s="1"/>
      <c r="PGY1493" s="1"/>
      <c r="PGZ1493" s="1"/>
      <c r="PHA1493" s="1"/>
      <c r="PHB1493" s="1"/>
      <c r="PHC1493" s="1"/>
      <c r="PHD1493" s="1"/>
      <c r="PHE1493" s="1"/>
      <c r="PHF1493" s="1"/>
      <c r="PHG1493" s="1"/>
      <c r="PHH1493" s="1"/>
      <c r="PHI1493" s="1"/>
      <c r="PHJ1493" s="1"/>
      <c r="PHK1493" s="1"/>
      <c r="PHL1493" s="1"/>
      <c r="PHM1493" s="1"/>
      <c r="PHN1493" s="1"/>
      <c r="PHO1493" s="1"/>
      <c r="PHP1493" s="1"/>
      <c r="PHQ1493" s="1"/>
      <c r="PHR1493" s="1"/>
      <c r="PHS1493" s="1"/>
      <c r="PHT1493" s="1"/>
      <c r="PHU1493" s="1"/>
      <c r="PHV1493" s="1"/>
      <c r="PHW1493" s="1"/>
      <c r="PHX1493" s="1"/>
      <c r="PHY1493" s="1"/>
      <c r="PHZ1493" s="1"/>
      <c r="PIA1493" s="1"/>
      <c r="PIB1493" s="1"/>
      <c r="PIC1493" s="1"/>
      <c r="PID1493" s="1"/>
      <c r="PIE1493" s="1"/>
      <c r="PIF1493" s="1"/>
      <c r="PIG1493" s="1"/>
      <c r="PIH1493" s="1"/>
      <c r="PII1493" s="1"/>
      <c r="PIJ1493" s="1"/>
      <c r="PIK1493" s="1"/>
      <c r="PIL1493" s="1"/>
      <c r="PIM1493" s="1"/>
      <c r="PIN1493" s="1"/>
      <c r="PIO1493" s="1"/>
      <c r="PIP1493" s="1"/>
      <c r="PIQ1493" s="1"/>
      <c r="PIR1493" s="1"/>
      <c r="PIS1493" s="1"/>
      <c r="PIT1493" s="1"/>
      <c r="PIU1493" s="1"/>
      <c r="PIV1493" s="1"/>
      <c r="PIW1493" s="1"/>
      <c r="PIX1493" s="1"/>
      <c r="PIY1493" s="1"/>
      <c r="PIZ1493" s="1"/>
      <c r="PJA1493" s="1"/>
      <c r="PJB1493" s="1"/>
      <c r="PJC1493" s="1"/>
      <c r="PJD1493" s="1"/>
      <c r="PJE1493" s="1"/>
      <c r="PJF1493" s="1"/>
      <c r="PJG1493" s="1"/>
      <c r="PJH1493" s="1"/>
      <c r="PJI1493" s="1"/>
      <c r="PJJ1493" s="1"/>
      <c r="PJK1493" s="1"/>
      <c r="PJL1493" s="1"/>
      <c r="PJM1493" s="1"/>
      <c r="PJN1493" s="1"/>
      <c r="PJO1493" s="1"/>
      <c r="PJP1493" s="1"/>
      <c r="PJQ1493" s="1"/>
      <c r="PJR1493" s="1"/>
      <c r="PJS1493" s="1"/>
      <c r="PJT1493" s="1"/>
      <c r="PJU1493" s="1"/>
      <c r="PJV1493" s="1"/>
      <c r="PJW1493" s="1"/>
      <c r="PJX1493" s="1"/>
      <c r="PJY1493" s="1"/>
      <c r="PJZ1493" s="1"/>
      <c r="PKA1493" s="1"/>
      <c r="PKB1493" s="1"/>
      <c r="PKC1493" s="1"/>
      <c r="PKD1493" s="1"/>
      <c r="PKE1493" s="1"/>
      <c r="PKF1493" s="1"/>
      <c r="PKG1493" s="1"/>
      <c r="PKH1493" s="1"/>
      <c r="PKI1493" s="1"/>
      <c r="PKJ1493" s="1"/>
      <c r="PKK1493" s="1"/>
      <c r="PKL1493" s="1"/>
      <c r="PKM1493" s="1"/>
      <c r="PKN1493" s="1"/>
      <c r="PKO1493" s="1"/>
      <c r="PKP1493" s="1"/>
      <c r="PKQ1493" s="1"/>
      <c r="PKR1493" s="1"/>
      <c r="PKS1493" s="1"/>
      <c r="PKT1493" s="1"/>
      <c r="PKU1493" s="1"/>
      <c r="PKV1493" s="1"/>
      <c r="PKW1493" s="1"/>
      <c r="PKX1493" s="1"/>
      <c r="PKY1493" s="1"/>
      <c r="PKZ1493" s="1"/>
      <c r="PLA1493" s="1"/>
      <c r="PLB1493" s="1"/>
      <c r="PLC1493" s="1"/>
      <c r="PLD1493" s="1"/>
      <c r="PLE1493" s="1"/>
      <c r="PLF1493" s="1"/>
      <c r="PLG1493" s="1"/>
      <c r="PLH1493" s="1"/>
      <c r="PLI1493" s="1"/>
      <c r="PLJ1493" s="1"/>
      <c r="PLK1493" s="1"/>
      <c r="PLL1493" s="1"/>
      <c r="PLM1493" s="1"/>
      <c r="PLN1493" s="1"/>
      <c r="PLO1493" s="1"/>
      <c r="PLP1493" s="1"/>
      <c r="PLQ1493" s="1"/>
      <c r="PLR1493" s="1"/>
      <c r="PLS1493" s="1"/>
      <c r="PLT1493" s="1"/>
      <c r="PLU1493" s="1"/>
      <c r="PLV1493" s="1"/>
      <c r="PLW1493" s="1"/>
      <c r="PLX1493" s="1"/>
      <c r="PLY1493" s="1"/>
      <c r="PLZ1493" s="1"/>
      <c r="PMA1493" s="1"/>
      <c r="PMB1493" s="1"/>
      <c r="PMC1493" s="1"/>
      <c r="PMD1493" s="1"/>
      <c r="PME1493" s="1"/>
      <c r="PMF1493" s="1"/>
      <c r="PMG1493" s="1"/>
      <c r="PMH1493" s="1"/>
      <c r="PMI1493" s="1"/>
      <c r="PMJ1493" s="1"/>
      <c r="PMK1493" s="1"/>
      <c r="PML1493" s="1"/>
      <c r="PMM1493" s="1"/>
      <c r="PMN1493" s="1"/>
      <c r="PMO1493" s="1"/>
      <c r="PMP1493" s="1"/>
      <c r="PMQ1493" s="1"/>
      <c r="PMR1493" s="1"/>
      <c r="PMS1493" s="1"/>
      <c r="PMT1493" s="1"/>
      <c r="PMU1493" s="1"/>
      <c r="PMV1493" s="1"/>
      <c r="PMW1493" s="1"/>
      <c r="PMX1493" s="1"/>
      <c r="PMY1493" s="1"/>
      <c r="PMZ1493" s="1"/>
      <c r="PNA1493" s="1"/>
      <c r="PNB1493" s="1"/>
      <c r="PNC1493" s="1"/>
      <c r="PND1493" s="1"/>
      <c r="PNE1493" s="1"/>
      <c r="PNF1493" s="1"/>
      <c r="PNG1493" s="1"/>
      <c r="PNH1493" s="1"/>
      <c r="PNI1493" s="1"/>
      <c r="PNJ1493" s="1"/>
      <c r="PNK1493" s="1"/>
      <c r="PNL1493" s="1"/>
      <c r="PNM1493" s="1"/>
      <c r="PNN1493" s="1"/>
      <c r="PNO1493" s="1"/>
      <c r="PNP1493" s="1"/>
      <c r="PNQ1493" s="1"/>
      <c r="PNR1493" s="1"/>
      <c r="PNS1493" s="1"/>
      <c r="PNT1493" s="1"/>
      <c r="PNU1493" s="1"/>
      <c r="PNV1493" s="1"/>
      <c r="PNW1493" s="1"/>
      <c r="PNX1493" s="1"/>
      <c r="PNY1493" s="1"/>
      <c r="PNZ1493" s="1"/>
      <c r="POA1493" s="1"/>
      <c r="POB1493" s="1"/>
      <c r="POC1493" s="1"/>
      <c r="POD1493" s="1"/>
      <c r="POE1493" s="1"/>
      <c r="POF1493" s="1"/>
      <c r="POG1493" s="1"/>
      <c r="POH1493" s="1"/>
      <c r="POI1493" s="1"/>
      <c r="POJ1493" s="1"/>
      <c r="POK1493" s="1"/>
      <c r="POL1493" s="1"/>
      <c r="POM1493" s="1"/>
      <c r="PON1493" s="1"/>
      <c r="POO1493" s="1"/>
      <c r="POP1493" s="1"/>
      <c r="POQ1493" s="1"/>
      <c r="POR1493" s="1"/>
      <c r="POS1493" s="1"/>
      <c r="POT1493" s="1"/>
      <c r="POU1493" s="1"/>
      <c r="POV1493" s="1"/>
      <c r="POW1493" s="1"/>
      <c r="POX1493" s="1"/>
      <c r="POY1493" s="1"/>
      <c r="POZ1493" s="1"/>
      <c r="PPA1493" s="1"/>
      <c r="PPB1493" s="1"/>
      <c r="PPC1493" s="1"/>
      <c r="PPD1493" s="1"/>
      <c r="PPE1493" s="1"/>
      <c r="PPF1493" s="1"/>
      <c r="PPG1493" s="1"/>
      <c r="PPH1493" s="1"/>
      <c r="PPI1493" s="1"/>
      <c r="PPJ1493" s="1"/>
      <c r="PPK1493" s="1"/>
      <c r="PPL1493" s="1"/>
      <c r="PPM1493" s="1"/>
      <c r="PPN1493" s="1"/>
      <c r="PPO1493" s="1"/>
      <c r="PPP1493" s="1"/>
      <c r="PPQ1493" s="1"/>
      <c r="PPR1493" s="1"/>
      <c r="PPS1493" s="1"/>
      <c r="PPT1493" s="1"/>
      <c r="PPU1493" s="1"/>
      <c r="PPV1493" s="1"/>
      <c r="PPW1493" s="1"/>
      <c r="PPX1493" s="1"/>
      <c r="PPY1493" s="1"/>
      <c r="PPZ1493" s="1"/>
      <c r="PQA1493" s="1"/>
      <c r="PQB1493" s="1"/>
      <c r="PQC1493" s="1"/>
      <c r="PQD1493" s="1"/>
      <c r="PQE1493" s="1"/>
      <c r="PQF1493" s="1"/>
      <c r="PQG1493" s="1"/>
      <c r="PQH1493" s="1"/>
      <c r="PQI1493" s="1"/>
      <c r="PQJ1493" s="1"/>
      <c r="PQK1493" s="1"/>
      <c r="PQL1493" s="1"/>
      <c r="PQM1493" s="1"/>
      <c r="PQN1493" s="1"/>
      <c r="PQO1493" s="1"/>
      <c r="PQP1493" s="1"/>
      <c r="PQQ1493" s="1"/>
      <c r="PQR1493" s="1"/>
      <c r="PQS1493" s="1"/>
      <c r="PQT1493" s="1"/>
      <c r="PQU1493" s="1"/>
      <c r="PQV1493" s="1"/>
      <c r="PQW1493" s="1"/>
      <c r="PQX1493" s="1"/>
      <c r="PQY1493" s="1"/>
      <c r="PQZ1493" s="1"/>
      <c r="PRA1493" s="1"/>
      <c r="PRB1493" s="1"/>
      <c r="PRC1493" s="1"/>
      <c r="PRD1493" s="1"/>
      <c r="PRE1493" s="1"/>
      <c r="PRF1493" s="1"/>
      <c r="PRG1493" s="1"/>
      <c r="PRH1493" s="1"/>
      <c r="PRI1493" s="1"/>
      <c r="PRJ1493" s="1"/>
      <c r="PRK1493" s="1"/>
      <c r="PRL1493" s="1"/>
      <c r="PRM1493" s="1"/>
      <c r="PRN1493" s="1"/>
      <c r="PRO1493" s="1"/>
      <c r="PRP1493" s="1"/>
      <c r="PRQ1493" s="1"/>
      <c r="PRR1493" s="1"/>
      <c r="PRS1493" s="1"/>
      <c r="PRT1493" s="1"/>
      <c r="PRU1493" s="1"/>
      <c r="PRV1493" s="1"/>
      <c r="PRW1493" s="1"/>
      <c r="PRX1493" s="1"/>
      <c r="PRY1493" s="1"/>
      <c r="PRZ1493" s="1"/>
      <c r="PSA1493" s="1"/>
      <c r="PSB1493" s="1"/>
      <c r="PSC1493" s="1"/>
      <c r="PSD1493" s="1"/>
      <c r="PSE1493" s="1"/>
      <c r="PSF1493" s="1"/>
      <c r="PSG1493" s="1"/>
      <c r="PSH1493" s="1"/>
      <c r="PSI1493" s="1"/>
      <c r="PSJ1493" s="1"/>
      <c r="PSK1493" s="1"/>
      <c r="PSL1493" s="1"/>
      <c r="PSM1493" s="1"/>
      <c r="PSN1493" s="1"/>
      <c r="PSO1493" s="1"/>
      <c r="PSP1493" s="1"/>
      <c r="PSQ1493" s="1"/>
      <c r="PSR1493" s="1"/>
      <c r="PSS1493" s="1"/>
      <c r="PST1493" s="1"/>
      <c r="PSU1493" s="1"/>
      <c r="PSV1493" s="1"/>
      <c r="PSW1493" s="1"/>
      <c r="PSX1493" s="1"/>
      <c r="PSY1493" s="1"/>
      <c r="PSZ1493" s="1"/>
      <c r="PTA1493" s="1"/>
      <c r="PTB1493" s="1"/>
      <c r="PTC1493" s="1"/>
      <c r="PTD1493" s="1"/>
      <c r="PTE1493" s="1"/>
      <c r="PTF1493" s="1"/>
      <c r="PTG1493" s="1"/>
      <c r="PTH1493" s="1"/>
      <c r="PTI1493" s="1"/>
      <c r="PTJ1493" s="1"/>
      <c r="PTK1493" s="1"/>
      <c r="PTL1493" s="1"/>
      <c r="PTM1493" s="1"/>
      <c r="PTN1493" s="1"/>
      <c r="PTO1493" s="1"/>
      <c r="PTP1493" s="1"/>
      <c r="PTQ1493" s="1"/>
      <c r="PTR1493" s="1"/>
      <c r="PTS1493" s="1"/>
      <c r="PTT1493" s="1"/>
      <c r="PTU1493" s="1"/>
      <c r="PTV1493" s="1"/>
      <c r="PTW1493" s="1"/>
      <c r="PTX1493" s="1"/>
      <c r="PTY1493" s="1"/>
      <c r="PTZ1493" s="1"/>
      <c r="PUA1493" s="1"/>
      <c r="PUB1493" s="1"/>
      <c r="PUC1493" s="1"/>
      <c r="PUD1493" s="1"/>
      <c r="PUE1493" s="1"/>
      <c r="PUF1493" s="1"/>
      <c r="PUG1493" s="1"/>
      <c r="PUH1493" s="1"/>
      <c r="PUI1493" s="1"/>
      <c r="PUJ1493" s="1"/>
      <c r="PUK1493" s="1"/>
      <c r="PUL1493" s="1"/>
      <c r="PUM1493" s="1"/>
      <c r="PUN1493" s="1"/>
      <c r="PUO1493" s="1"/>
      <c r="PUP1493" s="1"/>
      <c r="PUQ1493" s="1"/>
      <c r="PUR1493" s="1"/>
      <c r="PUS1493" s="1"/>
      <c r="PUT1493" s="1"/>
      <c r="PUU1493" s="1"/>
      <c r="PUV1493" s="1"/>
      <c r="PUW1493" s="1"/>
      <c r="PUX1493" s="1"/>
      <c r="PUY1493" s="1"/>
      <c r="PUZ1493" s="1"/>
      <c r="PVA1493" s="1"/>
      <c r="PVB1493" s="1"/>
      <c r="PVC1493" s="1"/>
      <c r="PVD1493" s="1"/>
      <c r="PVE1493" s="1"/>
      <c r="PVF1493" s="1"/>
      <c r="PVG1493" s="1"/>
      <c r="PVH1493" s="1"/>
      <c r="PVI1493" s="1"/>
      <c r="PVJ1493" s="1"/>
      <c r="PVK1493" s="1"/>
      <c r="PVL1493" s="1"/>
      <c r="PVM1493" s="1"/>
      <c r="PVN1493" s="1"/>
      <c r="PVO1493" s="1"/>
      <c r="PVP1493" s="1"/>
      <c r="PVQ1493" s="1"/>
      <c r="PVR1493" s="1"/>
      <c r="PVS1493" s="1"/>
      <c r="PVT1493" s="1"/>
      <c r="PVU1493" s="1"/>
      <c r="PVV1493" s="1"/>
      <c r="PVW1493" s="1"/>
      <c r="PVX1493" s="1"/>
      <c r="PVY1493" s="1"/>
      <c r="PVZ1493" s="1"/>
      <c r="PWA1493" s="1"/>
      <c r="PWB1493" s="1"/>
      <c r="PWC1493" s="1"/>
      <c r="PWD1493" s="1"/>
      <c r="PWE1493" s="1"/>
      <c r="PWF1493" s="1"/>
      <c r="PWG1493" s="1"/>
      <c r="PWH1493" s="1"/>
      <c r="PWI1493" s="1"/>
      <c r="PWJ1493" s="1"/>
      <c r="PWK1493" s="1"/>
      <c r="PWL1493" s="1"/>
      <c r="PWM1493" s="1"/>
      <c r="PWN1493" s="1"/>
      <c r="PWO1493" s="1"/>
      <c r="PWP1493" s="1"/>
      <c r="PWQ1493" s="1"/>
      <c r="PWR1493" s="1"/>
      <c r="PWS1493" s="1"/>
      <c r="PWT1493" s="1"/>
      <c r="PWU1493" s="1"/>
      <c r="PWV1493" s="1"/>
      <c r="PWW1493" s="1"/>
      <c r="PWX1493" s="1"/>
      <c r="PWY1493" s="1"/>
      <c r="PWZ1493" s="1"/>
      <c r="PXA1493" s="1"/>
      <c r="PXB1493" s="1"/>
      <c r="PXC1493" s="1"/>
      <c r="PXD1493" s="1"/>
      <c r="PXE1493" s="1"/>
      <c r="PXF1493" s="1"/>
      <c r="PXG1493" s="1"/>
      <c r="PXH1493" s="1"/>
      <c r="PXI1493" s="1"/>
      <c r="PXJ1493" s="1"/>
      <c r="PXK1493" s="1"/>
      <c r="PXL1493" s="1"/>
      <c r="PXM1493" s="1"/>
      <c r="PXN1493" s="1"/>
      <c r="PXO1493" s="1"/>
      <c r="PXP1493" s="1"/>
      <c r="PXQ1493" s="1"/>
      <c r="PXR1493" s="1"/>
      <c r="PXS1493" s="1"/>
      <c r="PXT1493" s="1"/>
      <c r="PXU1493" s="1"/>
      <c r="PXV1493" s="1"/>
      <c r="PXW1493" s="1"/>
      <c r="PXX1493" s="1"/>
      <c r="PXY1493" s="1"/>
      <c r="PXZ1493" s="1"/>
      <c r="PYA1493" s="1"/>
      <c r="PYB1493" s="1"/>
      <c r="PYC1493" s="1"/>
      <c r="PYD1493" s="1"/>
      <c r="PYE1493" s="1"/>
      <c r="PYF1493" s="1"/>
      <c r="PYG1493" s="1"/>
      <c r="PYH1493" s="1"/>
      <c r="PYI1493" s="1"/>
      <c r="PYJ1493" s="1"/>
      <c r="PYK1493" s="1"/>
      <c r="PYL1493" s="1"/>
      <c r="PYM1493" s="1"/>
      <c r="PYN1493" s="1"/>
      <c r="PYO1493" s="1"/>
      <c r="PYP1493" s="1"/>
      <c r="PYQ1493" s="1"/>
      <c r="PYR1493" s="1"/>
      <c r="PYS1493" s="1"/>
      <c r="PYT1493" s="1"/>
      <c r="PYU1493" s="1"/>
      <c r="PYV1493" s="1"/>
      <c r="PYW1493" s="1"/>
      <c r="PYX1493" s="1"/>
      <c r="PYY1493" s="1"/>
      <c r="PYZ1493" s="1"/>
      <c r="PZA1493" s="1"/>
      <c r="PZB1493" s="1"/>
      <c r="PZC1493" s="1"/>
      <c r="PZD1493" s="1"/>
      <c r="PZE1493" s="1"/>
      <c r="PZF1493" s="1"/>
      <c r="PZG1493" s="1"/>
      <c r="PZH1493" s="1"/>
      <c r="PZI1493" s="1"/>
      <c r="PZJ1493" s="1"/>
      <c r="PZK1493" s="1"/>
      <c r="PZL1493" s="1"/>
      <c r="PZM1493" s="1"/>
      <c r="PZN1493" s="1"/>
      <c r="PZO1493" s="1"/>
      <c r="PZP1493" s="1"/>
      <c r="PZQ1493" s="1"/>
      <c r="PZR1493" s="1"/>
      <c r="PZS1493" s="1"/>
      <c r="PZT1493" s="1"/>
      <c r="PZU1493" s="1"/>
      <c r="PZV1493" s="1"/>
      <c r="PZW1493" s="1"/>
      <c r="PZX1493" s="1"/>
      <c r="PZY1493" s="1"/>
      <c r="PZZ1493" s="1"/>
      <c r="QAA1493" s="1"/>
      <c r="QAB1493" s="1"/>
      <c r="QAC1493" s="1"/>
      <c r="QAD1493" s="1"/>
      <c r="QAE1493" s="1"/>
      <c r="QAF1493" s="1"/>
      <c r="QAG1493" s="1"/>
      <c r="QAH1493" s="1"/>
      <c r="QAI1493" s="1"/>
      <c r="QAJ1493" s="1"/>
      <c r="QAK1493" s="1"/>
      <c r="QAL1493" s="1"/>
      <c r="QAM1493" s="1"/>
      <c r="QAN1493" s="1"/>
      <c r="QAO1493" s="1"/>
      <c r="QAP1493" s="1"/>
      <c r="QAQ1493" s="1"/>
      <c r="QAR1493" s="1"/>
      <c r="QAS1493" s="1"/>
      <c r="QAT1493" s="1"/>
      <c r="QAU1493" s="1"/>
      <c r="QAV1493" s="1"/>
      <c r="QAW1493" s="1"/>
      <c r="QAX1493" s="1"/>
      <c r="QAY1493" s="1"/>
      <c r="QAZ1493" s="1"/>
      <c r="QBA1493" s="1"/>
      <c r="QBB1493" s="1"/>
      <c r="QBC1493" s="1"/>
      <c r="QBD1493" s="1"/>
      <c r="QBE1493" s="1"/>
      <c r="QBF1493" s="1"/>
      <c r="QBG1493" s="1"/>
      <c r="QBH1493" s="1"/>
      <c r="QBI1493" s="1"/>
      <c r="QBJ1493" s="1"/>
      <c r="QBK1493" s="1"/>
      <c r="QBL1493" s="1"/>
      <c r="QBM1493" s="1"/>
      <c r="QBN1493" s="1"/>
      <c r="QBO1493" s="1"/>
      <c r="QBP1493" s="1"/>
      <c r="QBQ1493" s="1"/>
      <c r="QBR1493" s="1"/>
      <c r="QBS1493" s="1"/>
      <c r="QBT1493" s="1"/>
      <c r="QBU1493" s="1"/>
      <c r="QBV1493" s="1"/>
      <c r="QBW1493" s="1"/>
      <c r="QBX1493" s="1"/>
      <c r="QBY1493" s="1"/>
      <c r="QBZ1493" s="1"/>
      <c r="QCA1493" s="1"/>
      <c r="QCB1493" s="1"/>
      <c r="QCC1493" s="1"/>
      <c r="QCD1493" s="1"/>
      <c r="QCE1493" s="1"/>
      <c r="QCF1493" s="1"/>
      <c r="QCG1493" s="1"/>
      <c r="QCH1493" s="1"/>
      <c r="QCI1493" s="1"/>
      <c r="QCJ1493" s="1"/>
      <c r="QCK1493" s="1"/>
      <c r="QCL1493" s="1"/>
      <c r="QCM1493" s="1"/>
      <c r="QCN1493" s="1"/>
      <c r="QCO1493" s="1"/>
      <c r="QCP1493" s="1"/>
      <c r="QCQ1493" s="1"/>
      <c r="QCR1493" s="1"/>
      <c r="QCS1493" s="1"/>
      <c r="QCT1493" s="1"/>
      <c r="QCU1493" s="1"/>
      <c r="QCV1493" s="1"/>
      <c r="QCW1493" s="1"/>
      <c r="QCX1493" s="1"/>
      <c r="QCY1493" s="1"/>
      <c r="QCZ1493" s="1"/>
      <c r="QDA1493" s="1"/>
      <c r="QDB1493" s="1"/>
      <c r="QDC1493" s="1"/>
      <c r="QDD1493" s="1"/>
      <c r="QDE1493" s="1"/>
      <c r="QDF1493" s="1"/>
      <c r="QDG1493" s="1"/>
      <c r="QDH1493" s="1"/>
      <c r="QDI1493" s="1"/>
      <c r="QDJ1493" s="1"/>
      <c r="QDK1493" s="1"/>
      <c r="QDL1493" s="1"/>
      <c r="QDM1493" s="1"/>
      <c r="QDN1493" s="1"/>
      <c r="QDO1493" s="1"/>
      <c r="QDP1493" s="1"/>
      <c r="QDQ1493" s="1"/>
      <c r="QDR1493" s="1"/>
      <c r="QDS1493" s="1"/>
      <c r="QDT1493" s="1"/>
      <c r="QDU1493" s="1"/>
      <c r="QDV1493" s="1"/>
      <c r="QDW1493" s="1"/>
      <c r="QDX1493" s="1"/>
      <c r="QDY1493" s="1"/>
      <c r="QDZ1493" s="1"/>
      <c r="QEA1493" s="1"/>
      <c r="QEB1493" s="1"/>
      <c r="QEC1493" s="1"/>
      <c r="QED1493" s="1"/>
      <c r="QEE1493" s="1"/>
      <c r="QEF1493" s="1"/>
      <c r="QEG1493" s="1"/>
      <c r="QEH1493" s="1"/>
      <c r="QEI1493" s="1"/>
      <c r="QEJ1493" s="1"/>
      <c r="QEK1493" s="1"/>
      <c r="QEL1493" s="1"/>
      <c r="QEM1493" s="1"/>
      <c r="QEN1493" s="1"/>
      <c r="QEO1493" s="1"/>
      <c r="QEP1493" s="1"/>
      <c r="QEQ1493" s="1"/>
      <c r="QER1493" s="1"/>
      <c r="QES1493" s="1"/>
      <c r="QET1493" s="1"/>
      <c r="QEU1493" s="1"/>
      <c r="QEV1493" s="1"/>
      <c r="QEW1493" s="1"/>
      <c r="QEX1493" s="1"/>
      <c r="QEY1493" s="1"/>
      <c r="QEZ1493" s="1"/>
      <c r="QFA1493" s="1"/>
      <c r="QFB1493" s="1"/>
      <c r="QFC1493" s="1"/>
      <c r="QFD1493" s="1"/>
      <c r="QFE1493" s="1"/>
      <c r="QFF1493" s="1"/>
      <c r="QFG1493" s="1"/>
      <c r="QFH1493" s="1"/>
      <c r="QFI1493" s="1"/>
      <c r="QFJ1493" s="1"/>
      <c r="QFK1493" s="1"/>
      <c r="QFL1493" s="1"/>
      <c r="QFM1493" s="1"/>
      <c r="QFN1493" s="1"/>
      <c r="QFO1493" s="1"/>
      <c r="QFP1493" s="1"/>
      <c r="QFQ1493" s="1"/>
      <c r="QFR1493" s="1"/>
      <c r="QFS1493" s="1"/>
      <c r="QFT1493" s="1"/>
      <c r="QFU1493" s="1"/>
      <c r="QFV1493" s="1"/>
      <c r="QFW1493" s="1"/>
      <c r="QFX1493" s="1"/>
      <c r="QFY1493" s="1"/>
      <c r="QFZ1493" s="1"/>
      <c r="QGA1493" s="1"/>
      <c r="QGB1493" s="1"/>
      <c r="QGC1493" s="1"/>
      <c r="QGD1493" s="1"/>
      <c r="QGE1493" s="1"/>
      <c r="QGF1493" s="1"/>
      <c r="QGG1493" s="1"/>
      <c r="QGH1493" s="1"/>
      <c r="QGI1493" s="1"/>
      <c r="QGJ1493" s="1"/>
      <c r="QGK1493" s="1"/>
      <c r="QGL1493" s="1"/>
      <c r="QGM1493" s="1"/>
      <c r="QGN1493" s="1"/>
      <c r="QGO1493" s="1"/>
      <c r="QGP1493" s="1"/>
      <c r="QGQ1493" s="1"/>
      <c r="QGR1493" s="1"/>
      <c r="QGS1493" s="1"/>
      <c r="QGT1493" s="1"/>
      <c r="QGU1493" s="1"/>
      <c r="QGV1493" s="1"/>
      <c r="QGW1493" s="1"/>
      <c r="QGX1493" s="1"/>
      <c r="QGY1493" s="1"/>
      <c r="QGZ1493" s="1"/>
      <c r="QHA1493" s="1"/>
      <c r="QHB1493" s="1"/>
      <c r="QHC1493" s="1"/>
      <c r="QHD1493" s="1"/>
      <c r="QHE1493" s="1"/>
      <c r="QHF1493" s="1"/>
      <c r="QHG1493" s="1"/>
      <c r="QHH1493" s="1"/>
      <c r="QHI1493" s="1"/>
      <c r="QHJ1493" s="1"/>
      <c r="QHK1493" s="1"/>
      <c r="QHL1493" s="1"/>
      <c r="QHM1493" s="1"/>
      <c r="QHN1493" s="1"/>
      <c r="QHO1493" s="1"/>
      <c r="QHP1493" s="1"/>
      <c r="QHQ1493" s="1"/>
      <c r="QHR1493" s="1"/>
      <c r="QHS1493" s="1"/>
      <c r="QHT1493" s="1"/>
      <c r="QHU1493" s="1"/>
      <c r="QHV1493" s="1"/>
      <c r="QHW1493" s="1"/>
      <c r="QHX1493" s="1"/>
      <c r="QHY1493" s="1"/>
      <c r="QHZ1493" s="1"/>
      <c r="QIA1493" s="1"/>
      <c r="QIB1493" s="1"/>
      <c r="QIC1493" s="1"/>
      <c r="QID1493" s="1"/>
      <c r="QIE1493" s="1"/>
      <c r="QIF1493" s="1"/>
      <c r="QIG1493" s="1"/>
      <c r="QIH1493" s="1"/>
      <c r="QII1493" s="1"/>
      <c r="QIJ1493" s="1"/>
      <c r="QIK1493" s="1"/>
      <c r="QIL1493" s="1"/>
      <c r="QIM1493" s="1"/>
      <c r="QIN1493" s="1"/>
      <c r="QIO1493" s="1"/>
      <c r="QIP1493" s="1"/>
      <c r="QIQ1493" s="1"/>
      <c r="QIR1493" s="1"/>
      <c r="QIS1493" s="1"/>
      <c r="QIT1493" s="1"/>
      <c r="QIU1493" s="1"/>
      <c r="QIV1493" s="1"/>
      <c r="QIW1493" s="1"/>
      <c r="QIX1493" s="1"/>
      <c r="QIY1493" s="1"/>
      <c r="QIZ1493" s="1"/>
      <c r="QJA1493" s="1"/>
      <c r="QJB1493" s="1"/>
      <c r="QJC1493" s="1"/>
      <c r="QJD1493" s="1"/>
      <c r="QJE1493" s="1"/>
      <c r="QJF1493" s="1"/>
      <c r="QJG1493" s="1"/>
      <c r="QJH1493" s="1"/>
      <c r="QJI1493" s="1"/>
      <c r="QJJ1493" s="1"/>
      <c r="QJK1493" s="1"/>
      <c r="QJL1493" s="1"/>
      <c r="QJM1493" s="1"/>
      <c r="QJN1493" s="1"/>
      <c r="QJO1493" s="1"/>
      <c r="QJP1493" s="1"/>
      <c r="QJQ1493" s="1"/>
      <c r="QJR1493" s="1"/>
      <c r="QJS1493" s="1"/>
      <c r="QJT1493" s="1"/>
      <c r="QJU1493" s="1"/>
      <c r="QJV1493" s="1"/>
      <c r="QJW1493" s="1"/>
      <c r="QJX1493" s="1"/>
      <c r="QJY1493" s="1"/>
      <c r="QJZ1493" s="1"/>
      <c r="QKA1493" s="1"/>
      <c r="QKB1493" s="1"/>
      <c r="QKC1493" s="1"/>
      <c r="QKD1493" s="1"/>
      <c r="QKE1493" s="1"/>
      <c r="QKF1493" s="1"/>
      <c r="QKG1493" s="1"/>
      <c r="QKH1493" s="1"/>
      <c r="QKI1493" s="1"/>
      <c r="QKJ1493" s="1"/>
      <c r="QKK1493" s="1"/>
      <c r="QKL1493" s="1"/>
      <c r="QKM1493" s="1"/>
      <c r="QKN1493" s="1"/>
      <c r="QKO1493" s="1"/>
      <c r="QKP1493" s="1"/>
      <c r="QKQ1493" s="1"/>
      <c r="QKR1493" s="1"/>
      <c r="QKS1493" s="1"/>
      <c r="QKT1493" s="1"/>
      <c r="QKU1493" s="1"/>
      <c r="QKV1493" s="1"/>
      <c r="QKW1493" s="1"/>
      <c r="QKX1493" s="1"/>
      <c r="QKY1493" s="1"/>
      <c r="QKZ1493" s="1"/>
      <c r="QLA1493" s="1"/>
      <c r="QLB1493" s="1"/>
      <c r="QLC1493" s="1"/>
      <c r="QLD1493" s="1"/>
      <c r="QLE1493" s="1"/>
      <c r="QLF1493" s="1"/>
      <c r="QLG1493" s="1"/>
      <c r="QLH1493" s="1"/>
      <c r="QLI1493" s="1"/>
      <c r="QLJ1493" s="1"/>
      <c r="QLK1493" s="1"/>
      <c r="QLL1493" s="1"/>
      <c r="QLM1493" s="1"/>
      <c r="QLN1493" s="1"/>
      <c r="QLO1493" s="1"/>
      <c r="QLP1493" s="1"/>
      <c r="QLQ1493" s="1"/>
      <c r="QLR1493" s="1"/>
      <c r="QLS1493" s="1"/>
      <c r="QLT1493" s="1"/>
      <c r="QLU1493" s="1"/>
      <c r="QLV1493" s="1"/>
      <c r="QLW1493" s="1"/>
      <c r="QLX1493" s="1"/>
      <c r="QLY1493" s="1"/>
      <c r="QLZ1493" s="1"/>
      <c r="QMA1493" s="1"/>
      <c r="QMB1493" s="1"/>
      <c r="QMC1493" s="1"/>
      <c r="QMD1493" s="1"/>
      <c r="QME1493" s="1"/>
      <c r="QMF1493" s="1"/>
      <c r="QMG1493" s="1"/>
      <c r="QMH1493" s="1"/>
      <c r="QMI1493" s="1"/>
      <c r="QMJ1493" s="1"/>
      <c r="QMK1493" s="1"/>
      <c r="QML1493" s="1"/>
      <c r="QMM1493" s="1"/>
      <c r="QMN1493" s="1"/>
      <c r="QMO1493" s="1"/>
      <c r="QMP1493" s="1"/>
      <c r="QMQ1493" s="1"/>
      <c r="QMR1493" s="1"/>
      <c r="QMS1493" s="1"/>
      <c r="QMT1493" s="1"/>
      <c r="QMU1493" s="1"/>
      <c r="QMV1493" s="1"/>
      <c r="QMW1493" s="1"/>
      <c r="QMX1493" s="1"/>
      <c r="QMY1493" s="1"/>
      <c r="QMZ1493" s="1"/>
      <c r="QNA1493" s="1"/>
      <c r="QNB1493" s="1"/>
      <c r="QNC1493" s="1"/>
      <c r="QND1493" s="1"/>
      <c r="QNE1493" s="1"/>
      <c r="QNF1493" s="1"/>
      <c r="QNG1493" s="1"/>
      <c r="QNH1493" s="1"/>
      <c r="QNI1493" s="1"/>
      <c r="QNJ1493" s="1"/>
      <c r="QNK1493" s="1"/>
      <c r="QNL1493" s="1"/>
      <c r="QNM1493" s="1"/>
      <c r="QNN1493" s="1"/>
      <c r="QNO1493" s="1"/>
      <c r="QNP1493" s="1"/>
      <c r="QNQ1493" s="1"/>
      <c r="QNR1493" s="1"/>
      <c r="QNS1493" s="1"/>
      <c r="QNT1493" s="1"/>
      <c r="QNU1493" s="1"/>
      <c r="QNV1493" s="1"/>
      <c r="QNW1493" s="1"/>
      <c r="QNX1493" s="1"/>
      <c r="QNY1493" s="1"/>
      <c r="QNZ1493" s="1"/>
      <c r="QOA1493" s="1"/>
      <c r="QOB1493" s="1"/>
      <c r="QOC1493" s="1"/>
      <c r="QOD1493" s="1"/>
      <c r="QOE1493" s="1"/>
      <c r="QOF1493" s="1"/>
      <c r="QOG1493" s="1"/>
      <c r="QOH1493" s="1"/>
      <c r="QOI1493" s="1"/>
      <c r="QOJ1493" s="1"/>
      <c r="QOK1493" s="1"/>
      <c r="QOL1493" s="1"/>
      <c r="QOM1493" s="1"/>
      <c r="QON1493" s="1"/>
      <c r="QOO1493" s="1"/>
      <c r="QOP1493" s="1"/>
      <c r="QOQ1493" s="1"/>
      <c r="QOR1493" s="1"/>
      <c r="QOS1493" s="1"/>
      <c r="QOT1493" s="1"/>
      <c r="QOU1493" s="1"/>
      <c r="QOV1493" s="1"/>
      <c r="QOW1493" s="1"/>
      <c r="QOX1493" s="1"/>
      <c r="QOY1493" s="1"/>
      <c r="QOZ1493" s="1"/>
      <c r="QPA1493" s="1"/>
      <c r="QPB1493" s="1"/>
      <c r="QPC1493" s="1"/>
      <c r="QPD1493" s="1"/>
      <c r="QPE1493" s="1"/>
      <c r="QPF1493" s="1"/>
      <c r="QPG1493" s="1"/>
      <c r="QPH1493" s="1"/>
      <c r="QPI1493" s="1"/>
      <c r="QPJ1493" s="1"/>
      <c r="QPK1493" s="1"/>
      <c r="QPL1493" s="1"/>
      <c r="QPM1493" s="1"/>
      <c r="QPN1493" s="1"/>
      <c r="QPO1493" s="1"/>
      <c r="QPP1493" s="1"/>
      <c r="QPQ1493" s="1"/>
      <c r="QPR1493" s="1"/>
      <c r="QPS1493" s="1"/>
      <c r="QPT1493" s="1"/>
      <c r="QPU1493" s="1"/>
      <c r="QPV1493" s="1"/>
      <c r="QPW1493" s="1"/>
      <c r="QPX1493" s="1"/>
      <c r="QPY1493" s="1"/>
      <c r="QPZ1493" s="1"/>
      <c r="QQA1493" s="1"/>
      <c r="QQB1493" s="1"/>
      <c r="QQC1493" s="1"/>
      <c r="QQD1493" s="1"/>
      <c r="QQE1493" s="1"/>
      <c r="QQF1493" s="1"/>
      <c r="QQG1493" s="1"/>
      <c r="QQH1493" s="1"/>
      <c r="QQI1493" s="1"/>
      <c r="QQJ1493" s="1"/>
      <c r="QQK1493" s="1"/>
      <c r="QQL1493" s="1"/>
      <c r="QQM1493" s="1"/>
      <c r="QQN1493" s="1"/>
      <c r="QQO1493" s="1"/>
      <c r="QQP1493" s="1"/>
      <c r="QQQ1493" s="1"/>
      <c r="QQR1493" s="1"/>
      <c r="QQS1493" s="1"/>
      <c r="QQT1493" s="1"/>
      <c r="QQU1493" s="1"/>
      <c r="QQV1493" s="1"/>
      <c r="QQW1493" s="1"/>
      <c r="QQX1493" s="1"/>
      <c r="QQY1493" s="1"/>
      <c r="QQZ1493" s="1"/>
      <c r="QRA1493" s="1"/>
      <c r="QRB1493" s="1"/>
      <c r="QRC1493" s="1"/>
      <c r="QRD1493" s="1"/>
      <c r="QRE1493" s="1"/>
      <c r="QRF1493" s="1"/>
      <c r="QRG1493" s="1"/>
      <c r="QRH1493" s="1"/>
      <c r="QRI1493" s="1"/>
      <c r="QRJ1493" s="1"/>
      <c r="QRK1493" s="1"/>
      <c r="QRL1493" s="1"/>
      <c r="QRM1493" s="1"/>
      <c r="QRN1493" s="1"/>
      <c r="QRO1493" s="1"/>
      <c r="QRP1493" s="1"/>
      <c r="QRQ1493" s="1"/>
      <c r="QRR1493" s="1"/>
      <c r="QRS1493" s="1"/>
      <c r="QRT1493" s="1"/>
      <c r="QRU1493" s="1"/>
      <c r="QRV1493" s="1"/>
      <c r="QRW1493" s="1"/>
      <c r="QRX1493" s="1"/>
      <c r="QRY1493" s="1"/>
      <c r="QRZ1493" s="1"/>
      <c r="QSA1493" s="1"/>
      <c r="QSB1493" s="1"/>
      <c r="QSC1493" s="1"/>
      <c r="QSD1493" s="1"/>
      <c r="QSE1493" s="1"/>
      <c r="QSF1493" s="1"/>
      <c r="QSG1493" s="1"/>
      <c r="QSH1493" s="1"/>
      <c r="QSI1493" s="1"/>
      <c r="QSJ1493" s="1"/>
      <c r="QSK1493" s="1"/>
      <c r="QSL1493" s="1"/>
      <c r="QSM1493" s="1"/>
      <c r="QSN1493" s="1"/>
      <c r="QSO1493" s="1"/>
      <c r="QSP1493" s="1"/>
      <c r="QSQ1493" s="1"/>
      <c r="QSR1493" s="1"/>
      <c r="QSS1493" s="1"/>
      <c r="QST1493" s="1"/>
      <c r="QSU1493" s="1"/>
      <c r="QSV1493" s="1"/>
      <c r="QSW1493" s="1"/>
      <c r="QSX1493" s="1"/>
      <c r="QSY1493" s="1"/>
      <c r="QSZ1493" s="1"/>
      <c r="QTA1493" s="1"/>
      <c r="QTB1493" s="1"/>
      <c r="QTC1493" s="1"/>
      <c r="QTD1493" s="1"/>
      <c r="QTE1493" s="1"/>
      <c r="QTF1493" s="1"/>
      <c r="QTG1493" s="1"/>
      <c r="QTH1493" s="1"/>
      <c r="QTI1493" s="1"/>
      <c r="QTJ1493" s="1"/>
      <c r="QTK1493" s="1"/>
      <c r="QTL1493" s="1"/>
      <c r="QTM1493" s="1"/>
      <c r="QTN1493" s="1"/>
      <c r="QTO1493" s="1"/>
      <c r="QTP1493" s="1"/>
      <c r="QTQ1493" s="1"/>
      <c r="QTR1493" s="1"/>
      <c r="QTS1493" s="1"/>
      <c r="QTT1493" s="1"/>
      <c r="QTU1493" s="1"/>
      <c r="QTV1493" s="1"/>
      <c r="QTW1493" s="1"/>
      <c r="QTX1493" s="1"/>
      <c r="QTY1493" s="1"/>
      <c r="QTZ1493" s="1"/>
      <c r="QUA1493" s="1"/>
      <c r="QUB1493" s="1"/>
      <c r="QUC1493" s="1"/>
      <c r="QUD1493" s="1"/>
      <c r="QUE1493" s="1"/>
      <c r="QUF1493" s="1"/>
      <c r="QUG1493" s="1"/>
      <c r="QUH1493" s="1"/>
      <c r="QUI1493" s="1"/>
      <c r="QUJ1493" s="1"/>
      <c r="QUK1493" s="1"/>
      <c r="QUL1493" s="1"/>
      <c r="QUM1493" s="1"/>
      <c r="QUN1493" s="1"/>
      <c r="QUO1493" s="1"/>
      <c r="QUP1493" s="1"/>
      <c r="QUQ1493" s="1"/>
      <c r="QUR1493" s="1"/>
      <c r="QUS1493" s="1"/>
      <c r="QUT1493" s="1"/>
      <c r="QUU1493" s="1"/>
      <c r="QUV1493" s="1"/>
      <c r="QUW1493" s="1"/>
      <c r="QUX1493" s="1"/>
      <c r="QUY1493" s="1"/>
      <c r="QUZ1493" s="1"/>
      <c r="QVA1493" s="1"/>
      <c r="QVB1493" s="1"/>
      <c r="QVC1493" s="1"/>
      <c r="QVD1493" s="1"/>
      <c r="QVE1493" s="1"/>
      <c r="QVF1493" s="1"/>
      <c r="QVG1493" s="1"/>
      <c r="QVH1493" s="1"/>
      <c r="QVI1493" s="1"/>
      <c r="QVJ1493" s="1"/>
      <c r="QVK1493" s="1"/>
      <c r="QVL1493" s="1"/>
      <c r="QVM1493" s="1"/>
      <c r="QVN1493" s="1"/>
      <c r="QVO1493" s="1"/>
      <c r="QVP1493" s="1"/>
      <c r="QVQ1493" s="1"/>
      <c r="QVR1493" s="1"/>
      <c r="QVS1493" s="1"/>
      <c r="QVT1493" s="1"/>
      <c r="QVU1493" s="1"/>
      <c r="QVV1493" s="1"/>
      <c r="QVW1493" s="1"/>
      <c r="QVX1493" s="1"/>
      <c r="QVY1493" s="1"/>
      <c r="QVZ1493" s="1"/>
      <c r="QWA1493" s="1"/>
      <c r="QWB1493" s="1"/>
      <c r="QWC1493" s="1"/>
      <c r="QWD1493" s="1"/>
      <c r="QWE1493" s="1"/>
      <c r="QWF1493" s="1"/>
      <c r="QWG1493" s="1"/>
      <c r="QWH1493" s="1"/>
      <c r="QWI1493" s="1"/>
      <c r="QWJ1493" s="1"/>
      <c r="QWK1493" s="1"/>
      <c r="QWL1493" s="1"/>
      <c r="QWM1493" s="1"/>
      <c r="QWN1493" s="1"/>
      <c r="QWO1493" s="1"/>
      <c r="QWP1493" s="1"/>
      <c r="QWQ1493" s="1"/>
      <c r="QWR1493" s="1"/>
      <c r="QWS1493" s="1"/>
      <c r="QWT1493" s="1"/>
      <c r="QWU1493" s="1"/>
      <c r="QWV1493" s="1"/>
      <c r="QWW1493" s="1"/>
      <c r="QWX1493" s="1"/>
      <c r="QWY1493" s="1"/>
      <c r="QWZ1493" s="1"/>
      <c r="QXA1493" s="1"/>
      <c r="QXB1493" s="1"/>
      <c r="QXC1493" s="1"/>
      <c r="QXD1493" s="1"/>
      <c r="QXE1493" s="1"/>
      <c r="QXF1493" s="1"/>
      <c r="QXG1493" s="1"/>
      <c r="QXH1493" s="1"/>
      <c r="QXI1493" s="1"/>
      <c r="QXJ1493" s="1"/>
      <c r="QXK1493" s="1"/>
      <c r="QXL1493" s="1"/>
      <c r="QXM1493" s="1"/>
      <c r="QXN1493" s="1"/>
      <c r="QXO1493" s="1"/>
      <c r="QXP1493" s="1"/>
      <c r="QXQ1493" s="1"/>
      <c r="QXR1493" s="1"/>
      <c r="QXS1493" s="1"/>
      <c r="QXT1493" s="1"/>
      <c r="QXU1493" s="1"/>
      <c r="QXV1493" s="1"/>
      <c r="QXW1493" s="1"/>
      <c r="QXX1493" s="1"/>
      <c r="QXY1493" s="1"/>
      <c r="QXZ1493" s="1"/>
      <c r="QYA1493" s="1"/>
      <c r="QYB1493" s="1"/>
      <c r="QYC1493" s="1"/>
      <c r="QYD1493" s="1"/>
      <c r="QYE1493" s="1"/>
      <c r="QYF1493" s="1"/>
      <c r="QYG1493" s="1"/>
      <c r="QYH1493" s="1"/>
      <c r="QYI1493" s="1"/>
      <c r="QYJ1493" s="1"/>
      <c r="QYK1493" s="1"/>
      <c r="QYL1493" s="1"/>
      <c r="QYM1493" s="1"/>
      <c r="QYN1493" s="1"/>
      <c r="QYO1493" s="1"/>
      <c r="QYP1493" s="1"/>
      <c r="QYQ1493" s="1"/>
      <c r="QYR1493" s="1"/>
      <c r="QYS1493" s="1"/>
      <c r="QYT1493" s="1"/>
      <c r="QYU1493" s="1"/>
      <c r="QYV1493" s="1"/>
      <c r="QYW1493" s="1"/>
      <c r="QYX1493" s="1"/>
      <c r="QYY1493" s="1"/>
      <c r="QYZ1493" s="1"/>
      <c r="QZA1493" s="1"/>
      <c r="QZB1493" s="1"/>
      <c r="QZC1493" s="1"/>
      <c r="QZD1493" s="1"/>
      <c r="QZE1493" s="1"/>
      <c r="QZF1493" s="1"/>
      <c r="QZG1493" s="1"/>
      <c r="QZH1493" s="1"/>
      <c r="QZI1493" s="1"/>
      <c r="QZJ1493" s="1"/>
      <c r="QZK1493" s="1"/>
      <c r="QZL1493" s="1"/>
      <c r="QZM1493" s="1"/>
      <c r="QZN1493" s="1"/>
      <c r="QZO1493" s="1"/>
      <c r="QZP1493" s="1"/>
      <c r="QZQ1493" s="1"/>
      <c r="QZR1493" s="1"/>
      <c r="QZS1493" s="1"/>
      <c r="QZT1493" s="1"/>
      <c r="QZU1493" s="1"/>
      <c r="QZV1493" s="1"/>
      <c r="QZW1493" s="1"/>
      <c r="QZX1493" s="1"/>
      <c r="QZY1493" s="1"/>
      <c r="QZZ1493" s="1"/>
      <c r="RAA1493" s="1"/>
      <c r="RAB1493" s="1"/>
      <c r="RAC1493" s="1"/>
      <c r="RAD1493" s="1"/>
      <c r="RAE1493" s="1"/>
      <c r="RAF1493" s="1"/>
      <c r="RAG1493" s="1"/>
      <c r="RAH1493" s="1"/>
      <c r="RAI1493" s="1"/>
      <c r="RAJ1493" s="1"/>
      <c r="RAK1493" s="1"/>
      <c r="RAL1493" s="1"/>
      <c r="RAM1493" s="1"/>
      <c r="RAN1493" s="1"/>
      <c r="RAO1493" s="1"/>
      <c r="RAP1493" s="1"/>
      <c r="RAQ1493" s="1"/>
      <c r="RAR1493" s="1"/>
      <c r="RAS1493" s="1"/>
      <c r="RAT1493" s="1"/>
      <c r="RAU1493" s="1"/>
      <c r="RAV1493" s="1"/>
      <c r="RAW1493" s="1"/>
      <c r="RAX1493" s="1"/>
      <c r="RAY1493" s="1"/>
      <c r="RAZ1493" s="1"/>
      <c r="RBA1493" s="1"/>
      <c r="RBB1493" s="1"/>
      <c r="RBC1493" s="1"/>
      <c r="RBD1493" s="1"/>
      <c r="RBE1493" s="1"/>
      <c r="RBF1493" s="1"/>
      <c r="RBG1493" s="1"/>
      <c r="RBH1493" s="1"/>
      <c r="RBI1493" s="1"/>
      <c r="RBJ1493" s="1"/>
      <c r="RBK1493" s="1"/>
      <c r="RBL1493" s="1"/>
      <c r="RBM1493" s="1"/>
      <c r="RBN1493" s="1"/>
      <c r="RBO1493" s="1"/>
      <c r="RBP1493" s="1"/>
      <c r="RBQ1493" s="1"/>
      <c r="RBR1493" s="1"/>
      <c r="RBS1493" s="1"/>
      <c r="RBT1493" s="1"/>
      <c r="RBU1493" s="1"/>
      <c r="RBV1493" s="1"/>
      <c r="RBW1493" s="1"/>
      <c r="RBX1493" s="1"/>
      <c r="RBY1493" s="1"/>
      <c r="RBZ1493" s="1"/>
      <c r="RCA1493" s="1"/>
      <c r="RCB1493" s="1"/>
      <c r="RCC1493" s="1"/>
      <c r="RCD1493" s="1"/>
      <c r="RCE1493" s="1"/>
      <c r="RCF1493" s="1"/>
      <c r="RCG1493" s="1"/>
      <c r="RCH1493" s="1"/>
      <c r="RCI1493" s="1"/>
      <c r="RCJ1493" s="1"/>
      <c r="RCK1493" s="1"/>
      <c r="RCL1493" s="1"/>
      <c r="RCM1493" s="1"/>
      <c r="RCN1493" s="1"/>
      <c r="RCO1493" s="1"/>
      <c r="RCP1493" s="1"/>
      <c r="RCQ1493" s="1"/>
      <c r="RCR1493" s="1"/>
      <c r="RCS1493" s="1"/>
      <c r="RCT1493" s="1"/>
      <c r="RCU1493" s="1"/>
      <c r="RCV1493" s="1"/>
      <c r="RCW1493" s="1"/>
      <c r="RCX1493" s="1"/>
      <c r="RCY1493" s="1"/>
      <c r="RCZ1493" s="1"/>
      <c r="RDA1493" s="1"/>
      <c r="RDB1493" s="1"/>
      <c r="RDC1493" s="1"/>
      <c r="RDD1493" s="1"/>
      <c r="RDE1493" s="1"/>
      <c r="RDF1493" s="1"/>
      <c r="RDG1493" s="1"/>
      <c r="RDH1493" s="1"/>
      <c r="RDI1493" s="1"/>
      <c r="RDJ1493" s="1"/>
      <c r="RDK1493" s="1"/>
      <c r="RDL1493" s="1"/>
      <c r="RDM1493" s="1"/>
      <c r="RDN1493" s="1"/>
      <c r="RDO1493" s="1"/>
      <c r="RDP1493" s="1"/>
      <c r="RDQ1493" s="1"/>
      <c r="RDR1493" s="1"/>
      <c r="RDS1493" s="1"/>
      <c r="RDT1493" s="1"/>
      <c r="RDU1493" s="1"/>
      <c r="RDV1493" s="1"/>
      <c r="RDW1493" s="1"/>
      <c r="RDX1493" s="1"/>
      <c r="RDY1493" s="1"/>
      <c r="RDZ1493" s="1"/>
      <c r="REA1493" s="1"/>
      <c r="REB1493" s="1"/>
      <c r="REC1493" s="1"/>
      <c r="RED1493" s="1"/>
      <c r="REE1493" s="1"/>
      <c r="REF1493" s="1"/>
      <c r="REG1493" s="1"/>
      <c r="REH1493" s="1"/>
      <c r="REI1493" s="1"/>
      <c r="REJ1493" s="1"/>
      <c r="REK1493" s="1"/>
      <c r="REL1493" s="1"/>
      <c r="REM1493" s="1"/>
      <c r="REN1493" s="1"/>
      <c r="REO1493" s="1"/>
      <c r="REP1493" s="1"/>
      <c r="REQ1493" s="1"/>
      <c r="RER1493" s="1"/>
      <c r="RES1493" s="1"/>
      <c r="RET1493" s="1"/>
      <c r="REU1493" s="1"/>
      <c r="REV1493" s="1"/>
      <c r="REW1493" s="1"/>
      <c r="REX1493" s="1"/>
      <c r="REY1493" s="1"/>
      <c r="REZ1493" s="1"/>
      <c r="RFA1493" s="1"/>
      <c r="RFB1493" s="1"/>
      <c r="RFC1493" s="1"/>
      <c r="RFD1493" s="1"/>
      <c r="RFE1493" s="1"/>
      <c r="RFF1493" s="1"/>
      <c r="RFG1493" s="1"/>
      <c r="RFH1493" s="1"/>
      <c r="RFI1493" s="1"/>
      <c r="RFJ1493" s="1"/>
      <c r="RFK1493" s="1"/>
      <c r="RFL1493" s="1"/>
      <c r="RFM1493" s="1"/>
      <c r="RFN1493" s="1"/>
      <c r="RFO1493" s="1"/>
      <c r="RFP1493" s="1"/>
      <c r="RFQ1493" s="1"/>
      <c r="RFR1493" s="1"/>
      <c r="RFS1493" s="1"/>
      <c r="RFT1493" s="1"/>
      <c r="RFU1493" s="1"/>
      <c r="RFV1493" s="1"/>
      <c r="RFW1493" s="1"/>
      <c r="RFX1493" s="1"/>
      <c r="RFY1493" s="1"/>
      <c r="RFZ1493" s="1"/>
      <c r="RGA1493" s="1"/>
      <c r="RGB1493" s="1"/>
      <c r="RGC1493" s="1"/>
      <c r="RGD1493" s="1"/>
      <c r="RGE1493" s="1"/>
      <c r="RGF1493" s="1"/>
      <c r="RGG1493" s="1"/>
      <c r="RGH1493" s="1"/>
      <c r="RGI1493" s="1"/>
      <c r="RGJ1493" s="1"/>
      <c r="RGK1493" s="1"/>
      <c r="RGL1493" s="1"/>
      <c r="RGM1493" s="1"/>
      <c r="RGN1493" s="1"/>
      <c r="RGO1493" s="1"/>
      <c r="RGP1493" s="1"/>
      <c r="RGQ1493" s="1"/>
      <c r="RGR1493" s="1"/>
      <c r="RGS1493" s="1"/>
      <c r="RGT1493" s="1"/>
      <c r="RGU1493" s="1"/>
      <c r="RGV1493" s="1"/>
      <c r="RGW1493" s="1"/>
      <c r="RGX1493" s="1"/>
      <c r="RGY1493" s="1"/>
      <c r="RGZ1493" s="1"/>
      <c r="RHA1493" s="1"/>
      <c r="RHB1493" s="1"/>
      <c r="RHC1493" s="1"/>
      <c r="RHD1493" s="1"/>
      <c r="RHE1493" s="1"/>
      <c r="RHF1493" s="1"/>
      <c r="RHG1493" s="1"/>
      <c r="RHH1493" s="1"/>
      <c r="RHI1493" s="1"/>
      <c r="RHJ1493" s="1"/>
      <c r="RHK1493" s="1"/>
      <c r="RHL1493" s="1"/>
      <c r="RHM1493" s="1"/>
      <c r="RHN1493" s="1"/>
      <c r="RHO1493" s="1"/>
      <c r="RHP1493" s="1"/>
      <c r="RHQ1493" s="1"/>
      <c r="RHR1493" s="1"/>
      <c r="RHS1493" s="1"/>
      <c r="RHT1493" s="1"/>
      <c r="RHU1493" s="1"/>
      <c r="RHV1493" s="1"/>
      <c r="RHW1493" s="1"/>
      <c r="RHX1493" s="1"/>
      <c r="RHY1493" s="1"/>
      <c r="RHZ1493" s="1"/>
      <c r="RIA1493" s="1"/>
      <c r="RIB1493" s="1"/>
      <c r="RIC1493" s="1"/>
      <c r="RID1493" s="1"/>
      <c r="RIE1493" s="1"/>
      <c r="RIF1493" s="1"/>
      <c r="RIG1493" s="1"/>
      <c r="RIH1493" s="1"/>
      <c r="RII1493" s="1"/>
      <c r="RIJ1493" s="1"/>
      <c r="RIK1493" s="1"/>
      <c r="RIL1493" s="1"/>
      <c r="RIM1493" s="1"/>
      <c r="RIN1493" s="1"/>
      <c r="RIO1493" s="1"/>
      <c r="RIP1493" s="1"/>
      <c r="RIQ1493" s="1"/>
      <c r="RIR1493" s="1"/>
      <c r="RIS1493" s="1"/>
      <c r="RIT1493" s="1"/>
      <c r="RIU1493" s="1"/>
      <c r="RIV1493" s="1"/>
      <c r="RIW1493" s="1"/>
      <c r="RIX1493" s="1"/>
      <c r="RIY1493" s="1"/>
      <c r="RIZ1493" s="1"/>
      <c r="RJA1493" s="1"/>
      <c r="RJB1493" s="1"/>
      <c r="RJC1493" s="1"/>
      <c r="RJD1493" s="1"/>
      <c r="RJE1493" s="1"/>
      <c r="RJF1493" s="1"/>
      <c r="RJG1493" s="1"/>
      <c r="RJH1493" s="1"/>
      <c r="RJI1493" s="1"/>
      <c r="RJJ1493" s="1"/>
      <c r="RJK1493" s="1"/>
      <c r="RJL1493" s="1"/>
      <c r="RJM1493" s="1"/>
      <c r="RJN1493" s="1"/>
      <c r="RJO1493" s="1"/>
      <c r="RJP1493" s="1"/>
      <c r="RJQ1493" s="1"/>
      <c r="RJR1493" s="1"/>
      <c r="RJS1493" s="1"/>
      <c r="RJT1493" s="1"/>
      <c r="RJU1493" s="1"/>
      <c r="RJV1493" s="1"/>
      <c r="RJW1493" s="1"/>
      <c r="RJX1493" s="1"/>
      <c r="RJY1493" s="1"/>
      <c r="RJZ1493" s="1"/>
      <c r="RKA1493" s="1"/>
      <c r="RKB1493" s="1"/>
      <c r="RKC1493" s="1"/>
      <c r="RKD1493" s="1"/>
      <c r="RKE1493" s="1"/>
      <c r="RKF1493" s="1"/>
      <c r="RKG1493" s="1"/>
      <c r="RKH1493" s="1"/>
      <c r="RKI1493" s="1"/>
      <c r="RKJ1493" s="1"/>
      <c r="RKK1493" s="1"/>
      <c r="RKL1493" s="1"/>
      <c r="RKM1493" s="1"/>
      <c r="RKN1493" s="1"/>
      <c r="RKO1493" s="1"/>
      <c r="RKP1493" s="1"/>
      <c r="RKQ1493" s="1"/>
      <c r="RKR1493" s="1"/>
      <c r="RKS1493" s="1"/>
      <c r="RKT1493" s="1"/>
      <c r="RKU1493" s="1"/>
      <c r="RKV1493" s="1"/>
      <c r="RKW1493" s="1"/>
      <c r="RKX1493" s="1"/>
      <c r="RKY1493" s="1"/>
      <c r="RKZ1493" s="1"/>
      <c r="RLA1493" s="1"/>
      <c r="RLB1493" s="1"/>
      <c r="RLC1493" s="1"/>
      <c r="RLD1493" s="1"/>
      <c r="RLE1493" s="1"/>
      <c r="RLF1493" s="1"/>
      <c r="RLG1493" s="1"/>
      <c r="RLH1493" s="1"/>
      <c r="RLI1493" s="1"/>
      <c r="RLJ1493" s="1"/>
      <c r="RLK1493" s="1"/>
      <c r="RLL1493" s="1"/>
      <c r="RLM1493" s="1"/>
      <c r="RLN1493" s="1"/>
      <c r="RLO1493" s="1"/>
      <c r="RLP1493" s="1"/>
      <c r="RLQ1493" s="1"/>
      <c r="RLR1493" s="1"/>
      <c r="RLS1493" s="1"/>
      <c r="RLT1493" s="1"/>
      <c r="RLU1493" s="1"/>
      <c r="RLV1493" s="1"/>
      <c r="RLW1493" s="1"/>
      <c r="RLX1493" s="1"/>
      <c r="RLY1493" s="1"/>
      <c r="RLZ1493" s="1"/>
      <c r="RMA1493" s="1"/>
      <c r="RMB1493" s="1"/>
      <c r="RMC1493" s="1"/>
      <c r="RMD1493" s="1"/>
      <c r="RME1493" s="1"/>
      <c r="RMF1493" s="1"/>
      <c r="RMG1493" s="1"/>
      <c r="RMH1493" s="1"/>
      <c r="RMI1493" s="1"/>
      <c r="RMJ1493" s="1"/>
      <c r="RMK1493" s="1"/>
      <c r="RML1493" s="1"/>
      <c r="RMM1493" s="1"/>
      <c r="RMN1493" s="1"/>
      <c r="RMO1493" s="1"/>
      <c r="RMP1493" s="1"/>
      <c r="RMQ1493" s="1"/>
      <c r="RMR1493" s="1"/>
      <c r="RMS1493" s="1"/>
      <c r="RMT1493" s="1"/>
      <c r="RMU1493" s="1"/>
      <c r="RMV1493" s="1"/>
      <c r="RMW1493" s="1"/>
      <c r="RMX1493" s="1"/>
      <c r="RMY1493" s="1"/>
      <c r="RMZ1493" s="1"/>
      <c r="RNA1493" s="1"/>
      <c r="RNB1493" s="1"/>
      <c r="RNC1493" s="1"/>
      <c r="RND1493" s="1"/>
      <c r="RNE1493" s="1"/>
      <c r="RNF1493" s="1"/>
      <c r="RNG1493" s="1"/>
      <c r="RNH1493" s="1"/>
      <c r="RNI1493" s="1"/>
      <c r="RNJ1493" s="1"/>
      <c r="RNK1493" s="1"/>
      <c r="RNL1493" s="1"/>
      <c r="RNM1493" s="1"/>
      <c r="RNN1493" s="1"/>
      <c r="RNO1493" s="1"/>
      <c r="RNP1493" s="1"/>
      <c r="RNQ1493" s="1"/>
      <c r="RNR1493" s="1"/>
      <c r="RNS1493" s="1"/>
      <c r="RNT1493" s="1"/>
      <c r="RNU1493" s="1"/>
      <c r="RNV1493" s="1"/>
      <c r="RNW1493" s="1"/>
      <c r="RNX1493" s="1"/>
      <c r="RNY1493" s="1"/>
      <c r="RNZ1493" s="1"/>
      <c r="ROA1493" s="1"/>
      <c r="ROB1493" s="1"/>
      <c r="ROC1493" s="1"/>
      <c r="ROD1493" s="1"/>
      <c r="ROE1493" s="1"/>
      <c r="ROF1493" s="1"/>
      <c r="ROG1493" s="1"/>
      <c r="ROH1493" s="1"/>
      <c r="ROI1493" s="1"/>
      <c r="ROJ1493" s="1"/>
      <c r="ROK1493" s="1"/>
      <c r="ROL1493" s="1"/>
      <c r="ROM1493" s="1"/>
      <c r="RON1493" s="1"/>
      <c r="ROO1493" s="1"/>
      <c r="ROP1493" s="1"/>
      <c r="ROQ1493" s="1"/>
      <c r="ROR1493" s="1"/>
      <c r="ROS1493" s="1"/>
      <c r="ROT1493" s="1"/>
      <c r="ROU1493" s="1"/>
      <c r="ROV1493" s="1"/>
      <c r="ROW1493" s="1"/>
      <c r="ROX1493" s="1"/>
      <c r="ROY1493" s="1"/>
      <c r="ROZ1493" s="1"/>
      <c r="RPA1493" s="1"/>
      <c r="RPB1493" s="1"/>
      <c r="RPC1493" s="1"/>
      <c r="RPD1493" s="1"/>
      <c r="RPE1493" s="1"/>
      <c r="RPF1493" s="1"/>
      <c r="RPG1493" s="1"/>
      <c r="RPH1493" s="1"/>
      <c r="RPI1493" s="1"/>
      <c r="RPJ1493" s="1"/>
      <c r="RPK1493" s="1"/>
      <c r="RPL1493" s="1"/>
      <c r="RPM1493" s="1"/>
      <c r="RPN1493" s="1"/>
      <c r="RPO1493" s="1"/>
      <c r="RPP1493" s="1"/>
      <c r="RPQ1493" s="1"/>
      <c r="RPR1493" s="1"/>
      <c r="RPS1493" s="1"/>
      <c r="RPT1493" s="1"/>
      <c r="RPU1493" s="1"/>
      <c r="RPV1493" s="1"/>
      <c r="RPW1493" s="1"/>
      <c r="RPX1493" s="1"/>
      <c r="RPY1493" s="1"/>
      <c r="RPZ1493" s="1"/>
      <c r="RQA1493" s="1"/>
      <c r="RQB1493" s="1"/>
      <c r="RQC1493" s="1"/>
      <c r="RQD1493" s="1"/>
      <c r="RQE1493" s="1"/>
      <c r="RQF1493" s="1"/>
      <c r="RQG1493" s="1"/>
      <c r="RQH1493" s="1"/>
      <c r="RQI1493" s="1"/>
      <c r="RQJ1493" s="1"/>
      <c r="RQK1493" s="1"/>
      <c r="RQL1493" s="1"/>
      <c r="RQM1493" s="1"/>
      <c r="RQN1493" s="1"/>
      <c r="RQO1493" s="1"/>
      <c r="RQP1493" s="1"/>
      <c r="RQQ1493" s="1"/>
      <c r="RQR1493" s="1"/>
      <c r="RQS1493" s="1"/>
      <c r="RQT1493" s="1"/>
      <c r="RQU1493" s="1"/>
      <c r="RQV1493" s="1"/>
      <c r="RQW1493" s="1"/>
      <c r="RQX1493" s="1"/>
      <c r="RQY1493" s="1"/>
      <c r="RQZ1493" s="1"/>
      <c r="RRA1493" s="1"/>
      <c r="RRB1493" s="1"/>
      <c r="RRC1493" s="1"/>
      <c r="RRD1493" s="1"/>
      <c r="RRE1493" s="1"/>
      <c r="RRF1493" s="1"/>
      <c r="RRG1493" s="1"/>
      <c r="RRH1493" s="1"/>
      <c r="RRI1493" s="1"/>
      <c r="RRJ1493" s="1"/>
      <c r="RRK1493" s="1"/>
      <c r="RRL1493" s="1"/>
      <c r="RRM1493" s="1"/>
      <c r="RRN1493" s="1"/>
      <c r="RRO1493" s="1"/>
      <c r="RRP1493" s="1"/>
      <c r="RRQ1493" s="1"/>
      <c r="RRR1493" s="1"/>
      <c r="RRS1493" s="1"/>
      <c r="RRT1493" s="1"/>
      <c r="RRU1493" s="1"/>
      <c r="RRV1493" s="1"/>
      <c r="RRW1493" s="1"/>
      <c r="RRX1493" s="1"/>
      <c r="RRY1493" s="1"/>
      <c r="RRZ1493" s="1"/>
      <c r="RSA1493" s="1"/>
      <c r="RSB1493" s="1"/>
      <c r="RSC1493" s="1"/>
      <c r="RSD1493" s="1"/>
      <c r="RSE1493" s="1"/>
      <c r="RSF1493" s="1"/>
      <c r="RSG1493" s="1"/>
      <c r="RSH1493" s="1"/>
      <c r="RSI1493" s="1"/>
      <c r="RSJ1493" s="1"/>
      <c r="RSK1493" s="1"/>
      <c r="RSL1493" s="1"/>
      <c r="RSM1493" s="1"/>
      <c r="RSN1493" s="1"/>
      <c r="RSO1493" s="1"/>
      <c r="RSP1493" s="1"/>
      <c r="RSQ1493" s="1"/>
      <c r="RSR1493" s="1"/>
      <c r="RSS1493" s="1"/>
      <c r="RST1493" s="1"/>
      <c r="RSU1493" s="1"/>
      <c r="RSV1493" s="1"/>
      <c r="RSW1493" s="1"/>
      <c r="RSX1493" s="1"/>
      <c r="RSY1493" s="1"/>
      <c r="RSZ1493" s="1"/>
      <c r="RTA1493" s="1"/>
      <c r="RTB1493" s="1"/>
      <c r="RTC1493" s="1"/>
      <c r="RTD1493" s="1"/>
      <c r="RTE1493" s="1"/>
      <c r="RTF1493" s="1"/>
      <c r="RTG1493" s="1"/>
      <c r="RTH1493" s="1"/>
      <c r="RTI1493" s="1"/>
      <c r="RTJ1493" s="1"/>
      <c r="RTK1493" s="1"/>
      <c r="RTL1493" s="1"/>
      <c r="RTM1493" s="1"/>
      <c r="RTN1493" s="1"/>
      <c r="RTO1493" s="1"/>
      <c r="RTP1493" s="1"/>
      <c r="RTQ1493" s="1"/>
      <c r="RTR1493" s="1"/>
      <c r="RTS1493" s="1"/>
      <c r="RTT1493" s="1"/>
      <c r="RTU1493" s="1"/>
      <c r="RTV1493" s="1"/>
      <c r="RTW1493" s="1"/>
      <c r="RTX1493" s="1"/>
      <c r="RTY1493" s="1"/>
      <c r="RTZ1493" s="1"/>
      <c r="RUA1493" s="1"/>
      <c r="RUB1493" s="1"/>
      <c r="RUC1493" s="1"/>
      <c r="RUD1493" s="1"/>
      <c r="RUE1493" s="1"/>
      <c r="RUF1493" s="1"/>
      <c r="RUG1493" s="1"/>
      <c r="RUH1493" s="1"/>
      <c r="RUI1493" s="1"/>
      <c r="RUJ1493" s="1"/>
      <c r="RUK1493" s="1"/>
      <c r="RUL1493" s="1"/>
      <c r="RUM1493" s="1"/>
      <c r="RUN1493" s="1"/>
      <c r="RUO1493" s="1"/>
      <c r="RUP1493" s="1"/>
      <c r="RUQ1493" s="1"/>
      <c r="RUR1493" s="1"/>
      <c r="RUS1493" s="1"/>
      <c r="RUT1493" s="1"/>
      <c r="RUU1493" s="1"/>
      <c r="RUV1493" s="1"/>
      <c r="RUW1493" s="1"/>
      <c r="RUX1493" s="1"/>
      <c r="RUY1493" s="1"/>
      <c r="RUZ1493" s="1"/>
      <c r="RVA1493" s="1"/>
      <c r="RVB1493" s="1"/>
      <c r="RVC1493" s="1"/>
      <c r="RVD1493" s="1"/>
      <c r="RVE1493" s="1"/>
      <c r="RVF1493" s="1"/>
      <c r="RVG1493" s="1"/>
      <c r="RVH1493" s="1"/>
      <c r="RVI1493" s="1"/>
      <c r="RVJ1493" s="1"/>
      <c r="RVK1493" s="1"/>
      <c r="RVL1493" s="1"/>
      <c r="RVM1493" s="1"/>
      <c r="RVN1493" s="1"/>
      <c r="RVO1493" s="1"/>
      <c r="RVP1493" s="1"/>
      <c r="RVQ1493" s="1"/>
      <c r="RVR1493" s="1"/>
      <c r="RVS1493" s="1"/>
      <c r="RVT1493" s="1"/>
      <c r="RVU1493" s="1"/>
      <c r="RVV1493" s="1"/>
      <c r="RVW1493" s="1"/>
      <c r="RVX1493" s="1"/>
      <c r="RVY1493" s="1"/>
      <c r="RVZ1493" s="1"/>
      <c r="RWA1493" s="1"/>
      <c r="RWB1493" s="1"/>
      <c r="RWC1493" s="1"/>
      <c r="RWD1493" s="1"/>
      <c r="RWE1493" s="1"/>
      <c r="RWF1493" s="1"/>
      <c r="RWG1493" s="1"/>
      <c r="RWH1493" s="1"/>
      <c r="RWI1493" s="1"/>
      <c r="RWJ1493" s="1"/>
      <c r="RWK1493" s="1"/>
      <c r="RWL1493" s="1"/>
      <c r="RWM1493" s="1"/>
      <c r="RWN1493" s="1"/>
      <c r="RWO1493" s="1"/>
      <c r="RWP1493" s="1"/>
      <c r="RWQ1493" s="1"/>
      <c r="RWR1493" s="1"/>
      <c r="RWS1493" s="1"/>
      <c r="RWT1493" s="1"/>
      <c r="RWU1493" s="1"/>
      <c r="RWV1493" s="1"/>
      <c r="RWW1493" s="1"/>
      <c r="RWX1493" s="1"/>
      <c r="RWY1493" s="1"/>
      <c r="RWZ1493" s="1"/>
      <c r="RXA1493" s="1"/>
      <c r="RXB1493" s="1"/>
      <c r="RXC1493" s="1"/>
      <c r="RXD1493" s="1"/>
      <c r="RXE1493" s="1"/>
      <c r="RXF1493" s="1"/>
      <c r="RXG1493" s="1"/>
      <c r="RXH1493" s="1"/>
      <c r="RXI1493" s="1"/>
      <c r="RXJ1493" s="1"/>
      <c r="RXK1493" s="1"/>
      <c r="RXL1493" s="1"/>
      <c r="RXM1493" s="1"/>
      <c r="RXN1493" s="1"/>
      <c r="RXO1493" s="1"/>
      <c r="RXP1493" s="1"/>
      <c r="RXQ1493" s="1"/>
      <c r="RXR1493" s="1"/>
      <c r="RXS1493" s="1"/>
      <c r="RXT1493" s="1"/>
      <c r="RXU1493" s="1"/>
      <c r="RXV1493" s="1"/>
      <c r="RXW1493" s="1"/>
      <c r="RXX1493" s="1"/>
      <c r="RXY1493" s="1"/>
      <c r="RXZ1493" s="1"/>
      <c r="RYA1493" s="1"/>
      <c r="RYB1493" s="1"/>
      <c r="RYC1493" s="1"/>
      <c r="RYD1493" s="1"/>
      <c r="RYE1493" s="1"/>
      <c r="RYF1493" s="1"/>
      <c r="RYG1493" s="1"/>
      <c r="RYH1493" s="1"/>
      <c r="RYI1493" s="1"/>
      <c r="RYJ1493" s="1"/>
      <c r="RYK1493" s="1"/>
      <c r="RYL1493" s="1"/>
      <c r="RYM1493" s="1"/>
      <c r="RYN1493" s="1"/>
      <c r="RYO1493" s="1"/>
      <c r="RYP1493" s="1"/>
      <c r="RYQ1493" s="1"/>
      <c r="RYR1493" s="1"/>
      <c r="RYS1493" s="1"/>
      <c r="RYT1493" s="1"/>
      <c r="RYU1493" s="1"/>
      <c r="RYV1493" s="1"/>
      <c r="RYW1493" s="1"/>
      <c r="RYX1493" s="1"/>
      <c r="RYY1493" s="1"/>
      <c r="RYZ1493" s="1"/>
      <c r="RZA1493" s="1"/>
      <c r="RZB1493" s="1"/>
      <c r="RZC1493" s="1"/>
      <c r="RZD1493" s="1"/>
      <c r="RZE1493" s="1"/>
      <c r="RZF1493" s="1"/>
      <c r="RZG1493" s="1"/>
      <c r="RZH1493" s="1"/>
      <c r="RZI1493" s="1"/>
      <c r="RZJ1493" s="1"/>
      <c r="RZK1493" s="1"/>
      <c r="RZL1493" s="1"/>
      <c r="RZM1493" s="1"/>
      <c r="RZN1493" s="1"/>
      <c r="RZO1493" s="1"/>
      <c r="RZP1493" s="1"/>
      <c r="RZQ1493" s="1"/>
      <c r="RZR1493" s="1"/>
      <c r="RZS1493" s="1"/>
      <c r="RZT1493" s="1"/>
      <c r="RZU1493" s="1"/>
      <c r="RZV1493" s="1"/>
      <c r="RZW1493" s="1"/>
      <c r="RZX1493" s="1"/>
      <c r="RZY1493" s="1"/>
      <c r="RZZ1493" s="1"/>
      <c r="SAA1493" s="1"/>
      <c r="SAB1493" s="1"/>
      <c r="SAC1493" s="1"/>
      <c r="SAD1493" s="1"/>
      <c r="SAE1493" s="1"/>
      <c r="SAF1493" s="1"/>
      <c r="SAG1493" s="1"/>
      <c r="SAH1493" s="1"/>
      <c r="SAI1493" s="1"/>
      <c r="SAJ1493" s="1"/>
      <c r="SAK1493" s="1"/>
      <c r="SAL1493" s="1"/>
      <c r="SAM1493" s="1"/>
      <c r="SAN1493" s="1"/>
      <c r="SAO1493" s="1"/>
      <c r="SAP1493" s="1"/>
      <c r="SAQ1493" s="1"/>
      <c r="SAR1493" s="1"/>
      <c r="SAS1493" s="1"/>
      <c r="SAT1493" s="1"/>
      <c r="SAU1493" s="1"/>
      <c r="SAV1493" s="1"/>
      <c r="SAW1493" s="1"/>
      <c r="SAX1493" s="1"/>
      <c r="SAY1493" s="1"/>
      <c r="SAZ1493" s="1"/>
      <c r="SBA1493" s="1"/>
      <c r="SBB1493" s="1"/>
      <c r="SBC1493" s="1"/>
      <c r="SBD1493" s="1"/>
      <c r="SBE1493" s="1"/>
      <c r="SBF1493" s="1"/>
      <c r="SBG1493" s="1"/>
      <c r="SBH1493" s="1"/>
      <c r="SBI1493" s="1"/>
      <c r="SBJ1493" s="1"/>
      <c r="SBK1493" s="1"/>
      <c r="SBL1493" s="1"/>
      <c r="SBM1493" s="1"/>
      <c r="SBN1493" s="1"/>
      <c r="SBO1493" s="1"/>
      <c r="SBP1493" s="1"/>
      <c r="SBQ1493" s="1"/>
      <c r="SBR1493" s="1"/>
      <c r="SBS1493" s="1"/>
      <c r="SBT1493" s="1"/>
      <c r="SBU1493" s="1"/>
      <c r="SBV1493" s="1"/>
      <c r="SBW1493" s="1"/>
      <c r="SBX1493" s="1"/>
      <c r="SBY1493" s="1"/>
      <c r="SBZ1493" s="1"/>
      <c r="SCA1493" s="1"/>
      <c r="SCB1493" s="1"/>
      <c r="SCC1493" s="1"/>
      <c r="SCD1493" s="1"/>
      <c r="SCE1493" s="1"/>
      <c r="SCF1493" s="1"/>
      <c r="SCG1493" s="1"/>
      <c r="SCH1493" s="1"/>
      <c r="SCI1493" s="1"/>
      <c r="SCJ1493" s="1"/>
      <c r="SCK1493" s="1"/>
      <c r="SCL1493" s="1"/>
      <c r="SCM1493" s="1"/>
      <c r="SCN1493" s="1"/>
      <c r="SCO1493" s="1"/>
      <c r="SCP1493" s="1"/>
      <c r="SCQ1493" s="1"/>
      <c r="SCR1493" s="1"/>
      <c r="SCS1493" s="1"/>
      <c r="SCT1493" s="1"/>
      <c r="SCU1493" s="1"/>
      <c r="SCV1493" s="1"/>
      <c r="SCW1493" s="1"/>
      <c r="SCX1493" s="1"/>
      <c r="SCY1493" s="1"/>
      <c r="SCZ1493" s="1"/>
      <c r="SDA1493" s="1"/>
      <c r="SDB1493" s="1"/>
      <c r="SDC1493" s="1"/>
      <c r="SDD1493" s="1"/>
      <c r="SDE1493" s="1"/>
      <c r="SDF1493" s="1"/>
      <c r="SDG1493" s="1"/>
      <c r="SDH1493" s="1"/>
      <c r="SDI1493" s="1"/>
      <c r="SDJ1493" s="1"/>
      <c r="SDK1493" s="1"/>
      <c r="SDL1493" s="1"/>
      <c r="SDM1493" s="1"/>
      <c r="SDN1493" s="1"/>
      <c r="SDO1493" s="1"/>
      <c r="SDP1493" s="1"/>
      <c r="SDQ1493" s="1"/>
      <c r="SDR1493" s="1"/>
      <c r="SDS1493" s="1"/>
      <c r="SDT1493" s="1"/>
      <c r="SDU1493" s="1"/>
      <c r="SDV1493" s="1"/>
      <c r="SDW1493" s="1"/>
      <c r="SDX1493" s="1"/>
      <c r="SDY1493" s="1"/>
      <c r="SDZ1493" s="1"/>
      <c r="SEA1493" s="1"/>
      <c r="SEB1493" s="1"/>
      <c r="SEC1493" s="1"/>
      <c r="SED1493" s="1"/>
      <c r="SEE1493" s="1"/>
      <c r="SEF1493" s="1"/>
      <c r="SEG1493" s="1"/>
      <c r="SEH1493" s="1"/>
      <c r="SEI1493" s="1"/>
      <c r="SEJ1493" s="1"/>
      <c r="SEK1493" s="1"/>
      <c r="SEL1493" s="1"/>
      <c r="SEM1493" s="1"/>
      <c r="SEN1493" s="1"/>
      <c r="SEO1493" s="1"/>
      <c r="SEP1493" s="1"/>
      <c r="SEQ1493" s="1"/>
      <c r="SER1493" s="1"/>
      <c r="SES1493" s="1"/>
      <c r="SET1493" s="1"/>
      <c r="SEU1493" s="1"/>
      <c r="SEV1493" s="1"/>
      <c r="SEW1493" s="1"/>
      <c r="SEX1493" s="1"/>
      <c r="SEY1493" s="1"/>
      <c r="SEZ1493" s="1"/>
      <c r="SFA1493" s="1"/>
      <c r="SFB1493" s="1"/>
      <c r="SFC1493" s="1"/>
      <c r="SFD1493" s="1"/>
      <c r="SFE1493" s="1"/>
      <c r="SFF1493" s="1"/>
      <c r="SFG1493" s="1"/>
      <c r="SFH1493" s="1"/>
      <c r="SFI1493" s="1"/>
      <c r="SFJ1493" s="1"/>
      <c r="SFK1493" s="1"/>
      <c r="SFL1493" s="1"/>
      <c r="SFM1493" s="1"/>
      <c r="SFN1493" s="1"/>
      <c r="SFO1493" s="1"/>
      <c r="SFP1493" s="1"/>
      <c r="SFQ1493" s="1"/>
      <c r="SFR1493" s="1"/>
      <c r="SFS1493" s="1"/>
      <c r="SFT1493" s="1"/>
      <c r="SFU1493" s="1"/>
      <c r="SFV1493" s="1"/>
      <c r="SFW1493" s="1"/>
      <c r="SFX1493" s="1"/>
      <c r="SFY1493" s="1"/>
      <c r="SFZ1493" s="1"/>
      <c r="SGA1493" s="1"/>
      <c r="SGB1493" s="1"/>
      <c r="SGC1493" s="1"/>
      <c r="SGD1493" s="1"/>
      <c r="SGE1493" s="1"/>
      <c r="SGF1493" s="1"/>
      <c r="SGG1493" s="1"/>
      <c r="SGH1493" s="1"/>
      <c r="SGI1493" s="1"/>
      <c r="SGJ1493" s="1"/>
      <c r="SGK1493" s="1"/>
      <c r="SGL1493" s="1"/>
      <c r="SGM1493" s="1"/>
      <c r="SGN1493" s="1"/>
      <c r="SGO1493" s="1"/>
      <c r="SGP1493" s="1"/>
      <c r="SGQ1493" s="1"/>
      <c r="SGR1493" s="1"/>
      <c r="SGS1493" s="1"/>
      <c r="SGT1493" s="1"/>
      <c r="SGU1493" s="1"/>
      <c r="SGV1493" s="1"/>
      <c r="SGW1493" s="1"/>
      <c r="SGX1493" s="1"/>
      <c r="SGY1493" s="1"/>
      <c r="SGZ1493" s="1"/>
      <c r="SHA1493" s="1"/>
      <c r="SHB1493" s="1"/>
      <c r="SHC1493" s="1"/>
      <c r="SHD1493" s="1"/>
      <c r="SHE1493" s="1"/>
      <c r="SHF1493" s="1"/>
      <c r="SHG1493" s="1"/>
      <c r="SHH1493" s="1"/>
      <c r="SHI1493" s="1"/>
      <c r="SHJ1493" s="1"/>
      <c r="SHK1493" s="1"/>
      <c r="SHL1493" s="1"/>
      <c r="SHM1493" s="1"/>
      <c r="SHN1493" s="1"/>
      <c r="SHO1493" s="1"/>
      <c r="SHP1493" s="1"/>
      <c r="SHQ1493" s="1"/>
      <c r="SHR1493" s="1"/>
      <c r="SHS1493" s="1"/>
      <c r="SHT1493" s="1"/>
      <c r="SHU1493" s="1"/>
      <c r="SHV1493" s="1"/>
      <c r="SHW1493" s="1"/>
      <c r="SHX1493" s="1"/>
      <c r="SHY1493" s="1"/>
      <c r="SHZ1493" s="1"/>
      <c r="SIA1493" s="1"/>
      <c r="SIB1493" s="1"/>
      <c r="SIC1493" s="1"/>
      <c r="SID1493" s="1"/>
      <c r="SIE1493" s="1"/>
      <c r="SIF1493" s="1"/>
      <c r="SIG1493" s="1"/>
      <c r="SIH1493" s="1"/>
      <c r="SII1493" s="1"/>
      <c r="SIJ1493" s="1"/>
      <c r="SIK1493" s="1"/>
      <c r="SIL1493" s="1"/>
      <c r="SIM1493" s="1"/>
      <c r="SIN1493" s="1"/>
      <c r="SIO1493" s="1"/>
      <c r="SIP1493" s="1"/>
      <c r="SIQ1493" s="1"/>
      <c r="SIR1493" s="1"/>
      <c r="SIS1493" s="1"/>
      <c r="SIT1493" s="1"/>
      <c r="SIU1493" s="1"/>
      <c r="SIV1493" s="1"/>
      <c r="SIW1493" s="1"/>
      <c r="SIX1493" s="1"/>
      <c r="SIY1493" s="1"/>
      <c r="SIZ1493" s="1"/>
      <c r="SJA1493" s="1"/>
      <c r="SJB1493" s="1"/>
      <c r="SJC1493" s="1"/>
      <c r="SJD1493" s="1"/>
      <c r="SJE1493" s="1"/>
      <c r="SJF1493" s="1"/>
      <c r="SJG1493" s="1"/>
      <c r="SJH1493" s="1"/>
      <c r="SJI1493" s="1"/>
      <c r="SJJ1493" s="1"/>
      <c r="SJK1493" s="1"/>
      <c r="SJL1493" s="1"/>
      <c r="SJM1493" s="1"/>
      <c r="SJN1493" s="1"/>
      <c r="SJO1493" s="1"/>
      <c r="SJP1493" s="1"/>
      <c r="SJQ1493" s="1"/>
      <c r="SJR1493" s="1"/>
      <c r="SJS1493" s="1"/>
      <c r="SJT1493" s="1"/>
      <c r="SJU1493" s="1"/>
      <c r="SJV1493" s="1"/>
      <c r="SJW1493" s="1"/>
      <c r="SJX1493" s="1"/>
      <c r="SJY1493" s="1"/>
      <c r="SJZ1493" s="1"/>
      <c r="SKA1493" s="1"/>
      <c r="SKB1493" s="1"/>
      <c r="SKC1493" s="1"/>
      <c r="SKD1493" s="1"/>
      <c r="SKE1493" s="1"/>
      <c r="SKF1493" s="1"/>
      <c r="SKG1493" s="1"/>
      <c r="SKH1493" s="1"/>
      <c r="SKI1493" s="1"/>
      <c r="SKJ1493" s="1"/>
      <c r="SKK1493" s="1"/>
      <c r="SKL1493" s="1"/>
      <c r="SKM1493" s="1"/>
      <c r="SKN1493" s="1"/>
      <c r="SKO1493" s="1"/>
      <c r="SKP1493" s="1"/>
      <c r="SKQ1493" s="1"/>
      <c r="SKR1493" s="1"/>
      <c r="SKS1493" s="1"/>
      <c r="SKT1493" s="1"/>
      <c r="SKU1493" s="1"/>
      <c r="SKV1493" s="1"/>
      <c r="SKW1493" s="1"/>
      <c r="SKX1493" s="1"/>
      <c r="SKY1493" s="1"/>
      <c r="SKZ1493" s="1"/>
      <c r="SLA1493" s="1"/>
      <c r="SLB1493" s="1"/>
      <c r="SLC1493" s="1"/>
      <c r="SLD1493" s="1"/>
      <c r="SLE1493" s="1"/>
      <c r="SLF1493" s="1"/>
      <c r="SLG1493" s="1"/>
      <c r="SLH1493" s="1"/>
      <c r="SLI1493" s="1"/>
      <c r="SLJ1493" s="1"/>
      <c r="SLK1493" s="1"/>
      <c r="SLL1493" s="1"/>
      <c r="SLM1493" s="1"/>
      <c r="SLN1493" s="1"/>
      <c r="SLO1493" s="1"/>
      <c r="SLP1493" s="1"/>
      <c r="SLQ1493" s="1"/>
      <c r="SLR1493" s="1"/>
      <c r="SLS1493" s="1"/>
      <c r="SLT1493" s="1"/>
      <c r="SLU1493" s="1"/>
      <c r="SLV1493" s="1"/>
      <c r="SLW1493" s="1"/>
      <c r="SLX1493" s="1"/>
      <c r="SLY1493" s="1"/>
      <c r="SLZ1493" s="1"/>
      <c r="SMA1493" s="1"/>
      <c r="SMB1493" s="1"/>
      <c r="SMC1493" s="1"/>
      <c r="SMD1493" s="1"/>
      <c r="SME1493" s="1"/>
      <c r="SMF1493" s="1"/>
      <c r="SMG1493" s="1"/>
      <c r="SMH1493" s="1"/>
      <c r="SMI1493" s="1"/>
      <c r="SMJ1493" s="1"/>
      <c r="SMK1493" s="1"/>
      <c r="SML1493" s="1"/>
      <c r="SMM1493" s="1"/>
      <c r="SMN1493" s="1"/>
      <c r="SMO1493" s="1"/>
      <c r="SMP1493" s="1"/>
      <c r="SMQ1493" s="1"/>
      <c r="SMR1493" s="1"/>
      <c r="SMS1493" s="1"/>
      <c r="SMT1493" s="1"/>
      <c r="SMU1493" s="1"/>
      <c r="SMV1493" s="1"/>
      <c r="SMW1493" s="1"/>
      <c r="SMX1493" s="1"/>
      <c r="SMY1493" s="1"/>
      <c r="SMZ1493" s="1"/>
      <c r="SNA1493" s="1"/>
      <c r="SNB1493" s="1"/>
      <c r="SNC1493" s="1"/>
      <c r="SND1493" s="1"/>
      <c r="SNE1493" s="1"/>
      <c r="SNF1493" s="1"/>
      <c r="SNG1493" s="1"/>
      <c r="SNH1493" s="1"/>
      <c r="SNI1493" s="1"/>
      <c r="SNJ1493" s="1"/>
      <c r="SNK1493" s="1"/>
      <c r="SNL1493" s="1"/>
      <c r="SNM1493" s="1"/>
      <c r="SNN1493" s="1"/>
      <c r="SNO1493" s="1"/>
      <c r="SNP1493" s="1"/>
      <c r="SNQ1493" s="1"/>
      <c r="SNR1493" s="1"/>
      <c r="SNS1493" s="1"/>
      <c r="SNT1493" s="1"/>
      <c r="SNU1493" s="1"/>
      <c r="SNV1493" s="1"/>
      <c r="SNW1493" s="1"/>
      <c r="SNX1493" s="1"/>
      <c r="SNY1493" s="1"/>
      <c r="SNZ1493" s="1"/>
      <c r="SOA1493" s="1"/>
      <c r="SOB1493" s="1"/>
      <c r="SOC1493" s="1"/>
      <c r="SOD1493" s="1"/>
      <c r="SOE1493" s="1"/>
      <c r="SOF1493" s="1"/>
      <c r="SOG1493" s="1"/>
      <c r="SOH1493" s="1"/>
      <c r="SOI1493" s="1"/>
      <c r="SOJ1493" s="1"/>
      <c r="SOK1493" s="1"/>
      <c r="SOL1493" s="1"/>
      <c r="SOM1493" s="1"/>
      <c r="SON1493" s="1"/>
      <c r="SOO1493" s="1"/>
      <c r="SOP1493" s="1"/>
      <c r="SOQ1493" s="1"/>
      <c r="SOR1493" s="1"/>
      <c r="SOS1493" s="1"/>
      <c r="SOT1493" s="1"/>
      <c r="SOU1493" s="1"/>
      <c r="SOV1493" s="1"/>
      <c r="SOW1493" s="1"/>
      <c r="SOX1493" s="1"/>
      <c r="SOY1493" s="1"/>
      <c r="SOZ1493" s="1"/>
      <c r="SPA1493" s="1"/>
      <c r="SPB1493" s="1"/>
      <c r="SPC1493" s="1"/>
      <c r="SPD1493" s="1"/>
      <c r="SPE1493" s="1"/>
      <c r="SPF1493" s="1"/>
      <c r="SPG1493" s="1"/>
      <c r="SPH1493" s="1"/>
      <c r="SPI1493" s="1"/>
      <c r="SPJ1493" s="1"/>
      <c r="SPK1493" s="1"/>
      <c r="SPL1493" s="1"/>
      <c r="SPM1493" s="1"/>
      <c r="SPN1493" s="1"/>
      <c r="SPO1493" s="1"/>
      <c r="SPP1493" s="1"/>
      <c r="SPQ1493" s="1"/>
      <c r="SPR1493" s="1"/>
      <c r="SPS1493" s="1"/>
      <c r="SPT1493" s="1"/>
      <c r="SPU1493" s="1"/>
      <c r="SPV1493" s="1"/>
      <c r="SPW1493" s="1"/>
      <c r="SPX1493" s="1"/>
      <c r="SPY1493" s="1"/>
      <c r="SPZ1493" s="1"/>
      <c r="SQA1493" s="1"/>
      <c r="SQB1493" s="1"/>
      <c r="SQC1493" s="1"/>
      <c r="SQD1493" s="1"/>
      <c r="SQE1493" s="1"/>
      <c r="SQF1493" s="1"/>
      <c r="SQG1493" s="1"/>
      <c r="SQH1493" s="1"/>
      <c r="SQI1493" s="1"/>
      <c r="SQJ1493" s="1"/>
      <c r="SQK1493" s="1"/>
      <c r="SQL1493" s="1"/>
      <c r="SQM1493" s="1"/>
      <c r="SQN1493" s="1"/>
      <c r="SQO1493" s="1"/>
      <c r="SQP1493" s="1"/>
      <c r="SQQ1493" s="1"/>
      <c r="SQR1493" s="1"/>
      <c r="SQS1493" s="1"/>
      <c r="SQT1493" s="1"/>
      <c r="SQU1493" s="1"/>
      <c r="SQV1493" s="1"/>
      <c r="SQW1493" s="1"/>
      <c r="SQX1493" s="1"/>
      <c r="SQY1493" s="1"/>
      <c r="SQZ1493" s="1"/>
      <c r="SRA1493" s="1"/>
      <c r="SRB1493" s="1"/>
      <c r="SRC1493" s="1"/>
      <c r="SRD1493" s="1"/>
      <c r="SRE1493" s="1"/>
      <c r="SRF1493" s="1"/>
      <c r="SRG1493" s="1"/>
      <c r="SRH1493" s="1"/>
      <c r="SRI1493" s="1"/>
      <c r="SRJ1493" s="1"/>
      <c r="SRK1493" s="1"/>
      <c r="SRL1493" s="1"/>
      <c r="SRM1493" s="1"/>
      <c r="SRN1493" s="1"/>
      <c r="SRO1493" s="1"/>
      <c r="SRP1493" s="1"/>
      <c r="SRQ1493" s="1"/>
      <c r="SRR1493" s="1"/>
      <c r="SRS1493" s="1"/>
      <c r="SRT1493" s="1"/>
      <c r="SRU1493" s="1"/>
      <c r="SRV1493" s="1"/>
      <c r="SRW1493" s="1"/>
      <c r="SRX1493" s="1"/>
      <c r="SRY1493" s="1"/>
      <c r="SRZ1493" s="1"/>
      <c r="SSA1493" s="1"/>
      <c r="SSB1493" s="1"/>
      <c r="SSC1493" s="1"/>
      <c r="SSD1493" s="1"/>
      <c r="SSE1493" s="1"/>
      <c r="SSF1493" s="1"/>
      <c r="SSG1493" s="1"/>
      <c r="SSH1493" s="1"/>
      <c r="SSI1493" s="1"/>
      <c r="SSJ1493" s="1"/>
      <c r="SSK1493" s="1"/>
      <c r="SSL1493" s="1"/>
      <c r="SSM1493" s="1"/>
      <c r="SSN1493" s="1"/>
      <c r="SSO1493" s="1"/>
      <c r="SSP1493" s="1"/>
      <c r="SSQ1493" s="1"/>
      <c r="SSR1493" s="1"/>
      <c r="SSS1493" s="1"/>
      <c r="SST1493" s="1"/>
      <c r="SSU1493" s="1"/>
      <c r="SSV1493" s="1"/>
      <c r="SSW1493" s="1"/>
      <c r="SSX1493" s="1"/>
      <c r="SSY1493" s="1"/>
      <c r="SSZ1493" s="1"/>
      <c r="STA1493" s="1"/>
      <c r="STB1493" s="1"/>
      <c r="STC1493" s="1"/>
      <c r="STD1493" s="1"/>
      <c r="STE1493" s="1"/>
      <c r="STF1493" s="1"/>
      <c r="STG1493" s="1"/>
      <c r="STH1493" s="1"/>
      <c r="STI1493" s="1"/>
      <c r="STJ1493" s="1"/>
      <c r="STK1493" s="1"/>
      <c r="STL1493" s="1"/>
      <c r="STM1493" s="1"/>
      <c r="STN1493" s="1"/>
      <c r="STO1493" s="1"/>
      <c r="STP1493" s="1"/>
      <c r="STQ1493" s="1"/>
      <c r="STR1493" s="1"/>
      <c r="STS1493" s="1"/>
      <c r="STT1493" s="1"/>
      <c r="STU1493" s="1"/>
      <c r="STV1493" s="1"/>
      <c r="STW1493" s="1"/>
      <c r="STX1493" s="1"/>
      <c r="STY1493" s="1"/>
      <c r="STZ1493" s="1"/>
      <c r="SUA1493" s="1"/>
      <c r="SUB1493" s="1"/>
      <c r="SUC1493" s="1"/>
      <c r="SUD1493" s="1"/>
      <c r="SUE1493" s="1"/>
      <c r="SUF1493" s="1"/>
      <c r="SUG1493" s="1"/>
      <c r="SUH1493" s="1"/>
      <c r="SUI1493" s="1"/>
      <c r="SUJ1493" s="1"/>
      <c r="SUK1493" s="1"/>
      <c r="SUL1493" s="1"/>
      <c r="SUM1493" s="1"/>
      <c r="SUN1493" s="1"/>
      <c r="SUO1493" s="1"/>
      <c r="SUP1493" s="1"/>
      <c r="SUQ1493" s="1"/>
      <c r="SUR1493" s="1"/>
      <c r="SUS1493" s="1"/>
      <c r="SUT1493" s="1"/>
      <c r="SUU1493" s="1"/>
      <c r="SUV1493" s="1"/>
      <c r="SUW1493" s="1"/>
      <c r="SUX1493" s="1"/>
      <c r="SUY1493" s="1"/>
      <c r="SUZ1493" s="1"/>
      <c r="SVA1493" s="1"/>
      <c r="SVB1493" s="1"/>
      <c r="SVC1493" s="1"/>
      <c r="SVD1493" s="1"/>
      <c r="SVE1493" s="1"/>
      <c r="SVF1493" s="1"/>
      <c r="SVG1493" s="1"/>
      <c r="SVH1493" s="1"/>
      <c r="SVI1493" s="1"/>
      <c r="SVJ1493" s="1"/>
      <c r="SVK1493" s="1"/>
      <c r="SVL1493" s="1"/>
      <c r="SVM1493" s="1"/>
      <c r="SVN1493" s="1"/>
      <c r="SVO1493" s="1"/>
      <c r="SVP1493" s="1"/>
      <c r="SVQ1493" s="1"/>
      <c r="SVR1493" s="1"/>
      <c r="SVS1493" s="1"/>
      <c r="SVT1493" s="1"/>
      <c r="SVU1493" s="1"/>
      <c r="SVV1493" s="1"/>
      <c r="SVW1493" s="1"/>
      <c r="SVX1493" s="1"/>
      <c r="SVY1493" s="1"/>
      <c r="SVZ1493" s="1"/>
      <c r="SWA1493" s="1"/>
      <c r="SWB1493" s="1"/>
      <c r="SWC1493" s="1"/>
      <c r="SWD1493" s="1"/>
      <c r="SWE1493" s="1"/>
      <c r="SWF1493" s="1"/>
      <c r="SWG1493" s="1"/>
      <c r="SWH1493" s="1"/>
      <c r="SWI1493" s="1"/>
      <c r="SWJ1493" s="1"/>
      <c r="SWK1493" s="1"/>
      <c r="SWL1493" s="1"/>
      <c r="SWM1493" s="1"/>
      <c r="SWN1493" s="1"/>
      <c r="SWO1493" s="1"/>
      <c r="SWP1493" s="1"/>
      <c r="SWQ1493" s="1"/>
      <c r="SWR1493" s="1"/>
      <c r="SWS1493" s="1"/>
      <c r="SWT1493" s="1"/>
      <c r="SWU1493" s="1"/>
      <c r="SWV1493" s="1"/>
      <c r="SWW1493" s="1"/>
      <c r="SWX1493" s="1"/>
      <c r="SWY1493" s="1"/>
      <c r="SWZ1493" s="1"/>
      <c r="SXA1493" s="1"/>
      <c r="SXB1493" s="1"/>
      <c r="SXC1493" s="1"/>
      <c r="SXD1493" s="1"/>
      <c r="SXE1493" s="1"/>
      <c r="SXF1493" s="1"/>
      <c r="SXG1493" s="1"/>
      <c r="SXH1493" s="1"/>
      <c r="SXI1493" s="1"/>
      <c r="SXJ1493" s="1"/>
      <c r="SXK1493" s="1"/>
      <c r="SXL1493" s="1"/>
      <c r="SXM1493" s="1"/>
      <c r="SXN1493" s="1"/>
      <c r="SXO1493" s="1"/>
      <c r="SXP1493" s="1"/>
      <c r="SXQ1493" s="1"/>
      <c r="SXR1493" s="1"/>
      <c r="SXS1493" s="1"/>
      <c r="SXT1493" s="1"/>
      <c r="SXU1493" s="1"/>
      <c r="SXV1493" s="1"/>
      <c r="SXW1493" s="1"/>
      <c r="SXX1493" s="1"/>
      <c r="SXY1493" s="1"/>
      <c r="SXZ1493" s="1"/>
      <c r="SYA1493" s="1"/>
      <c r="SYB1493" s="1"/>
      <c r="SYC1493" s="1"/>
      <c r="SYD1493" s="1"/>
      <c r="SYE1493" s="1"/>
      <c r="SYF1493" s="1"/>
      <c r="SYG1493" s="1"/>
      <c r="SYH1493" s="1"/>
      <c r="SYI1493" s="1"/>
      <c r="SYJ1493" s="1"/>
      <c r="SYK1493" s="1"/>
      <c r="SYL1493" s="1"/>
      <c r="SYM1493" s="1"/>
      <c r="SYN1493" s="1"/>
      <c r="SYO1493" s="1"/>
      <c r="SYP1493" s="1"/>
      <c r="SYQ1493" s="1"/>
      <c r="SYR1493" s="1"/>
      <c r="SYS1493" s="1"/>
      <c r="SYT1493" s="1"/>
      <c r="SYU1493" s="1"/>
      <c r="SYV1493" s="1"/>
      <c r="SYW1493" s="1"/>
      <c r="SYX1493" s="1"/>
      <c r="SYY1493" s="1"/>
      <c r="SYZ1493" s="1"/>
      <c r="SZA1493" s="1"/>
      <c r="SZB1493" s="1"/>
      <c r="SZC1493" s="1"/>
      <c r="SZD1493" s="1"/>
      <c r="SZE1493" s="1"/>
      <c r="SZF1493" s="1"/>
      <c r="SZG1493" s="1"/>
      <c r="SZH1493" s="1"/>
      <c r="SZI1493" s="1"/>
      <c r="SZJ1493" s="1"/>
      <c r="SZK1493" s="1"/>
      <c r="SZL1493" s="1"/>
      <c r="SZM1493" s="1"/>
      <c r="SZN1493" s="1"/>
      <c r="SZO1493" s="1"/>
      <c r="SZP1493" s="1"/>
      <c r="SZQ1493" s="1"/>
      <c r="SZR1493" s="1"/>
      <c r="SZS1493" s="1"/>
      <c r="SZT1493" s="1"/>
      <c r="SZU1493" s="1"/>
      <c r="SZV1493" s="1"/>
      <c r="SZW1493" s="1"/>
      <c r="SZX1493" s="1"/>
      <c r="SZY1493" s="1"/>
      <c r="SZZ1493" s="1"/>
      <c r="TAA1493" s="1"/>
      <c r="TAB1493" s="1"/>
      <c r="TAC1493" s="1"/>
      <c r="TAD1493" s="1"/>
      <c r="TAE1493" s="1"/>
      <c r="TAF1493" s="1"/>
      <c r="TAG1493" s="1"/>
      <c r="TAH1493" s="1"/>
      <c r="TAI1493" s="1"/>
      <c r="TAJ1493" s="1"/>
      <c r="TAK1493" s="1"/>
      <c r="TAL1493" s="1"/>
      <c r="TAM1493" s="1"/>
      <c r="TAN1493" s="1"/>
      <c r="TAO1493" s="1"/>
      <c r="TAP1493" s="1"/>
      <c r="TAQ1493" s="1"/>
      <c r="TAR1493" s="1"/>
      <c r="TAS1493" s="1"/>
      <c r="TAT1493" s="1"/>
      <c r="TAU1493" s="1"/>
      <c r="TAV1493" s="1"/>
      <c r="TAW1493" s="1"/>
      <c r="TAX1493" s="1"/>
      <c r="TAY1493" s="1"/>
      <c r="TAZ1493" s="1"/>
      <c r="TBA1493" s="1"/>
      <c r="TBB1493" s="1"/>
      <c r="TBC1493" s="1"/>
      <c r="TBD1493" s="1"/>
      <c r="TBE1493" s="1"/>
      <c r="TBF1493" s="1"/>
      <c r="TBG1493" s="1"/>
      <c r="TBH1493" s="1"/>
      <c r="TBI1493" s="1"/>
      <c r="TBJ1493" s="1"/>
      <c r="TBK1493" s="1"/>
      <c r="TBL1493" s="1"/>
      <c r="TBM1493" s="1"/>
      <c r="TBN1493" s="1"/>
      <c r="TBO1493" s="1"/>
      <c r="TBP1493" s="1"/>
      <c r="TBQ1493" s="1"/>
      <c r="TBR1493" s="1"/>
      <c r="TBS1493" s="1"/>
      <c r="TBT1493" s="1"/>
      <c r="TBU1493" s="1"/>
      <c r="TBV1493" s="1"/>
      <c r="TBW1493" s="1"/>
      <c r="TBX1493" s="1"/>
      <c r="TBY1493" s="1"/>
      <c r="TBZ1493" s="1"/>
      <c r="TCA1493" s="1"/>
      <c r="TCB1493" s="1"/>
      <c r="TCC1493" s="1"/>
      <c r="TCD1493" s="1"/>
      <c r="TCE1493" s="1"/>
      <c r="TCF1493" s="1"/>
      <c r="TCG1493" s="1"/>
      <c r="TCH1493" s="1"/>
      <c r="TCI1493" s="1"/>
      <c r="TCJ1493" s="1"/>
      <c r="TCK1493" s="1"/>
      <c r="TCL1493" s="1"/>
      <c r="TCM1493" s="1"/>
      <c r="TCN1493" s="1"/>
      <c r="TCO1493" s="1"/>
      <c r="TCP1493" s="1"/>
      <c r="TCQ1493" s="1"/>
      <c r="TCR1493" s="1"/>
      <c r="TCS1493" s="1"/>
      <c r="TCT1493" s="1"/>
      <c r="TCU1493" s="1"/>
      <c r="TCV1493" s="1"/>
      <c r="TCW1493" s="1"/>
      <c r="TCX1493" s="1"/>
      <c r="TCY1493" s="1"/>
      <c r="TCZ1493" s="1"/>
      <c r="TDA1493" s="1"/>
      <c r="TDB1493" s="1"/>
      <c r="TDC1493" s="1"/>
      <c r="TDD1493" s="1"/>
      <c r="TDE1493" s="1"/>
      <c r="TDF1493" s="1"/>
      <c r="TDG1493" s="1"/>
      <c r="TDH1493" s="1"/>
      <c r="TDI1493" s="1"/>
      <c r="TDJ1493" s="1"/>
      <c r="TDK1493" s="1"/>
      <c r="TDL1493" s="1"/>
      <c r="TDM1493" s="1"/>
      <c r="TDN1493" s="1"/>
      <c r="TDO1493" s="1"/>
      <c r="TDP1493" s="1"/>
      <c r="TDQ1493" s="1"/>
      <c r="TDR1493" s="1"/>
      <c r="TDS1493" s="1"/>
      <c r="TDT1493" s="1"/>
      <c r="TDU1493" s="1"/>
      <c r="TDV1493" s="1"/>
      <c r="TDW1493" s="1"/>
      <c r="TDX1493" s="1"/>
      <c r="TDY1493" s="1"/>
      <c r="TDZ1493" s="1"/>
      <c r="TEA1493" s="1"/>
      <c r="TEB1493" s="1"/>
      <c r="TEC1493" s="1"/>
      <c r="TED1493" s="1"/>
      <c r="TEE1493" s="1"/>
      <c r="TEF1493" s="1"/>
      <c r="TEG1493" s="1"/>
      <c r="TEH1493" s="1"/>
      <c r="TEI1493" s="1"/>
      <c r="TEJ1493" s="1"/>
      <c r="TEK1493" s="1"/>
      <c r="TEL1493" s="1"/>
      <c r="TEM1493" s="1"/>
      <c r="TEN1493" s="1"/>
      <c r="TEO1493" s="1"/>
      <c r="TEP1493" s="1"/>
      <c r="TEQ1493" s="1"/>
      <c r="TER1493" s="1"/>
      <c r="TES1493" s="1"/>
      <c r="TET1493" s="1"/>
      <c r="TEU1493" s="1"/>
      <c r="TEV1493" s="1"/>
      <c r="TEW1493" s="1"/>
      <c r="TEX1493" s="1"/>
      <c r="TEY1493" s="1"/>
      <c r="TEZ1493" s="1"/>
      <c r="TFA1493" s="1"/>
      <c r="TFB1493" s="1"/>
      <c r="TFC1493" s="1"/>
      <c r="TFD1493" s="1"/>
      <c r="TFE1493" s="1"/>
      <c r="TFF1493" s="1"/>
      <c r="TFG1493" s="1"/>
      <c r="TFH1493" s="1"/>
      <c r="TFI1493" s="1"/>
      <c r="TFJ1493" s="1"/>
      <c r="TFK1493" s="1"/>
      <c r="TFL1493" s="1"/>
      <c r="TFM1493" s="1"/>
      <c r="TFN1493" s="1"/>
      <c r="TFO1493" s="1"/>
      <c r="TFP1493" s="1"/>
      <c r="TFQ1493" s="1"/>
      <c r="TFR1493" s="1"/>
      <c r="TFS1493" s="1"/>
      <c r="TFT1493" s="1"/>
      <c r="TFU1493" s="1"/>
      <c r="TFV1493" s="1"/>
      <c r="TFW1493" s="1"/>
      <c r="TFX1493" s="1"/>
      <c r="TFY1493" s="1"/>
      <c r="TFZ1493" s="1"/>
      <c r="TGA1493" s="1"/>
      <c r="TGB1493" s="1"/>
      <c r="TGC1493" s="1"/>
      <c r="TGD1493" s="1"/>
      <c r="TGE1493" s="1"/>
      <c r="TGF1493" s="1"/>
      <c r="TGG1493" s="1"/>
      <c r="TGH1493" s="1"/>
      <c r="TGI1493" s="1"/>
      <c r="TGJ1493" s="1"/>
      <c r="TGK1493" s="1"/>
      <c r="TGL1493" s="1"/>
      <c r="TGM1493" s="1"/>
      <c r="TGN1493" s="1"/>
      <c r="TGO1493" s="1"/>
      <c r="TGP1493" s="1"/>
      <c r="TGQ1493" s="1"/>
      <c r="TGR1493" s="1"/>
      <c r="TGS1493" s="1"/>
      <c r="TGT1493" s="1"/>
      <c r="TGU1493" s="1"/>
      <c r="TGV1493" s="1"/>
      <c r="TGW1493" s="1"/>
      <c r="TGX1493" s="1"/>
      <c r="TGY1493" s="1"/>
      <c r="TGZ1493" s="1"/>
      <c r="THA1493" s="1"/>
      <c r="THB1493" s="1"/>
      <c r="THC1493" s="1"/>
      <c r="THD1493" s="1"/>
      <c r="THE1493" s="1"/>
      <c r="THF1493" s="1"/>
      <c r="THG1493" s="1"/>
      <c r="THH1493" s="1"/>
      <c r="THI1493" s="1"/>
      <c r="THJ1493" s="1"/>
      <c r="THK1493" s="1"/>
      <c r="THL1493" s="1"/>
      <c r="THM1493" s="1"/>
      <c r="THN1493" s="1"/>
      <c r="THO1493" s="1"/>
      <c r="THP1493" s="1"/>
      <c r="THQ1493" s="1"/>
      <c r="THR1493" s="1"/>
      <c r="THS1493" s="1"/>
      <c r="THT1493" s="1"/>
      <c r="THU1493" s="1"/>
      <c r="THV1493" s="1"/>
      <c r="THW1493" s="1"/>
      <c r="THX1493" s="1"/>
      <c r="THY1493" s="1"/>
      <c r="THZ1493" s="1"/>
      <c r="TIA1493" s="1"/>
      <c r="TIB1493" s="1"/>
      <c r="TIC1493" s="1"/>
      <c r="TID1493" s="1"/>
      <c r="TIE1493" s="1"/>
      <c r="TIF1493" s="1"/>
      <c r="TIG1493" s="1"/>
      <c r="TIH1493" s="1"/>
      <c r="TII1493" s="1"/>
      <c r="TIJ1493" s="1"/>
      <c r="TIK1493" s="1"/>
      <c r="TIL1493" s="1"/>
      <c r="TIM1493" s="1"/>
      <c r="TIN1493" s="1"/>
      <c r="TIO1493" s="1"/>
      <c r="TIP1493" s="1"/>
      <c r="TIQ1493" s="1"/>
      <c r="TIR1493" s="1"/>
      <c r="TIS1493" s="1"/>
      <c r="TIT1493" s="1"/>
      <c r="TIU1493" s="1"/>
      <c r="TIV1493" s="1"/>
      <c r="TIW1493" s="1"/>
      <c r="TIX1493" s="1"/>
      <c r="TIY1493" s="1"/>
      <c r="TIZ1493" s="1"/>
      <c r="TJA1493" s="1"/>
      <c r="TJB1493" s="1"/>
      <c r="TJC1493" s="1"/>
      <c r="TJD1493" s="1"/>
      <c r="TJE1493" s="1"/>
      <c r="TJF1493" s="1"/>
      <c r="TJG1493" s="1"/>
      <c r="TJH1493" s="1"/>
      <c r="TJI1493" s="1"/>
      <c r="TJJ1493" s="1"/>
      <c r="TJK1493" s="1"/>
      <c r="TJL1493" s="1"/>
      <c r="TJM1493" s="1"/>
      <c r="TJN1493" s="1"/>
      <c r="TJO1493" s="1"/>
      <c r="TJP1493" s="1"/>
      <c r="TJQ1493" s="1"/>
      <c r="TJR1493" s="1"/>
      <c r="TJS1493" s="1"/>
      <c r="TJT1493" s="1"/>
      <c r="TJU1493" s="1"/>
      <c r="TJV1493" s="1"/>
      <c r="TJW1493" s="1"/>
      <c r="TJX1493" s="1"/>
      <c r="TJY1493" s="1"/>
      <c r="TJZ1493" s="1"/>
      <c r="TKA1493" s="1"/>
      <c r="TKB1493" s="1"/>
      <c r="TKC1493" s="1"/>
      <c r="TKD1493" s="1"/>
      <c r="TKE1493" s="1"/>
      <c r="TKF1493" s="1"/>
      <c r="TKG1493" s="1"/>
      <c r="TKH1493" s="1"/>
      <c r="TKI1493" s="1"/>
      <c r="TKJ1493" s="1"/>
      <c r="TKK1493" s="1"/>
      <c r="TKL1493" s="1"/>
      <c r="TKM1493" s="1"/>
      <c r="TKN1493" s="1"/>
      <c r="TKO1493" s="1"/>
      <c r="TKP1493" s="1"/>
      <c r="TKQ1493" s="1"/>
      <c r="TKR1493" s="1"/>
      <c r="TKS1493" s="1"/>
      <c r="TKT1493" s="1"/>
      <c r="TKU1493" s="1"/>
      <c r="TKV1493" s="1"/>
      <c r="TKW1493" s="1"/>
      <c r="TKX1493" s="1"/>
      <c r="TKY1493" s="1"/>
      <c r="TKZ1493" s="1"/>
      <c r="TLA1493" s="1"/>
      <c r="TLB1493" s="1"/>
      <c r="TLC1493" s="1"/>
      <c r="TLD1493" s="1"/>
      <c r="TLE1493" s="1"/>
      <c r="TLF1493" s="1"/>
      <c r="TLG1493" s="1"/>
      <c r="TLH1493" s="1"/>
      <c r="TLI1493" s="1"/>
      <c r="TLJ1493" s="1"/>
      <c r="TLK1493" s="1"/>
      <c r="TLL1493" s="1"/>
      <c r="TLM1493" s="1"/>
      <c r="TLN1493" s="1"/>
      <c r="TLO1493" s="1"/>
      <c r="TLP1493" s="1"/>
      <c r="TLQ1493" s="1"/>
      <c r="TLR1493" s="1"/>
      <c r="TLS1493" s="1"/>
      <c r="TLT1493" s="1"/>
      <c r="TLU1493" s="1"/>
      <c r="TLV1493" s="1"/>
      <c r="TLW1493" s="1"/>
      <c r="TLX1493" s="1"/>
      <c r="TLY1493" s="1"/>
      <c r="TLZ1493" s="1"/>
      <c r="TMA1493" s="1"/>
      <c r="TMB1493" s="1"/>
      <c r="TMC1493" s="1"/>
      <c r="TMD1493" s="1"/>
      <c r="TME1493" s="1"/>
      <c r="TMF1493" s="1"/>
      <c r="TMG1493" s="1"/>
      <c r="TMH1493" s="1"/>
      <c r="TMI1493" s="1"/>
      <c r="TMJ1493" s="1"/>
      <c r="TMK1493" s="1"/>
      <c r="TML1493" s="1"/>
      <c r="TMM1493" s="1"/>
      <c r="TMN1493" s="1"/>
      <c r="TMO1493" s="1"/>
      <c r="TMP1493" s="1"/>
      <c r="TMQ1493" s="1"/>
      <c r="TMR1493" s="1"/>
      <c r="TMS1493" s="1"/>
      <c r="TMT1493" s="1"/>
      <c r="TMU1493" s="1"/>
      <c r="TMV1493" s="1"/>
      <c r="TMW1493" s="1"/>
      <c r="TMX1493" s="1"/>
      <c r="TMY1493" s="1"/>
      <c r="TMZ1493" s="1"/>
      <c r="TNA1493" s="1"/>
      <c r="TNB1493" s="1"/>
      <c r="TNC1493" s="1"/>
      <c r="TND1493" s="1"/>
      <c r="TNE1493" s="1"/>
      <c r="TNF1493" s="1"/>
      <c r="TNG1493" s="1"/>
      <c r="TNH1493" s="1"/>
      <c r="TNI1493" s="1"/>
      <c r="TNJ1493" s="1"/>
      <c r="TNK1493" s="1"/>
      <c r="TNL1493" s="1"/>
      <c r="TNM1493" s="1"/>
      <c r="TNN1493" s="1"/>
      <c r="TNO1493" s="1"/>
      <c r="TNP1493" s="1"/>
      <c r="TNQ1493" s="1"/>
      <c r="TNR1493" s="1"/>
      <c r="TNS1493" s="1"/>
      <c r="TNT1493" s="1"/>
      <c r="TNU1493" s="1"/>
      <c r="TNV1493" s="1"/>
      <c r="TNW1493" s="1"/>
      <c r="TNX1493" s="1"/>
      <c r="TNY1493" s="1"/>
      <c r="TNZ1493" s="1"/>
      <c r="TOA1493" s="1"/>
      <c r="TOB1493" s="1"/>
      <c r="TOC1493" s="1"/>
      <c r="TOD1493" s="1"/>
      <c r="TOE1493" s="1"/>
      <c r="TOF1493" s="1"/>
      <c r="TOG1493" s="1"/>
      <c r="TOH1493" s="1"/>
      <c r="TOI1493" s="1"/>
      <c r="TOJ1493" s="1"/>
      <c r="TOK1493" s="1"/>
      <c r="TOL1493" s="1"/>
      <c r="TOM1493" s="1"/>
      <c r="TON1493" s="1"/>
      <c r="TOO1493" s="1"/>
      <c r="TOP1493" s="1"/>
      <c r="TOQ1493" s="1"/>
      <c r="TOR1493" s="1"/>
      <c r="TOS1493" s="1"/>
      <c r="TOT1493" s="1"/>
      <c r="TOU1493" s="1"/>
      <c r="TOV1493" s="1"/>
      <c r="TOW1493" s="1"/>
      <c r="TOX1493" s="1"/>
      <c r="TOY1493" s="1"/>
      <c r="TOZ1493" s="1"/>
      <c r="TPA1493" s="1"/>
      <c r="TPB1493" s="1"/>
      <c r="TPC1493" s="1"/>
      <c r="TPD1493" s="1"/>
      <c r="TPE1493" s="1"/>
      <c r="TPF1493" s="1"/>
      <c r="TPG1493" s="1"/>
      <c r="TPH1493" s="1"/>
      <c r="TPI1493" s="1"/>
      <c r="TPJ1493" s="1"/>
      <c r="TPK1493" s="1"/>
      <c r="TPL1493" s="1"/>
      <c r="TPM1493" s="1"/>
      <c r="TPN1493" s="1"/>
      <c r="TPO1493" s="1"/>
      <c r="TPP1493" s="1"/>
      <c r="TPQ1493" s="1"/>
      <c r="TPR1493" s="1"/>
      <c r="TPS1493" s="1"/>
      <c r="TPT1493" s="1"/>
      <c r="TPU1493" s="1"/>
      <c r="TPV1493" s="1"/>
      <c r="TPW1493" s="1"/>
      <c r="TPX1493" s="1"/>
      <c r="TPY1493" s="1"/>
      <c r="TPZ1493" s="1"/>
      <c r="TQA1493" s="1"/>
      <c r="TQB1493" s="1"/>
      <c r="TQC1493" s="1"/>
      <c r="TQD1493" s="1"/>
      <c r="TQE1493" s="1"/>
      <c r="TQF1493" s="1"/>
      <c r="TQG1493" s="1"/>
      <c r="TQH1493" s="1"/>
      <c r="TQI1493" s="1"/>
      <c r="TQJ1493" s="1"/>
      <c r="TQK1493" s="1"/>
      <c r="TQL1493" s="1"/>
      <c r="TQM1493" s="1"/>
      <c r="TQN1493" s="1"/>
      <c r="TQO1493" s="1"/>
      <c r="TQP1493" s="1"/>
      <c r="TQQ1493" s="1"/>
      <c r="TQR1493" s="1"/>
      <c r="TQS1493" s="1"/>
      <c r="TQT1493" s="1"/>
      <c r="TQU1493" s="1"/>
      <c r="TQV1493" s="1"/>
      <c r="TQW1493" s="1"/>
      <c r="TQX1493" s="1"/>
      <c r="TQY1493" s="1"/>
      <c r="TQZ1493" s="1"/>
      <c r="TRA1493" s="1"/>
      <c r="TRB1493" s="1"/>
      <c r="TRC1493" s="1"/>
      <c r="TRD1493" s="1"/>
      <c r="TRE1493" s="1"/>
      <c r="TRF1493" s="1"/>
      <c r="TRG1493" s="1"/>
      <c r="TRH1493" s="1"/>
      <c r="TRI1493" s="1"/>
      <c r="TRJ1493" s="1"/>
      <c r="TRK1493" s="1"/>
      <c r="TRL1493" s="1"/>
      <c r="TRM1493" s="1"/>
      <c r="TRN1493" s="1"/>
      <c r="TRO1493" s="1"/>
      <c r="TRP1493" s="1"/>
      <c r="TRQ1493" s="1"/>
      <c r="TRR1493" s="1"/>
      <c r="TRS1493" s="1"/>
      <c r="TRT1493" s="1"/>
      <c r="TRU1493" s="1"/>
      <c r="TRV1493" s="1"/>
      <c r="TRW1493" s="1"/>
      <c r="TRX1493" s="1"/>
      <c r="TRY1493" s="1"/>
      <c r="TRZ1493" s="1"/>
      <c r="TSA1493" s="1"/>
      <c r="TSB1493" s="1"/>
      <c r="TSC1493" s="1"/>
      <c r="TSD1493" s="1"/>
      <c r="TSE1493" s="1"/>
      <c r="TSF1493" s="1"/>
      <c r="TSG1493" s="1"/>
      <c r="TSH1493" s="1"/>
      <c r="TSI1493" s="1"/>
      <c r="TSJ1493" s="1"/>
      <c r="TSK1493" s="1"/>
      <c r="TSL1493" s="1"/>
      <c r="TSM1493" s="1"/>
      <c r="TSN1493" s="1"/>
      <c r="TSO1493" s="1"/>
      <c r="TSP1493" s="1"/>
      <c r="TSQ1493" s="1"/>
      <c r="TSR1493" s="1"/>
      <c r="TSS1493" s="1"/>
      <c r="TST1493" s="1"/>
      <c r="TSU1493" s="1"/>
      <c r="TSV1493" s="1"/>
      <c r="TSW1493" s="1"/>
      <c r="TSX1493" s="1"/>
      <c r="TSY1493" s="1"/>
      <c r="TSZ1493" s="1"/>
      <c r="TTA1493" s="1"/>
      <c r="TTB1493" s="1"/>
      <c r="TTC1493" s="1"/>
      <c r="TTD1493" s="1"/>
      <c r="TTE1493" s="1"/>
      <c r="TTF1493" s="1"/>
      <c r="TTG1493" s="1"/>
      <c r="TTH1493" s="1"/>
      <c r="TTI1493" s="1"/>
      <c r="TTJ1493" s="1"/>
      <c r="TTK1493" s="1"/>
      <c r="TTL1493" s="1"/>
      <c r="TTM1493" s="1"/>
      <c r="TTN1493" s="1"/>
      <c r="TTO1493" s="1"/>
      <c r="TTP1493" s="1"/>
      <c r="TTQ1493" s="1"/>
      <c r="TTR1493" s="1"/>
      <c r="TTS1493" s="1"/>
      <c r="TTT1493" s="1"/>
      <c r="TTU1493" s="1"/>
      <c r="TTV1493" s="1"/>
      <c r="TTW1493" s="1"/>
      <c r="TTX1493" s="1"/>
      <c r="TTY1493" s="1"/>
      <c r="TTZ1493" s="1"/>
      <c r="TUA1493" s="1"/>
      <c r="TUB1493" s="1"/>
      <c r="TUC1493" s="1"/>
      <c r="TUD1493" s="1"/>
      <c r="TUE1493" s="1"/>
      <c r="TUF1493" s="1"/>
      <c r="TUG1493" s="1"/>
      <c r="TUH1493" s="1"/>
      <c r="TUI1493" s="1"/>
      <c r="TUJ1493" s="1"/>
      <c r="TUK1493" s="1"/>
      <c r="TUL1493" s="1"/>
      <c r="TUM1493" s="1"/>
      <c r="TUN1493" s="1"/>
      <c r="TUO1493" s="1"/>
      <c r="TUP1493" s="1"/>
      <c r="TUQ1493" s="1"/>
      <c r="TUR1493" s="1"/>
      <c r="TUS1493" s="1"/>
      <c r="TUT1493" s="1"/>
      <c r="TUU1493" s="1"/>
      <c r="TUV1493" s="1"/>
      <c r="TUW1493" s="1"/>
      <c r="TUX1493" s="1"/>
      <c r="TUY1493" s="1"/>
      <c r="TUZ1493" s="1"/>
      <c r="TVA1493" s="1"/>
      <c r="TVB1493" s="1"/>
      <c r="TVC1493" s="1"/>
      <c r="TVD1493" s="1"/>
      <c r="TVE1493" s="1"/>
      <c r="TVF1493" s="1"/>
      <c r="TVG1493" s="1"/>
      <c r="TVH1493" s="1"/>
      <c r="TVI1493" s="1"/>
      <c r="TVJ1493" s="1"/>
      <c r="TVK1493" s="1"/>
      <c r="TVL1493" s="1"/>
      <c r="TVM1493" s="1"/>
      <c r="TVN1493" s="1"/>
      <c r="TVO1493" s="1"/>
      <c r="TVP1493" s="1"/>
      <c r="TVQ1493" s="1"/>
      <c r="TVR1493" s="1"/>
      <c r="TVS1493" s="1"/>
      <c r="TVT1493" s="1"/>
      <c r="TVU1493" s="1"/>
      <c r="TVV1493" s="1"/>
      <c r="TVW1493" s="1"/>
      <c r="TVX1493" s="1"/>
      <c r="TVY1493" s="1"/>
      <c r="TVZ1493" s="1"/>
      <c r="TWA1493" s="1"/>
      <c r="TWB1493" s="1"/>
      <c r="TWC1493" s="1"/>
      <c r="TWD1493" s="1"/>
      <c r="TWE1493" s="1"/>
      <c r="TWF1493" s="1"/>
      <c r="TWG1493" s="1"/>
      <c r="TWH1493" s="1"/>
      <c r="TWI1493" s="1"/>
      <c r="TWJ1493" s="1"/>
      <c r="TWK1493" s="1"/>
      <c r="TWL1493" s="1"/>
      <c r="TWM1493" s="1"/>
      <c r="TWN1493" s="1"/>
      <c r="TWO1493" s="1"/>
      <c r="TWP1493" s="1"/>
      <c r="TWQ1493" s="1"/>
      <c r="TWR1493" s="1"/>
      <c r="TWS1493" s="1"/>
      <c r="TWT1493" s="1"/>
      <c r="TWU1493" s="1"/>
      <c r="TWV1493" s="1"/>
      <c r="TWW1493" s="1"/>
      <c r="TWX1493" s="1"/>
      <c r="TWY1493" s="1"/>
      <c r="TWZ1493" s="1"/>
      <c r="TXA1493" s="1"/>
      <c r="TXB1493" s="1"/>
      <c r="TXC1493" s="1"/>
      <c r="TXD1493" s="1"/>
      <c r="TXE1493" s="1"/>
      <c r="TXF1493" s="1"/>
      <c r="TXG1493" s="1"/>
      <c r="TXH1493" s="1"/>
      <c r="TXI1493" s="1"/>
      <c r="TXJ1493" s="1"/>
      <c r="TXK1493" s="1"/>
      <c r="TXL1493" s="1"/>
      <c r="TXM1493" s="1"/>
      <c r="TXN1493" s="1"/>
      <c r="TXO1493" s="1"/>
      <c r="TXP1493" s="1"/>
      <c r="TXQ1493" s="1"/>
      <c r="TXR1493" s="1"/>
      <c r="TXS1493" s="1"/>
      <c r="TXT1493" s="1"/>
      <c r="TXU1493" s="1"/>
      <c r="TXV1493" s="1"/>
      <c r="TXW1493" s="1"/>
      <c r="TXX1493" s="1"/>
      <c r="TXY1493" s="1"/>
      <c r="TXZ1493" s="1"/>
      <c r="TYA1493" s="1"/>
      <c r="TYB1493" s="1"/>
      <c r="TYC1493" s="1"/>
      <c r="TYD1493" s="1"/>
      <c r="TYE1493" s="1"/>
      <c r="TYF1493" s="1"/>
      <c r="TYG1493" s="1"/>
      <c r="TYH1493" s="1"/>
      <c r="TYI1493" s="1"/>
      <c r="TYJ1493" s="1"/>
      <c r="TYK1493" s="1"/>
      <c r="TYL1493" s="1"/>
      <c r="TYM1493" s="1"/>
      <c r="TYN1493" s="1"/>
      <c r="TYO1493" s="1"/>
      <c r="TYP1493" s="1"/>
      <c r="TYQ1493" s="1"/>
      <c r="TYR1493" s="1"/>
      <c r="TYS1493" s="1"/>
      <c r="TYT1493" s="1"/>
      <c r="TYU1493" s="1"/>
      <c r="TYV1493" s="1"/>
      <c r="TYW1493" s="1"/>
      <c r="TYX1493" s="1"/>
      <c r="TYY1493" s="1"/>
      <c r="TYZ1493" s="1"/>
      <c r="TZA1493" s="1"/>
      <c r="TZB1493" s="1"/>
      <c r="TZC1493" s="1"/>
      <c r="TZD1493" s="1"/>
      <c r="TZE1493" s="1"/>
      <c r="TZF1493" s="1"/>
      <c r="TZG1493" s="1"/>
      <c r="TZH1493" s="1"/>
      <c r="TZI1493" s="1"/>
      <c r="TZJ1493" s="1"/>
      <c r="TZK1493" s="1"/>
      <c r="TZL1493" s="1"/>
      <c r="TZM1493" s="1"/>
      <c r="TZN1493" s="1"/>
      <c r="TZO1493" s="1"/>
      <c r="TZP1493" s="1"/>
      <c r="TZQ1493" s="1"/>
      <c r="TZR1493" s="1"/>
      <c r="TZS1493" s="1"/>
      <c r="TZT1493" s="1"/>
      <c r="TZU1493" s="1"/>
      <c r="TZV1493" s="1"/>
      <c r="TZW1493" s="1"/>
      <c r="TZX1493" s="1"/>
      <c r="TZY1493" s="1"/>
      <c r="TZZ1493" s="1"/>
      <c r="UAA1493" s="1"/>
      <c r="UAB1493" s="1"/>
      <c r="UAC1493" s="1"/>
      <c r="UAD1493" s="1"/>
      <c r="UAE1493" s="1"/>
      <c r="UAF1493" s="1"/>
      <c r="UAG1493" s="1"/>
      <c r="UAH1493" s="1"/>
      <c r="UAI1493" s="1"/>
      <c r="UAJ1493" s="1"/>
      <c r="UAK1493" s="1"/>
      <c r="UAL1493" s="1"/>
      <c r="UAM1493" s="1"/>
      <c r="UAN1493" s="1"/>
      <c r="UAO1493" s="1"/>
      <c r="UAP1493" s="1"/>
      <c r="UAQ1493" s="1"/>
      <c r="UAR1493" s="1"/>
      <c r="UAS1493" s="1"/>
      <c r="UAT1493" s="1"/>
      <c r="UAU1493" s="1"/>
      <c r="UAV1493" s="1"/>
      <c r="UAW1493" s="1"/>
      <c r="UAX1493" s="1"/>
      <c r="UAY1493" s="1"/>
      <c r="UAZ1493" s="1"/>
      <c r="UBA1493" s="1"/>
      <c r="UBB1493" s="1"/>
      <c r="UBC1493" s="1"/>
      <c r="UBD1493" s="1"/>
      <c r="UBE1493" s="1"/>
      <c r="UBF1493" s="1"/>
      <c r="UBG1493" s="1"/>
      <c r="UBH1493" s="1"/>
      <c r="UBI1493" s="1"/>
      <c r="UBJ1493" s="1"/>
      <c r="UBK1493" s="1"/>
      <c r="UBL1493" s="1"/>
      <c r="UBM1493" s="1"/>
      <c r="UBN1493" s="1"/>
      <c r="UBO1493" s="1"/>
      <c r="UBP1493" s="1"/>
      <c r="UBQ1493" s="1"/>
      <c r="UBR1493" s="1"/>
      <c r="UBS1493" s="1"/>
      <c r="UBT1493" s="1"/>
      <c r="UBU1493" s="1"/>
      <c r="UBV1493" s="1"/>
      <c r="UBW1493" s="1"/>
      <c r="UBX1493" s="1"/>
      <c r="UBY1493" s="1"/>
      <c r="UBZ1493" s="1"/>
      <c r="UCA1493" s="1"/>
      <c r="UCB1493" s="1"/>
      <c r="UCC1493" s="1"/>
      <c r="UCD1493" s="1"/>
      <c r="UCE1493" s="1"/>
      <c r="UCF1493" s="1"/>
      <c r="UCG1493" s="1"/>
      <c r="UCH1493" s="1"/>
      <c r="UCI1493" s="1"/>
      <c r="UCJ1493" s="1"/>
      <c r="UCK1493" s="1"/>
      <c r="UCL1493" s="1"/>
      <c r="UCM1493" s="1"/>
      <c r="UCN1493" s="1"/>
      <c r="UCO1493" s="1"/>
      <c r="UCP1493" s="1"/>
      <c r="UCQ1493" s="1"/>
      <c r="UCR1493" s="1"/>
      <c r="UCS1493" s="1"/>
      <c r="UCT1493" s="1"/>
      <c r="UCU1493" s="1"/>
      <c r="UCV1493" s="1"/>
      <c r="UCW1493" s="1"/>
      <c r="UCX1493" s="1"/>
      <c r="UCY1493" s="1"/>
      <c r="UCZ1493" s="1"/>
      <c r="UDA1493" s="1"/>
      <c r="UDB1493" s="1"/>
      <c r="UDC1493" s="1"/>
      <c r="UDD1493" s="1"/>
      <c r="UDE1493" s="1"/>
      <c r="UDF1493" s="1"/>
      <c r="UDG1493" s="1"/>
      <c r="UDH1493" s="1"/>
      <c r="UDI1493" s="1"/>
      <c r="UDJ1493" s="1"/>
      <c r="UDK1493" s="1"/>
      <c r="UDL1493" s="1"/>
      <c r="UDM1493" s="1"/>
      <c r="UDN1493" s="1"/>
      <c r="UDO1493" s="1"/>
      <c r="UDP1493" s="1"/>
      <c r="UDQ1493" s="1"/>
      <c r="UDR1493" s="1"/>
      <c r="UDS1493" s="1"/>
      <c r="UDT1493" s="1"/>
      <c r="UDU1493" s="1"/>
      <c r="UDV1493" s="1"/>
      <c r="UDW1493" s="1"/>
      <c r="UDX1493" s="1"/>
      <c r="UDY1493" s="1"/>
      <c r="UDZ1493" s="1"/>
      <c r="UEA1493" s="1"/>
      <c r="UEB1493" s="1"/>
      <c r="UEC1493" s="1"/>
      <c r="UED1493" s="1"/>
      <c r="UEE1493" s="1"/>
      <c r="UEF1493" s="1"/>
      <c r="UEG1493" s="1"/>
      <c r="UEH1493" s="1"/>
      <c r="UEI1493" s="1"/>
      <c r="UEJ1493" s="1"/>
      <c r="UEK1493" s="1"/>
      <c r="UEL1493" s="1"/>
      <c r="UEM1493" s="1"/>
      <c r="UEN1493" s="1"/>
      <c r="UEO1493" s="1"/>
      <c r="UEP1493" s="1"/>
      <c r="UEQ1493" s="1"/>
      <c r="UER1493" s="1"/>
      <c r="UES1493" s="1"/>
      <c r="UET1493" s="1"/>
      <c r="UEU1493" s="1"/>
      <c r="UEV1493" s="1"/>
      <c r="UEW1493" s="1"/>
      <c r="UEX1493" s="1"/>
      <c r="UEY1493" s="1"/>
      <c r="UEZ1493" s="1"/>
      <c r="UFA1493" s="1"/>
      <c r="UFB1493" s="1"/>
      <c r="UFC1493" s="1"/>
      <c r="UFD1493" s="1"/>
      <c r="UFE1493" s="1"/>
      <c r="UFF1493" s="1"/>
      <c r="UFG1493" s="1"/>
      <c r="UFH1493" s="1"/>
      <c r="UFI1493" s="1"/>
      <c r="UFJ1493" s="1"/>
      <c r="UFK1493" s="1"/>
      <c r="UFL1493" s="1"/>
      <c r="UFM1493" s="1"/>
      <c r="UFN1493" s="1"/>
      <c r="UFO1493" s="1"/>
      <c r="UFP1493" s="1"/>
      <c r="UFQ1493" s="1"/>
      <c r="UFR1493" s="1"/>
      <c r="UFS1493" s="1"/>
      <c r="UFT1493" s="1"/>
      <c r="UFU1493" s="1"/>
      <c r="UFV1493" s="1"/>
      <c r="UFW1493" s="1"/>
      <c r="UFX1493" s="1"/>
      <c r="UFY1493" s="1"/>
      <c r="UFZ1493" s="1"/>
      <c r="UGA1493" s="1"/>
      <c r="UGB1493" s="1"/>
      <c r="UGC1493" s="1"/>
      <c r="UGD1493" s="1"/>
      <c r="UGE1493" s="1"/>
      <c r="UGF1493" s="1"/>
      <c r="UGG1493" s="1"/>
      <c r="UGH1493" s="1"/>
      <c r="UGI1493" s="1"/>
      <c r="UGJ1493" s="1"/>
      <c r="UGK1493" s="1"/>
      <c r="UGL1493" s="1"/>
      <c r="UGM1493" s="1"/>
      <c r="UGN1493" s="1"/>
      <c r="UGO1493" s="1"/>
      <c r="UGP1493" s="1"/>
      <c r="UGQ1493" s="1"/>
      <c r="UGR1493" s="1"/>
      <c r="UGS1493" s="1"/>
      <c r="UGT1493" s="1"/>
      <c r="UGU1493" s="1"/>
      <c r="UGV1493" s="1"/>
      <c r="UGW1493" s="1"/>
      <c r="UGX1493" s="1"/>
      <c r="UGY1493" s="1"/>
      <c r="UGZ1493" s="1"/>
      <c r="UHA1493" s="1"/>
      <c r="UHB1493" s="1"/>
      <c r="UHC1493" s="1"/>
      <c r="UHD1493" s="1"/>
      <c r="UHE1493" s="1"/>
      <c r="UHF1493" s="1"/>
      <c r="UHG1493" s="1"/>
      <c r="UHH1493" s="1"/>
      <c r="UHI1493" s="1"/>
      <c r="UHJ1493" s="1"/>
      <c r="UHK1493" s="1"/>
      <c r="UHL1493" s="1"/>
      <c r="UHM1493" s="1"/>
      <c r="UHN1493" s="1"/>
      <c r="UHO1493" s="1"/>
      <c r="UHP1493" s="1"/>
      <c r="UHQ1493" s="1"/>
      <c r="UHR1493" s="1"/>
      <c r="UHS1493" s="1"/>
      <c r="UHT1493" s="1"/>
      <c r="UHU1493" s="1"/>
      <c r="UHV1493" s="1"/>
      <c r="UHW1493" s="1"/>
      <c r="UHX1493" s="1"/>
      <c r="UHY1493" s="1"/>
      <c r="UHZ1493" s="1"/>
      <c r="UIA1493" s="1"/>
      <c r="UIB1493" s="1"/>
      <c r="UIC1493" s="1"/>
      <c r="UID1493" s="1"/>
      <c r="UIE1493" s="1"/>
      <c r="UIF1493" s="1"/>
      <c r="UIG1493" s="1"/>
      <c r="UIH1493" s="1"/>
      <c r="UII1493" s="1"/>
      <c r="UIJ1493" s="1"/>
      <c r="UIK1493" s="1"/>
      <c r="UIL1493" s="1"/>
      <c r="UIM1493" s="1"/>
      <c r="UIN1493" s="1"/>
      <c r="UIO1493" s="1"/>
      <c r="UIP1493" s="1"/>
      <c r="UIQ1493" s="1"/>
      <c r="UIR1493" s="1"/>
      <c r="UIS1493" s="1"/>
      <c r="UIT1493" s="1"/>
      <c r="UIU1493" s="1"/>
      <c r="UIV1493" s="1"/>
      <c r="UIW1493" s="1"/>
      <c r="UIX1493" s="1"/>
      <c r="UIY1493" s="1"/>
      <c r="UIZ1493" s="1"/>
      <c r="UJA1493" s="1"/>
      <c r="UJB1493" s="1"/>
      <c r="UJC1493" s="1"/>
      <c r="UJD1493" s="1"/>
      <c r="UJE1493" s="1"/>
      <c r="UJF1493" s="1"/>
      <c r="UJG1493" s="1"/>
      <c r="UJH1493" s="1"/>
      <c r="UJI1493" s="1"/>
      <c r="UJJ1493" s="1"/>
      <c r="UJK1493" s="1"/>
      <c r="UJL1493" s="1"/>
      <c r="UJM1493" s="1"/>
      <c r="UJN1493" s="1"/>
      <c r="UJO1493" s="1"/>
      <c r="UJP1493" s="1"/>
      <c r="UJQ1493" s="1"/>
      <c r="UJR1493" s="1"/>
      <c r="UJS1493" s="1"/>
      <c r="UJT1493" s="1"/>
      <c r="UJU1493" s="1"/>
      <c r="UJV1493" s="1"/>
      <c r="UJW1493" s="1"/>
      <c r="UJX1493" s="1"/>
      <c r="UJY1493" s="1"/>
      <c r="UJZ1493" s="1"/>
      <c r="UKA1493" s="1"/>
      <c r="UKB1493" s="1"/>
      <c r="UKC1493" s="1"/>
      <c r="UKD1493" s="1"/>
      <c r="UKE1493" s="1"/>
      <c r="UKF1493" s="1"/>
      <c r="UKG1493" s="1"/>
      <c r="UKH1493" s="1"/>
      <c r="UKI1493" s="1"/>
      <c r="UKJ1493" s="1"/>
      <c r="UKK1493" s="1"/>
      <c r="UKL1493" s="1"/>
      <c r="UKM1493" s="1"/>
      <c r="UKN1493" s="1"/>
      <c r="UKO1493" s="1"/>
      <c r="UKP1493" s="1"/>
      <c r="UKQ1493" s="1"/>
      <c r="UKR1493" s="1"/>
      <c r="UKS1493" s="1"/>
      <c r="UKT1493" s="1"/>
      <c r="UKU1493" s="1"/>
      <c r="UKV1493" s="1"/>
      <c r="UKW1493" s="1"/>
      <c r="UKX1493" s="1"/>
      <c r="UKY1493" s="1"/>
      <c r="UKZ1493" s="1"/>
      <c r="ULA1493" s="1"/>
      <c r="ULB1493" s="1"/>
      <c r="ULC1493" s="1"/>
      <c r="ULD1493" s="1"/>
      <c r="ULE1493" s="1"/>
      <c r="ULF1493" s="1"/>
      <c r="ULG1493" s="1"/>
      <c r="ULH1493" s="1"/>
      <c r="ULI1493" s="1"/>
      <c r="ULJ1493" s="1"/>
      <c r="ULK1493" s="1"/>
      <c r="ULL1493" s="1"/>
      <c r="ULM1493" s="1"/>
      <c r="ULN1493" s="1"/>
      <c r="ULO1493" s="1"/>
      <c r="ULP1493" s="1"/>
      <c r="ULQ1493" s="1"/>
      <c r="ULR1493" s="1"/>
      <c r="ULS1493" s="1"/>
      <c r="ULT1493" s="1"/>
      <c r="ULU1493" s="1"/>
      <c r="ULV1493" s="1"/>
      <c r="ULW1493" s="1"/>
      <c r="ULX1493" s="1"/>
      <c r="ULY1493" s="1"/>
      <c r="ULZ1493" s="1"/>
      <c r="UMA1493" s="1"/>
      <c r="UMB1493" s="1"/>
      <c r="UMC1493" s="1"/>
      <c r="UMD1493" s="1"/>
      <c r="UME1493" s="1"/>
      <c r="UMF1493" s="1"/>
      <c r="UMG1493" s="1"/>
      <c r="UMH1493" s="1"/>
      <c r="UMI1493" s="1"/>
      <c r="UMJ1493" s="1"/>
      <c r="UMK1493" s="1"/>
      <c r="UML1493" s="1"/>
      <c r="UMM1493" s="1"/>
      <c r="UMN1493" s="1"/>
      <c r="UMO1493" s="1"/>
      <c r="UMP1493" s="1"/>
      <c r="UMQ1493" s="1"/>
      <c r="UMR1493" s="1"/>
      <c r="UMS1493" s="1"/>
      <c r="UMT1493" s="1"/>
      <c r="UMU1493" s="1"/>
      <c r="UMV1493" s="1"/>
      <c r="UMW1493" s="1"/>
      <c r="UMX1493" s="1"/>
      <c r="UMY1493" s="1"/>
      <c r="UMZ1493" s="1"/>
      <c r="UNA1493" s="1"/>
      <c r="UNB1493" s="1"/>
      <c r="UNC1493" s="1"/>
      <c r="UND1493" s="1"/>
      <c r="UNE1493" s="1"/>
      <c r="UNF1493" s="1"/>
      <c r="UNG1493" s="1"/>
      <c r="UNH1493" s="1"/>
      <c r="UNI1493" s="1"/>
      <c r="UNJ1493" s="1"/>
      <c r="UNK1493" s="1"/>
      <c r="UNL1493" s="1"/>
      <c r="UNM1493" s="1"/>
      <c r="UNN1493" s="1"/>
      <c r="UNO1493" s="1"/>
      <c r="UNP1493" s="1"/>
      <c r="UNQ1493" s="1"/>
      <c r="UNR1493" s="1"/>
      <c r="UNS1493" s="1"/>
      <c r="UNT1493" s="1"/>
      <c r="UNU1493" s="1"/>
      <c r="UNV1493" s="1"/>
      <c r="UNW1493" s="1"/>
      <c r="UNX1493" s="1"/>
      <c r="UNY1493" s="1"/>
      <c r="UNZ1493" s="1"/>
      <c r="UOA1493" s="1"/>
      <c r="UOB1493" s="1"/>
      <c r="UOC1493" s="1"/>
      <c r="UOD1493" s="1"/>
      <c r="UOE1493" s="1"/>
      <c r="UOF1493" s="1"/>
      <c r="UOG1493" s="1"/>
      <c r="UOH1493" s="1"/>
      <c r="UOI1493" s="1"/>
      <c r="UOJ1493" s="1"/>
      <c r="UOK1493" s="1"/>
      <c r="UOL1493" s="1"/>
      <c r="UOM1493" s="1"/>
      <c r="UON1493" s="1"/>
      <c r="UOO1493" s="1"/>
      <c r="UOP1493" s="1"/>
      <c r="UOQ1493" s="1"/>
      <c r="UOR1493" s="1"/>
      <c r="UOS1493" s="1"/>
      <c r="UOT1493" s="1"/>
      <c r="UOU1493" s="1"/>
      <c r="UOV1493" s="1"/>
      <c r="UOW1493" s="1"/>
      <c r="UOX1493" s="1"/>
      <c r="UOY1493" s="1"/>
      <c r="UOZ1493" s="1"/>
      <c r="UPA1493" s="1"/>
      <c r="UPB1493" s="1"/>
      <c r="UPC1493" s="1"/>
      <c r="UPD1493" s="1"/>
      <c r="UPE1493" s="1"/>
      <c r="UPF1493" s="1"/>
      <c r="UPG1493" s="1"/>
      <c r="UPH1493" s="1"/>
      <c r="UPI1493" s="1"/>
      <c r="UPJ1493" s="1"/>
      <c r="UPK1493" s="1"/>
      <c r="UPL1493" s="1"/>
      <c r="UPM1493" s="1"/>
      <c r="UPN1493" s="1"/>
      <c r="UPO1493" s="1"/>
      <c r="UPP1493" s="1"/>
      <c r="UPQ1493" s="1"/>
      <c r="UPR1493" s="1"/>
      <c r="UPS1493" s="1"/>
      <c r="UPT1493" s="1"/>
      <c r="UPU1493" s="1"/>
      <c r="UPV1493" s="1"/>
      <c r="UPW1493" s="1"/>
      <c r="UPX1493" s="1"/>
      <c r="UPY1493" s="1"/>
      <c r="UPZ1493" s="1"/>
      <c r="UQA1493" s="1"/>
      <c r="UQB1493" s="1"/>
      <c r="UQC1493" s="1"/>
      <c r="UQD1493" s="1"/>
      <c r="UQE1493" s="1"/>
      <c r="UQF1493" s="1"/>
      <c r="UQG1493" s="1"/>
      <c r="UQH1493" s="1"/>
      <c r="UQI1493" s="1"/>
      <c r="UQJ1493" s="1"/>
      <c r="UQK1493" s="1"/>
      <c r="UQL1493" s="1"/>
      <c r="UQM1493" s="1"/>
      <c r="UQN1493" s="1"/>
      <c r="UQO1493" s="1"/>
      <c r="UQP1493" s="1"/>
      <c r="UQQ1493" s="1"/>
      <c r="UQR1493" s="1"/>
      <c r="UQS1493" s="1"/>
      <c r="UQT1493" s="1"/>
      <c r="UQU1493" s="1"/>
      <c r="UQV1493" s="1"/>
      <c r="UQW1493" s="1"/>
      <c r="UQX1493" s="1"/>
      <c r="UQY1493" s="1"/>
      <c r="UQZ1493" s="1"/>
      <c r="URA1493" s="1"/>
      <c r="URB1493" s="1"/>
      <c r="URC1493" s="1"/>
      <c r="URD1493" s="1"/>
      <c r="URE1493" s="1"/>
      <c r="URF1493" s="1"/>
      <c r="URG1493" s="1"/>
      <c r="URH1493" s="1"/>
      <c r="URI1493" s="1"/>
      <c r="URJ1493" s="1"/>
      <c r="URK1493" s="1"/>
      <c r="URL1493" s="1"/>
      <c r="URM1493" s="1"/>
      <c r="URN1493" s="1"/>
      <c r="URO1493" s="1"/>
      <c r="URP1493" s="1"/>
      <c r="URQ1493" s="1"/>
      <c r="URR1493" s="1"/>
      <c r="URS1493" s="1"/>
      <c r="URT1493" s="1"/>
      <c r="URU1493" s="1"/>
      <c r="URV1493" s="1"/>
      <c r="URW1493" s="1"/>
      <c r="URX1493" s="1"/>
      <c r="URY1493" s="1"/>
      <c r="URZ1493" s="1"/>
      <c r="USA1493" s="1"/>
      <c r="USB1493" s="1"/>
      <c r="USC1493" s="1"/>
      <c r="USD1493" s="1"/>
      <c r="USE1493" s="1"/>
      <c r="USF1493" s="1"/>
      <c r="USG1493" s="1"/>
      <c r="USH1493" s="1"/>
      <c r="USI1493" s="1"/>
      <c r="USJ1493" s="1"/>
      <c r="USK1493" s="1"/>
      <c r="USL1493" s="1"/>
      <c r="USM1493" s="1"/>
      <c r="USN1493" s="1"/>
      <c r="USO1493" s="1"/>
      <c r="USP1493" s="1"/>
      <c r="USQ1493" s="1"/>
      <c r="USR1493" s="1"/>
      <c r="USS1493" s="1"/>
      <c r="UST1493" s="1"/>
      <c r="USU1493" s="1"/>
      <c r="USV1493" s="1"/>
      <c r="USW1493" s="1"/>
      <c r="USX1493" s="1"/>
      <c r="USY1493" s="1"/>
      <c r="USZ1493" s="1"/>
      <c r="UTA1493" s="1"/>
      <c r="UTB1493" s="1"/>
      <c r="UTC1493" s="1"/>
      <c r="UTD1493" s="1"/>
      <c r="UTE1493" s="1"/>
      <c r="UTF1493" s="1"/>
      <c r="UTG1493" s="1"/>
      <c r="UTH1493" s="1"/>
      <c r="UTI1493" s="1"/>
      <c r="UTJ1493" s="1"/>
      <c r="UTK1493" s="1"/>
      <c r="UTL1493" s="1"/>
      <c r="UTM1493" s="1"/>
      <c r="UTN1493" s="1"/>
      <c r="UTO1493" s="1"/>
      <c r="UTP1493" s="1"/>
      <c r="UTQ1493" s="1"/>
      <c r="UTR1493" s="1"/>
      <c r="UTS1493" s="1"/>
      <c r="UTT1493" s="1"/>
      <c r="UTU1493" s="1"/>
      <c r="UTV1493" s="1"/>
      <c r="UTW1493" s="1"/>
      <c r="UTX1493" s="1"/>
      <c r="UTY1493" s="1"/>
      <c r="UTZ1493" s="1"/>
      <c r="UUA1493" s="1"/>
      <c r="UUB1493" s="1"/>
      <c r="UUC1493" s="1"/>
      <c r="UUD1493" s="1"/>
      <c r="UUE1493" s="1"/>
      <c r="UUF1493" s="1"/>
      <c r="UUG1493" s="1"/>
      <c r="UUH1493" s="1"/>
      <c r="UUI1493" s="1"/>
      <c r="UUJ1493" s="1"/>
      <c r="UUK1493" s="1"/>
      <c r="UUL1493" s="1"/>
      <c r="UUM1493" s="1"/>
      <c r="UUN1493" s="1"/>
      <c r="UUO1493" s="1"/>
      <c r="UUP1493" s="1"/>
      <c r="UUQ1493" s="1"/>
      <c r="UUR1493" s="1"/>
      <c r="UUS1493" s="1"/>
      <c r="UUT1493" s="1"/>
      <c r="UUU1493" s="1"/>
      <c r="UUV1493" s="1"/>
      <c r="UUW1493" s="1"/>
      <c r="UUX1493" s="1"/>
      <c r="UUY1493" s="1"/>
      <c r="UUZ1493" s="1"/>
      <c r="UVA1493" s="1"/>
      <c r="UVB1493" s="1"/>
      <c r="UVC1493" s="1"/>
      <c r="UVD1493" s="1"/>
      <c r="UVE1493" s="1"/>
      <c r="UVF1493" s="1"/>
      <c r="UVG1493" s="1"/>
      <c r="UVH1493" s="1"/>
      <c r="UVI1493" s="1"/>
      <c r="UVJ1493" s="1"/>
      <c r="UVK1493" s="1"/>
      <c r="UVL1493" s="1"/>
      <c r="UVM1493" s="1"/>
      <c r="UVN1493" s="1"/>
      <c r="UVO1493" s="1"/>
      <c r="UVP1493" s="1"/>
      <c r="UVQ1493" s="1"/>
      <c r="UVR1493" s="1"/>
      <c r="UVS1493" s="1"/>
      <c r="UVT1493" s="1"/>
      <c r="UVU1493" s="1"/>
      <c r="UVV1493" s="1"/>
      <c r="UVW1493" s="1"/>
      <c r="UVX1493" s="1"/>
      <c r="UVY1493" s="1"/>
      <c r="UVZ1493" s="1"/>
      <c r="UWA1493" s="1"/>
      <c r="UWB1493" s="1"/>
      <c r="UWC1493" s="1"/>
      <c r="UWD1493" s="1"/>
      <c r="UWE1493" s="1"/>
      <c r="UWF1493" s="1"/>
      <c r="UWG1493" s="1"/>
      <c r="UWH1493" s="1"/>
      <c r="UWI1493" s="1"/>
      <c r="UWJ1493" s="1"/>
      <c r="UWK1493" s="1"/>
      <c r="UWL1493" s="1"/>
      <c r="UWM1493" s="1"/>
      <c r="UWN1493" s="1"/>
      <c r="UWO1493" s="1"/>
      <c r="UWP1493" s="1"/>
      <c r="UWQ1493" s="1"/>
      <c r="UWR1493" s="1"/>
      <c r="UWS1493" s="1"/>
      <c r="UWT1493" s="1"/>
      <c r="UWU1493" s="1"/>
      <c r="UWV1493" s="1"/>
      <c r="UWW1493" s="1"/>
      <c r="UWX1493" s="1"/>
      <c r="UWY1493" s="1"/>
      <c r="UWZ1493" s="1"/>
      <c r="UXA1493" s="1"/>
      <c r="UXB1493" s="1"/>
      <c r="UXC1493" s="1"/>
      <c r="UXD1493" s="1"/>
      <c r="UXE1493" s="1"/>
      <c r="UXF1493" s="1"/>
      <c r="UXG1493" s="1"/>
      <c r="UXH1493" s="1"/>
      <c r="UXI1493" s="1"/>
      <c r="UXJ1493" s="1"/>
      <c r="UXK1493" s="1"/>
      <c r="UXL1493" s="1"/>
      <c r="UXM1493" s="1"/>
      <c r="UXN1493" s="1"/>
      <c r="UXO1493" s="1"/>
      <c r="UXP1493" s="1"/>
      <c r="UXQ1493" s="1"/>
      <c r="UXR1493" s="1"/>
      <c r="UXS1493" s="1"/>
      <c r="UXT1493" s="1"/>
      <c r="UXU1493" s="1"/>
      <c r="UXV1493" s="1"/>
      <c r="UXW1493" s="1"/>
      <c r="UXX1493" s="1"/>
      <c r="UXY1493" s="1"/>
      <c r="UXZ1493" s="1"/>
      <c r="UYA1493" s="1"/>
      <c r="UYB1493" s="1"/>
      <c r="UYC1493" s="1"/>
      <c r="UYD1493" s="1"/>
      <c r="UYE1493" s="1"/>
      <c r="UYF1493" s="1"/>
      <c r="UYG1493" s="1"/>
      <c r="UYH1493" s="1"/>
      <c r="UYI1493" s="1"/>
      <c r="UYJ1493" s="1"/>
      <c r="UYK1493" s="1"/>
      <c r="UYL1493" s="1"/>
      <c r="UYM1493" s="1"/>
      <c r="UYN1493" s="1"/>
      <c r="UYO1493" s="1"/>
      <c r="UYP1493" s="1"/>
      <c r="UYQ1493" s="1"/>
      <c r="UYR1493" s="1"/>
      <c r="UYS1493" s="1"/>
      <c r="UYT1493" s="1"/>
      <c r="UYU1493" s="1"/>
      <c r="UYV1493" s="1"/>
      <c r="UYW1493" s="1"/>
      <c r="UYX1493" s="1"/>
      <c r="UYY1493" s="1"/>
      <c r="UYZ1493" s="1"/>
      <c r="UZA1493" s="1"/>
      <c r="UZB1493" s="1"/>
      <c r="UZC1493" s="1"/>
      <c r="UZD1493" s="1"/>
      <c r="UZE1493" s="1"/>
      <c r="UZF1493" s="1"/>
      <c r="UZG1493" s="1"/>
      <c r="UZH1493" s="1"/>
      <c r="UZI1493" s="1"/>
      <c r="UZJ1493" s="1"/>
      <c r="UZK1493" s="1"/>
      <c r="UZL1493" s="1"/>
      <c r="UZM1493" s="1"/>
      <c r="UZN1493" s="1"/>
      <c r="UZO1493" s="1"/>
      <c r="UZP1493" s="1"/>
      <c r="UZQ1493" s="1"/>
      <c r="UZR1493" s="1"/>
      <c r="UZS1493" s="1"/>
      <c r="UZT1493" s="1"/>
      <c r="UZU1493" s="1"/>
      <c r="UZV1493" s="1"/>
      <c r="UZW1493" s="1"/>
      <c r="UZX1493" s="1"/>
      <c r="UZY1493" s="1"/>
      <c r="UZZ1493" s="1"/>
      <c r="VAA1493" s="1"/>
      <c r="VAB1493" s="1"/>
      <c r="VAC1493" s="1"/>
      <c r="VAD1493" s="1"/>
      <c r="VAE1493" s="1"/>
      <c r="VAF1493" s="1"/>
      <c r="VAG1493" s="1"/>
      <c r="VAH1493" s="1"/>
      <c r="VAI1493" s="1"/>
      <c r="VAJ1493" s="1"/>
      <c r="VAK1493" s="1"/>
      <c r="VAL1493" s="1"/>
      <c r="VAM1493" s="1"/>
      <c r="VAN1493" s="1"/>
      <c r="VAO1493" s="1"/>
      <c r="VAP1493" s="1"/>
      <c r="VAQ1493" s="1"/>
      <c r="VAR1493" s="1"/>
      <c r="VAS1493" s="1"/>
      <c r="VAT1493" s="1"/>
      <c r="VAU1493" s="1"/>
      <c r="VAV1493" s="1"/>
      <c r="VAW1493" s="1"/>
      <c r="VAX1493" s="1"/>
      <c r="VAY1493" s="1"/>
      <c r="VAZ1493" s="1"/>
      <c r="VBA1493" s="1"/>
      <c r="VBB1493" s="1"/>
      <c r="VBC1493" s="1"/>
      <c r="VBD1493" s="1"/>
      <c r="VBE1493" s="1"/>
      <c r="VBF1493" s="1"/>
      <c r="VBG1493" s="1"/>
      <c r="VBH1493" s="1"/>
      <c r="VBI1493" s="1"/>
      <c r="VBJ1493" s="1"/>
      <c r="VBK1493" s="1"/>
      <c r="VBL1493" s="1"/>
      <c r="VBM1493" s="1"/>
      <c r="VBN1493" s="1"/>
      <c r="VBO1493" s="1"/>
      <c r="VBP1493" s="1"/>
      <c r="VBQ1493" s="1"/>
      <c r="VBR1493" s="1"/>
      <c r="VBS1493" s="1"/>
      <c r="VBT1493" s="1"/>
      <c r="VBU1493" s="1"/>
      <c r="VBV1493" s="1"/>
      <c r="VBW1493" s="1"/>
      <c r="VBX1493" s="1"/>
      <c r="VBY1493" s="1"/>
      <c r="VBZ1493" s="1"/>
      <c r="VCA1493" s="1"/>
      <c r="VCB1493" s="1"/>
      <c r="VCC1493" s="1"/>
      <c r="VCD1493" s="1"/>
      <c r="VCE1493" s="1"/>
      <c r="VCF1493" s="1"/>
      <c r="VCG1493" s="1"/>
      <c r="VCH1493" s="1"/>
      <c r="VCI1493" s="1"/>
      <c r="VCJ1493" s="1"/>
      <c r="VCK1493" s="1"/>
      <c r="VCL1493" s="1"/>
      <c r="VCM1493" s="1"/>
      <c r="VCN1493" s="1"/>
      <c r="VCO1493" s="1"/>
      <c r="VCP1493" s="1"/>
      <c r="VCQ1493" s="1"/>
      <c r="VCR1493" s="1"/>
      <c r="VCS1493" s="1"/>
      <c r="VCT1493" s="1"/>
      <c r="VCU1493" s="1"/>
      <c r="VCV1493" s="1"/>
      <c r="VCW1493" s="1"/>
      <c r="VCX1493" s="1"/>
      <c r="VCY1493" s="1"/>
      <c r="VCZ1493" s="1"/>
      <c r="VDA1493" s="1"/>
      <c r="VDB1493" s="1"/>
      <c r="VDC1493" s="1"/>
      <c r="VDD1493" s="1"/>
      <c r="VDE1493" s="1"/>
      <c r="VDF1493" s="1"/>
      <c r="VDG1493" s="1"/>
      <c r="VDH1493" s="1"/>
      <c r="VDI1493" s="1"/>
      <c r="VDJ1493" s="1"/>
      <c r="VDK1493" s="1"/>
      <c r="VDL1493" s="1"/>
      <c r="VDM1493" s="1"/>
      <c r="VDN1493" s="1"/>
      <c r="VDO1493" s="1"/>
      <c r="VDP1493" s="1"/>
      <c r="VDQ1493" s="1"/>
      <c r="VDR1493" s="1"/>
      <c r="VDS1493" s="1"/>
      <c r="VDT1493" s="1"/>
      <c r="VDU1493" s="1"/>
      <c r="VDV1493" s="1"/>
      <c r="VDW1493" s="1"/>
      <c r="VDX1493" s="1"/>
      <c r="VDY1493" s="1"/>
      <c r="VDZ1493" s="1"/>
      <c r="VEA1493" s="1"/>
      <c r="VEB1493" s="1"/>
      <c r="VEC1493" s="1"/>
      <c r="VED1493" s="1"/>
      <c r="VEE1493" s="1"/>
      <c r="VEF1493" s="1"/>
      <c r="VEG1493" s="1"/>
      <c r="VEH1493" s="1"/>
      <c r="VEI1493" s="1"/>
      <c r="VEJ1493" s="1"/>
      <c r="VEK1493" s="1"/>
      <c r="VEL1493" s="1"/>
      <c r="VEM1493" s="1"/>
      <c r="VEN1493" s="1"/>
      <c r="VEO1493" s="1"/>
      <c r="VEP1493" s="1"/>
      <c r="VEQ1493" s="1"/>
      <c r="VER1493" s="1"/>
      <c r="VES1493" s="1"/>
      <c r="VET1493" s="1"/>
      <c r="VEU1493" s="1"/>
      <c r="VEV1493" s="1"/>
      <c r="VEW1493" s="1"/>
      <c r="VEX1493" s="1"/>
      <c r="VEY1493" s="1"/>
      <c r="VEZ1493" s="1"/>
      <c r="VFA1493" s="1"/>
      <c r="VFB1493" s="1"/>
      <c r="VFC1493" s="1"/>
      <c r="VFD1493" s="1"/>
      <c r="VFE1493" s="1"/>
      <c r="VFF1493" s="1"/>
      <c r="VFG1493" s="1"/>
      <c r="VFH1493" s="1"/>
      <c r="VFI1493" s="1"/>
      <c r="VFJ1493" s="1"/>
      <c r="VFK1493" s="1"/>
      <c r="VFL1493" s="1"/>
      <c r="VFM1493" s="1"/>
      <c r="VFN1493" s="1"/>
      <c r="VFO1493" s="1"/>
      <c r="VFP1493" s="1"/>
      <c r="VFQ1493" s="1"/>
      <c r="VFR1493" s="1"/>
      <c r="VFS1493" s="1"/>
      <c r="VFT1493" s="1"/>
      <c r="VFU1493" s="1"/>
      <c r="VFV1493" s="1"/>
      <c r="VFW1493" s="1"/>
      <c r="VFX1493" s="1"/>
      <c r="VFY1493" s="1"/>
      <c r="VFZ1493" s="1"/>
      <c r="VGA1493" s="1"/>
      <c r="VGB1493" s="1"/>
      <c r="VGC1493" s="1"/>
      <c r="VGD1493" s="1"/>
      <c r="VGE1493" s="1"/>
      <c r="VGF1493" s="1"/>
      <c r="VGG1493" s="1"/>
      <c r="VGH1493" s="1"/>
      <c r="VGI1493" s="1"/>
      <c r="VGJ1493" s="1"/>
      <c r="VGK1493" s="1"/>
      <c r="VGL1493" s="1"/>
      <c r="VGM1493" s="1"/>
      <c r="VGN1493" s="1"/>
      <c r="VGO1493" s="1"/>
      <c r="VGP1493" s="1"/>
      <c r="VGQ1493" s="1"/>
      <c r="VGR1493" s="1"/>
      <c r="VGS1493" s="1"/>
      <c r="VGT1493" s="1"/>
      <c r="VGU1493" s="1"/>
      <c r="VGV1493" s="1"/>
      <c r="VGW1493" s="1"/>
      <c r="VGX1493" s="1"/>
      <c r="VGY1493" s="1"/>
      <c r="VGZ1493" s="1"/>
      <c r="VHA1493" s="1"/>
      <c r="VHB1493" s="1"/>
      <c r="VHC1493" s="1"/>
      <c r="VHD1493" s="1"/>
      <c r="VHE1493" s="1"/>
      <c r="VHF1493" s="1"/>
      <c r="VHG1493" s="1"/>
      <c r="VHH1493" s="1"/>
      <c r="VHI1493" s="1"/>
      <c r="VHJ1493" s="1"/>
      <c r="VHK1493" s="1"/>
      <c r="VHL1493" s="1"/>
      <c r="VHM1493" s="1"/>
      <c r="VHN1493" s="1"/>
      <c r="VHO1493" s="1"/>
      <c r="VHP1493" s="1"/>
      <c r="VHQ1493" s="1"/>
      <c r="VHR1493" s="1"/>
      <c r="VHS1493" s="1"/>
      <c r="VHT1493" s="1"/>
      <c r="VHU1493" s="1"/>
      <c r="VHV1493" s="1"/>
      <c r="VHW1493" s="1"/>
      <c r="VHX1493" s="1"/>
      <c r="VHY1493" s="1"/>
      <c r="VHZ1493" s="1"/>
      <c r="VIA1493" s="1"/>
      <c r="VIB1493" s="1"/>
      <c r="VIC1493" s="1"/>
      <c r="VID1493" s="1"/>
      <c r="VIE1493" s="1"/>
      <c r="VIF1493" s="1"/>
      <c r="VIG1493" s="1"/>
      <c r="VIH1493" s="1"/>
      <c r="VII1493" s="1"/>
      <c r="VIJ1493" s="1"/>
      <c r="VIK1493" s="1"/>
      <c r="VIL1493" s="1"/>
      <c r="VIM1493" s="1"/>
      <c r="VIN1493" s="1"/>
      <c r="VIO1493" s="1"/>
      <c r="VIP1493" s="1"/>
      <c r="VIQ1493" s="1"/>
      <c r="VIR1493" s="1"/>
      <c r="VIS1493" s="1"/>
      <c r="VIT1493" s="1"/>
      <c r="VIU1493" s="1"/>
      <c r="VIV1493" s="1"/>
      <c r="VIW1493" s="1"/>
      <c r="VIX1493" s="1"/>
      <c r="VIY1493" s="1"/>
      <c r="VIZ1493" s="1"/>
      <c r="VJA1493" s="1"/>
      <c r="VJB1493" s="1"/>
      <c r="VJC1493" s="1"/>
      <c r="VJD1493" s="1"/>
      <c r="VJE1493" s="1"/>
      <c r="VJF1493" s="1"/>
      <c r="VJG1493" s="1"/>
      <c r="VJH1493" s="1"/>
      <c r="VJI1493" s="1"/>
      <c r="VJJ1493" s="1"/>
      <c r="VJK1493" s="1"/>
      <c r="VJL1493" s="1"/>
      <c r="VJM1493" s="1"/>
      <c r="VJN1493" s="1"/>
      <c r="VJO1493" s="1"/>
      <c r="VJP1493" s="1"/>
      <c r="VJQ1493" s="1"/>
      <c r="VJR1493" s="1"/>
      <c r="VJS1493" s="1"/>
      <c r="VJT1493" s="1"/>
      <c r="VJU1493" s="1"/>
      <c r="VJV1493" s="1"/>
      <c r="VJW1493" s="1"/>
      <c r="VJX1493" s="1"/>
      <c r="VJY1493" s="1"/>
      <c r="VJZ1493" s="1"/>
      <c r="VKA1493" s="1"/>
      <c r="VKB1493" s="1"/>
      <c r="VKC1493" s="1"/>
      <c r="VKD1493" s="1"/>
      <c r="VKE1493" s="1"/>
      <c r="VKF1493" s="1"/>
      <c r="VKG1493" s="1"/>
      <c r="VKH1493" s="1"/>
      <c r="VKI1493" s="1"/>
      <c r="VKJ1493" s="1"/>
      <c r="VKK1493" s="1"/>
      <c r="VKL1493" s="1"/>
      <c r="VKM1493" s="1"/>
      <c r="VKN1493" s="1"/>
      <c r="VKO1493" s="1"/>
      <c r="VKP1493" s="1"/>
      <c r="VKQ1493" s="1"/>
      <c r="VKR1493" s="1"/>
      <c r="VKS1493" s="1"/>
      <c r="VKT1493" s="1"/>
      <c r="VKU1493" s="1"/>
      <c r="VKV1493" s="1"/>
      <c r="VKW1493" s="1"/>
      <c r="VKX1493" s="1"/>
      <c r="VKY1493" s="1"/>
      <c r="VKZ1493" s="1"/>
      <c r="VLA1493" s="1"/>
      <c r="VLB1493" s="1"/>
      <c r="VLC1493" s="1"/>
      <c r="VLD1493" s="1"/>
      <c r="VLE1493" s="1"/>
      <c r="VLF1493" s="1"/>
      <c r="VLG1493" s="1"/>
      <c r="VLH1493" s="1"/>
      <c r="VLI1493" s="1"/>
      <c r="VLJ1493" s="1"/>
      <c r="VLK1493" s="1"/>
      <c r="VLL1493" s="1"/>
      <c r="VLM1493" s="1"/>
      <c r="VLN1493" s="1"/>
      <c r="VLO1493" s="1"/>
      <c r="VLP1493" s="1"/>
      <c r="VLQ1493" s="1"/>
      <c r="VLR1493" s="1"/>
      <c r="VLS1493" s="1"/>
      <c r="VLT1493" s="1"/>
      <c r="VLU1493" s="1"/>
      <c r="VLV1493" s="1"/>
      <c r="VLW1493" s="1"/>
      <c r="VLX1493" s="1"/>
      <c r="VLY1493" s="1"/>
      <c r="VLZ1493" s="1"/>
      <c r="VMA1493" s="1"/>
      <c r="VMB1493" s="1"/>
      <c r="VMC1493" s="1"/>
      <c r="VMD1493" s="1"/>
      <c r="VME1493" s="1"/>
      <c r="VMF1493" s="1"/>
      <c r="VMG1493" s="1"/>
      <c r="VMH1493" s="1"/>
      <c r="VMI1493" s="1"/>
      <c r="VMJ1493" s="1"/>
      <c r="VMK1493" s="1"/>
      <c r="VML1493" s="1"/>
      <c r="VMM1493" s="1"/>
      <c r="VMN1493" s="1"/>
      <c r="VMO1493" s="1"/>
      <c r="VMP1493" s="1"/>
      <c r="VMQ1493" s="1"/>
      <c r="VMR1493" s="1"/>
      <c r="VMS1493" s="1"/>
      <c r="VMT1493" s="1"/>
      <c r="VMU1493" s="1"/>
      <c r="VMV1493" s="1"/>
      <c r="VMW1493" s="1"/>
      <c r="VMX1493" s="1"/>
      <c r="VMY1493" s="1"/>
      <c r="VMZ1493" s="1"/>
      <c r="VNA1493" s="1"/>
      <c r="VNB1493" s="1"/>
      <c r="VNC1493" s="1"/>
      <c r="VND1493" s="1"/>
      <c r="VNE1493" s="1"/>
      <c r="VNF1493" s="1"/>
      <c r="VNG1493" s="1"/>
      <c r="VNH1493" s="1"/>
      <c r="VNI1493" s="1"/>
      <c r="VNJ1493" s="1"/>
      <c r="VNK1493" s="1"/>
      <c r="VNL1493" s="1"/>
      <c r="VNM1493" s="1"/>
      <c r="VNN1493" s="1"/>
      <c r="VNO1493" s="1"/>
      <c r="VNP1493" s="1"/>
      <c r="VNQ1493" s="1"/>
      <c r="VNR1493" s="1"/>
      <c r="VNS1493" s="1"/>
      <c r="VNT1493" s="1"/>
      <c r="VNU1493" s="1"/>
      <c r="VNV1493" s="1"/>
      <c r="VNW1493" s="1"/>
      <c r="VNX1493" s="1"/>
      <c r="VNY1493" s="1"/>
      <c r="VNZ1493" s="1"/>
      <c r="VOA1493" s="1"/>
      <c r="VOB1493" s="1"/>
      <c r="VOC1493" s="1"/>
      <c r="VOD1493" s="1"/>
      <c r="VOE1493" s="1"/>
      <c r="VOF1493" s="1"/>
      <c r="VOG1493" s="1"/>
      <c r="VOH1493" s="1"/>
      <c r="VOI1493" s="1"/>
      <c r="VOJ1493" s="1"/>
      <c r="VOK1493" s="1"/>
      <c r="VOL1493" s="1"/>
      <c r="VOM1493" s="1"/>
      <c r="VON1493" s="1"/>
      <c r="VOO1493" s="1"/>
      <c r="VOP1493" s="1"/>
      <c r="VOQ1493" s="1"/>
      <c r="VOR1493" s="1"/>
      <c r="VOS1493" s="1"/>
      <c r="VOT1493" s="1"/>
      <c r="VOU1493" s="1"/>
      <c r="VOV1493" s="1"/>
      <c r="VOW1493" s="1"/>
      <c r="VOX1493" s="1"/>
      <c r="VOY1493" s="1"/>
      <c r="VOZ1493" s="1"/>
      <c r="VPA1493" s="1"/>
      <c r="VPB1493" s="1"/>
      <c r="VPC1493" s="1"/>
      <c r="VPD1493" s="1"/>
      <c r="VPE1493" s="1"/>
      <c r="VPF1493" s="1"/>
      <c r="VPG1493" s="1"/>
      <c r="VPH1493" s="1"/>
      <c r="VPI1493" s="1"/>
      <c r="VPJ1493" s="1"/>
      <c r="VPK1493" s="1"/>
      <c r="VPL1493" s="1"/>
      <c r="VPM1493" s="1"/>
      <c r="VPN1493" s="1"/>
      <c r="VPO1493" s="1"/>
      <c r="VPP1493" s="1"/>
      <c r="VPQ1493" s="1"/>
      <c r="VPR1493" s="1"/>
      <c r="VPS1493" s="1"/>
      <c r="VPT1493" s="1"/>
      <c r="VPU1493" s="1"/>
      <c r="VPV1493" s="1"/>
      <c r="VPW1493" s="1"/>
      <c r="VPX1493" s="1"/>
      <c r="VPY1493" s="1"/>
      <c r="VPZ1493" s="1"/>
      <c r="VQA1493" s="1"/>
      <c r="VQB1493" s="1"/>
      <c r="VQC1493" s="1"/>
      <c r="VQD1493" s="1"/>
      <c r="VQE1493" s="1"/>
      <c r="VQF1493" s="1"/>
      <c r="VQG1493" s="1"/>
      <c r="VQH1493" s="1"/>
      <c r="VQI1493" s="1"/>
      <c r="VQJ1493" s="1"/>
      <c r="VQK1493" s="1"/>
      <c r="VQL1493" s="1"/>
      <c r="VQM1493" s="1"/>
      <c r="VQN1493" s="1"/>
      <c r="VQO1493" s="1"/>
      <c r="VQP1493" s="1"/>
      <c r="VQQ1493" s="1"/>
      <c r="VQR1493" s="1"/>
      <c r="VQS1493" s="1"/>
      <c r="VQT1493" s="1"/>
      <c r="VQU1493" s="1"/>
      <c r="VQV1493" s="1"/>
      <c r="VQW1493" s="1"/>
      <c r="VQX1493" s="1"/>
      <c r="VQY1493" s="1"/>
      <c r="VQZ1493" s="1"/>
      <c r="VRA1493" s="1"/>
      <c r="VRB1493" s="1"/>
      <c r="VRC1493" s="1"/>
      <c r="VRD1493" s="1"/>
      <c r="VRE1493" s="1"/>
      <c r="VRF1493" s="1"/>
      <c r="VRG1493" s="1"/>
      <c r="VRH1493" s="1"/>
      <c r="VRI1493" s="1"/>
      <c r="VRJ1493" s="1"/>
      <c r="VRK1493" s="1"/>
      <c r="VRL1493" s="1"/>
      <c r="VRM1493" s="1"/>
      <c r="VRN1493" s="1"/>
      <c r="VRO1493" s="1"/>
      <c r="VRP1493" s="1"/>
      <c r="VRQ1493" s="1"/>
      <c r="VRR1493" s="1"/>
      <c r="VRS1493" s="1"/>
      <c r="VRT1493" s="1"/>
      <c r="VRU1493" s="1"/>
      <c r="VRV1493" s="1"/>
      <c r="VRW1493" s="1"/>
      <c r="VRX1493" s="1"/>
      <c r="VRY1493" s="1"/>
      <c r="VRZ1493" s="1"/>
      <c r="VSA1493" s="1"/>
      <c r="VSB1493" s="1"/>
      <c r="VSC1493" s="1"/>
      <c r="VSD1493" s="1"/>
      <c r="VSE1493" s="1"/>
      <c r="VSF1493" s="1"/>
      <c r="VSG1493" s="1"/>
      <c r="VSH1493" s="1"/>
      <c r="VSI1493" s="1"/>
      <c r="VSJ1493" s="1"/>
      <c r="VSK1493" s="1"/>
      <c r="VSL1493" s="1"/>
      <c r="VSM1493" s="1"/>
      <c r="VSN1493" s="1"/>
      <c r="VSO1493" s="1"/>
      <c r="VSP1493" s="1"/>
      <c r="VSQ1493" s="1"/>
      <c r="VSR1493" s="1"/>
      <c r="VSS1493" s="1"/>
      <c r="VST1493" s="1"/>
      <c r="VSU1493" s="1"/>
      <c r="VSV1493" s="1"/>
      <c r="VSW1493" s="1"/>
      <c r="VSX1493" s="1"/>
      <c r="VSY1493" s="1"/>
      <c r="VSZ1493" s="1"/>
      <c r="VTA1493" s="1"/>
      <c r="VTB1493" s="1"/>
      <c r="VTC1493" s="1"/>
      <c r="VTD1493" s="1"/>
      <c r="VTE1493" s="1"/>
      <c r="VTF1493" s="1"/>
      <c r="VTG1493" s="1"/>
      <c r="VTH1493" s="1"/>
      <c r="VTI1493" s="1"/>
      <c r="VTJ1493" s="1"/>
      <c r="VTK1493" s="1"/>
      <c r="VTL1493" s="1"/>
      <c r="VTM1493" s="1"/>
      <c r="VTN1493" s="1"/>
      <c r="VTO1493" s="1"/>
      <c r="VTP1493" s="1"/>
      <c r="VTQ1493" s="1"/>
      <c r="VTR1493" s="1"/>
      <c r="VTS1493" s="1"/>
      <c r="VTT1493" s="1"/>
      <c r="VTU1493" s="1"/>
      <c r="VTV1493" s="1"/>
      <c r="VTW1493" s="1"/>
      <c r="VTX1493" s="1"/>
      <c r="VTY1493" s="1"/>
      <c r="VTZ1493" s="1"/>
      <c r="VUA1493" s="1"/>
      <c r="VUB1493" s="1"/>
      <c r="VUC1493" s="1"/>
      <c r="VUD1493" s="1"/>
      <c r="VUE1493" s="1"/>
      <c r="VUF1493" s="1"/>
      <c r="VUG1493" s="1"/>
      <c r="VUH1493" s="1"/>
      <c r="VUI1493" s="1"/>
      <c r="VUJ1493" s="1"/>
      <c r="VUK1493" s="1"/>
      <c r="VUL1493" s="1"/>
      <c r="VUM1493" s="1"/>
      <c r="VUN1493" s="1"/>
      <c r="VUO1493" s="1"/>
      <c r="VUP1493" s="1"/>
      <c r="VUQ1493" s="1"/>
      <c r="VUR1493" s="1"/>
      <c r="VUS1493" s="1"/>
      <c r="VUT1493" s="1"/>
      <c r="VUU1493" s="1"/>
      <c r="VUV1493" s="1"/>
      <c r="VUW1493" s="1"/>
      <c r="VUX1493" s="1"/>
      <c r="VUY1493" s="1"/>
      <c r="VUZ1493" s="1"/>
      <c r="VVA1493" s="1"/>
      <c r="VVB1493" s="1"/>
      <c r="VVC1493" s="1"/>
      <c r="VVD1493" s="1"/>
      <c r="VVE1493" s="1"/>
      <c r="VVF1493" s="1"/>
      <c r="VVG1493" s="1"/>
      <c r="VVH1493" s="1"/>
      <c r="VVI1493" s="1"/>
      <c r="VVJ1493" s="1"/>
      <c r="VVK1493" s="1"/>
      <c r="VVL1493" s="1"/>
      <c r="VVM1493" s="1"/>
      <c r="VVN1493" s="1"/>
      <c r="VVO1493" s="1"/>
      <c r="VVP1493" s="1"/>
      <c r="VVQ1493" s="1"/>
      <c r="VVR1493" s="1"/>
      <c r="VVS1493" s="1"/>
      <c r="VVT1493" s="1"/>
      <c r="VVU1493" s="1"/>
      <c r="VVV1493" s="1"/>
      <c r="VVW1493" s="1"/>
      <c r="VVX1493" s="1"/>
      <c r="VVY1493" s="1"/>
      <c r="VVZ1493" s="1"/>
      <c r="VWA1493" s="1"/>
      <c r="VWB1493" s="1"/>
      <c r="VWC1493" s="1"/>
      <c r="VWD1493" s="1"/>
      <c r="VWE1493" s="1"/>
      <c r="VWF1493" s="1"/>
      <c r="VWG1493" s="1"/>
      <c r="VWH1493" s="1"/>
      <c r="VWI1493" s="1"/>
      <c r="VWJ1493" s="1"/>
      <c r="VWK1493" s="1"/>
      <c r="VWL1493" s="1"/>
      <c r="VWM1493" s="1"/>
      <c r="VWN1493" s="1"/>
      <c r="VWO1493" s="1"/>
      <c r="VWP1493" s="1"/>
      <c r="VWQ1493" s="1"/>
      <c r="VWR1493" s="1"/>
      <c r="VWS1493" s="1"/>
      <c r="VWT1493" s="1"/>
      <c r="VWU1493" s="1"/>
      <c r="VWV1493" s="1"/>
      <c r="VWW1493" s="1"/>
      <c r="VWX1493" s="1"/>
      <c r="VWY1493" s="1"/>
      <c r="VWZ1493" s="1"/>
      <c r="VXA1493" s="1"/>
      <c r="VXB1493" s="1"/>
      <c r="VXC1493" s="1"/>
      <c r="VXD1493" s="1"/>
      <c r="VXE1493" s="1"/>
      <c r="VXF1493" s="1"/>
      <c r="VXG1493" s="1"/>
      <c r="VXH1493" s="1"/>
      <c r="VXI1493" s="1"/>
      <c r="VXJ1493" s="1"/>
      <c r="VXK1493" s="1"/>
      <c r="VXL1493" s="1"/>
      <c r="VXM1493" s="1"/>
      <c r="VXN1493" s="1"/>
      <c r="VXO1493" s="1"/>
      <c r="VXP1493" s="1"/>
      <c r="VXQ1493" s="1"/>
      <c r="VXR1493" s="1"/>
      <c r="VXS1493" s="1"/>
      <c r="VXT1493" s="1"/>
      <c r="VXU1493" s="1"/>
      <c r="VXV1493" s="1"/>
      <c r="VXW1493" s="1"/>
      <c r="VXX1493" s="1"/>
      <c r="VXY1493" s="1"/>
      <c r="VXZ1493" s="1"/>
      <c r="VYA1493" s="1"/>
      <c r="VYB1493" s="1"/>
      <c r="VYC1493" s="1"/>
      <c r="VYD1493" s="1"/>
      <c r="VYE1493" s="1"/>
      <c r="VYF1493" s="1"/>
      <c r="VYG1493" s="1"/>
      <c r="VYH1493" s="1"/>
      <c r="VYI1493" s="1"/>
      <c r="VYJ1493" s="1"/>
      <c r="VYK1493" s="1"/>
      <c r="VYL1493" s="1"/>
      <c r="VYM1493" s="1"/>
      <c r="VYN1493" s="1"/>
      <c r="VYO1493" s="1"/>
      <c r="VYP1493" s="1"/>
      <c r="VYQ1493" s="1"/>
      <c r="VYR1493" s="1"/>
      <c r="VYS1493" s="1"/>
      <c r="VYT1493" s="1"/>
      <c r="VYU1493" s="1"/>
      <c r="VYV1493" s="1"/>
      <c r="VYW1493" s="1"/>
      <c r="VYX1493" s="1"/>
      <c r="VYY1493" s="1"/>
      <c r="VYZ1493" s="1"/>
      <c r="VZA1493" s="1"/>
      <c r="VZB1493" s="1"/>
      <c r="VZC1493" s="1"/>
      <c r="VZD1493" s="1"/>
      <c r="VZE1493" s="1"/>
      <c r="VZF1493" s="1"/>
      <c r="VZG1493" s="1"/>
      <c r="VZH1493" s="1"/>
      <c r="VZI1493" s="1"/>
      <c r="VZJ1493" s="1"/>
      <c r="VZK1493" s="1"/>
      <c r="VZL1493" s="1"/>
      <c r="VZM1493" s="1"/>
      <c r="VZN1493" s="1"/>
      <c r="VZO1493" s="1"/>
      <c r="VZP1493" s="1"/>
      <c r="VZQ1493" s="1"/>
      <c r="VZR1493" s="1"/>
      <c r="VZS1493" s="1"/>
      <c r="VZT1493" s="1"/>
      <c r="VZU1493" s="1"/>
      <c r="VZV1493" s="1"/>
      <c r="VZW1493" s="1"/>
      <c r="VZX1493" s="1"/>
      <c r="VZY1493" s="1"/>
      <c r="VZZ1493" s="1"/>
      <c r="WAA1493" s="1"/>
      <c r="WAB1493" s="1"/>
      <c r="WAC1493" s="1"/>
      <c r="WAD1493" s="1"/>
      <c r="WAE1493" s="1"/>
      <c r="WAF1493" s="1"/>
      <c r="WAG1493" s="1"/>
      <c r="WAH1493" s="1"/>
      <c r="WAI1493" s="1"/>
      <c r="WAJ1493" s="1"/>
      <c r="WAK1493" s="1"/>
      <c r="WAL1493" s="1"/>
      <c r="WAM1493" s="1"/>
      <c r="WAN1493" s="1"/>
      <c r="WAO1493" s="1"/>
      <c r="WAP1493" s="1"/>
      <c r="WAQ1493" s="1"/>
      <c r="WAR1493" s="1"/>
      <c r="WAS1493" s="1"/>
      <c r="WAT1493" s="1"/>
      <c r="WAU1493" s="1"/>
      <c r="WAV1493" s="1"/>
      <c r="WAW1493" s="1"/>
      <c r="WAX1493" s="1"/>
      <c r="WAY1493" s="1"/>
      <c r="WAZ1493" s="1"/>
      <c r="WBA1493" s="1"/>
      <c r="WBB1493" s="1"/>
      <c r="WBC1493" s="1"/>
      <c r="WBD1493" s="1"/>
      <c r="WBE1493" s="1"/>
      <c r="WBF1493" s="1"/>
      <c r="WBG1493" s="1"/>
      <c r="WBH1493" s="1"/>
      <c r="WBI1493" s="1"/>
      <c r="WBJ1493" s="1"/>
      <c r="WBK1493" s="1"/>
      <c r="WBL1493" s="1"/>
      <c r="WBM1493" s="1"/>
      <c r="WBN1493" s="1"/>
      <c r="WBO1493" s="1"/>
      <c r="WBP1493" s="1"/>
      <c r="WBQ1493" s="1"/>
      <c r="WBR1493" s="1"/>
      <c r="WBS1493" s="1"/>
      <c r="WBT1493" s="1"/>
      <c r="WBU1493" s="1"/>
      <c r="WBV1493" s="1"/>
      <c r="WBW1493" s="1"/>
      <c r="WBX1493" s="1"/>
      <c r="WBY1493" s="1"/>
      <c r="WBZ1493" s="1"/>
      <c r="WCA1493" s="1"/>
      <c r="WCB1493" s="1"/>
      <c r="WCC1493" s="1"/>
      <c r="WCD1493" s="1"/>
      <c r="WCE1493" s="1"/>
      <c r="WCF1493" s="1"/>
      <c r="WCG1493" s="1"/>
      <c r="WCH1493" s="1"/>
      <c r="WCI1493" s="1"/>
      <c r="WCJ1493" s="1"/>
      <c r="WCK1493" s="1"/>
      <c r="WCL1493" s="1"/>
      <c r="WCM1493" s="1"/>
      <c r="WCN1493" s="1"/>
      <c r="WCO1493" s="1"/>
      <c r="WCP1493" s="1"/>
      <c r="WCQ1493" s="1"/>
      <c r="WCR1493" s="1"/>
      <c r="WCS1493" s="1"/>
      <c r="WCT1493" s="1"/>
      <c r="WCU1493" s="1"/>
      <c r="WCV1493" s="1"/>
      <c r="WCW1493" s="1"/>
      <c r="WCX1493" s="1"/>
      <c r="WCY1493" s="1"/>
      <c r="WCZ1493" s="1"/>
      <c r="WDA1493" s="1"/>
      <c r="WDB1493" s="1"/>
      <c r="WDC1493" s="1"/>
      <c r="WDD1493" s="1"/>
      <c r="WDE1493" s="1"/>
      <c r="WDF1493" s="1"/>
      <c r="WDG1493" s="1"/>
      <c r="WDH1493" s="1"/>
      <c r="WDI1493" s="1"/>
      <c r="WDJ1493" s="1"/>
      <c r="WDK1493" s="1"/>
      <c r="WDL1493" s="1"/>
      <c r="WDM1493" s="1"/>
      <c r="WDN1493" s="1"/>
      <c r="WDO1493" s="1"/>
      <c r="WDP1493" s="1"/>
      <c r="WDQ1493" s="1"/>
      <c r="WDR1493" s="1"/>
      <c r="WDS1493" s="1"/>
      <c r="WDT1493" s="1"/>
      <c r="WDU1493" s="1"/>
      <c r="WDV1493" s="1"/>
      <c r="WDW1493" s="1"/>
      <c r="WDX1493" s="1"/>
      <c r="WDY1493" s="1"/>
      <c r="WDZ1493" s="1"/>
      <c r="WEA1493" s="1"/>
      <c r="WEB1493" s="1"/>
      <c r="WEC1493" s="1"/>
      <c r="WED1493" s="1"/>
      <c r="WEE1493" s="1"/>
      <c r="WEF1493" s="1"/>
      <c r="WEG1493" s="1"/>
      <c r="WEH1493" s="1"/>
      <c r="WEI1493" s="1"/>
      <c r="WEJ1493" s="1"/>
      <c r="WEK1493" s="1"/>
      <c r="WEL1493" s="1"/>
      <c r="WEM1493" s="1"/>
      <c r="WEN1493" s="1"/>
      <c r="WEO1493" s="1"/>
      <c r="WEP1493" s="1"/>
      <c r="WEQ1493" s="1"/>
      <c r="WER1493" s="1"/>
      <c r="WES1493" s="1"/>
      <c r="WET1493" s="1"/>
      <c r="WEU1493" s="1"/>
      <c r="WEV1493" s="1"/>
      <c r="WEW1493" s="1"/>
      <c r="WEX1493" s="1"/>
      <c r="WEY1493" s="1"/>
      <c r="WEZ1493" s="1"/>
      <c r="WFA1493" s="1"/>
      <c r="WFB1493" s="1"/>
      <c r="WFC1493" s="1"/>
      <c r="WFD1493" s="1"/>
      <c r="WFE1493" s="1"/>
      <c r="WFF1493" s="1"/>
      <c r="WFG1493" s="1"/>
      <c r="WFH1493" s="1"/>
      <c r="WFI1493" s="1"/>
      <c r="WFJ1493" s="1"/>
      <c r="WFK1493" s="1"/>
      <c r="WFL1493" s="1"/>
      <c r="WFM1493" s="1"/>
      <c r="WFN1493" s="1"/>
      <c r="WFO1493" s="1"/>
      <c r="WFP1493" s="1"/>
      <c r="WFQ1493" s="1"/>
      <c r="WFR1493" s="1"/>
      <c r="WFS1493" s="1"/>
      <c r="WFT1493" s="1"/>
      <c r="WFU1493" s="1"/>
      <c r="WFV1493" s="1"/>
      <c r="WFW1493" s="1"/>
      <c r="WFX1493" s="1"/>
      <c r="WFY1493" s="1"/>
      <c r="WFZ1493" s="1"/>
      <c r="WGA1493" s="1"/>
      <c r="WGB1493" s="1"/>
      <c r="WGC1493" s="1"/>
      <c r="WGD1493" s="1"/>
      <c r="WGE1493" s="1"/>
      <c r="WGF1493" s="1"/>
      <c r="WGG1493" s="1"/>
      <c r="WGH1493" s="1"/>
      <c r="WGI1493" s="1"/>
      <c r="WGJ1493" s="1"/>
      <c r="WGK1493" s="1"/>
      <c r="WGL1493" s="1"/>
      <c r="WGM1493" s="1"/>
      <c r="WGN1493" s="1"/>
      <c r="WGO1493" s="1"/>
      <c r="WGP1493" s="1"/>
      <c r="WGQ1493" s="1"/>
      <c r="WGR1493" s="1"/>
      <c r="WGS1493" s="1"/>
      <c r="WGT1493" s="1"/>
      <c r="WGU1493" s="1"/>
      <c r="WGV1493" s="1"/>
      <c r="WGW1493" s="1"/>
      <c r="WGX1493" s="1"/>
      <c r="WGY1493" s="1"/>
      <c r="WGZ1493" s="1"/>
      <c r="WHA1493" s="1"/>
      <c r="WHB1493" s="1"/>
      <c r="WHC1493" s="1"/>
      <c r="WHD1493" s="1"/>
      <c r="WHE1493" s="1"/>
      <c r="WHF1493" s="1"/>
      <c r="WHG1493" s="1"/>
      <c r="WHH1493" s="1"/>
      <c r="WHI1493" s="1"/>
      <c r="WHJ1493" s="1"/>
      <c r="WHK1493" s="1"/>
      <c r="WHL1493" s="1"/>
      <c r="WHM1493" s="1"/>
      <c r="WHN1493" s="1"/>
      <c r="WHO1493" s="1"/>
      <c r="WHP1493" s="1"/>
      <c r="WHQ1493" s="1"/>
      <c r="WHR1493" s="1"/>
      <c r="WHS1493" s="1"/>
      <c r="WHT1493" s="1"/>
      <c r="WHU1493" s="1"/>
      <c r="WHV1493" s="1"/>
      <c r="WHW1493" s="1"/>
      <c r="WHX1493" s="1"/>
      <c r="WHY1493" s="1"/>
      <c r="WHZ1493" s="1"/>
      <c r="WIA1493" s="1"/>
      <c r="WIB1493" s="1"/>
      <c r="WIC1493" s="1"/>
      <c r="WID1493" s="1"/>
      <c r="WIE1493" s="1"/>
      <c r="WIF1493" s="1"/>
      <c r="WIG1493" s="1"/>
      <c r="WIH1493" s="1"/>
      <c r="WII1493" s="1"/>
      <c r="WIJ1493" s="1"/>
      <c r="WIK1493" s="1"/>
      <c r="WIL1493" s="1"/>
      <c r="WIM1493" s="1"/>
      <c r="WIN1493" s="1"/>
      <c r="WIO1493" s="1"/>
      <c r="WIP1493" s="1"/>
      <c r="WIQ1493" s="1"/>
      <c r="WIR1493" s="1"/>
      <c r="WIS1493" s="1"/>
      <c r="WIT1493" s="1"/>
      <c r="WIU1493" s="1"/>
      <c r="WIV1493" s="1"/>
      <c r="WIW1493" s="1"/>
      <c r="WIX1493" s="1"/>
      <c r="WIY1493" s="1"/>
      <c r="WIZ1493" s="1"/>
      <c r="WJA1493" s="1"/>
      <c r="WJB1493" s="1"/>
      <c r="WJC1493" s="1"/>
      <c r="WJD1493" s="1"/>
      <c r="WJE1493" s="1"/>
      <c r="WJF1493" s="1"/>
      <c r="WJG1493" s="1"/>
      <c r="WJH1493" s="1"/>
      <c r="WJI1493" s="1"/>
      <c r="WJJ1493" s="1"/>
      <c r="WJK1493" s="1"/>
      <c r="WJL1493" s="1"/>
      <c r="WJM1493" s="1"/>
      <c r="WJN1493" s="1"/>
      <c r="WJO1493" s="1"/>
      <c r="WJP1493" s="1"/>
      <c r="WJQ1493" s="1"/>
      <c r="WJR1493" s="1"/>
      <c r="WJS1493" s="1"/>
      <c r="WJT1493" s="1"/>
      <c r="WJU1493" s="1"/>
      <c r="WJV1493" s="1"/>
      <c r="WJW1493" s="1"/>
      <c r="WJX1493" s="1"/>
      <c r="WJY1493" s="1"/>
      <c r="WJZ1493" s="1"/>
      <c r="WKA1493" s="1"/>
      <c r="WKB1493" s="1"/>
      <c r="WKC1493" s="1"/>
      <c r="WKD1493" s="1"/>
      <c r="WKE1493" s="1"/>
      <c r="WKF1493" s="1"/>
      <c r="WKG1493" s="1"/>
      <c r="WKH1493" s="1"/>
      <c r="WKI1493" s="1"/>
      <c r="WKJ1493" s="1"/>
      <c r="WKK1493" s="1"/>
      <c r="WKL1493" s="1"/>
      <c r="WKM1493" s="1"/>
      <c r="WKN1493" s="1"/>
      <c r="WKO1493" s="1"/>
      <c r="WKP1493" s="1"/>
      <c r="WKQ1493" s="1"/>
      <c r="WKR1493" s="1"/>
      <c r="WKS1493" s="1"/>
      <c r="WKT1493" s="1"/>
      <c r="WKU1493" s="1"/>
      <c r="WKV1493" s="1"/>
      <c r="WKW1493" s="1"/>
      <c r="WKX1493" s="1"/>
      <c r="WKY1493" s="1"/>
      <c r="WKZ1493" s="1"/>
      <c r="WLA1493" s="1"/>
      <c r="WLB1493" s="1"/>
      <c r="WLC1493" s="1"/>
      <c r="WLD1493" s="1"/>
      <c r="WLE1493" s="1"/>
      <c r="WLF1493" s="1"/>
      <c r="WLG1493" s="1"/>
      <c r="WLH1493" s="1"/>
      <c r="WLI1493" s="1"/>
      <c r="WLJ1493" s="1"/>
      <c r="WLK1493" s="1"/>
      <c r="WLL1493" s="1"/>
      <c r="WLM1493" s="1"/>
      <c r="WLN1493" s="1"/>
      <c r="WLO1493" s="1"/>
      <c r="WLP1493" s="1"/>
      <c r="WLQ1493" s="1"/>
      <c r="WLR1493" s="1"/>
      <c r="WLS1493" s="1"/>
      <c r="WLT1493" s="1"/>
      <c r="WLU1493" s="1"/>
      <c r="WLV1493" s="1"/>
      <c r="WLW1493" s="1"/>
      <c r="WLX1493" s="1"/>
      <c r="WLY1493" s="1"/>
      <c r="WLZ1493" s="1"/>
      <c r="WMA1493" s="1"/>
      <c r="WMB1493" s="1"/>
      <c r="WMC1493" s="1"/>
      <c r="WMD1493" s="1"/>
      <c r="WME1493" s="1"/>
      <c r="WMF1493" s="1"/>
      <c r="WMG1493" s="1"/>
      <c r="WMH1493" s="1"/>
      <c r="WMI1493" s="1"/>
      <c r="WMJ1493" s="1"/>
      <c r="WMK1493" s="1"/>
      <c r="WML1493" s="1"/>
      <c r="WMM1493" s="1"/>
      <c r="WMN1493" s="1"/>
      <c r="WMO1493" s="1"/>
      <c r="WMP1493" s="1"/>
      <c r="WMQ1493" s="1"/>
      <c r="WMR1493" s="1"/>
      <c r="WMS1493" s="1"/>
      <c r="WMT1493" s="1"/>
      <c r="WMU1493" s="1"/>
      <c r="WMV1493" s="1"/>
      <c r="WMW1493" s="1"/>
      <c r="WMX1493" s="1"/>
      <c r="WMY1493" s="1"/>
      <c r="WMZ1493" s="1"/>
      <c r="WNA1493" s="1"/>
      <c r="WNB1493" s="1"/>
      <c r="WNC1493" s="1"/>
      <c r="WND1493" s="1"/>
      <c r="WNE1493" s="1"/>
      <c r="WNF1493" s="1"/>
      <c r="WNG1493" s="1"/>
      <c r="WNH1493" s="1"/>
      <c r="WNI1493" s="1"/>
      <c r="WNJ1493" s="1"/>
      <c r="WNK1493" s="1"/>
      <c r="WNL1493" s="1"/>
      <c r="WNM1493" s="1"/>
      <c r="WNN1493" s="1"/>
      <c r="WNO1493" s="1"/>
      <c r="WNP1493" s="1"/>
      <c r="WNQ1493" s="1"/>
      <c r="WNR1493" s="1"/>
      <c r="WNS1493" s="1"/>
      <c r="WNT1493" s="1"/>
      <c r="WNU1493" s="1"/>
      <c r="WNV1493" s="1"/>
      <c r="WNW1493" s="1"/>
      <c r="WNX1493" s="1"/>
      <c r="WNY1493" s="1"/>
      <c r="WNZ1493" s="1"/>
      <c r="WOA1493" s="1"/>
      <c r="WOB1493" s="1"/>
      <c r="WOC1493" s="1"/>
      <c r="WOD1493" s="1"/>
      <c r="WOE1493" s="1"/>
      <c r="WOF1493" s="1"/>
      <c r="WOG1493" s="1"/>
      <c r="WOH1493" s="1"/>
      <c r="WOI1493" s="1"/>
      <c r="WOJ1493" s="1"/>
      <c r="WOK1493" s="1"/>
      <c r="WOL1493" s="1"/>
      <c r="WOM1493" s="1"/>
      <c r="WON1493" s="1"/>
      <c r="WOO1493" s="1"/>
      <c r="WOP1493" s="1"/>
      <c r="WOQ1493" s="1"/>
      <c r="WOR1493" s="1"/>
      <c r="WOS1493" s="1"/>
      <c r="WOT1493" s="1"/>
      <c r="WOU1493" s="1"/>
      <c r="WOV1493" s="1"/>
      <c r="WOW1493" s="1"/>
      <c r="WOX1493" s="1"/>
      <c r="WOY1493" s="1"/>
      <c r="WOZ1493" s="1"/>
      <c r="WPA1493" s="1"/>
      <c r="WPB1493" s="1"/>
      <c r="WPC1493" s="1"/>
      <c r="WPD1493" s="1"/>
      <c r="WPE1493" s="1"/>
      <c r="WPF1493" s="1"/>
      <c r="WPG1493" s="1"/>
      <c r="WPH1493" s="1"/>
      <c r="WPI1493" s="1"/>
      <c r="WPJ1493" s="1"/>
      <c r="WPK1493" s="1"/>
      <c r="WPL1493" s="1"/>
      <c r="WPM1493" s="1"/>
      <c r="WPN1493" s="1"/>
      <c r="WPO1493" s="1"/>
      <c r="WPP1493" s="1"/>
      <c r="WPQ1493" s="1"/>
      <c r="WPR1493" s="1"/>
      <c r="WPS1493" s="1"/>
      <c r="WPT1493" s="1"/>
      <c r="WPU1493" s="1"/>
      <c r="WPV1493" s="1"/>
      <c r="WPW1493" s="1"/>
      <c r="WPX1493" s="1"/>
      <c r="WPY1493" s="1"/>
      <c r="WPZ1493" s="1"/>
      <c r="WQA1493" s="1"/>
      <c r="WQB1493" s="1"/>
      <c r="WQC1493" s="1"/>
      <c r="WQD1493" s="1"/>
      <c r="WQE1493" s="1"/>
      <c r="WQF1493" s="1"/>
      <c r="WQG1493" s="1"/>
      <c r="WQH1493" s="1"/>
      <c r="WQI1493" s="1"/>
      <c r="WQJ1493" s="1"/>
      <c r="WQK1493" s="1"/>
      <c r="WQL1493" s="1"/>
      <c r="WQM1493" s="1"/>
      <c r="WQN1493" s="1"/>
      <c r="WQO1493" s="1"/>
      <c r="WQP1493" s="1"/>
      <c r="WQQ1493" s="1"/>
      <c r="WQR1493" s="1"/>
      <c r="WQS1493" s="1"/>
      <c r="WQT1493" s="1"/>
      <c r="WQU1493" s="1"/>
      <c r="WQV1493" s="1"/>
      <c r="WQW1493" s="1"/>
      <c r="WQX1493" s="1"/>
      <c r="WQY1493" s="1"/>
      <c r="WQZ1493" s="1"/>
      <c r="WRA1493" s="1"/>
      <c r="WRB1493" s="1"/>
      <c r="WRC1493" s="1"/>
      <c r="WRD1493" s="1"/>
      <c r="WRE1493" s="1"/>
      <c r="WRF1493" s="1"/>
      <c r="WRG1493" s="1"/>
      <c r="WRH1493" s="1"/>
      <c r="WRI1493" s="1"/>
      <c r="WRJ1493" s="1"/>
      <c r="WRK1493" s="1"/>
      <c r="WRL1493" s="1"/>
      <c r="WRM1493" s="1"/>
      <c r="WRN1493" s="1"/>
      <c r="WRO1493" s="1"/>
      <c r="WRP1493" s="1"/>
      <c r="WRQ1493" s="1"/>
      <c r="WRR1493" s="1"/>
      <c r="WRS1493" s="1"/>
      <c r="WRT1493" s="1"/>
      <c r="WRU1493" s="1"/>
      <c r="WRV1493" s="1"/>
      <c r="WRW1493" s="1"/>
      <c r="WRX1493" s="1"/>
      <c r="WRY1493" s="1"/>
      <c r="WRZ1493" s="1"/>
      <c r="WSA1493" s="1"/>
      <c r="WSB1493" s="1"/>
      <c r="WSC1493" s="1"/>
      <c r="WSD1493" s="1"/>
      <c r="WSE1493" s="1"/>
      <c r="WSF1493" s="1"/>
      <c r="WSG1493" s="1"/>
      <c r="WSH1493" s="1"/>
      <c r="WSI1493" s="1"/>
      <c r="WSJ1493" s="1"/>
      <c r="WSK1493" s="1"/>
      <c r="WSL1493" s="1"/>
      <c r="WSM1493" s="1"/>
      <c r="WSN1493" s="1"/>
      <c r="WSO1493" s="1"/>
      <c r="WSP1493" s="1"/>
      <c r="WSQ1493" s="1"/>
      <c r="WSR1493" s="1"/>
      <c r="WSS1493" s="1"/>
      <c r="WST1493" s="1"/>
      <c r="WSU1493" s="1"/>
      <c r="WSV1493" s="1"/>
      <c r="WSW1493" s="1"/>
      <c r="WSX1493" s="1"/>
      <c r="WSY1493" s="1"/>
      <c r="WSZ1493" s="1"/>
      <c r="WTA1493" s="1"/>
      <c r="WTB1493" s="1"/>
      <c r="WTC1493" s="1"/>
      <c r="WTD1493" s="1"/>
      <c r="WTE1493" s="1"/>
      <c r="WTF1493" s="1"/>
      <c r="WTG1493" s="1"/>
      <c r="WTH1493" s="1"/>
      <c r="WTI1493" s="1"/>
      <c r="WTJ1493" s="1"/>
      <c r="WTK1493" s="1"/>
      <c r="WTL1493" s="1"/>
      <c r="WTM1493" s="1"/>
      <c r="WTN1493" s="1"/>
      <c r="WTO1493" s="1"/>
      <c r="WTP1493" s="1"/>
      <c r="WTQ1493" s="1"/>
      <c r="WTR1493" s="1"/>
      <c r="WTS1493" s="1"/>
      <c r="WTT1493" s="1"/>
      <c r="WTU1493" s="1"/>
      <c r="WTV1493" s="1"/>
      <c r="WTW1493" s="1"/>
      <c r="WTX1493" s="1"/>
      <c r="WTY1493" s="1"/>
      <c r="WTZ1493" s="1"/>
      <c r="WUA1493" s="1"/>
      <c r="WUB1493" s="1"/>
      <c r="WUC1493" s="1"/>
      <c r="WUD1493" s="1"/>
      <c r="WUE1493" s="1"/>
      <c r="WUF1493" s="1"/>
      <c r="WUG1493" s="1"/>
      <c r="WUH1493" s="1"/>
      <c r="WUI1493" s="1"/>
      <c r="WUJ1493" s="1"/>
      <c r="WUK1493" s="1"/>
      <c r="WUL1493" s="1"/>
      <c r="WUM1493" s="1"/>
      <c r="WUN1493" s="1"/>
      <c r="WUO1493" s="1"/>
      <c r="WUP1493" s="1"/>
      <c r="WUQ1493" s="1"/>
      <c r="WUR1493" s="1"/>
      <c r="WUS1493" s="1"/>
      <c r="WUT1493" s="1"/>
      <c r="WUU1493" s="1"/>
      <c r="WUV1493" s="1"/>
      <c r="WUW1493" s="1"/>
      <c r="WUX1493" s="1"/>
      <c r="WUY1493" s="1"/>
      <c r="WUZ1493" s="1"/>
      <c r="WVA1493" s="1"/>
      <c r="WVB1493" s="1"/>
      <c r="WVC1493" s="1"/>
      <c r="WVD1493" s="1"/>
      <c r="WVE1493" s="1"/>
      <c r="WVF1493" s="1"/>
      <c r="WVG1493" s="1"/>
      <c r="WVH1493" s="1"/>
      <c r="WVI1493" s="1"/>
      <c r="WVJ1493" s="1"/>
      <c r="WVK1493" s="1"/>
      <c r="WVL1493" s="1"/>
      <c r="WVM1493" s="1"/>
      <c r="WVN1493" s="1"/>
      <c r="WVO1493" s="1"/>
      <c r="WVP1493" s="1"/>
      <c r="WVQ1493" s="1"/>
      <c r="WVR1493" s="1"/>
      <c r="WVS1493" s="1"/>
      <c r="WVT1493" s="1"/>
      <c r="WVU1493" s="1"/>
      <c r="WVV1493" s="1"/>
      <c r="WVW1493" s="1"/>
      <c r="WVX1493" s="1"/>
      <c r="WVY1493" s="1"/>
      <c r="WVZ1493" s="1"/>
      <c r="WWA1493" s="1"/>
      <c r="WWB1493" s="1"/>
      <c r="WWC1493" s="1"/>
      <c r="WWD1493" s="1"/>
      <c r="WWE1493" s="1"/>
      <c r="WWF1493" s="1"/>
      <c r="WWG1493" s="1"/>
      <c r="WWH1493" s="1"/>
      <c r="WWI1493" s="1"/>
      <c r="WWJ1493" s="1"/>
      <c r="WWK1493" s="1"/>
      <c r="WWL1493" s="1"/>
      <c r="WWM1493" s="1"/>
      <c r="WWN1493" s="1"/>
      <c r="WWO1493" s="1"/>
      <c r="WWP1493" s="1"/>
      <c r="WWQ1493" s="1"/>
      <c r="WWR1493" s="1"/>
      <c r="WWS1493" s="1"/>
      <c r="WWT1493" s="1"/>
      <c r="WWU1493" s="1"/>
      <c r="WWV1493" s="1"/>
      <c r="WWW1493" s="1"/>
      <c r="WWX1493" s="1"/>
      <c r="WWY1493" s="1"/>
      <c r="WWZ1493" s="1"/>
      <c r="WXA1493" s="1"/>
      <c r="WXB1493" s="1"/>
      <c r="WXC1493" s="1"/>
      <c r="WXD1493" s="1"/>
      <c r="WXE1493" s="1"/>
      <c r="WXF1493" s="1"/>
      <c r="WXG1493" s="1"/>
      <c r="WXH1493" s="1"/>
      <c r="WXI1493" s="1"/>
      <c r="WXJ1493" s="1"/>
      <c r="WXK1493" s="1"/>
      <c r="WXL1493" s="1"/>
      <c r="WXM1493" s="1"/>
      <c r="WXN1493" s="1"/>
      <c r="WXO1493" s="1"/>
      <c r="WXP1493" s="1"/>
      <c r="WXQ1493" s="1"/>
      <c r="WXR1493" s="1"/>
      <c r="WXS1493" s="1"/>
      <c r="WXT1493" s="1"/>
      <c r="WXU1493" s="1"/>
      <c r="WXV1493" s="1"/>
      <c r="WXW1493" s="1"/>
      <c r="WXX1493" s="1"/>
      <c r="WXY1493" s="1"/>
      <c r="WXZ1493" s="1"/>
      <c r="WYA1493" s="1"/>
      <c r="WYB1493" s="1"/>
      <c r="WYC1493" s="1"/>
      <c r="WYD1493" s="1"/>
      <c r="WYE1493" s="1"/>
      <c r="WYF1493" s="1"/>
      <c r="WYG1493" s="1"/>
      <c r="WYH1493" s="1"/>
      <c r="WYI1493" s="1"/>
      <c r="WYJ1493" s="1"/>
      <c r="WYK1493" s="1"/>
      <c r="WYL1493" s="1"/>
      <c r="WYM1493" s="1"/>
      <c r="WYN1493" s="1"/>
      <c r="WYO1493" s="1"/>
      <c r="WYP1493" s="1"/>
      <c r="WYQ1493" s="1"/>
      <c r="WYR1493" s="1"/>
      <c r="WYS1493" s="1"/>
      <c r="WYT1493" s="1"/>
      <c r="WYU1493" s="1"/>
      <c r="WYV1493" s="1"/>
      <c r="WYW1493" s="1"/>
      <c r="WYX1493" s="1"/>
      <c r="WYY1493" s="1"/>
      <c r="WYZ1493" s="1"/>
      <c r="WZA1493" s="1"/>
      <c r="WZB1493" s="1"/>
      <c r="WZC1493" s="1"/>
      <c r="WZD1493" s="1"/>
      <c r="WZE1493" s="1"/>
      <c r="WZF1493" s="1"/>
      <c r="WZG1493" s="1"/>
      <c r="WZH1493" s="1"/>
      <c r="WZI1493" s="1"/>
      <c r="WZJ1493" s="1"/>
      <c r="WZK1493" s="1"/>
      <c r="WZL1493" s="1"/>
      <c r="WZM1493" s="1"/>
      <c r="WZN1493" s="1"/>
      <c r="WZO1493" s="1"/>
      <c r="WZP1493" s="1"/>
      <c r="WZQ1493" s="1"/>
      <c r="WZR1493" s="1"/>
      <c r="WZS1493" s="1"/>
      <c r="WZT1493" s="1"/>
      <c r="WZU1493" s="1"/>
      <c r="WZV1493" s="1"/>
      <c r="WZW1493" s="1"/>
      <c r="WZX1493" s="1"/>
      <c r="WZY1493" s="1"/>
      <c r="WZZ1493" s="1"/>
      <c r="XAA1493" s="1"/>
      <c r="XAB1493" s="1"/>
      <c r="XAC1493" s="1"/>
      <c r="XAD1493" s="1"/>
      <c r="XAE1493" s="1"/>
      <c r="XAF1493" s="1"/>
      <c r="XAG1493" s="1"/>
      <c r="XAH1493" s="1"/>
      <c r="XAI1493" s="1"/>
      <c r="XAJ1493" s="1"/>
      <c r="XAK1493" s="1"/>
      <c r="XAL1493" s="1"/>
      <c r="XAM1493" s="1"/>
      <c r="XAN1493" s="1"/>
      <c r="XAO1493" s="1"/>
      <c r="XAP1493" s="1"/>
      <c r="XAQ1493" s="1"/>
      <c r="XAR1493" s="1"/>
      <c r="XAS1493" s="1"/>
      <c r="XAT1493" s="1"/>
      <c r="XAU1493" s="1"/>
      <c r="XAV1493" s="1"/>
      <c r="XAW1493" s="1"/>
      <c r="XAX1493" s="1"/>
      <c r="XAY1493" s="1"/>
      <c r="XAZ1493" s="1"/>
      <c r="XBA1493" s="1"/>
      <c r="XBB1493" s="1"/>
      <c r="XBC1493" s="1"/>
      <c r="XBD1493" s="1"/>
      <c r="XBE1493" s="1"/>
      <c r="XBF1493" s="1"/>
      <c r="XBG1493" s="1"/>
      <c r="XBH1493" s="1"/>
      <c r="XBI1493" s="1"/>
      <c r="XBJ1493" s="1"/>
      <c r="XBK1493" s="1"/>
      <c r="XBL1493" s="1"/>
      <c r="XBM1493" s="1"/>
      <c r="XBN1493" s="1"/>
      <c r="XBO1493" s="1"/>
      <c r="XBP1493" s="1"/>
      <c r="XBQ1493" s="1"/>
      <c r="XBR1493" s="1"/>
      <c r="XBS1493" s="1"/>
      <c r="XBT1493" s="1"/>
      <c r="XBU1493" s="1"/>
      <c r="XBV1493" s="1"/>
      <c r="XBW1493" s="1"/>
      <c r="XBX1493" s="1"/>
      <c r="XBY1493" s="1"/>
      <c r="XBZ1493" s="1"/>
      <c r="XCA1493" s="1"/>
      <c r="XCB1493" s="1"/>
      <c r="XCC1493" s="1"/>
      <c r="XCD1493" s="1"/>
      <c r="XCE1493" s="1"/>
      <c r="XCF1493" s="1"/>
      <c r="XCG1493" s="1"/>
      <c r="XCH1493" s="1"/>
      <c r="XCI1493" s="1"/>
      <c r="XCJ1493" s="1"/>
      <c r="XCK1493" s="1"/>
      <c r="XCL1493" s="1"/>
      <c r="XCM1493" s="1"/>
      <c r="XCN1493" s="1"/>
      <c r="XCO1493" s="1"/>
      <c r="XCP1493" s="1"/>
      <c r="XCQ1493" s="1"/>
      <c r="XCR1493" s="1"/>
      <c r="XCS1493" s="1"/>
      <c r="XCT1493" s="1"/>
      <c r="XCU1493" s="1"/>
      <c r="XCV1493" s="1"/>
      <c r="XCW1493" s="1"/>
      <c r="XCX1493" s="1"/>
      <c r="XCY1493" s="1"/>
      <c r="XCZ1493" s="1"/>
      <c r="XDA1493" s="1"/>
      <c r="XDB1493" s="1"/>
      <c r="XDC1493" s="1"/>
      <c r="XDD1493" s="1"/>
      <c r="XDE1493" s="1"/>
      <c r="XDF1493" s="1"/>
      <c r="XDG1493" s="1"/>
      <c r="XDH1493" s="1"/>
      <c r="XDI1493" s="1"/>
      <c r="XDJ1493" s="1"/>
      <c r="XDK1493" s="1"/>
      <c r="XDL1493" s="1"/>
      <c r="XDM1493" s="1"/>
      <c r="XDN1493" s="1"/>
      <c r="XDO1493" s="1"/>
      <c r="XDP1493" s="1"/>
      <c r="XDQ1493" s="1"/>
      <c r="XDR1493" s="1"/>
      <c r="XDS1493" s="1"/>
      <c r="XDT1493" s="1"/>
      <c r="XDU1493" s="1"/>
      <c r="XDV1493" s="1"/>
      <c r="XDW1493" s="1"/>
      <c r="XDX1493" s="1"/>
      <c r="XDY1493" s="1"/>
      <c r="XDZ1493" s="1"/>
      <c r="XEA1493" s="1"/>
      <c r="XEB1493" s="1"/>
      <c r="XEC1493" s="1"/>
      <c r="XED1493" s="1"/>
      <c r="XEE1493" s="1"/>
      <c r="XEF1493" s="1"/>
      <c r="XEG1493" s="1"/>
      <c r="XEH1493" s="1"/>
      <c r="XEI1493" s="1"/>
      <c r="XEJ1493" s="1"/>
      <c r="XEK1493" s="1"/>
      <c r="XEL1493" s="1"/>
      <c r="XEM1493" s="1"/>
      <c r="XEN1493" s="1"/>
      <c r="XEO1493" s="1"/>
      <c r="XEP1493" s="1"/>
      <c r="XEQ1493" s="1"/>
      <c r="XER1493" s="1"/>
      <c r="XES1493" s="1"/>
      <c r="XET1493" s="1"/>
      <c r="XEU1493" s="1"/>
      <c r="XEV1493" s="1"/>
    </row>
    <row r="1494" spans="1:16376" x14ac:dyDescent="0.25">
      <c r="A1494" s="1">
        <v>1487</v>
      </c>
      <c r="B1494" s="211" t="s">
        <v>92</v>
      </c>
      <c r="C1494" s="212" t="s">
        <v>5560</v>
      </c>
      <c r="D1494" s="213" t="s">
        <v>5561</v>
      </c>
      <c r="E1494" s="214" t="s">
        <v>5562</v>
      </c>
      <c r="F1494" s="215" t="s">
        <v>5563</v>
      </c>
      <c r="G1494" s="156" t="s">
        <v>169</v>
      </c>
      <c r="H1494" s="143">
        <v>1200000</v>
      </c>
      <c r="I1494" s="25">
        <v>1</v>
      </c>
      <c r="J1494" s="25"/>
      <c r="K1494" s="25"/>
      <c r="L1494" s="25"/>
      <c r="M1494" s="25"/>
      <c r="N1494" s="25"/>
      <c r="O1494" s="55"/>
      <c r="P1494" s="55"/>
      <c r="Q1494" s="55"/>
      <c r="R1494" s="9">
        <f t="shared" si="36"/>
        <v>1200000</v>
      </c>
      <c r="S1494" s="1">
        <v>1</v>
      </c>
      <c r="T1494" s="155" t="s">
        <v>5559</v>
      </c>
      <c r="U1494" s="24" t="s">
        <v>23</v>
      </c>
      <c r="V1494" s="55"/>
      <c r="W1494" s="55"/>
      <c r="X1494" s="55"/>
      <c r="Y1494" s="55"/>
      <c r="Z1494" s="55"/>
      <c r="AA1494" s="55"/>
      <c r="AB1494" s="55"/>
      <c r="AC1494" s="55"/>
      <c r="AD1494" s="55"/>
      <c r="AE1494" s="55"/>
      <c r="AF1494" s="55"/>
      <c r="AG1494" s="55"/>
      <c r="AH1494" s="55"/>
      <c r="AI1494" s="55"/>
      <c r="AJ1494" s="55"/>
      <c r="AK1494" s="55"/>
      <c r="AL1494" s="55"/>
      <c r="AM1494" s="55"/>
      <c r="AN1494" s="55"/>
      <c r="AO1494" s="55"/>
      <c r="AP1494" s="55"/>
      <c r="AQ1494" s="55"/>
      <c r="AR1494" s="55"/>
      <c r="AS1494" s="55"/>
      <c r="AT1494" s="55"/>
      <c r="AU1494" s="55"/>
      <c r="AV1494" s="55"/>
      <c r="AW1494" s="55"/>
      <c r="AX1494" s="55"/>
      <c r="AY1494" s="55"/>
      <c r="AZ1494" s="55"/>
      <c r="BA1494" s="55"/>
      <c r="BB1494" s="55"/>
      <c r="BC1494" s="55"/>
      <c r="BD1494" s="55"/>
      <c r="BE1494" s="55"/>
      <c r="BF1494" s="55"/>
      <c r="BG1494" s="55"/>
      <c r="BH1494" s="55"/>
      <c r="BI1494" s="55"/>
      <c r="BJ1494" s="55"/>
      <c r="BK1494" s="55"/>
      <c r="BL1494" s="55"/>
      <c r="BM1494" s="55"/>
      <c r="BN1494" s="55"/>
      <c r="BO1494" s="55"/>
      <c r="BP1494" s="55"/>
      <c r="BQ1494" s="55"/>
      <c r="BR1494" s="55"/>
      <c r="BS1494" s="55"/>
      <c r="BT1494" s="55"/>
      <c r="BU1494" s="55"/>
      <c r="BV1494" s="55"/>
      <c r="BW1494" s="55"/>
      <c r="BX1494" s="55"/>
      <c r="BY1494" s="55"/>
      <c r="BZ1494" s="55"/>
      <c r="CA1494" s="55"/>
      <c r="CB1494" s="55"/>
      <c r="CC1494" s="55"/>
      <c r="CD1494" s="55"/>
      <c r="CE1494" s="55"/>
      <c r="CF1494" s="55"/>
      <c r="CG1494" s="55"/>
      <c r="CH1494" s="55"/>
      <c r="CI1494" s="55"/>
      <c r="CJ1494" s="55"/>
      <c r="CK1494" s="55"/>
      <c r="CL1494" s="55"/>
      <c r="CM1494" s="55"/>
      <c r="CN1494" s="55"/>
      <c r="CO1494" s="55"/>
      <c r="CP1494" s="55"/>
      <c r="CQ1494" s="55"/>
      <c r="CR1494" s="55"/>
      <c r="CS1494" s="55"/>
      <c r="CT1494" s="55"/>
      <c r="CU1494" s="55"/>
      <c r="CV1494" s="55"/>
      <c r="CW1494" s="55"/>
      <c r="CX1494" s="55"/>
      <c r="CY1494" s="55"/>
      <c r="CZ1494" s="55"/>
      <c r="DA1494" s="55"/>
      <c r="DB1494" s="55"/>
      <c r="DC1494" s="55"/>
      <c r="DD1494" s="55"/>
      <c r="DE1494" s="55"/>
      <c r="DF1494" s="55"/>
      <c r="DG1494" s="55"/>
      <c r="DH1494" s="55"/>
      <c r="DI1494" s="55"/>
      <c r="DJ1494" s="55"/>
      <c r="DK1494" s="55"/>
      <c r="DL1494" s="55"/>
      <c r="DM1494" s="55"/>
      <c r="DN1494" s="55"/>
      <c r="DO1494" s="55"/>
      <c r="DP1494" s="55"/>
      <c r="DQ1494" s="55"/>
      <c r="DR1494" s="55"/>
      <c r="DS1494" s="55"/>
      <c r="DT1494" s="55"/>
      <c r="DU1494" s="55"/>
      <c r="DV1494" s="55"/>
      <c r="DW1494" s="55"/>
      <c r="DX1494" s="55"/>
      <c r="DY1494" s="55"/>
      <c r="DZ1494" s="55"/>
      <c r="EA1494" s="55"/>
      <c r="EB1494" s="55"/>
      <c r="EC1494" s="55"/>
      <c r="ED1494" s="55"/>
      <c r="EE1494" s="55"/>
      <c r="EF1494" s="55"/>
      <c r="EG1494" s="55"/>
      <c r="EH1494" s="55"/>
      <c r="EI1494" s="55"/>
      <c r="EJ1494" s="55"/>
      <c r="EK1494" s="55"/>
      <c r="EL1494" s="55"/>
      <c r="EM1494" s="55"/>
      <c r="EN1494" s="55"/>
      <c r="EO1494" s="55"/>
      <c r="EP1494" s="55"/>
      <c r="EQ1494" s="55"/>
      <c r="ER1494" s="55"/>
      <c r="ES1494" s="55"/>
      <c r="ET1494" s="55"/>
      <c r="EU1494" s="55"/>
      <c r="EV1494" s="55"/>
      <c r="EW1494" s="55"/>
      <c r="EX1494" s="55"/>
      <c r="EY1494" s="55"/>
      <c r="EZ1494" s="55"/>
      <c r="FA1494" s="55"/>
      <c r="FB1494" s="55"/>
      <c r="FC1494" s="55"/>
      <c r="FD1494" s="55"/>
      <c r="FE1494" s="55"/>
      <c r="FF1494" s="55"/>
      <c r="FG1494" s="55"/>
      <c r="FH1494" s="55"/>
      <c r="FI1494" s="55"/>
      <c r="FJ1494" s="55"/>
      <c r="FK1494" s="55"/>
      <c r="FL1494" s="55"/>
      <c r="FM1494" s="55"/>
      <c r="FN1494" s="55"/>
      <c r="FO1494" s="55"/>
      <c r="FP1494" s="55"/>
      <c r="FQ1494" s="55"/>
      <c r="FR1494" s="55"/>
      <c r="FS1494" s="55"/>
      <c r="FT1494" s="55"/>
      <c r="FU1494" s="55"/>
      <c r="FV1494" s="55"/>
      <c r="FW1494" s="55"/>
      <c r="FX1494" s="55"/>
      <c r="FY1494" s="55"/>
      <c r="FZ1494" s="55"/>
      <c r="GA1494" s="55"/>
      <c r="GB1494" s="55"/>
      <c r="GC1494" s="55"/>
      <c r="GD1494" s="55"/>
      <c r="GE1494" s="55"/>
      <c r="GF1494" s="55"/>
      <c r="GG1494" s="55"/>
      <c r="GH1494" s="55"/>
      <c r="GI1494" s="55"/>
      <c r="GJ1494" s="55"/>
      <c r="GK1494" s="55"/>
      <c r="GL1494" s="55"/>
      <c r="GM1494" s="55"/>
      <c r="GN1494" s="55"/>
      <c r="GO1494" s="55"/>
      <c r="GP1494" s="55"/>
      <c r="GQ1494" s="55"/>
      <c r="GR1494" s="55"/>
      <c r="GS1494" s="55"/>
      <c r="GT1494" s="55"/>
      <c r="GU1494" s="55"/>
      <c r="GV1494" s="55"/>
      <c r="GW1494" s="55"/>
      <c r="GX1494" s="55"/>
      <c r="GY1494" s="55"/>
      <c r="GZ1494" s="55"/>
      <c r="HA1494" s="55"/>
      <c r="HB1494" s="55"/>
      <c r="HC1494" s="55"/>
      <c r="HD1494" s="55"/>
      <c r="HE1494" s="55"/>
      <c r="HF1494" s="55"/>
      <c r="HG1494" s="55"/>
      <c r="HH1494" s="55"/>
      <c r="HI1494" s="55"/>
      <c r="HJ1494" s="55"/>
      <c r="HK1494" s="55"/>
      <c r="HL1494" s="55"/>
      <c r="HM1494" s="55"/>
      <c r="HN1494" s="55"/>
      <c r="HO1494" s="55"/>
      <c r="HP1494" s="55"/>
      <c r="HQ1494" s="55"/>
      <c r="HR1494" s="55"/>
      <c r="HS1494" s="55"/>
      <c r="HT1494" s="55"/>
      <c r="HU1494" s="55"/>
      <c r="HV1494" s="55"/>
      <c r="HW1494" s="55"/>
      <c r="HX1494" s="55"/>
      <c r="HY1494" s="55"/>
      <c r="HZ1494" s="55"/>
      <c r="IA1494" s="55"/>
      <c r="IB1494" s="55"/>
      <c r="IC1494" s="55"/>
      <c r="ID1494" s="55"/>
      <c r="IE1494" s="55"/>
      <c r="IF1494" s="55"/>
      <c r="IG1494" s="55"/>
      <c r="IH1494" s="55"/>
      <c r="II1494" s="55"/>
      <c r="IJ1494" s="55"/>
      <c r="IK1494" s="55"/>
      <c r="IL1494" s="55"/>
      <c r="IM1494" s="55"/>
      <c r="IN1494" s="55"/>
      <c r="IO1494" s="55"/>
      <c r="IP1494" s="55"/>
      <c r="IQ1494" s="55"/>
      <c r="IR1494" s="55"/>
      <c r="IS1494" s="55"/>
      <c r="IT1494" s="55"/>
      <c r="IU1494" s="55"/>
      <c r="IV1494" s="55"/>
      <c r="IW1494" s="55"/>
      <c r="IX1494" s="55"/>
      <c r="IY1494" s="55"/>
      <c r="IZ1494" s="55"/>
      <c r="JA1494" s="55"/>
      <c r="JB1494" s="55"/>
      <c r="JC1494" s="55"/>
      <c r="JD1494" s="55"/>
      <c r="JE1494" s="55"/>
      <c r="JF1494" s="55"/>
      <c r="JG1494" s="55"/>
      <c r="JH1494" s="55"/>
      <c r="JI1494" s="55"/>
      <c r="JJ1494" s="55"/>
      <c r="JK1494" s="55"/>
      <c r="JL1494" s="55"/>
      <c r="JM1494" s="55"/>
      <c r="JN1494" s="55"/>
      <c r="JO1494" s="55"/>
      <c r="JP1494" s="55"/>
      <c r="JQ1494" s="55"/>
      <c r="JR1494" s="55"/>
      <c r="JS1494" s="55"/>
      <c r="JT1494" s="55"/>
      <c r="JU1494" s="55"/>
      <c r="JV1494" s="55"/>
      <c r="JW1494" s="55"/>
      <c r="JX1494" s="55"/>
      <c r="JY1494" s="55"/>
      <c r="JZ1494" s="55"/>
      <c r="KA1494" s="55"/>
      <c r="KB1494" s="55"/>
      <c r="KC1494" s="55"/>
      <c r="KD1494" s="55"/>
      <c r="KE1494" s="55"/>
      <c r="KF1494" s="55"/>
      <c r="KG1494" s="55"/>
      <c r="KH1494" s="55"/>
      <c r="KI1494" s="55"/>
      <c r="KJ1494" s="55"/>
      <c r="KK1494" s="55"/>
      <c r="KL1494" s="55"/>
      <c r="KM1494" s="55"/>
      <c r="KN1494" s="55"/>
      <c r="KO1494" s="55"/>
      <c r="KP1494" s="55"/>
      <c r="KQ1494" s="55"/>
      <c r="KR1494" s="55"/>
      <c r="KS1494" s="55"/>
      <c r="KT1494" s="55"/>
      <c r="KU1494" s="55"/>
      <c r="KV1494" s="55"/>
      <c r="KW1494" s="55"/>
      <c r="KX1494" s="55"/>
      <c r="KY1494" s="55"/>
      <c r="KZ1494" s="55"/>
      <c r="LA1494" s="55"/>
      <c r="LB1494" s="55"/>
      <c r="LC1494" s="55"/>
      <c r="LD1494" s="55"/>
      <c r="LE1494" s="55"/>
      <c r="LF1494" s="55"/>
      <c r="LG1494" s="55"/>
      <c r="LH1494" s="55"/>
      <c r="LI1494" s="55"/>
      <c r="LJ1494" s="55"/>
      <c r="LK1494" s="55"/>
      <c r="LL1494" s="55"/>
      <c r="LM1494" s="55"/>
      <c r="LN1494" s="55"/>
      <c r="LO1494" s="55"/>
      <c r="LP1494" s="55"/>
      <c r="LQ1494" s="55"/>
      <c r="LR1494" s="55"/>
      <c r="LS1494" s="55"/>
      <c r="LT1494" s="55"/>
      <c r="LU1494" s="55"/>
      <c r="LV1494" s="55"/>
      <c r="LW1494" s="55"/>
      <c r="LX1494" s="55"/>
      <c r="LY1494" s="55"/>
      <c r="LZ1494" s="55"/>
      <c r="MA1494" s="55"/>
      <c r="MB1494" s="55"/>
      <c r="MC1494" s="55"/>
      <c r="MD1494" s="55"/>
      <c r="ME1494" s="55"/>
      <c r="MF1494" s="55"/>
      <c r="MG1494" s="55"/>
      <c r="MH1494" s="55"/>
      <c r="MI1494" s="55"/>
      <c r="MJ1494" s="55"/>
      <c r="MK1494" s="55"/>
      <c r="ML1494" s="55"/>
      <c r="MM1494" s="55"/>
      <c r="MN1494" s="55"/>
      <c r="MO1494" s="55"/>
      <c r="MP1494" s="55"/>
      <c r="MQ1494" s="55"/>
      <c r="MR1494" s="55"/>
      <c r="MS1494" s="55"/>
      <c r="MT1494" s="55"/>
      <c r="MU1494" s="55"/>
      <c r="MV1494" s="55"/>
      <c r="MW1494" s="55"/>
      <c r="MX1494" s="55"/>
      <c r="MY1494" s="55"/>
      <c r="MZ1494" s="55"/>
      <c r="NA1494" s="55"/>
      <c r="NB1494" s="55"/>
      <c r="NC1494" s="55"/>
      <c r="ND1494" s="55"/>
      <c r="NE1494" s="55"/>
      <c r="NF1494" s="55"/>
      <c r="NG1494" s="55"/>
      <c r="NH1494" s="55"/>
      <c r="NI1494" s="55"/>
      <c r="NJ1494" s="55"/>
      <c r="NK1494" s="55"/>
      <c r="NL1494" s="55"/>
      <c r="NM1494" s="55"/>
      <c r="NN1494" s="55"/>
      <c r="NO1494" s="55"/>
      <c r="NP1494" s="55"/>
      <c r="NQ1494" s="55"/>
      <c r="NR1494" s="55"/>
      <c r="NS1494" s="55"/>
      <c r="NT1494" s="55"/>
      <c r="NU1494" s="55"/>
      <c r="NV1494" s="55"/>
      <c r="NW1494" s="55"/>
      <c r="NX1494" s="55"/>
      <c r="NY1494" s="55"/>
      <c r="NZ1494" s="55"/>
      <c r="OA1494" s="55"/>
      <c r="OB1494" s="55"/>
      <c r="OC1494" s="55"/>
      <c r="OD1494" s="55"/>
      <c r="OE1494" s="55"/>
      <c r="OF1494" s="55"/>
      <c r="OG1494" s="55"/>
      <c r="OH1494" s="55"/>
      <c r="OI1494" s="55"/>
      <c r="OJ1494" s="55"/>
      <c r="OK1494" s="55"/>
      <c r="OL1494" s="55"/>
      <c r="OM1494" s="55"/>
      <c r="ON1494" s="55"/>
      <c r="OO1494" s="55"/>
      <c r="OP1494" s="55"/>
      <c r="OQ1494" s="55"/>
      <c r="OR1494" s="55"/>
      <c r="OS1494" s="55"/>
      <c r="OT1494" s="55"/>
      <c r="OU1494" s="55"/>
      <c r="OV1494" s="55"/>
      <c r="OW1494" s="55"/>
      <c r="OX1494" s="55"/>
      <c r="OY1494" s="55"/>
      <c r="OZ1494" s="55"/>
      <c r="PA1494" s="55"/>
      <c r="PB1494" s="55"/>
      <c r="PC1494" s="55"/>
      <c r="PD1494" s="55"/>
      <c r="PE1494" s="55"/>
      <c r="PF1494" s="55"/>
      <c r="PG1494" s="55"/>
      <c r="PH1494" s="55"/>
      <c r="PI1494" s="55"/>
      <c r="PJ1494" s="55"/>
      <c r="PK1494" s="55"/>
      <c r="PL1494" s="55"/>
      <c r="PM1494" s="55"/>
      <c r="PN1494" s="55"/>
      <c r="PO1494" s="55"/>
      <c r="PP1494" s="55"/>
      <c r="PQ1494" s="55"/>
      <c r="PR1494" s="55"/>
      <c r="PS1494" s="55"/>
      <c r="PT1494" s="55"/>
      <c r="PU1494" s="55"/>
      <c r="PV1494" s="55"/>
      <c r="PW1494" s="55"/>
      <c r="PX1494" s="55"/>
      <c r="PY1494" s="55"/>
      <c r="PZ1494" s="55"/>
      <c r="QA1494" s="55"/>
      <c r="QB1494" s="55"/>
      <c r="QC1494" s="55"/>
      <c r="QD1494" s="55"/>
      <c r="QE1494" s="55"/>
      <c r="QF1494" s="55"/>
      <c r="QG1494" s="55"/>
      <c r="QH1494" s="55"/>
      <c r="QI1494" s="55"/>
      <c r="QJ1494" s="55"/>
      <c r="QK1494" s="55"/>
      <c r="QL1494" s="55"/>
      <c r="QM1494" s="55"/>
      <c r="QN1494" s="55"/>
      <c r="QO1494" s="55"/>
      <c r="QP1494" s="55"/>
      <c r="QQ1494" s="55"/>
      <c r="QR1494" s="55"/>
      <c r="QS1494" s="55"/>
      <c r="QT1494" s="55"/>
      <c r="QU1494" s="55"/>
      <c r="QV1494" s="55"/>
      <c r="QW1494" s="55"/>
      <c r="QX1494" s="55"/>
      <c r="QY1494" s="55"/>
      <c r="QZ1494" s="55"/>
      <c r="RA1494" s="55"/>
      <c r="RB1494" s="55"/>
      <c r="RC1494" s="55"/>
      <c r="RD1494" s="55"/>
      <c r="RE1494" s="55"/>
      <c r="RF1494" s="55"/>
      <c r="RG1494" s="55"/>
      <c r="RH1494" s="55"/>
      <c r="RI1494" s="55"/>
      <c r="RJ1494" s="55"/>
      <c r="RK1494" s="55"/>
      <c r="RL1494" s="55"/>
      <c r="RM1494" s="55"/>
      <c r="RN1494" s="55"/>
      <c r="RO1494" s="55"/>
      <c r="RP1494" s="55"/>
      <c r="RQ1494" s="55"/>
      <c r="RR1494" s="55"/>
      <c r="RS1494" s="55"/>
      <c r="RT1494" s="55"/>
      <c r="RU1494" s="55"/>
      <c r="RV1494" s="55"/>
      <c r="RW1494" s="55"/>
      <c r="RX1494" s="55"/>
      <c r="RY1494" s="55"/>
      <c r="RZ1494" s="55"/>
      <c r="SA1494" s="55"/>
      <c r="SB1494" s="55"/>
      <c r="SC1494" s="55"/>
      <c r="SD1494" s="55"/>
      <c r="SE1494" s="55"/>
      <c r="SF1494" s="55"/>
      <c r="SG1494" s="55"/>
      <c r="SH1494" s="55"/>
      <c r="SI1494" s="55"/>
      <c r="SJ1494" s="55"/>
      <c r="SK1494" s="55"/>
      <c r="SL1494" s="55"/>
      <c r="SM1494" s="55"/>
      <c r="SN1494" s="55"/>
      <c r="SO1494" s="55"/>
      <c r="SP1494" s="55"/>
      <c r="SQ1494" s="55"/>
      <c r="SR1494" s="55"/>
      <c r="SS1494" s="55"/>
      <c r="ST1494" s="55"/>
      <c r="SU1494" s="55"/>
      <c r="SV1494" s="55"/>
      <c r="SW1494" s="55"/>
      <c r="SX1494" s="55"/>
      <c r="SY1494" s="55"/>
      <c r="SZ1494" s="55"/>
      <c r="TA1494" s="55"/>
      <c r="TB1494" s="55"/>
      <c r="TC1494" s="55"/>
      <c r="TD1494" s="55"/>
      <c r="TE1494" s="55"/>
      <c r="TF1494" s="55"/>
      <c r="TG1494" s="55"/>
      <c r="TH1494" s="55"/>
      <c r="TI1494" s="55"/>
      <c r="TJ1494" s="55"/>
      <c r="TK1494" s="55"/>
      <c r="TL1494" s="55"/>
      <c r="TM1494" s="55"/>
      <c r="TN1494" s="55"/>
      <c r="TO1494" s="55"/>
      <c r="TP1494" s="55"/>
      <c r="TQ1494" s="55"/>
      <c r="TR1494" s="55"/>
      <c r="TS1494" s="55"/>
      <c r="TT1494" s="55"/>
      <c r="TU1494" s="55"/>
      <c r="TV1494" s="55"/>
      <c r="TW1494" s="55"/>
      <c r="TX1494" s="55"/>
      <c r="TY1494" s="55"/>
      <c r="TZ1494" s="55"/>
      <c r="UA1494" s="55"/>
      <c r="UB1494" s="55"/>
      <c r="UC1494" s="55"/>
      <c r="UD1494" s="55"/>
      <c r="UE1494" s="55"/>
      <c r="UF1494" s="55"/>
      <c r="UG1494" s="55"/>
      <c r="UH1494" s="55"/>
      <c r="UI1494" s="55"/>
      <c r="UJ1494" s="55"/>
      <c r="UK1494" s="55"/>
      <c r="UL1494" s="55"/>
      <c r="UM1494" s="55"/>
      <c r="UN1494" s="55"/>
      <c r="UO1494" s="55"/>
      <c r="UP1494" s="55"/>
      <c r="UQ1494" s="55"/>
      <c r="UR1494" s="55"/>
      <c r="US1494" s="55"/>
      <c r="UT1494" s="55"/>
      <c r="UU1494" s="55"/>
      <c r="UV1494" s="55"/>
      <c r="UW1494" s="55"/>
      <c r="UX1494" s="55"/>
      <c r="UY1494" s="55"/>
      <c r="UZ1494" s="55"/>
      <c r="VA1494" s="55"/>
      <c r="VB1494" s="55"/>
      <c r="VC1494" s="55"/>
      <c r="VD1494" s="55"/>
      <c r="VE1494" s="55"/>
      <c r="VF1494" s="55"/>
      <c r="VG1494" s="55"/>
      <c r="VH1494" s="55"/>
      <c r="VI1494" s="55"/>
      <c r="VJ1494" s="55"/>
      <c r="VK1494" s="55"/>
      <c r="VL1494" s="55"/>
      <c r="VM1494" s="55"/>
      <c r="VN1494" s="55"/>
      <c r="VO1494" s="55"/>
      <c r="VP1494" s="55"/>
      <c r="VQ1494" s="55"/>
      <c r="VR1494" s="55"/>
      <c r="VS1494" s="55"/>
      <c r="VT1494" s="55"/>
      <c r="VU1494" s="55"/>
      <c r="VV1494" s="55"/>
      <c r="VW1494" s="55"/>
      <c r="VX1494" s="55"/>
      <c r="VY1494" s="55"/>
      <c r="VZ1494" s="55"/>
      <c r="WA1494" s="55"/>
      <c r="WB1494" s="55"/>
      <c r="WC1494" s="55"/>
      <c r="WD1494" s="55"/>
      <c r="WE1494" s="55"/>
      <c r="WF1494" s="55"/>
      <c r="WG1494" s="55"/>
      <c r="WH1494" s="55"/>
      <c r="WI1494" s="55"/>
      <c r="WJ1494" s="55"/>
      <c r="WK1494" s="55"/>
      <c r="WL1494" s="55"/>
      <c r="WM1494" s="55"/>
      <c r="WN1494" s="55"/>
      <c r="WO1494" s="55"/>
      <c r="WP1494" s="55"/>
      <c r="WQ1494" s="55"/>
      <c r="WR1494" s="55"/>
      <c r="WS1494" s="55"/>
      <c r="WT1494" s="55"/>
      <c r="WU1494" s="55"/>
      <c r="WV1494" s="55"/>
      <c r="WW1494" s="55"/>
      <c r="WX1494" s="55"/>
      <c r="WY1494" s="55"/>
      <c r="WZ1494" s="55"/>
      <c r="XA1494" s="55"/>
      <c r="XB1494" s="55"/>
      <c r="XC1494" s="55"/>
      <c r="XD1494" s="55"/>
      <c r="XE1494" s="55"/>
      <c r="XF1494" s="55"/>
      <c r="XG1494" s="55"/>
      <c r="XH1494" s="55"/>
      <c r="XI1494" s="55"/>
      <c r="XJ1494" s="55"/>
      <c r="XK1494" s="55"/>
      <c r="XL1494" s="55"/>
      <c r="XM1494" s="55"/>
      <c r="XN1494" s="55"/>
      <c r="XO1494" s="55"/>
      <c r="XP1494" s="55"/>
      <c r="XQ1494" s="55"/>
      <c r="XR1494" s="55"/>
      <c r="XS1494" s="55"/>
      <c r="XT1494" s="55"/>
      <c r="XU1494" s="55"/>
      <c r="XV1494" s="55"/>
      <c r="XW1494" s="55"/>
      <c r="XX1494" s="55"/>
      <c r="XY1494" s="55"/>
      <c r="XZ1494" s="55"/>
      <c r="YA1494" s="55"/>
      <c r="YB1494" s="55"/>
      <c r="YC1494" s="55"/>
      <c r="YD1494" s="55"/>
      <c r="YE1494" s="55"/>
      <c r="YF1494" s="55"/>
      <c r="YG1494" s="55"/>
      <c r="YH1494" s="55"/>
      <c r="YI1494" s="55"/>
      <c r="YJ1494" s="55"/>
      <c r="YK1494" s="55"/>
      <c r="YL1494" s="55"/>
      <c r="YM1494" s="55"/>
      <c r="YN1494" s="55"/>
      <c r="YO1494" s="55"/>
      <c r="YP1494" s="55"/>
      <c r="YQ1494" s="55"/>
      <c r="YR1494" s="55"/>
      <c r="YS1494" s="55"/>
      <c r="YT1494" s="55"/>
      <c r="YU1494" s="55"/>
      <c r="YV1494" s="55"/>
      <c r="YW1494" s="55"/>
      <c r="YX1494" s="55"/>
      <c r="YY1494" s="55"/>
      <c r="YZ1494" s="55"/>
      <c r="ZA1494" s="55"/>
      <c r="ZB1494" s="55"/>
      <c r="ZC1494" s="55"/>
      <c r="ZD1494" s="55"/>
      <c r="ZE1494" s="55"/>
      <c r="ZF1494" s="55"/>
      <c r="ZG1494" s="55"/>
      <c r="ZH1494" s="55"/>
      <c r="ZI1494" s="55"/>
      <c r="ZJ1494" s="55"/>
      <c r="ZK1494" s="55"/>
      <c r="ZL1494" s="55"/>
      <c r="ZM1494" s="55"/>
      <c r="ZN1494" s="55"/>
      <c r="ZO1494" s="55"/>
      <c r="ZP1494" s="55"/>
      <c r="ZQ1494" s="55"/>
      <c r="ZR1494" s="55"/>
      <c r="ZS1494" s="55"/>
      <c r="ZT1494" s="55"/>
      <c r="ZU1494" s="55"/>
      <c r="ZV1494" s="55"/>
      <c r="ZW1494" s="55"/>
      <c r="ZX1494" s="55"/>
      <c r="ZY1494" s="55"/>
      <c r="ZZ1494" s="55"/>
      <c r="AAA1494" s="55"/>
      <c r="AAB1494" s="55"/>
      <c r="AAC1494" s="55"/>
      <c r="AAD1494" s="55"/>
      <c r="AAE1494" s="55"/>
      <c r="AAF1494" s="55"/>
      <c r="AAG1494" s="55"/>
      <c r="AAH1494" s="55"/>
      <c r="AAI1494" s="55"/>
      <c r="AAJ1494" s="55"/>
      <c r="AAK1494" s="55"/>
      <c r="AAL1494" s="55"/>
      <c r="AAM1494" s="55"/>
      <c r="AAN1494" s="55"/>
      <c r="AAO1494" s="55"/>
      <c r="AAP1494" s="55"/>
      <c r="AAQ1494" s="55"/>
      <c r="AAR1494" s="55"/>
      <c r="AAS1494" s="55"/>
      <c r="AAT1494" s="55"/>
      <c r="AAU1494" s="55"/>
      <c r="AAV1494" s="55"/>
      <c r="AAW1494" s="55"/>
      <c r="AAX1494" s="55"/>
      <c r="AAY1494" s="55"/>
      <c r="AAZ1494" s="55"/>
      <c r="ABA1494" s="55"/>
      <c r="ABB1494" s="55"/>
      <c r="ABC1494" s="55"/>
      <c r="ABD1494" s="55"/>
      <c r="ABE1494" s="55"/>
      <c r="ABF1494" s="55"/>
      <c r="ABG1494" s="55"/>
      <c r="ABH1494" s="55"/>
      <c r="ABI1494" s="55"/>
      <c r="ABJ1494" s="55"/>
      <c r="ABK1494" s="55"/>
      <c r="ABL1494" s="55"/>
      <c r="ABM1494" s="55"/>
      <c r="ABN1494" s="55"/>
      <c r="ABO1494" s="55"/>
      <c r="ABP1494" s="55"/>
      <c r="ABQ1494" s="55"/>
      <c r="ABR1494" s="55"/>
      <c r="ABS1494" s="55"/>
      <c r="ABT1494" s="55"/>
      <c r="ABU1494" s="55"/>
      <c r="ABV1494" s="55"/>
      <c r="ABW1494" s="55"/>
      <c r="ABX1494" s="55"/>
      <c r="ABY1494" s="55"/>
      <c r="ABZ1494" s="55"/>
      <c r="ACA1494" s="55"/>
      <c r="ACB1494" s="55"/>
      <c r="ACC1494" s="55"/>
      <c r="ACD1494" s="55"/>
      <c r="ACE1494" s="55"/>
      <c r="ACF1494" s="55"/>
      <c r="ACG1494" s="55"/>
      <c r="ACH1494" s="55"/>
      <c r="ACI1494" s="55"/>
      <c r="ACJ1494" s="55"/>
      <c r="ACK1494" s="55"/>
      <c r="ACL1494" s="55"/>
      <c r="ACM1494" s="55"/>
      <c r="ACN1494" s="55"/>
      <c r="ACO1494" s="55"/>
      <c r="ACP1494" s="55"/>
      <c r="ACQ1494" s="55"/>
      <c r="ACR1494" s="55"/>
      <c r="ACS1494" s="55"/>
      <c r="ACT1494" s="55"/>
      <c r="ACU1494" s="55"/>
      <c r="ACV1494" s="55"/>
      <c r="ACW1494" s="55"/>
      <c r="ACX1494" s="55"/>
      <c r="ACY1494" s="55"/>
      <c r="ACZ1494" s="55"/>
      <c r="ADA1494" s="55"/>
      <c r="ADB1494" s="55"/>
      <c r="ADC1494" s="55"/>
      <c r="ADD1494" s="55"/>
      <c r="ADE1494" s="55"/>
      <c r="ADF1494" s="55"/>
      <c r="ADG1494" s="55"/>
      <c r="ADH1494" s="55"/>
      <c r="ADI1494" s="55"/>
      <c r="ADJ1494" s="55"/>
      <c r="ADK1494" s="55"/>
      <c r="ADL1494" s="55"/>
      <c r="ADM1494" s="55"/>
      <c r="ADN1494" s="55"/>
      <c r="ADO1494" s="55"/>
      <c r="ADP1494" s="55"/>
      <c r="ADQ1494" s="55"/>
      <c r="ADR1494" s="55"/>
      <c r="ADS1494" s="55"/>
      <c r="ADT1494" s="55"/>
      <c r="ADU1494" s="55"/>
      <c r="ADV1494" s="55"/>
      <c r="ADW1494" s="55"/>
      <c r="ADX1494" s="55"/>
      <c r="ADY1494" s="55"/>
      <c r="ADZ1494" s="55"/>
      <c r="AEA1494" s="55"/>
      <c r="AEB1494" s="55"/>
      <c r="AEC1494" s="55"/>
      <c r="AED1494" s="55"/>
      <c r="AEE1494" s="55"/>
      <c r="AEF1494" s="55"/>
      <c r="AEG1494" s="55"/>
      <c r="AEH1494" s="55"/>
      <c r="AEI1494" s="55"/>
      <c r="AEJ1494" s="55"/>
      <c r="AEK1494" s="55"/>
      <c r="AEL1494" s="55"/>
      <c r="AEM1494" s="55"/>
      <c r="AEN1494" s="55"/>
      <c r="AEO1494" s="55"/>
      <c r="AEP1494" s="55"/>
      <c r="AEQ1494" s="55"/>
      <c r="AER1494" s="55"/>
      <c r="AES1494" s="55"/>
      <c r="AET1494" s="55"/>
      <c r="AEU1494" s="55"/>
      <c r="AEV1494" s="55"/>
      <c r="AEW1494" s="55"/>
      <c r="AEX1494" s="55"/>
      <c r="AEY1494" s="55"/>
      <c r="AEZ1494" s="55"/>
      <c r="AFA1494" s="55"/>
      <c r="AFB1494" s="55"/>
      <c r="AFC1494" s="55"/>
      <c r="AFD1494" s="55"/>
      <c r="AFE1494" s="55"/>
      <c r="AFF1494" s="55"/>
      <c r="AFG1494" s="55"/>
      <c r="AFH1494" s="55"/>
      <c r="AFI1494" s="55"/>
      <c r="AFJ1494" s="55"/>
      <c r="AFK1494" s="55"/>
      <c r="AFL1494" s="55"/>
      <c r="AFM1494" s="55"/>
      <c r="AFN1494" s="55"/>
      <c r="AFO1494" s="55"/>
      <c r="AFP1494" s="55"/>
      <c r="AFQ1494" s="55"/>
      <c r="AFR1494" s="55"/>
      <c r="AFS1494" s="55"/>
      <c r="AFT1494" s="55"/>
      <c r="AFU1494" s="55"/>
      <c r="AFV1494" s="55"/>
      <c r="AFW1494" s="55"/>
      <c r="AFX1494" s="55"/>
      <c r="AFY1494" s="55"/>
      <c r="AFZ1494" s="55"/>
      <c r="AGA1494" s="55"/>
      <c r="AGB1494" s="55"/>
      <c r="AGC1494" s="55"/>
      <c r="AGD1494" s="55"/>
      <c r="AGE1494" s="55"/>
      <c r="AGF1494" s="55"/>
      <c r="AGG1494" s="55"/>
      <c r="AGH1494" s="55"/>
      <c r="AGI1494" s="55"/>
      <c r="AGJ1494" s="55"/>
      <c r="AGK1494" s="55"/>
      <c r="AGL1494" s="55"/>
      <c r="AGM1494" s="55"/>
      <c r="AGN1494" s="55"/>
      <c r="AGO1494" s="55"/>
      <c r="AGP1494" s="55"/>
      <c r="AGQ1494" s="55"/>
      <c r="AGR1494" s="55"/>
      <c r="AGS1494" s="55"/>
      <c r="AGT1494" s="55"/>
      <c r="AGU1494" s="55"/>
      <c r="AGV1494" s="55"/>
      <c r="AGW1494" s="55"/>
      <c r="AGX1494" s="55"/>
      <c r="AGY1494" s="55"/>
      <c r="AGZ1494" s="55"/>
      <c r="AHA1494" s="55"/>
      <c r="AHB1494" s="55"/>
      <c r="AHC1494" s="55"/>
      <c r="AHD1494" s="55"/>
      <c r="AHE1494" s="55"/>
      <c r="AHF1494" s="55"/>
      <c r="AHG1494" s="55"/>
      <c r="AHH1494" s="55"/>
      <c r="AHI1494" s="55"/>
      <c r="AHJ1494" s="55"/>
      <c r="AHK1494" s="55"/>
      <c r="AHL1494" s="55"/>
      <c r="AHM1494" s="55"/>
      <c r="AHN1494" s="55"/>
      <c r="AHO1494" s="55"/>
      <c r="AHP1494" s="55"/>
      <c r="AHQ1494" s="55"/>
      <c r="AHR1494" s="55"/>
      <c r="AHS1494" s="55"/>
      <c r="AHT1494" s="55"/>
      <c r="AHU1494" s="55"/>
      <c r="AHV1494" s="55"/>
      <c r="AHW1494" s="55"/>
      <c r="AHX1494" s="55"/>
      <c r="AHY1494" s="55"/>
      <c r="AHZ1494" s="55"/>
      <c r="AIA1494" s="55"/>
      <c r="AIB1494" s="55"/>
      <c r="AIC1494" s="55"/>
      <c r="AID1494" s="55"/>
      <c r="AIE1494" s="55"/>
      <c r="AIF1494" s="55"/>
      <c r="AIG1494" s="55"/>
      <c r="AIH1494" s="55"/>
      <c r="AII1494" s="55"/>
      <c r="AIJ1494" s="55"/>
      <c r="AIK1494" s="55"/>
      <c r="AIL1494" s="55"/>
      <c r="AIM1494" s="55"/>
      <c r="AIN1494" s="55"/>
      <c r="AIO1494" s="55"/>
      <c r="AIP1494" s="55"/>
      <c r="AIQ1494" s="55"/>
      <c r="AIR1494" s="55"/>
      <c r="AIS1494" s="55"/>
      <c r="AIT1494" s="55"/>
      <c r="AIU1494" s="55"/>
      <c r="AIV1494" s="55"/>
      <c r="AIW1494" s="55"/>
      <c r="AIX1494" s="55"/>
      <c r="AIY1494" s="55"/>
      <c r="AIZ1494" s="55"/>
      <c r="AJA1494" s="55"/>
      <c r="AJB1494" s="55"/>
      <c r="AJC1494" s="55"/>
      <c r="AJD1494" s="55"/>
      <c r="AJE1494" s="55"/>
      <c r="AJF1494" s="55"/>
      <c r="AJG1494" s="55"/>
      <c r="AJH1494" s="55"/>
      <c r="AJI1494" s="55"/>
      <c r="AJJ1494" s="55"/>
      <c r="AJK1494" s="55"/>
      <c r="AJL1494" s="55"/>
      <c r="AJM1494" s="55"/>
      <c r="AJN1494" s="55"/>
      <c r="AJO1494" s="55"/>
      <c r="AJP1494" s="55"/>
      <c r="AJQ1494" s="55"/>
      <c r="AJR1494" s="55"/>
      <c r="AJS1494" s="55"/>
      <c r="AJT1494" s="55"/>
      <c r="AJU1494" s="55"/>
      <c r="AJV1494" s="55"/>
      <c r="AJW1494" s="55"/>
      <c r="AJX1494" s="55"/>
      <c r="AJY1494" s="55"/>
      <c r="AJZ1494" s="55"/>
      <c r="AKA1494" s="55"/>
      <c r="AKB1494" s="55"/>
      <c r="AKC1494" s="55"/>
      <c r="AKD1494" s="55"/>
      <c r="AKE1494" s="55"/>
      <c r="AKF1494" s="55"/>
      <c r="AKG1494" s="55"/>
      <c r="AKH1494" s="55"/>
      <c r="AKI1494" s="55"/>
      <c r="AKJ1494" s="55"/>
      <c r="AKK1494" s="55"/>
      <c r="AKL1494" s="55"/>
      <c r="AKM1494" s="55"/>
      <c r="AKN1494" s="55"/>
      <c r="AKO1494" s="55"/>
      <c r="AKP1494" s="55"/>
      <c r="AKQ1494" s="55"/>
      <c r="AKR1494" s="55"/>
      <c r="AKS1494" s="55"/>
      <c r="AKT1494" s="55"/>
      <c r="AKU1494" s="55"/>
      <c r="AKV1494" s="55"/>
      <c r="AKW1494" s="55"/>
      <c r="AKX1494" s="55"/>
      <c r="AKY1494" s="55"/>
      <c r="AKZ1494" s="55"/>
      <c r="ALA1494" s="55"/>
      <c r="ALB1494" s="55"/>
      <c r="ALC1494" s="55"/>
      <c r="ALD1494" s="55"/>
      <c r="ALE1494" s="55"/>
      <c r="ALF1494" s="55"/>
      <c r="ALG1494" s="55"/>
      <c r="ALH1494" s="55"/>
      <c r="ALI1494" s="55"/>
      <c r="ALJ1494" s="55"/>
      <c r="ALK1494" s="55"/>
      <c r="ALL1494" s="55"/>
      <c r="ALM1494" s="55"/>
      <c r="ALN1494" s="55"/>
      <c r="ALO1494" s="55"/>
      <c r="ALP1494" s="55"/>
      <c r="ALQ1494" s="55"/>
      <c r="ALR1494" s="55"/>
      <c r="ALS1494" s="55"/>
      <c r="ALT1494" s="55"/>
      <c r="ALU1494" s="55"/>
      <c r="ALV1494" s="55"/>
      <c r="ALW1494" s="55"/>
      <c r="ALX1494" s="55"/>
      <c r="ALY1494" s="55"/>
      <c r="ALZ1494" s="55"/>
      <c r="AMA1494" s="55"/>
      <c r="AMB1494" s="55"/>
      <c r="AMC1494" s="55"/>
      <c r="AMD1494" s="55"/>
      <c r="AME1494" s="55"/>
      <c r="AMF1494" s="55"/>
      <c r="AMG1494" s="55"/>
      <c r="AMH1494" s="55"/>
      <c r="AMI1494" s="55"/>
      <c r="AMJ1494" s="55"/>
      <c r="AMK1494" s="55"/>
      <c r="AML1494" s="55"/>
      <c r="AMM1494" s="55"/>
      <c r="AMN1494" s="55"/>
      <c r="AMO1494" s="55"/>
      <c r="AMP1494" s="55"/>
      <c r="AMQ1494" s="55"/>
      <c r="AMR1494" s="55"/>
      <c r="AMS1494" s="55"/>
      <c r="AMT1494" s="55"/>
      <c r="AMU1494" s="55"/>
      <c r="AMV1494" s="55"/>
      <c r="AMW1494" s="55"/>
      <c r="AMX1494" s="55"/>
      <c r="AMY1494" s="55"/>
      <c r="AMZ1494" s="55"/>
      <c r="ANA1494" s="55"/>
      <c r="ANB1494" s="55"/>
      <c r="ANC1494" s="55"/>
      <c r="AND1494" s="55"/>
      <c r="ANE1494" s="55"/>
      <c r="ANF1494" s="55"/>
      <c r="ANG1494" s="55"/>
      <c r="ANH1494" s="55"/>
      <c r="ANI1494" s="55"/>
      <c r="ANJ1494" s="55"/>
      <c r="ANK1494" s="55"/>
      <c r="ANL1494" s="55"/>
      <c r="ANM1494" s="55"/>
      <c r="ANN1494" s="55"/>
      <c r="ANO1494" s="55"/>
      <c r="ANP1494" s="55"/>
      <c r="ANQ1494" s="55"/>
      <c r="ANR1494" s="55"/>
      <c r="ANS1494" s="55"/>
      <c r="ANT1494" s="55"/>
      <c r="ANU1494" s="55"/>
      <c r="ANV1494" s="55"/>
      <c r="ANW1494" s="55"/>
      <c r="ANX1494" s="55"/>
      <c r="ANY1494" s="55"/>
      <c r="ANZ1494" s="55"/>
      <c r="AOA1494" s="55"/>
      <c r="AOB1494" s="55"/>
      <c r="AOC1494" s="55"/>
      <c r="AOD1494" s="55"/>
      <c r="AOE1494" s="55"/>
      <c r="AOF1494" s="55"/>
      <c r="AOG1494" s="55"/>
      <c r="AOH1494" s="55"/>
      <c r="AOI1494" s="55"/>
      <c r="AOJ1494" s="55"/>
      <c r="AOK1494" s="55"/>
      <c r="AOL1494" s="55"/>
      <c r="AOM1494" s="55"/>
      <c r="AON1494" s="55"/>
      <c r="AOO1494" s="55"/>
      <c r="AOP1494" s="55"/>
      <c r="AOQ1494" s="55"/>
      <c r="AOR1494" s="55"/>
      <c r="AOS1494" s="55"/>
      <c r="AOT1494" s="55"/>
      <c r="AOU1494" s="55"/>
      <c r="AOV1494" s="55"/>
      <c r="AOW1494" s="55"/>
      <c r="AOX1494" s="55"/>
      <c r="AOY1494" s="55"/>
      <c r="AOZ1494" s="55"/>
      <c r="APA1494" s="55"/>
      <c r="APB1494" s="55"/>
      <c r="APC1494" s="55"/>
      <c r="APD1494" s="55"/>
      <c r="APE1494" s="55"/>
      <c r="APF1494" s="55"/>
      <c r="APG1494" s="55"/>
      <c r="APH1494" s="55"/>
      <c r="API1494" s="55"/>
      <c r="APJ1494" s="55"/>
      <c r="APK1494" s="55"/>
      <c r="APL1494" s="55"/>
      <c r="APM1494" s="55"/>
      <c r="APN1494" s="55"/>
      <c r="APO1494" s="55"/>
      <c r="APP1494" s="55"/>
      <c r="APQ1494" s="55"/>
      <c r="APR1494" s="55"/>
      <c r="APS1494" s="55"/>
      <c r="APT1494" s="55"/>
      <c r="APU1494" s="55"/>
      <c r="APV1494" s="55"/>
      <c r="APW1494" s="55"/>
      <c r="APX1494" s="55"/>
      <c r="APY1494" s="55"/>
      <c r="APZ1494" s="55"/>
      <c r="AQA1494" s="55"/>
      <c r="AQB1494" s="55"/>
      <c r="AQC1494" s="55"/>
      <c r="AQD1494" s="55"/>
      <c r="AQE1494" s="55"/>
      <c r="AQF1494" s="55"/>
      <c r="AQG1494" s="55"/>
      <c r="AQH1494" s="55"/>
      <c r="AQI1494" s="55"/>
      <c r="AQJ1494" s="55"/>
      <c r="AQK1494" s="55"/>
      <c r="AQL1494" s="55"/>
      <c r="AQM1494" s="55"/>
      <c r="AQN1494" s="55"/>
      <c r="AQO1494" s="55"/>
      <c r="AQP1494" s="55"/>
      <c r="AQQ1494" s="55"/>
      <c r="AQR1494" s="55"/>
      <c r="AQS1494" s="55"/>
      <c r="AQT1494" s="55"/>
      <c r="AQU1494" s="55"/>
      <c r="AQV1494" s="55"/>
      <c r="AQW1494" s="55"/>
      <c r="AQX1494" s="55"/>
      <c r="AQY1494" s="55"/>
      <c r="AQZ1494" s="55"/>
      <c r="ARA1494" s="55"/>
      <c r="ARB1494" s="55"/>
      <c r="ARC1494" s="55"/>
      <c r="ARD1494" s="55"/>
      <c r="ARE1494" s="55"/>
      <c r="ARF1494" s="55"/>
      <c r="ARG1494" s="55"/>
      <c r="ARH1494" s="55"/>
      <c r="ARI1494" s="55"/>
      <c r="ARJ1494" s="55"/>
      <c r="ARK1494" s="55"/>
      <c r="ARL1494" s="55"/>
      <c r="ARM1494" s="55"/>
      <c r="ARN1494" s="55"/>
      <c r="ARO1494" s="55"/>
      <c r="ARP1494" s="55"/>
      <c r="ARQ1494" s="55"/>
      <c r="ARR1494" s="55"/>
      <c r="ARS1494" s="55"/>
      <c r="ART1494" s="55"/>
      <c r="ARU1494" s="55"/>
      <c r="ARV1494" s="55"/>
      <c r="ARW1494" s="55"/>
      <c r="ARX1494" s="55"/>
      <c r="ARY1494" s="55"/>
      <c r="ARZ1494" s="55"/>
      <c r="ASA1494" s="55"/>
      <c r="ASB1494" s="55"/>
      <c r="ASC1494" s="55"/>
      <c r="ASD1494" s="55"/>
      <c r="ASE1494" s="55"/>
      <c r="ASF1494" s="55"/>
      <c r="ASG1494" s="55"/>
      <c r="ASH1494" s="55"/>
      <c r="ASI1494" s="55"/>
      <c r="ASJ1494" s="55"/>
      <c r="ASK1494" s="55"/>
      <c r="ASL1494" s="55"/>
      <c r="ASM1494" s="55"/>
      <c r="ASN1494" s="55"/>
      <c r="ASO1494" s="55"/>
      <c r="ASP1494" s="55"/>
      <c r="ASQ1494" s="55"/>
      <c r="ASR1494" s="55"/>
      <c r="ASS1494" s="55"/>
      <c r="AST1494" s="55"/>
      <c r="ASU1494" s="55"/>
      <c r="ASV1494" s="55"/>
      <c r="ASW1494" s="55"/>
      <c r="ASX1494" s="55"/>
      <c r="ASY1494" s="55"/>
      <c r="ASZ1494" s="55"/>
      <c r="ATA1494" s="55"/>
      <c r="ATB1494" s="55"/>
      <c r="ATC1494" s="55"/>
      <c r="ATD1494" s="55"/>
      <c r="ATE1494" s="55"/>
      <c r="ATF1494" s="55"/>
      <c r="ATG1494" s="55"/>
      <c r="ATH1494" s="55"/>
      <c r="ATI1494" s="55"/>
      <c r="ATJ1494" s="55"/>
      <c r="ATK1494" s="55"/>
      <c r="ATL1494" s="55"/>
      <c r="ATM1494" s="55"/>
      <c r="ATN1494" s="55"/>
      <c r="ATO1494" s="55"/>
      <c r="ATP1494" s="55"/>
      <c r="ATQ1494" s="55"/>
      <c r="ATR1494" s="55"/>
      <c r="ATS1494" s="55"/>
      <c r="ATT1494" s="55"/>
      <c r="ATU1494" s="55"/>
      <c r="ATV1494" s="55"/>
      <c r="ATW1494" s="55"/>
      <c r="ATX1494" s="55"/>
      <c r="ATY1494" s="55"/>
      <c r="ATZ1494" s="55"/>
      <c r="AUA1494" s="55"/>
      <c r="AUB1494" s="55"/>
      <c r="AUC1494" s="55"/>
      <c r="AUD1494" s="55"/>
      <c r="AUE1494" s="55"/>
      <c r="AUF1494" s="55"/>
      <c r="AUG1494" s="55"/>
      <c r="AUH1494" s="55"/>
      <c r="AUI1494" s="55"/>
      <c r="AUJ1494" s="55"/>
      <c r="AUK1494" s="55"/>
      <c r="AUL1494" s="55"/>
      <c r="AUM1494" s="55"/>
      <c r="AUN1494" s="55"/>
      <c r="AUO1494" s="55"/>
      <c r="AUP1494" s="55"/>
      <c r="AUQ1494" s="55"/>
      <c r="AUR1494" s="55"/>
      <c r="AUS1494" s="55"/>
      <c r="AUT1494" s="55"/>
      <c r="AUU1494" s="55"/>
      <c r="AUV1494" s="55"/>
      <c r="AUW1494" s="55"/>
      <c r="AUX1494" s="55"/>
      <c r="AUY1494" s="55"/>
      <c r="AUZ1494" s="55"/>
      <c r="AVA1494" s="55"/>
      <c r="AVB1494" s="55"/>
      <c r="AVC1494" s="55"/>
      <c r="AVD1494" s="55"/>
      <c r="AVE1494" s="55"/>
      <c r="AVF1494" s="55"/>
      <c r="AVG1494" s="55"/>
      <c r="AVH1494" s="55"/>
      <c r="AVI1494" s="55"/>
      <c r="AVJ1494" s="55"/>
      <c r="AVK1494" s="55"/>
      <c r="AVL1494" s="55"/>
      <c r="AVM1494" s="55"/>
      <c r="AVN1494" s="55"/>
      <c r="AVO1494" s="55"/>
      <c r="AVP1494" s="55"/>
      <c r="AVQ1494" s="55"/>
      <c r="AVR1494" s="55"/>
      <c r="AVS1494" s="55"/>
      <c r="AVT1494" s="55"/>
      <c r="AVU1494" s="55"/>
      <c r="AVV1494" s="55"/>
      <c r="AVW1494" s="55"/>
      <c r="AVX1494" s="55"/>
      <c r="AVY1494" s="55"/>
      <c r="AVZ1494" s="55"/>
      <c r="AWA1494" s="55"/>
      <c r="AWB1494" s="55"/>
      <c r="AWC1494" s="55"/>
      <c r="AWD1494" s="55"/>
      <c r="AWE1494" s="55"/>
      <c r="AWF1494" s="55"/>
      <c r="AWG1494" s="55"/>
      <c r="AWH1494" s="55"/>
      <c r="AWI1494" s="55"/>
      <c r="AWJ1494" s="55"/>
      <c r="AWK1494" s="55"/>
      <c r="AWL1494" s="55"/>
      <c r="AWM1494" s="55"/>
      <c r="AWN1494" s="55"/>
      <c r="AWO1494" s="55"/>
      <c r="AWP1494" s="55"/>
      <c r="AWQ1494" s="55"/>
      <c r="AWR1494" s="55"/>
      <c r="AWS1494" s="55"/>
      <c r="AWT1494" s="55"/>
      <c r="AWU1494" s="55"/>
      <c r="AWV1494" s="55"/>
      <c r="AWW1494" s="55"/>
      <c r="AWX1494" s="55"/>
      <c r="AWY1494" s="55"/>
      <c r="AWZ1494" s="55"/>
      <c r="AXA1494" s="55"/>
      <c r="AXB1494" s="55"/>
      <c r="AXC1494" s="55"/>
      <c r="AXD1494" s="55"/>
      <c r="AXE1494" s="55"/>
      <c r="AXF1494" s="55"/>
      <c r="AXG1494" s="55"/>
      <c r="AXH1494" s="55"/>
      <c r="AXI1494" s="55"/>
      <c r="AXJ1494" s="55"/>
      <c r="AXK1494" s="55"/>
      <c r="AXL1494" s="55"/>
      <c r="AXM1494" s="55"/>
      <c r="AXN1494" s="55"/>
      <c r="AXO1494" s="55"/>
      <c r="AXP1494" s="55"/>
      <c r="AXQ1494" s="55"/>
      <c r="AXR1494" s="55"/>
      <c r="AXS1494" s="55"/>
      <c r="AXT1494" s="55"/>
      <c r="AXU1494" s="55"/>
      <c r="AXV1494" s="55"/>
      <c r="AXW1494" s="55"/>
      <c r="AXX1494" s="55"/>
      <c r="AXY1494" s="55"/>
      <c r="AXZ1494" s="55"/>
      <c r="AYA1494" s="55"/>
      <c r="AYB1494" s="55"/>
      <c r="AYC1494" s="55"/>
      <c r="AYD1494" s="55"/>
      <c r="AYE1494" s="55"/>
      <c r="AYF1494" s="55"/>
      <c r="AYG1494" s="55"/>
      <c r="AYH1494" s="55"/>
      <c r="AYI1494" s="55"/>
      <c r="AYJ1494" s="55"/>
      <c r="AYK1494" s="55"/>
      <c r="AYL1494" s="55"/>
      <c r="AYM1494" s="55"/>
      <c r="AYN1494" s="55"/>
      <c r="AYO1494" s="55"/>
      <c r="AYP1494" s="55"/>
      <c r="AYQ1494" s="55"/>
      <c r="AYR1494" s="55"/>
      <c r="AYS1494" s="55"/>
      <c r="AYT1494" s="55"/>
      <c r="AYU1494" s="55"/>
      <c r="AYV1494" s="55"/>
      <c r="AYW1494" s="55"/>
      <c r="AYX1494" s="55"/>
      <c r="AYY1494" s="55"/>
      <c r="AYZ1494" s="55"/>
      <c r="AZA1494" s="55"/>
      <c r="AZB1494" s="55"/>
      <c r="AZC1494" s="55"/>
      <c r="AZD1494" s="55"/>
      <c r="AZE1494" s="55"/>
      <c r="AZF1494" s="55"/>
      <c r="AZG1494" s="55"/>
      <c r="AZH1494" s="55"/>
      <c r="AZI1494" s="55"/>
      <c r="AZJ1494" s="55"/>
      <c r="AZK1494" s="55"/>
      <c r="AZL1494" s="55"/>
      <c r="AZM1494" s="55"/>
      <c r="AZN1494" s="55"/>
      <c r="AZO1494" s="55"/>
      <c r="AZP1494" s="55"/>
      <c r="AZQ1494" s="55"/>
      <c r="AZR1494" s="55"/>
      <c r="AZS1494" s="55"/>
      <c r="AZT1494" s="55"/>
      <c r="AZU1494" s="55"/>
      <c r="AZV1494" s="55"/>
      <c r="AZW1494" s="55"/>
      <c r="AZX1494" s="55"/>
      <c r="AZY1494" s="55"/>
      <c r="AZZ1494" s="55"/>
      <c r="BAA1494" s="55"/>
      <c r="BAB1494" s="55"/>
      <c r="BAC1494" s="55"/>
      <c r="BAD1494" s="55"/>
      <c r="BAE1494" s="55"/>
      <c r="BAF1494" s="55"/>
      <c r="BAG1494" s="55"/>
      <c r="BAH1494" s="55"/>
      <c r="BAI1494" s="55"/>
      <c r="BAJ1494" s="55"/>
      <c r="BAK1494" s="55"/>
      <c r="BAL1494" s="55"/>
      <c r="BAM1494" s="55"/>
      <c r="BAN1494" s="55"/>
      <c r="BAO1494" s="55"/>
      <c r="BAP1494" s="55"/>
      <c r="BAQ1494" s="55"/>
      <c r="BAR1494" s="55"/>
      <c r="BAS1494" s="55"/>
      <c r="BAT1494" s="55"/>
      <c r="BAU1494" s="55"/>
      <c r="BAV1494" s="55"/>
      <c r="BAW1494" s="55"/>
      <c r="BAX1494" s="55"/>
      <c r="BAY1494" s="55"/>
      <c r="BAZ1494" s="55"/>
      <c r="BBA1494" s="55"/>
      <c r="BBB1494" s="55"/>
      <c r="BBC1494" s="55"/>
      <c r="BBD1494" s="55"/>
      <c r="BBE1494" s="55"/>
      <c r="BBF1494" s="55"/>
      <c r="BBG1494" s="55"/>
      <c r="BBH1494" s="55"/>
      <c r="BBI1494" s="55"/>
      <c r="BBJ1494" s="55"/>
      <c r="BBK1494" s="55"/>
      <c r="BBL1494" s="55"/>
      <c r="BBM1494" s="55"/>
      <c r="BBN1494" s="55"/>
      <c r="BBO1494" s="55"/>
      <c r="BBP1494" s="55"/>
      <c r="BBQ1494" s="55"/>
      <c r="BBR1494" s="55"/>
      <c r="BBS1494" s="55"/>
      <c r="BBT1494" s="55"/>
      <c r="BBU1494" s="55"/>
      <c r="BBV1494" s="55"/>
      <c r="BBW1494" s="55"/>
      <c r="BBX1494" s="55"/>
      <c r="BBY1494" s="55"/>
      <c r="BBZ1494" s="55"/>
      <c r="BCA1494" s="55"/>
      <c r="BCB1494" s="55"/>
      <c r="BCC1494" s="55"/>
      <c r="BCD1494" s="55"/>
      <c r="BCE1494" s="55"/>
      <c r="BCF1494" s="55"/>
      <c r="BCG1494" s="55"/>
      <c r="BCH1494" s="55"/>
      <c r="BCI1494" s="55"/>
      <c r="BCJ1494" s="55"/>
      <c r="BCK1494" s="55"/>
      <c r="BCL1494" s="55"/>
      <c r="BCM1494" s="55"/>
      <c r="BCN1494" s="55"/>
      <c r="BCO1494" s="55"/>
      <c r="BCP1494" s="55"/>
      <c r="BCQ1494" s="55"/>
      <c r="BCR1494" s="55"/>
      <c r="BCS1494" s="55"/>
      <c r="BCT1494" s="55"/>
      <c r="BCU1494" s="55"/>
      <c r="BCV1494" s="55"/>
      <c r="BCW1494" s="55"/>
      <c r="BCX1494" s="55"/>
      <c r="BCY1494" s="55"/>
      <c r="BCZ1494" s="55"/>
      <c r="BDA1494" s="55"/>
      <c r="BDB1494" s="55"/>
      <c r="BDC1494" s="55"/>
      <c r="BDD1494" s="55"/>
      <c r="BDE1494" s="55"/>
      <c r="BDF1494" s="55"/>
      <c r="BDG1494" s="55"/>
      <c r="BDH1494" s="55"/>
      <c r="BDI1494" s="55"/>
      <c r="BDJ1494" s="55"/>
      <c r="BDK1494" s="55"/>
      <c r="BDL1494" s="55"/>
      <c r="BDM1494" s="55"/>
      <c r="BDN1494" s="55"/>
      <c r="BDO1494" s="55"/>
      <c r="BDP1494" s="55"/>
      <c r="BDQ1494" s="55"/>
      <c r="BDR1494" s="55"/>
      <c r="BDS1494" s="55"/>
      <c r="BDT1494" s="55"/>
      <c r="BDU1494" s="55"/>
      <c r="BDV1494" s="55"/>
      <c r="BDW1494" s="55"/>
      <c r="BDX1494" s="55"/>
      <c r="BDY1494" s="55"/>
      <c r="BDZ1494" s="55"/>
      <c r="BEA1494" s="55"/>
      <c r="BEB1494" s="55"/>
      <c r="BEC1494" s="55"/>
      <c r="BED1494" s="55"/>
      <c r="BEE1494" s="55"/>
      <c r="BEF1494" s="55"/>
      <c r="BEG1494" s="55"/>
      <c r="BEH1494" s="55"/>
      <c r="BEI1494" s="55"/>
      <c r="BEJ1494" s="55"/>
      <c r="BEK1494" s="55"/>
      <c r="BEL1494" s="55"/>
      <c r="BEM1494" s="55"/>
      <c r="BEN1494" s="55"/>
      <c r="BEO1494" s="55"/>
      <c r="BEP1494" s="55"/>
      <c r="BEQ1494" s="55"/>
      <c r="BER1494" s="55"/>
      <c r="BES1494" s="55"/>
      <c r="BET1494" s="55"/>
      <c r="BEU1494" s="55"/>
      <c r="BEV1494" s="55"/>
      <c r="BEW1494" s="55"/>
      <c r="BEX1494" s="55"/>
      <c r="BEY1494" s="55"/>
      <c r="BEZ1494" s="55"/>
      <c r="BFA1494" s="55"/>
      <c r="BFB1494" s="55"/>
      <c r="BFC1494" s="55"/>
      <c r="BFD1494" s="55"/>
      <c r="BFE1494" s="55"/>
      <c r="BFF1494" s="55"/>
      <c r="BFG1494" s="55"/>
      <c r="BFH1494" s="55"/>
      <c r="BFI1494" s="55"/>
      <c r="BFJ1494" s="55"/>
      <c r="BFK1494" s="55"/>
      <c r="BFL1494" s="55"/>
      <c r="BFM1494" s="55"/>
      <c r="BFN1494" s="55"/>
      <c r="BFO1494" s="55"/>
      <c r="BFP1494" s="55"/>
      <c r="BFQ1494" s="55"/>
      <c r="BFR1494" s="55"/>
      <c r="BFS1494" s="55"/>
      <c r="BFT1494" s="55"/>
      <c r="BFU1494" s="55"/>
      <c r="BFV1494" s="55"/>
      <c r="BFW1494" s="55"/>
      <c r="BFX1494" s="55"/>
      <c r="BFY1494" s="55"/>
      <c r="BFZ1494" s="55"/>
      <c r="BGA1494" s="55"/>
      <c r="BGB1494" s="55"/>
      <c r="BGC1494" s="55"/>
      <c r="BGD1494" s="55"/>
      <c r="BGE1494" s="55"/>
      <c r="BGF1494" s="55"/>
      <c r="BGG1494" s="55"/>
      <c r="BGH1494" s="55"/>
      <c r="BGI1494" s="55"/>
      <c r="BGJ1494" s="55"/>
      <c r="BGK1494" s="55"/>
      <c r="BGL1494" s="55"/>
      <c r="BGM1494" s="55"/>
      <c r="BGN1494" s="55"/>
      <c r="BGO1494" s="55"/>
      <c r="BGP1494" s="55"/>
      <c r="BGQ1494" s="55"/>
      <c r="BGR1494" s="55"/>
      <c r="BGS1494" s="55"/>
      <c r="BGT1494" s="55"/>
      <c r="BGU1494" s="55"/>
      <c r="BGV1494" s="55"/>
      <c r="BGW1494" s="55"/>
      <c r="BGX1494" s="55"/>
      <c r="BGY1494" s="55"/>
      <c r="BGZ1494" s="55"/>
      <c r="BHA1494" s="55"/>
      <c r="BHB1494" s="55"/>
      <c r="BHC1494" s="55"/>
      <c r="BHD1494" s="55"/>
      <c r="BHE1494" s="55"/>
      <c r="BHF1494" s="55"/>
      <c r="BHG1494" s="55"/>
      <c r="BHH1494" s="55"/>
      <c r="BHI1494" s="55"/>
      <c r="BHJ1494" s="55"/>
      <c r="BHK1494" s="55"/>
      <c r="BHL1494" s="55"/>
      <c r="BHM1494" s="55"/>
      <c r="BHN1494" s="55"/>
      <c r="BHO1494" s="55"/>
      <c r="BHP1494" s="55"/>
      <c r="BHQ1494" s="55"/>
      <c r="BHR1494" s="55"/>
      <c r="BHS1494" s="55"/>
      <c r="BHT1494" s="55"/>
      <c r="BHU1494" s="55"/>
      <c r="BHV1494" s="55"/>
      <c r="BHW1494" s="55"/>
      <c r="BHX1494" s="55"/>
      <c r="BHY1494" s="55"/>
      <c r="BHZ1494" s="55"/>
      <c r="BIA1494" s="55"/>
      <c r="BIB1494" s="55"/>
      <c r="BIC1494" s="55"/>
      <c r="BID1494" s="55"/>
      <c r="BIE1494" s="55"/>
      <c r="BIF1494" s="55"/>
      <c r="BIG1494" s="55"/>
      <c r="BIH1494" s="55"/>
      <c r="BII1494" s="55"/>
      <c r="BIJ1494" s="55"/>
      <c r="BIK1494" s="55"/>
      <c r="BIL1494" s="55"/>
      <c r="BIM1494" s="55"/>
      <c r="BIN1494" s="55"/>
      <c r="BIO1494" s="55"/>
      <c r="BIP1494" s="55"/>
      <c r="BIQ1494" s="55"/>
      <c r="BIR1494" s="55"/>
      <c r="BIS1494" s="55"/>
      <c r="BIT1494" s="55"/>
      <c r="BIU1494" s="55"/>
      <c r="BIV1494" s="55"/>
      <c r="BIW1494" s="55"/>
      <c r="BIX1494" s="55"/>
      <c r="BIY1494" s="55"/>
      <c r="BIZ1494" s="55"/>
      <c r="BJA1494" s="55"/>
      <c r="BJB1494" s="55"/>
      <c r="BJC1494" s="55"/>
      <c r="BJD1494" s="55"/>
      <c r="BJE1494" s="55"/>
      <c r="BJF1494" s="55"/>
      <c r="BJG1494" s="55"/>
      <c r="BJH1494" s="55"/>
      <c r="BJI1494" s="55"/>
      <c r="BJJ1494" s="55"/>
      <c r="BJK1494" s="55"/>
      <c r="BJL1494" s="55"/>
      <c r="BJM1494" s="55"/>
      <c r="BJN1494" s="55"/>
      <c r="BJO1494" s="55"/>
      <c r="BJP1494" s="55"/>
      <c r="BJQ1494" s="55"/>
      <c r="BJR1494" s="55"/>
      <c r="BJS1494" s="55"/>
      <c r="BJT1494" s="55"/>
      <c r="BJU1494" s="55"/>
      <c r="BJV1494" s="55"/>
      <c r="BJW1494" s="55"/>
      <c r="BJX1494" s="55"/>
      <c r="BJY1494" s="55"/>
      <c r="BJZ1494" s="55"/>
      <c r="BKA1494" s="55"/>
      <c r="BKB1494" s="55"/>
      <c r="BKC1494" s="55"/>
      <c r="BKD1494" s="55"/>
      <c r="BKE1494" s="55"/>
      <c r="BKF1494" s="55"/>
      <c r="BKG1494" s="55"/>
      <c r="BKH1494" s="55"/>
      <c r="BKI1494" s="55"/>
      <c r="BKJ1494" s="55"/>
      <c r="BKK1494" s="55"/>
      <c r="BKL1494" s="55"/>
      <c r="BKM1494" s="55"/>
      <c r="BKN1494" s="55"/>
      <c r="BKO1494" s="55"/>
      <c r="BKP1494" s="55"/>
      <c r="BKQ1494" s="55"/>
      <c r="BKR1494" s="55"/>
      <c r="BKS1494" s="55"/>
      <c r="BKT1494" s="55"/>
      <c r="BKU1494" s="55"/>
      <c r="BKV1494" s="55"/>
      <c r="BKW1494" s="55"/>
      <c r="BKX1494" s="55"/>
      <c r="BKY1494" s="55"/>
      <c r="BKZ1494" s="55"/>
      <c r="BLA1494" s="55"/>
      <c r="BLB1494" s="55"/>
      <c r="BLC1494" s="55"/>
      <c r="BLD1494" s="55"/>
      <c r="BLE1494" s="55"/>
      <c r="BLF1494" s="55"/>
      <c r="BLG1494" s="55"/>
      <c r="BLH1494" s="55"/>
      <c r="BLI1494" s="55"/>
      <c r="BLJ1494" s="55"/>
      <c r="BLK1494" s="55"/>
      <c r="BLL1494" s="55"/>
      <c r="BLM1494" s="55"/>
      <c r="BLN1494" s="55"/>
      <c r="BLO1494" s="55"/>
      <c r="BLP1494" s="55"/>
      <c r="BLQ1494" s="55"/>
      <c r="BLR1494" s="55"/>
      <c r="BLS1494" s="55"/>
      <c r="BLT1494" s="55"/>
      <c r="BLU1494" s="55"/>
      <c r="BLV1494" s="55"/>
      <c r="BLW1494" s="55"/>
      <c r="BLX1494" s="55"/>
      <c r="BLY1494" s="55"/>
      <c r="BLZ1494" s="55"/>
      <c r="BMA1494" s="55"/>
      <c r="BMB1494" s="55"/>
      <c r="BMC1494" s="55"/>
      <c r="BMD1494" s="55"/>
      <c r="BME1494" s="55"/>
      <c r="BMF1494" s="55"/>
      <c r="BMG1494" s="55"/>
      <c r="BMH1494" s="55"/>
      <c r="BMI1494" s="55"/>
      <c r="BMJ1494" s="55"/>
      <c r="BMK1494" s="55"/>
      <c r="BML1494" s="55"/>
      <c r="BMM1494" s="55"/>
      <c r="BMN1494" s="55"/>
      <c r="BMO1494" s="55"/>
      <c r="BMP1494" s="55"/>
      <c r="BMQ1494" s="55"/>
      <c r="BMR1494" s="55"/>
      <c r="BMS1494" s="55"/>
      <c r="BMT1494" s="55"/>
      <c r="BMU1494" s="55"/>
      <c r="BMV1494" s="55"/>
      <c r="BMW1494" s="55"/>
      <c r="BMX1494" s="55"/>
      <c r="BMY1494" s="55"/>
      <c r="BMZ1494" s="55"/>
      <c r="BNA1494" s="55"/>
      <c r="BNB1494" s="55"/>
      <c r="BNC1494" s="55"/>
      <c r="BND1494" s="55"/>
      <c r="BNE1494" s="55"/>
      <c r="BNF1494" s="55"/>
      <c r="BNG1494" s="55"/>
      <c r="BNH1494" s="55"/>
      <c r="BNI1494" s="55"/>
      <c r="BNJ1494" s="55"/>
      <c r="BNK1494" s="55"/>
      <c r="BNL1494" s="55"/>
      <c r="BNM1494" s="55"/>
      <c r="BNN1494" s="55"/>
      <c r="BNO1494" s="55"/>
      <c r="BNP1494" s="55"/>
      <c r="BNQ1494" s="55"/>
      <c r="BNR1494" s="55"/>
      <c r="BNS1494" s="55"/>
      <c r="BNT1494" s="55"/>
      <c r="BNU1494" s="55"/>
      <c r="BNV1494" s="55"/>
      <c r="BNW1494" s="55"/>
      <c r="BNX1494" s="55"/>
      <c r="BNY1494" s="55"/>
      <c r="BNZ1494" s="55"/>
      <c r="BOA1494" s="55"/>
      <c r="BOB1494" s="55"/>
      <c r="BOC1494" s="55"/>
      <c r="BOD1494" s="55"/>
      <c r="BOE1494" s="55"/>
      <c r="BOF1494" s="55"/>
      <c r="BOG1494" s="55"/>
      <c r="BOH1494" s="55"/>
      <c r="BOI1494" s="55"/>
      <c r="BOJ1494" s="55"/>
      <c r="BOK1494" s="55"/>
      <c r="BOL1494" s="55"/>
      <c r="BOM1494" s="55"/>
      <c r="BON1494" s="55"/>
      <c r="BOO1494" s="55"/>
      <c r="BOP1494" s="55"/>
      <c r="BOQ1494" s="55"/>
      <c r="BOR1494" s="55"/>
      <c r="BOS1494" s="55"/>
      <c r="BOT1494" s="55"/>
      <c r="BOU1494" s="55"/>
      <c r="BOV1494" s="55"/>
      <c r="BOW1494" s="55"/>
      <c r="BOX1494" s="55"/>
      <c r="BOY1494" s="55"/>
      <c r="BOZ1494" s="55"/>
      <c r="BPA1494" s="55"/>
      <c r="BPB1494" s="55"/>
      <c r="BPC1494" s="55"/>
      <c r="BPD1494" s="55"/>
      <c r="BPE1494" s="55"/>
      <c r="BPF1494" s="55"/>
      <c r="BPG1494" s="55"/>
      <c r="BPH1494" s="55"/>
      <c r="BPI1494" s="55"/>
      <c r="BPJ1494" s="55"/>
      <c r="BPK1494" s="55"/>
      <c r="BPL1494" s="55"/>
      <c r="BPM1494" s="55"/>
      <c r="BPN1494" s="55"/>
      <c r="BPO1494" s="55"/>
      <c r="BPP1494" s="55"/>
      <c r="BPQ1494" s="55"/>
      <c r="BPR1494" s="55"/>
      <c r="BPS1494" s="55"/>
      <c r="BPT1494" s="55"/>
      <c r="BPU1494" s="55"/>
      <c r="BPV1494" s="55"/>
      <c r="BPW1494" s="55"/>
      <c r="BPX1494" s="55"/>
      <c r="BPY1494" s="55"/>
      <c r="BPZ1494" s="55"/>
      <c r="BQA1494" s="55"/>
      <c r="BQB1494" s="55"/>
      <c r="BQC1494" s="55"/>
      <c r="BQD1494" s="55"/>
      <c r="BQE1494" s="55"/>
      <c r="BQF1494" s="55"/>
      <c r="BQG1494" s="55"/>
      <c r="BQH1494" s="55"/>
      <c r="BQI1494" s="55"/>
      <c r="BQJ1494" s="55"/>
      <c r="BQK1494" s="55"/>
      <c r="BQL1494" s="55"/>
      <c r="BQM1494" s="55"/>
      <c r="BQN1494" s="55"/>
      <c r="BQO1494" s="55"/>
      <c r="BQP1494" s="55"/>
      <c r="BQQ1494" s="55"/>
      <c r="BQR1494" s="55"/>
      <c r="BQS1494" s="55"/>
      <c r="BQT1494" s="55"/>
      <c r="BQU1494" s="55"/>
      <c r="BQV1494" s="55"/>
      <c r="BQW1494" s="55"/>
      <c r="BQX1494" s="55"/>
      <c r="BQY1494" s="55"/>
      <c r="BQZ1494" s="55"/>
      <c r="BRA1494" s="55"/>
      <c r="BRB1494" s="55"/>
      <c r="BRC1494" s="55"/>
      <c r="BRD1494" s="55"/>
      <c r="BRE1494" s="55"/>
      <c r="BRF1494" s="55"/>
      <c r="BRG1494" s="55"/>
      <c r="BRH1494" s="55"/>
      <c r="BRI1494" s="55"/>
      <c r="BRJ1494" s="55"/>
      <c r="BRK1494" s="55"/>
      <c r="BRL1494" s="55"/>
      <c r="BRM1494" s="55"/>
      <c r="BRN1494" s="55"/>
      <c r="BRO1494" s="55"/>
      <c r="BRP1494" s="55"/>
      <c r="BRQ1494" s="55"/>
      <c r="BRR1494" s="55"/>
      <c r="BRS1494" s="55"/>
      <c r="BRT1494" s="55"/>
      <c r="BRU1494" s="55"/>
      <c r="BRV1494" s="55"/>
      <c r="BRW1494" s="55"/>
      <c r="BRX1494" s="55"/>
      <c r="BRY1494" s="55"/>
      <c r="BRZ1494" s="55"/>
      <c r="BSA1494" s="55"/>
      <c r="BSB1494" s="55"/>
      <c r="BSC1494" s="55"/>
      <c r="BSD1494" s="55"/>
      <c r="BSE1494" s="55"/>
      <c r="BSF1494" s="55"/>
      <c r="BSG1494" s="55"/>
      <c r="BSH1494" s="55"/>
      <c r="BSI1494" s="55"/>
      <c r="BSJ1494" s="55"/>
      <c r="BSK1494" s="55"/>
      <c r="BSL1494" s="55"/>
      <c r="BSM1494" s="55"/>
      <c r="BSN1494" s="55"/>
      <c r="BSO1494" s="55"/>
      <c r="BSP1494" s="55"/>
      <c r="BSQ1494" s="55"/>
      <c r="BSR1494" s="55"/>
      <c r="BSS1494" s="55"/>
      <c r="BST1494" s="55"/>
      <c r="BSU1494" s="55"/>
      <c r="BSV1494" s="55"/>
      <c r="BSW1494" s="55"/>
      <c r="BSX1494" s="55"/>
      <c r="BSY1494" s="55"/>
      <c r="BSZ1494" s="55"/>
      <c r="BTA1494" s="55"/>
      <c r="BTB1494" s="55"/>
      <c r="BTC1494" s="55"/>
      <c r="BTD1494" s="55"/>
      <c r="BTE1494" s="55"/>
      <c r="BTF1494" s="55"/>
      <c r="BTG1494" s="55"/>
      <c r="BTH1494" s="55"/>
      <c r="BTI1494" s="55"/>
      <c r="BTJ1494" s="55"/>
      <c r="BTK1494" s="55"/>
      <c r="BTL1494" s="55"/>
      <c r="BTM1494" s="55"/>
      <c r="BTN1494" s="55"/>
      <c r="BTO1494" s="55"/>
      <c r="BTP1494" s="55"/>
      <c r="BTQ1494" s="55"/>
      <c r="BTR1494" s="55"/>
      <c r="BTS1494" s="55"/>
      <c r="BTT1494" s="55"/>
      <c r="BTU1494" s="55"/>
      <c r="BTV1494" s="55"/>
      <c r="BTW1494" s="55"/>
      <c r="BTX1494" s="55"/>
      <c r="BTY1494" s="55"/>
      <c r="BTZ1494" s="55"/>
      <c r="BUA1494" s="55"/>
      <c r="BUB1494" s="55"/>
      <c r="BUC1494" s="55"/>
      <c r="BUD1494" s="55"/>
      <c r="BUE1494" s="55"/>
      <c r="BUF1494" s="55"/>
      <c r="BUG1494" s="55"/>
      <c r="BUH1494" s="55"/>
      <c r="BUI1494" s="55"/>
      <c r="BUJ1494" s="55"/>
      <c r="BUK1494" s="55"/>
      <c r="BUL1494" s="55"/>
      <c r="BUM1494" s="55"/>
      <c r="BUN1494" s="55"/>
      <c r="BUO1494" s="55"/>
      <c r="BUP1494" s="55"/>
      <c r="BUQ1494" s="55"/>
      <c r="BUR1494" s="55"/>
      <c r="BUS1494" s="55"/>
      <c r="BUT1494" s="55"/>
      <c r="BUU1494" s="55"/>
      <c r="BUV1494" s="55"/>
      <c r="BUW1494" s="55"/>
      <c r="BUX1494" s="55"/>
      <c r="BUY1494" s="55"/>
      <c r="BUZ1494" s="55"/>
      <c r="BVA1494" s="55"/>
      <c r="BVB1494" s="55"/>
      <c r="BVC1494" s="55"/>
      <c r="BVD1494" s="55"/>
      <c r="BVE1494" s="55"/>
      <c r="BVF1494" s="55"/>
      <c r="BVG1494" s="55"/>
      <c r="BVH1494" s="55"/>
      <c r="BVI1494" s="55"/>
      <c r="BVJ1494" s="55"/>
      <c r="BVK1494" s="55"/>
      <c r="BVL1494" s="55"/>
      <c r="BVM1494" s="55"/>
      <c r="BVN1494" s="55"/>
      <c r="BVO1494" s="55"/>
      <c r="BVP1494" s="55"/>
      <c r="BVQ1494" s="55"/>
      <c r="BVR1494" s="55"/>
      <c r="BVS1494" s="55"/>
      <c r="BVT1494" s="55"/>
      <c r="BVU1494" s="55"/>
      <c r="BVV1494" s="55"/>
      <c r="BVW1494" s="55"/>
      <c r="BVX1494" s="55"/>
      <c r="BVY1494" s="55"/>
      <c r="BVZ1494" s="55"/>
      <c r="BWA1494" s="55"/>
      <c r="BWB1494" s="55"/>
      <c r="BWC1494" s="55"/>
      <c r="BWD1494" s="55"/>
      <c r="BWE1494" s="55"/>
      <c r="BWF1494" s="55"/>
      <c r="BWG1494" s="55"/>
      <c r="BWH1494" s="55"/>
      <c r="BWI1494" s="55"/>
      <c r="BWJ1494" s="55"/>
      <c r="BWK1494" s="55"/>
      <c r="BWL1494" s="55"/>
      <c r="BWM1494" s="55"/>
      <c r="BWN1494" s="55"/>
      <c r="BWO1494" s="55"/>
      <c r="BWP1494" s="55"/>
      <c r="BWQ1494" s="55"/>
      <c r="BWR1494" s="55"/>
      <c r="BWS1494" s="55"/>
      <c r="BWT1494" s="55"/>
      <c r="BWU1494" s="55"/>
      <c r="BWV1494" s="55"/>
      <c r="BWW1494" s="55"/>
      <c r="BWX1494" s="55"/>
      <c r="BWY1494" s="55"/>
      <c r="BWZ1494" s="55"/>
      <c r="BXA1494" s="55"/>
      <c r="BXB1494" s="55"/>
      <c r="BXC1494" s="55"/>
      <c r="BXD1494" s="55"/>
      <c r="BXE1494" s="55"/>
      <c r="BXF1494" s="55"/>
      <c r="BXG1494" s="55"/>
      <c r="BXH1494" s="55"/>
      <c r="BXI1494" s="55"/>
      <c r="BXJ1494" s="55"/>
      <c r="BXK1494" s="55"/>
      <c r="BXL1494" s="55"/>
      <c r="BXM1494" s="55"/>
      <c r="BXN1494" s="55"/>
      <c r="BXO1494" s="55"/>
      <c r="BXP1494" s="55"/>
      <c r="BXQ1494" s="55"/>
      <c r="BXR1494" s="55"/>
      <c r="BXS1494" s="55"/>
      <c r="BXT1494" s="55"/>
      <c r="BXU1494" s="55"/>
      <c r="BXV1494" s="55"/>
      <c r="BXW1494" s="55"/>
      <c r="BXX1494" s="55"/>
      <c r="BXY1494" s="55"/>
      <c r="BXZ1494" s="55"/>
      <c r="BYA1494" s="55"/>
      <c r="BYB1494" s="55"/>
      <c r="BYC1494" s="55"/>
      <c r="BYD1494" s="55"/>
      <c r="BYE1494" s="55"/>
      <c r="BYF1494" s="55"/>
      <c r="BYG1494" s="55"/>
      <c r="BYH1494" s="55"/>
      <c r="BYI1494" s="55"/>
      <c r="BYJ1494" s="55"/>
      <c r="BYK1494" s="55"/>
      <c r="BYL1494" s="55"/>
      <c r="BYM1494" s="55"/>
      <c r="BYN1494" s="55"/>
      <c r="BYO1494" s="55"/>
      <c r="BYP1494" s="55"/>
      <c r="BYQ1494" s="55"/>
      <c r="BYR1494" s="55"/>
      <c r="BYS1494" s="55"/>
      <c r="BYT1494" s="55"/>
      <c r="BYU1494" s="55"/>
      <c r="BYV1494" s="55"/>
      <c r="BYW1494" s="55"/>
      <c r="BYX1494" s="55"/>
      <c r="BYY1494" s="55"/>
      <c r="BYZ1494" s="55"/>
      <c r="BZA1494" s="55"/>
      <c r="BZB1494" s="55"/>
      <c r="BZC1494" s="55"/>
      <c r="BZD1494" s="55"/>
      <c r="BZE1494" s="55"/>
      <c r="BZF1494" s="55"/>
      <c r="BZG1494" s="55"/>
      <c r="BZH1494" s="55"/>
      <c r="BZI1494" s="55"/>
      <c r="BZJ1494" s="55"/>
      <c r="BZK1494" s="55"/>
      <c r="BZL1494" s="55"/>
      <c r="BZM1494" s="55"/>
      <c r="BZN1494" s="55"/>
      <c r="BZO1494" s="55"/>
      <c r="BZP1494" s="55"/>
      <c r="BZQ1494" s="55"/>
      <c r="BZR1494" s="55"/>
      <c r="BZS1494" s="55"/>
      <c r="BZT1494" s="55"/>
      <c r="BZU1494" s="55"/>
      <c r="BZV1494" s="55"/>
      <c r="BZW1494" s="55"/>
      <c r="BZX1494" s="55"/>
      <c r="BZY1494" s="55"/>
      <c r="BZZ1494" s="55"/>
      <c r="CAA1494" s="55"/>
      <c r="CAB1494" s="55"/>
      <c r="CAC1494" s="55"/>
      <c r="CAD1494" s="55"/>
      <c r="CAE1494" s="55"/>
      <c r="CAF1494" s="55"/>
      <c r="CAG1494" s="55"/>
      <c r="CAH1494" s="55"/>
      <c r="CAI1494" s="55"/>
      <c r="CAJ1494" s="55"/>
      <c r="CAK1494" s="55"/>
      <c r="CAL1494" s="55"/>
      <c r="CAM1494" s="55"/>
      <c r="CAN1494" s="55"/>
      <c r="CAO1494" s="55"/>
      <c r="CAP1494" s="55"/>
      <c r="CAQ1494" s="55"/>
      <c r="CAR1494" s="55"/>
      <c r="CAS1494" s="55"/>
      <c r="CAT1494" s="55"/>
      <c r="CAU1494" s="55"/>
      <c r="CAV1494" s="55"/>
      <c r="CAW1494" s="55"/>
      <c r="CAX1494" s="55"/>
      <c r="CAY1494" s="55"/>
      <c r="CAZ1494" s="55"/>
      <c r="CBA1494" s="55"/>
      <c r="CBB1494" s="55"/>
      <c r="CBC1494" s="55"/>
      <c r="CBD1494" s="55"/>
      <c r="CBE1494" s="55"/>
      <c r="CBF1494" s="55"/>
      <c r="CBG1494" s="55"/>
      <c r="CBH1494" s="55"/>
      <c r="CBI1494" s="55"/>
      <c r="CBJ1494" s="55"/>
      <c r="CBK1494" s="55"/>
      <c r="CBL1494" s="55"/>
      <c r="CBM1494" s="55"/>
      <c r="CBN1494" s="55"/>
      <c r="CBO1494" s="55"/>
      <c r="CBP1494" s="55"/>
      <c r="CBQ1494" s="55"/>
      <c r="CBR1494" s="55"/>
      <c r="CBS1494" s="55"/>
      <c r="CBT1494" s="55"/>
      <c r="CBU1494" s="55"/>
      <c r="CBV1494" s="55"/>
      <c r="CBW1494" s="55"/>
      <c r="CBX1494" s="55"/>
      <c r="CBY1494" s="55"/>
      <c r="CBZ1494" s="55"/>
      <c r="CCA1494" s="55"/>
      <c r="CCB1494" s="55"/>
      <c r="CCC1494" s="55"/>
      <c r="CCD1494" s="55"/>
      <c r="CCE1494" s="55"/>
      <c r="CCF1494" s="55"/>
      <c r="CCG1494" s="55"/>
      <c r="CCH1494" s="55"/>
      <c r="CCI1494" s="55"/>
      <c r="CCJ1494" s="55"/>
      <c r="CCK1494" s="55"/>
      <c r="CCL1494" s="55"/>
      <c r="CCM1494" s="55"/>
      <c r="CCN1494" s="55"/>
      <c r="CCO1494" s="55"/>
      <c r="CCP1494" s="55"/>
      <c r="CCQ1494" s="55"/>
      <c r="CCR1494" s="55"/>
      <c r="CCS1494" s="55"/>
      <c r="CCT1494" s="55"/>
      <c r="CCU1494" s="55"/>
      <c r="CCV1494" s="55"/>
      <c r="CCW1494" s="55"/>
      <c r="CCX1494" s="55"/>
      <c r="CCY1494" s="55"/>
      <c r="CCZ1494" s="55"/>
      <c r="CDA1494" s="55"/>
      <c r="CDB1494" s="55"/>
      <c r="CDC1494" s="55"/>
      <c r="CDD1494" s="55"/>
      <c r="CDE1494" s="55"/>
      <c r="CDF1494" s="55"/>
      <c r="CDG1494" s="55"/>
      <c r="CDH1494" s="55"/>
      <c r="CDI1494" s="55"/>
      <c r="CDJ1494" s="55"/>
      <c r="CDK1494" s="55"/>
      <c r="CDL1494" s="55"/>
      <c r="CDM1494" s="55"/>
      <c r="CDN1494" s="55"/>
      <c r="CDO1494" s="55"/>
      <c r="CDP1494" s="55"/>
      <c r="CDQ1494" s="55"/>
      <c r="CDR1494" s="55"/>
      <c r="CDS1494" s="55"/>
      <c r="CDT1494" s="55"/>
      <c r="CDU1494" s="55"/>
      <c r="CDV1494" s="55"/>
      <c r="CDW1494" s="55"/>
      <c r="CDX1494" s="55"/>
      <c r="CDY1494" s="55"/>
      <c r="CDZ1494" s="55"/>
      <c r="CEA1494" s="55"/>
      <c r="CEB1494" s="55"/>
      <c r="CEC1494" s="55"/>
      <c r="CED1494" s="55"/>
      <c r="CEE1494" s="55"/>
      <c r="CEF1494" s="55"/>
      <c r="CEG1494" s="55"/>
      <c r="CEH1494" s="55"/>
      <c r="CEI1494" s="55"/>
      <c r="CEJ1494" s="55"/>
      <c r="CEK1494" s="55"/>
      <c r="CEL1494" s="55"/>
      <c r="CEM1494" s="55"/>
      <c r="CEN1494" s="55"/>
      <c r="CEO1494" s="55"/>
      <c r="CEP1494" s="55"/>
      <c r="CEQ1494" s="55"/>
      <c r="CER1494" s="55"/>
      <c r="CES1494" s="55"/>
      <c r="CET1494" s="55"/>
      <c r="CEU1494" s="55"/>
      <c r="CEV1494" s="55"/>
      <c r="CEW1494" s="55"/>
      <c r="CEX1494" s="55"/>
      <c r="CEY1494" s="55"/>
      <c r="CEZ1494" s="55"/>
      <c r="CFA1494" s="55"/>
      <c r="CFB1494" s="55"/>
      <c r="CFC1494" s="55"/>
      <c r="CFD1494" s="55"/>
      <c r="CFE1494" s="55"/>
      <c r="CFF1494" s="55"/>
      <c r="CFG1494" s="55"/>
      <c r="CFH1494" s="55"/>
      <c r="CFI1494" s="55"/>
      <c r="CFJ1494" s="55"/>
      <c r="CFK1494" s="55"/>
      <c r="CFL1494" s="55"/>
      <c r="CFM1494" s="55"/>
      <c r="CFN1494" s="55"/>
      <c r="CFO1494" s="55"/>
      <c r="CFP1494" s="55"/>
      <c r="CFQ1494" s="55"/>
      <c r="CFR1494" s="55"/>
      <c r="CFS1494" s="55"/>
      <c r="CFT1494" s="55"/>
      <c r="CFU1494" s="55"/>
      <c r="CFV1494" s="55"/>
      <c r="CFW1494" s="55"/>
      <c r="CFX1494" s="55"/>
      <c r="CFY1494" s="55"/>
      <c r="CFZ1494" s="55"/>
      <c r="CGA1494" s="55"/>
      <c r="CGB1494" s="55"/>
      <c r="CGC1494" s="55"/>
      <c r="CGD1494" s="55"/>
      <c r="CGE1494" s="55"/>
      <c r="CGF1494" s="55"/>
      <c r="CGG1494" s="55"/>
      <c r="CGH1494" s="55"/>
      <c r="CGI1494" s="55"/>
      <c r="CGJ1494" s="55"/>
      <c r="CGK1494" s="55"/>
      <c r="CGL1494" s="55"/>
      <c r="CGM1494" s="55"/>
      <c r="CGN1494" s="55"/>
      <c r="CGO1494" s="55"/>
      <c r="CGP1494" s="55"/>
      <c r="CGQ1494" s="55"/>
      <c r="CGR1494" s="55"/>
      <c r="CGS1494" s="55"/>
      <c r="CGT1494" s="55"/>
      <c r="CGU1494" s="55"/>
      <c r="CGV1494" s="55"/>
      <c r="CGW1494" s="55"/>
      <c r="CGX1494" s="55"/>
      <c r="CGY1494" s="55"/>
      <c r="CGZ1494" s="55"/>
      <c r="CHA1494" s="55"/>
      <c r="CHB1494" s="55"/>
      <c r="CHC1494" s="55"/>
      <c r="CHD1494" s="55"/>
      <c r="CHE1494" s="55"/>
      <c r="CHF1494" s="55"/>
      <c r="CHG1494" s="55"/>
      <c r="CHH1494" s="55"/>
      <c r="CHI1494" s="55"/>
      <c r="CHJ1494" s="55"/>
      <c r="CHK1494" s="55"/>
      <c r="CHL1494" s="55"/>
      <c r="CHM1494" s="55"/>
      <c r="CHN1494" s="55"/>
      <c r="CHO1494" s="55"/>
      <c r="CHP1494" s="55"/>
      <c r="CHQ1494" s="55"/>
      <c r="CHR1494" s="55"/>
      <c r="CHS1494" s="55"/>
      <c r="CHT1494" s="55"/>
      <c r="CHU1494" s="55"/>
      <c r="CHV1494" s="55"/>
      <c r="CHW1494" s="55"/>
      <c r="CHX1494" s="55"/>
      <c r="CHY1494" s="55"/>
      <c r="CHZ1494" s="55"/>
      <c r="CIA1494" s="55"/>
      <c r="CIB1494" s="55"/>
      <c r="CIC1494" s="55"/>
      <c r="CID1494" s="55"/>
      <c r="CIE1494" s="55"/>
      <c r="CIF1494" s="55"/>
      <c r="CIG1494" s="55"/>
      <c r="CIH1494" s="55"/>
      <c r="CII1494" s="55"/>
      <c r="CIJ1494" s="55"/>
      <c r="CIK1494" s="55"/>
      <c r="CIL1494" s="55"/>
      <c r="CIM1494" s="55"/>
      <c r="CIN1494" s="55"/>
      <c r="CIO1494" s="55"/>
      <c r="CIP1494" s="55"/>
      <c r="CIQ1494" s="55"/>
      <c r="CIR1494" s="55"/>
      <c r="CIS1494" s="55"/>
      <c r="CIT1494" s="55"/>
      <c r="CIU1494" s="55"/>
      <c r="CIV1494" s="55"/>
      <c r="CIW1494" s="55"/>
      <c r="CIX1494" s="55"/>
      <c r="CIY1494" s="55"/>
      <c r="CIZ1494" s="55"/>
      <c r="CJA1494" s="55"/>
      <c r="CJB1494" s="55"/>
      <c r="CJC1494" s="55"/>
      <c r="CJD1494" s="55"/>
      <c r="CJE1494" s="55"/>
      <c r="CJF1494" s="55"/>
      <c r="CJG1494" s="55"/>
      <c r="CJH1494" s="55"/>
      <c r="CJI1494" s="55"/>
      <c r="CJJ1494" s="55"/>
      <c r="CJK1494" s="55"/>
      <c r="CJL1494" s="55"/>
      <c r="CJM1494" s="55"/>
      <c r="CJN1494" s="55"/>
      <c r="CJO1494" s="55"/>
      <c r="CJP1494" s="55"/>
      <c r="CJQ1494" s="55"/>
      <c r="CJR1494" s="55"/>
      <c r="CJS1494" s="55"/>
      <c r="CJT1494" s="55"/>
      <c r="CJU1494" s="55"/>
      <c r="CJV1494" s="55"/>
      <c r="CJW1494" s="55"/>
      <c r="CJX1494" s="55"/>
      <c r="CJY1494" s="55"/>
      <c r="CJZ1494" s="55"/>
      <c r="CKA1494" s="55"/>
      <c r="CKB1494" s="55"/>
      <c r="CKC1494" s="55"/>
      <c r="CKD1494" s="55"/>
      <c r="CKE1494" s="55"/>
      <c r="CKF1494" s="55"/>
      <c r="CKG1494" s="55"/>
      <c r="CKH1494" s="55"/>
      <c r="CKI1494" s="55"/>
      <c r="CKJ1494" s="55"/>
      <c r="CKK1494" s="55"/>
      <c r="CKL1494" s="55"/>
      <c r="CKM1494" s="55"/>
      <c r="CKN1494" s="55"/>
      <c r="CKO1494" s="55"/>
      <c r="CKP1494" s="55"/>
      <c r="CKQ1494" s="55"/>
      <c r="CKR1494" s="55"/>
      <c r="CKS1494" s="55"/>
      <c r="CKT1494" s="55"/>
      <c r="CKU1494" s="55"/>
      <c r="CKV1494" s="55"/>
      <c r="CKW1494" s="55"/>
      <c r="CKX1494" s="55"/>
      <c r="CKY1494" s="55"/>
      <c r="CKZ1494" s="55"/>
      <c r="CLA1494" s="55"/>
      <c r="CLB1494" s="55"/>
      <c r="CLC1494" s="55"/>
      <c r="CLD1494" s="55"/>
      <c r="CLE1494" s="55"/>
      <c r="CLF1494" s="55"/>
      <c r="CLG1494" s="55"/>
      <c r="CLH1494" s="55"/>
      <c r="CLI1494" s="55"/>
      <c r="CLJ1494" s="55"/>
      <c r="CLK1494" s="55"/>
      <c r="CLL1494" s="55"/>
      <c r="CLM1494" s="55"/>
      <c r="CLN1494" s="55"/>
      <c r="CLO1494" s="55"/>
      <c r="CLP1494" s="55"/>
      <c r="CLQ1494" s="55"/>
      <c r="CLR1494" s="55"/>
      <c r="CLS1494" s="55"/>
      <c r="CLT1494" s="55"/>
      <c r="CLU1494" s="55"/>
      <c r="CLV1494" s="55"/>
      <c r="CLW1494" s="55"/>
      <c r="CLX1494" s="55"/>
      <c r="CLY1494" s="55"/>
      <c r="CLZ1494" s="55"/>
      <c r="CMA1494" s="55"/>
      <c r="CMB1494" s="55"/>
      <c r="CMC1494" s="55"/>
      <c r="CMD1494" s="55"/>
      <c r="CME1494" s="55"/>
      <c r="CMF1494" s="55"/>
      <c r="CMG1494" s="55"/>
      <c r="CMH1494" s="55"/>
      <c r="CMI1494" s="55"/>
      <c r="CMJ1494" s="55"/>
      <c r="CMK1494" s="55"/>
      <c r="CML1494" s="55"/>
      <c r="CMM1494" s="55"/>
      <c r="CMN1494" s="55"/>
      <c r="CMO1494" s="55"/>
      <c r="CMP1494" s="55"/>
      <c r="CMQ1494" s="55"/>
      <c r="CMR1494" s="55"/>
      <c r="CMS1494" s="55"/>
      <c r="CMT1494" s="55"/>
      <c r="CMU1494" s="55"/>
      <c r="CMV1494" s="55"/>
      <c r="CMW1494" s="55"/>
      <c r="CMX1494" s="55"/>
      <c r="CMY1494" s="55"/>
      <c r="CMZ1494" s="55"/>
      <c r="CNA1494" s="55"/>
      <c r="CNB1494" s="55"/>
      <c r="CNC1494" s="55"/>
      <c r="CND1494" s="55"/>
      <c r="CNE1494" s="55"/>
      <c r="CNF1494" s="55"/>
      <c r="CNG1494" s="55"/>
      <c r="CNH1494" s="55"/>
      <c r="CNI1494" s="55"/>
      <c r="CNJ1494" s="55"/>
      <c r="CNK1494" s="55"/>
      <c r="CNL1494" s="55"/>
      <c r="CNM1494" s="55"/>
      <c r="CNN1494" s="55"/>
      <c r="CNO1494" s="55"/>
      <c r="CNP1494" s="55"/>
      <c r="CNQ1494" s="55"/>
      <c r="CNR1494" s="55"/>
      <c r="CNS1494" s="55"/>
      <c r="CNT1494" s="55"/>
      <c r="CNU1494" s="55"/>
      <c r="CNV1494" s="55"/>
      <c r="CNW1494" s="55"/>
      <c r="CNX1494" s="55"/>
      <c r="CNY1494" s="55"/>
      <c r="CNZ1494" s="55"/>
      <c r="COA1494" s="55"/>
      <c r="COB1494" s="55"/>
      <c r="COC1494" s="55"/>
      <c r="COD1494" s="55"/>
      <c r="COE1494" s="55"/>
      <c r="COF1494" s="55"/>
      <c r="COG1494" s="55"/>
      <c r="COH1494" s="55"/>
      <c r="COI1494" s="55"/>
      <c r="COJ1494" s="55"/>
      <c r="COK1494" s="55"/>
      <c r="COL1494" s="55"/>
      <c r="COM1494" s="55"/>
      <c r="CON1494" s="55"/>
      <c r="COO1494" s="55"/>
      <c r="COP1494" s="55"/>
      <c r="COQ1494" s="55"/>
      <c r="COR1494" s="55"/>
      <c r="COS1494" s="55"/>
      <c r="COT1494" s="55"/>
      <c r="COU1494" s="55"/>
      <c r="COV1494" s="55"/>
      <c r="COW1494" s="55"/>
      <c r="COX1494" s="55"/>
      <c r="COY1494" s="55"/>
      <c r="COZ1494" s="55"/>
      <c r="CPA1494" s="55"/>
      <c r="CPB1494" s="55"/>
      <c r="CPC1494" s="55"/>
      <c r="CPD1494" s="55"/>
      <c r="CPE1494" s="55"/>
      <c r="CPF1494" s="55"/>
      <c r="CPG1494" s="55"/>
      <c r="CPH1494" s="55"/>
      <c r="CPI1494" s="55"/>
      <c r="CPJ1494" s="55"/>
      <c r="CPK1494" s="55"/>
      <c r="CPL1494" s="55"/>
      <c r="CPM1494" s="55"/>
      <c r="CPN1494" s="55"/>
      <c r="CPO1494" s="55"/>
      <c r="CPP1494" s="55"/>
      <c r="CPQ1494" s="55"/>
      <c r="CPR1494" s="55"/>
      <c r="CPS1494" s="55"/>
      <c r="CPT1494" s="55"/>
      <c r="CPU1494" s="55"/>
      <c r="CPV1494" s="55"/>
      <c r="CPW1494" s="55"/>
      <c r="CPX1494" s="55"/>
      <c r="CPY1494" s="55"/>
      <c r="CPZ1494" s="55"/>
      <c r="CQA1494" s="55"/>
      <c r="CQB1494" s="55"/>
      <c r="CQC1494" s="55"/>
      <c r="CQD1494" s="55"/>
      <c r="CQE1494" s="55"/>
      <c r="CQF1494" s="55"/>
      <c r="CQG1494" s="55"/>
      <c r="CQH1494" s="55"/>
      <c r="CQI1494" s="55"/>
      <c r="CQJ1494" s="55"/>
      <c r="CQK1494" s="55"/>
      <c r="CQL1494" s="55"/>
      <c r="CQM1494" s="55"/>
      <c r="CQN1494" s="55"/>
      <c r="CQO1494" s="55"/>
      <c r="CQP1494" s="55"/>
      <c r="CQQ1494" s="55"/>
      <c r="CQR1494" s="55"/>
      <c r="CQS1494" s="55"/>
      <c r="CQT1494" s="55"/>
      <c r="CQU1494" s="55"/>
      <c r="CQV1494" s="55"/>
      <c r="CQW1494" s="55"/>
      <c r="CQX1494" s="55"/>
      <c r="CQY1494" s="55"/>
      <c r="CQZ1494" s="55"/>
      <c r="CRA1494" s="55"/>
      <c r="CRB1494" s="55"/>
      <c r="CRC1494" s="55"/>
      <c r="CRD1494" s="55"/>
      <c r="CRE1494" s="55"/>
      <c r="CRF1494" s="55"/>
      <c r="CRG1494" s="55"/>
      <c r="CRH1494" s="55"/>
      <c r="CRI1494" s="55"/>
      <c r="CRJ1494" s="55"/>
      <c r="CRK1494" s="55"/>
      <c r="CRL1494" s="55"/>
      <c r="CRM1494" s="55"/>
      <c r="CRN1494" s="55"/>
      <c r="CRO1494" s="55"/>
      <c r="CRP1494" s="55"/>
      <c r="CRQ1494" s="55"/>
      <c r="CRR1494" s="55"/>
      <c r="CRS1494" s="55"/>
      <c r="CRT1494" s="55"/>
      <c r="CRU1494" s="55"/>
      <c r="CRV1494" s="55"/>
      <c r="CRW1494" s="55"/>
      <c r="CRX1494" s="55"/>
      <c r="CRY1494" s="55"/>
      <c r="CRZ1494" s="55"/>
      <c r="CSA1494" s="55"/>
      <c r="CSB1494" s="55"/>
      <c r="CSC1494" s="55"/>
      <c r="CSD1494" s="55"/>
      <c r="CSE1494" s="55"/>
      <c r="CSF1494" s="55"/>
      <c r="CSG1494" s="55"/>
      <c r="CSH1494" s="55"/>
      <c r="CSI1494" s="55"/>
      <c r="CSJ1494" s="55"/>
      <c r="CSK1494" s="55"/>
      <c r="CSL1494" s="55"/>
      <c r="CSM1494" s="55"/>
      <c r="CSN1494" s="55"/>
      <c r="CSO1494" s="55"/>
      <c r="CSP1494" s="55"/>
      <c r="CSQ1494" s="55"/>
      <c r="CSR1494" s="55"/>
      <c r="CSS1494" s="55"/>
      <c r="CST1494" s="55"/>
      <c r="CSU1494" s="55"/>
      <c r="CSV1494" s="55"/>
      <c r="CSW1494" s="55"/>
      <c r="CSX1494" s="55"/>
      <c r="CSY1494" s="55"/>
      <c r="CSZ1494" s="55"/>
      <c r="CTA1494" s="55"/>
      <c r="CTB1494" s="55"/>
      <c r="CTC1494" s="55"/>
      <c r="CTD1494" s="55"/>
      <c r="CTE1494" s="55"/>
      <c r="CTF1494" s="55"/>
      <c r="CTG1494" s="55"/>
      <c r="CTH1494" s="55"/>
      <c r="CTI1494" s="55"/>
      <c r="CTJ1494" s="55"/>
      <c r="CTK1494" s="55"/>
      <c r="CTL1494" s="55"/>
      <c r="CTM1494" s="55"/>
      <c r="CTN1494" s="55"/>
      <c r="CTO1494" s="55"/>
      <c r="CTP1494" s="55"/>
      <c r="CTQ1494" s="55"/>
      <c r="CTR1494" s="55"/>
      <c r="CTS1494" s="55"/>
      <c r="CTT1494" s="55"/>
      <c r="CTU1494" s="55"/>
      <c r="CTV1494" s="55"/>
      <c r="CTW1494" s="55"/>
      <c r="CTX1494" s="55"/>
      <c r="CTY1494" s="55"/>
      <c r="CTZ1494" s="55"/>
      <c r="CUA1494" s="55"/>
      <c r="CUB1494" s="55"/>
      <c r="CUC1494" s="55"/>
      <c r="CUD1494" s="55"/>
      <c r="CUE1494" s="55"/>
      <c r="CUF1494" s="55"/>
      <c r="CUG1494" s="55"/>
      <c r="CUH1494" s="55"/>
      <c r="CUI1494" s="55"/>
      <c r="CUJ1494" s="55"/>
      <c r="CUK1494" s="55"/>
      <c r="CUL1494" s="55"/>
      <c r="CUM1494" s="55"/>
      <c r="CUN1494" s="55"/>
      <c r="CUO1494" s="55"/>
      <c r="CUP1494" s="55"/>
      <c r="CUQ1494" s="55"/>
      <c r="CUR1494" s="55"/>
      <c r="CUS1494" s="55"/>
      <c r="CUT1494" s="55"/>
      <c r="CUU1494" s="55"/>
      <c r="CUV1494" s="55"/>
      <c r="CUW1494" s="55"/>
      <c r="CUX1494" s="55"/>
      <c r="CUY1494" s="55"/>
      <c r="CUZ1494" s="55"/>
      <c r="CVA1494" s="55"/>
      <c r="CVB1494" s="55"/>
      <c r="CVC1494" s="55"/>
      <c r="CVD1494" s="55"/>
      <c r="CVE1494" s="55"/>
      <c r="CVF1494" s="55"/>
      <c r="CVG1494" s="55"/>
      <c r="CVH1494" s="55"/>
      <c r="CVI1494" s="55"/>
      <c r="CVJ1494" s="55"/>
      <c r="CVK1494" s="55"/>
      <c r="CVL1494" s="55"/>
      <c r="CVM1494" s="55"/>
      <c r="CVN1494" s="55"/>
      <c r="CVO1494" s="55"/>
      <c r="CVP1494" s="55"/>
      <c r="CVQ1494" s="55"/>
      <c r="CVR1494" s="55"/>
      <c r="CVS1494" s="55"/>
      <c r="CVT1494" s="55"/>
      <c r="CVU1494" s="55"/>
      <c r="CVV1494" s="55"/>
      <c r="CVW1494" s="55"/>
      <c r="CVX1494" s="55"/>
      <c r="CVY1494" s="55"/>
      <c r="CVZ1494" s="55"/>
      <c r="CWA1494" s="55"/>
      <c r="CWB1494" s="55"/>
      <c r="CWC1494" s="55"/>
      <c r="CWD1494" s="55"/>
      <c r="CWE1494" s="55"/>
      <c r="CWF1494" s="55"/>
      <c r="CWG1494" s="55"/>
      <c r="CWH1494" s="55"/>
      <c r="CWI1494" s="55"/>
      <c r="CWJ1494" s="55"/>
      <c r="CWK1494" s="55"/>
      <c r="CWL1494" s="55"/>
      <c r="CWM1494" s="55"/>
      <c r="CWN1494" s="55"/>
      <c r="CWO1494" s="55"/>
      <c r="CWP1494" s="55"/>
      <c r="CWQ1494" s="55"/>
      <c r="CWR1494" s="55"/>
      <c r="CWS1494" s="55"/>
      <c r="CWT1494" s="55"/>
      <c r="CWU1494" s="55"/>
      <c r="CWV1494" s="55"/>
      <c r="CWW1494" s="55"/>
      <c r="CWX1494" s="55"/>
      <c r="CWY1494" s="55"/>
      <c r="CWZ1494" s="55"/>
      <c r="CXA1494" s="55"/>
      <c r="CXB1494" s="55"/>
      <c r="CXC1494" s="55"/>
      <c r="CXD1494" s="55"/>
      <c r="CXE1494" s="55"/>
      <c r="CXF1494" s="55"/>
      <c r="CXG1494" s="55"/>
      <c r="CXH1494" s="55"/>
      <c r="CXI1494" s="55"/>
      <c r="CXJ1494" s="55"/>
      <c r="CXK1494" s="55"/>
      <c r="CXL1494" s="55"/>
      <c r="CXM1494" s="55"/>
      <c r="CXN1494" s="55"/>
      <c r="CXO1494" s="55"/>
      <c r="CXP1494" s="55"/>
      <c r="CXQ1494" s="55"/>
      <c r="CXR1494" s="55"/>
      <c r="CXS1494" s="55"/>
      <c r="CXT1494" s="55"/>
      <c r="CXU1494" s="55"/>
      <c r="CXV1494" s="55"/>
      <c r="CXW1494" s="55"/>
      <c r="CXX1494" s="55"/>
      <c r="CXY1494" s="55"/>
      <c r="CXZ1494" s="55"/>
      <c r="CYA1494" s="55"/>
      <c r="CYB1494" s="55"/>
      <c r="CYC1494" s="55"/>
      <c r="CYD1494" s="55"/>
      <c r="CYE1494" s="55"/>
      <c r="CYF1494" s="55"/>
      <c r="CYG1494" s="55"/>
      <c r="CYH1494" s="55"/>
      <c r="CYI1494" s="55"/>
      <c r="CYJ1494" s="55"/>
      <c r="CYK1494" s="55"/>
      <c r="CYL1494" s="55"/>
      <c r="CYM1494" s="55"/>
      <c r="CYN1494" s="55"/>
      <c r="CYO1494" s="55"/>
      <c r="CYP1494" s="55"/>
      <c r="CYQ1494" s="55"/>
      <c r="CYR1494" s="55"/>
      <c r="CYS1494" s="55"/>
      <c r="CYT1494" s="55"/>
      <c r="CYU1494" s="55"/>
      <c r="CYV1494" s="55"/>
      <c r="CYW1494" s="55"/>
      <c r="CYX1494" s="55"/>
      <c r="CYY1494" s="55"/>
      <c r="CYZ1494" s="55"/>
      <c r="CZA1494" s="55"/>
      <c r="CZB1494" s="55"/>
      <c r="CZC1494" s="55"/>
      <c r="CZD1494" s="55"/>
      <c r="CZE1494" s="55"/>
      <c r="CZF1494" s="55"/>
      <c r="CZG1494" s="55"/>
      <c r="CZH1494" s="55"/>
      <c r="CZI1494" s="55"/>
      <c r="CZJ1494" s="55"/>
      <c r="CZK1494" s="55"/>
      <c r="CZL1494" s="55"/>
      <c r="CZM1494" s="55"/>
      <c r="CZN1494" s="55"/>
      <c r="CZO1494" s="55"/>
      <c r="CZP1494" s="55"/>
      <c r="CZQ1494" s="55"/>
      <c r="CZR1494" s="55"/>
      <c r="CZS1494" s="55"/>
      <c r="CZT1494" s="55"/>
      <c r="CZU1494" s="55"/>
      <c r="CZV1494" s="55"/>
      <c r="CZW1494" s="55"/>
      <c r="CZX1494" s="55"/>
      <c r="CZY1494" s="55"/>
      <c r="CZZ1494" s="55"/>
      <c r="DAA1494" s="55"/>
      <c r="DAB1494" s="55"/>
      <c r="DAC1494" s="55"/>
      <c r="DAD1494" s="55"/>
      <c r="DAE1494" s="55"/>
      <c r="DAF1494" s="55"/>
      <c r="DAG1494" s="55"/>
      <c r="DAH1494" s="55"/>
      <c r="DAI1494" s="55"/>
      <c r="DAJ1494" s="55"/>
      <c r="DAK1494" s="55"/>
      <c r="DAL1494" s="55"/>
      <c r="DAM1494" s="55"/>
      <c r="DAN1494" s="55"/>
      <c r="DAO1494" s="55"/>
      <c r="DAP1494" s="55"/>
      <c r="DAQ1494" s="55"/>
      <c r="DAR1494" s="55"/>
      <c r="DAS1494" s="55"/>
      <c r="DAT1494" s="55"/>
      <c r="DAU1494" s="55"/>
      <c r="DAV1494" s="55"/>
      <c r="DAW1494" s="55"/>
      <c r="DAX1494" s="55"/>
      <c r="DAY1494" s="55"/>
      <c r="DAZ1494" s="55"/>
      <c r="DBA1494" s="55"/>
      <c r="DBB1494" s="55"/>
      <c r="DBC1494" s="55"/>
      <c r="DBD1494" s="55"/>
      <c r="DBE1494" s="55"/>
      <c r="DBF1494" s="55"/>
      <c r="DBG1494" s="55"/>
      <c r="DBH1494" s="55"/>
      <c r="DBI1494" s="55"/>
      <c r="DBJ1494" s="55"/>
      <c r="DBK1494" s="55"/>
      <c r="DBL1494" s="55"/>
      <c r="DBM1494" s="55"/>
      <c r="DBN1494" s="55"/>
      <c r="DBO1494" s="55"/>
      <c r="DBP1494" s="55"/>
      <c r="DBQ1494" s="55"/>
      <c r="DBR1494" s="55"/>
      <c r="DBS1494" s="55"/>
      <c r="DBT1494" s="55"/>
      <c r="DBU1494" s="55"/>
      <c r="DBV1494" s="55"/>
      <c r="DBW1494" s="55"/>
      <c r="DBX1494" s="55"/>
      <c r="DBY1494" s="55"/>
      <c r="DBZ1494" s="55"/>
      <c r="DCA1494" s="55"/>
      <c r="DCB1494" s="55"/>
      <c r="DCC1494" s="55"/>
      <c r="DCD1494" s="55"/>
      <c r="DCE1494" s="55"/>
      <c r="DCF1494" s="55"/>
      <c r="DCG1494" s="55"/>
      <c r="DCH1494" s="55"/>
      <c r="DCI1494" s="55"/>
      <c r="DCJ1494" s="55"/>
      <c r="DCK1494" s="55"/>
      <c r="DCL1494" s="55"/>
      <c r="DCM1494" s="55"/>
      <c r="DCN1494" s="55"/>
      <c r="DCO1494" s="55"/>
      <c r="DCP1494" s="55"/>
      <c r="DCQ1494" s="55"/>
      <c r="DCR1494" s="55"/>
      <c r="DCS1494" s="55"/>
      <c r="DCT1494" s="55"/>
      <c r="DCU1494" s="55"/>
      <c r="DCV1494" s="55"/>
      <c r="DCW1494" s="55"/>
      <c r="DCX1494" s="55"/>
      <c r="DCY1494" s="55"/>
      <c r="DCZ1494" s="55"/>
      <c r="DDA1494" s="55"/>
      <c r="DDB1494" s="55"/>
      <c r="DDC1494" s="55"/>
      <c r="DDD1494" s="55"/>
      <c r="DDE1494" s="55"/>
      <c r="DDF1494" s="55"/>
      <c r="DDG1494" s="55"/>
      <c r="DDH1494" s="55"/>
      <c r="DDI1494" s="55"/>
      <c r="DDJ1494" s="55"/>
      <c r="DDK1494" s="55"/>
      <c r="DDL1494" s="55"/>
      <c r="DDM1494" s="55"/>
      <c r="DDN1494" s="55"/>
      <c r="DDO1494" s="55"/>
      <c r="DDP1494" s="55"/>
      <c r="DDQ1494" s="55"/>
      <c r="DDR1494" s="55"/>
      <c r="DDS1494" s="55"/>
      <c r="DDT1494" s="55"/>
      <c r="DDU1494" s="55"/>
      <c r="DDV1494" s="55"/>
      <c r="DDW1494" s="55"/>
      <c r="DDX1494" s="55"/>
      <c r="DDY1494" s="55"/>
      <c r="DDZ1494" s="55"/>
      <c r="DEA1494" s="55"/>
      <c r="DEB1494" s="55"/>
      <c r="DEC1494" s="55"/>
      <c r="DED1494" s="55"/>
      <c r="DEE1494" s="55"/>
      <c r="DEF1494" s="55"/>
      <c r="DEG1494" s="55"/>
      <c r="DEH1494" s="55"/>
      <c r="DEI1494" s="55"/>
      <c r="DEJ1494" s="55"/>
      <c r="DEK1494" s="55"/>
      <c r="DEL1494" s="55"/>
      <c r="DEM1494" s="55"/>
      <c r="DEN1494" s="55"/>
      <c r="DEO1494" s="55"/>
      <c r="DEP1494" s="55"/>
      <c r="DEQ1494" s="55"/>
      <c r="DER1494" s="55"/>
      <c r="DES1494" s="55"/>
      <c r="DET1494" s="55"/>
      <c r="DEU1494" s="55"/>
      <c r="DEV1494" s="55"/>
      <c r="DEW1494" s="55"/>
      <c r="DEX1494" s="55"/>
      <c r="DEY1494" s="55"/>
      <c r="DEZ1494" s="55"/>
      <c r="DFA1494" s="55"/>
      <c r="DFB1494" s="55"/>
      <c r="DFC1494" s="55"/>
      <c r="DFD1494" s="55"/>
      <c r="DFE1494" s="55"/>
      <c r="DFF1494" s="55"/>
      <c r="DFG1494" s="55"/>
      <c r="DFH1494" s="55"/>
      <c r="DFI1494" s="55"/>
      <c r="DFJ1494" s="55"/>
      <c r="DFK1494" s="55"/>
      <c r="DFL1494" s="55"/>
      <c r="DFM1494" s="55"/>
      <c r="DFN1494" s="55"/>
      <c r="DFO1494" s="55"/>
      <c r="DFP1494" s="55"/>
      <c r="DFQ1494" s="55"/>
      <c r="DFR1494" s="55"/>
      <c r="DFS1494" s="55"/>
      <c r="DFT1494" s="55"/>
      <c r="DFU1494" s="55"/>
      <c r="DFV1494" s="55"/>
      <c r="DFW1494" s="55"/>
      <c r="DFX1494" s="55"/>
      <c r="DFY1494" s="55"/>
      <c r="DFZ1494" s="55"/>
      <c r="DGA1494" s="55"/>
      <c r="DGB1494" s="55"/>
      <c r="DGC1494" s="55"/>
      <c r="DGD1494" s="55"/>
      <c r="DGE1494" s="55"/>
      <c r="DGF1494" s="55"/>
      <c r="DGG1494" s="55"/>
      <c r="DGH1494" s="55"/>
      <c r="DGI1494" s="55"/>
      <c r="DGJ1494" s="55"/>
      <c r="DGK1494" s="55"/>
      <c r="DGL1494" s="55"/>
      <c r="DGM1494" s="55"/>
      <c r="DGN1494" s="55"/>
      <c r="DGO1494" s="55"/>
      <c r="DGP1494" s="55"/>
      <c r="DGQ1494" s="55"/>
      <c r="DGR1494" s="55"/>
      <c r="DGS1494" s="55"/>
      <c r="DGT1494" s="55"/>
      <c r="DGU1494" s="55"/>
      <c r="DGV1494" s="55"/>
      <c r="DGW1494" s="55"/>
      <c r="DGX1494" s="55"/>
      <c r="DGY1494" s="55"/>
      <c r="DGZ1494" s="55"/>
      <c r="DHA1494" s="55"/>
      <c r="DHB1494" s="55"/>
      <c r="DHC1494" s="55"/>
      <c r="DHD1494" s="55"/>
      <c r="DHE1494" s="55"/>
      <c r="DHF1494" s="55"/>
      <c r="DHG1494" s="55"/>
      <c r="DHH1494" s="55"/>
      <c r="DHI1494" s="55"/>
      <c r="DHJ1494" s="55"/>
      <c r="DHK1494" s="55"/>
      <c r="DHL1494" s="55"/>
      <c r="DHM1494" s="55"/>
      <c r="DHN1494" s="55"/>
      <c r="DHO1494" s="55"/>
      <c r="DHP1494" s="55"/>
      <c r="DHQ1494" s="55"/>
      <c r="DHR1494" s="55"/>
      <c r="DHS1494" s="55"/>
      <c r="DHT1494" s="55"/>
      <c r="DHU1494" s="55"/>
      <c r="DHV1494" s="55"/>
      <c r="DHW1494" s="55"/>
      <c r="DHX1494" s="55"/>
      <c r="DHY1494" s="55"/>
      <c r="DHZ1494" s="55"/>
      <c r="DIA1494" s="55"/>
      <c r="DIB1494" s="55"/>
      <c r="DIC1494" s="55"/>
      <c r="DID1494" s="55"/>
      <c r="DIE1494" s="55"/>
      <c r="DIF1494" s="55"/>
      <c r="DIG1494" s="55"/>
      <c r="DIH1494" s="55"/>
      <c r="DII1494" s="55"/>
      <c r="DIJ1494" s="55"/>
      <c r="DIK1494" s="55"/>
      <c r="DIL1494" s="55"/>
      <c r="DIM1494" s="55"/>
      <c r="DIN1494" s="55"/>
      <c r="DIO1494" s="55"/>
      <c r="DIP1494" s="55"/>
      <c r="DIQ1494" s="55"/>
      <c r="DIR1494" s="55"/>
      <c r="DIS1494" s="55"/>
      <c r="DIT1494" s="55"/>
      <c r="DIU1494" s="55"/>
      <c r="DIV1494" s="55"/>
      <c r="DIW1494" s="55"/>
      <c r="DIX1494" s="55"/>
      <c r="DIY1494" s="55"/>
      <c r="DIZ1494" s="55"/>
      <c r="DJA1494" s="55"/>
      <c r="DJB1494" s="55"/>
      <c r="DJC1494" s="55"/>
      <c r="DJD1494" s="55"/>
      <c r="DJE1494" s="55"/>
      <c r="DJF1494" s="55"/>
      <c r="DJG1494" s="55"/>
      <c r="DJH1494" s="55"/>
      <c r="DJI1494" s="55"/>
      <c r="DJJ1494" s="55"/>
      <c r="DJK1494" s="55"/>
      <c r="DJL1494" s="55"/>
      <c r="DJM1494" s="55"/>
      <c r="DJN1494" s="55"/>
      <c r="DJO1494" s="55"/>
      <c r="DJP1494" s="55"/>
      <c r="DJQ1494" s="55"/>
      <c r="DJR1494" s="55"/>
      <c r="DJS1494" s="55"/>
      <c r="DJT1494" s="55"/>
      <c r="DJU1494" s="55"/>
      <c r="DJV1494" s="55"/>
      <c r="DJW1494" s="55"/>
      <c r="DJX1494" s="55"/>
      <c r="DJY1494" s="55"/>
      <c r="DJZ1494" s="55"/>
      <c r="DKA1494" s="55"/>
      <c r="DKB1494" s="55"/>
      <c r="DKC1494" s="55"/>
      <c r="DKD1494" s="55"/>
      <c r="DKE1494" s="55"/>
      <c r="DKF1494" s="55"/>
      <c r="DKG1494" s="55"/>
      <c r="DKH1494" s="55"/>
      <c r="DKI1494" s="55"/>
      <c r="DKJ1494" s="55"/>
      <c r="DKK1494" s="55"/>
      <c r="DKL1494" s="55"/>
      <c r="DKM1494" s="55"/>
      <c r="DKN1494" s="55"/>
      <c r="DKO1494" s="55"/>
      <c r="DKP1494" s="55"/>
      <c r="DKQ1494" s="55"/>
      <c r="DKR1494" s="55"/>
      <c r="DKS1494" s="55"/>
      <c r="DKT1494" s="55"/>
      <c r="DKU1494" s="55"/>
      <c r="DKV1494" s="55"/>
      <c r="DKW1494" s="55"/>
      <c r="DKX1494" s="55"/>
      <c r="DKY1494" s="55"/>
      <c r="DKZ1494" s="55"/>
      <c r="DLA1494" s="55"/>
      <c r="DLB1494" s="55"/>
      <c r="DLC1494" s="55"/>
      <c r="DLD1494" s="55"/>
      <c r="DLE1494" s="55"/>
      <c r="DLF1494" s="55"/>
      <c r="DLG1494" s="55"/>
      <c r="DLH1494" s="55"/>
      <c r="DLI1494" s="55"/>
      <c r="DLJ1494" s="55"/>
      <c r="DLK1494" s="55"/>
      <c r="DLL1494" s="55"/>
      <c r="DLM1494" s="55"/>
      <c r="DLN1494" s="55"/>
      <c r="DLO1494" s="55"/>
      <c r="DLP1494" s="55"/>
      <c r="DLQ1494" s="55"/>
      <c r="DLR1494" s="55"/>
      <c r="DLS1494" s="55"/>
      <c r="DLT1494" s="55"/>
      <c r="DLU1494" s="55"/>
      <c r="DLV1494" s="55"/>
      <c r="DLW1494" s="55"/>
      <c r="DLX1494" s="55"/>
      <c r="DLY1494" s="55"/>
      <c r="DLZ1494" s="55"/>
      <c r="DMA1494" s="55"/>
      <c r="DMB1494" s="55"/>
      <c r="DMC1494" s="55"/>
      <c r="DMD1494" s="55"/>
      <c r="DME1494" s="55"/>
      <c r="DMF1494" s="55"/>
      <c r="DMG1494" s="55"/>
      <c r="DMH1494" s="55"/>
      <c r="DMI1494" s="55"/>
      <c r="DMJ1494" s="55"/>
      <c r="DMK1494" s="55"/>
      <c r="DML1494" s="55"/>
      <c r="DMM1494" s="55"/>
      <c r="DMN1494" s="55"/>
      <c r="DMO1494" s="55"/>
      <c r="DMP1494" s="55"/>
      <c r="DMQ1494" s="55"/>
      <c r="DMR1494" s="55"/>
      <c r="DMS1494" s="55"/>
      <c r="DMT1494" s="55"/>
      <c r="DMU1494" s="55"/>
      <c r="DMV1494" s="55"/>
      <c r="DMW1494" s="55"/>
      <c r="DMX1494" s="55"/>
      <c r="DMY1494" s="55"/>
      <c r="DMZ1494" s="55"/>
      <c r="DNA1494" s="55"/>
      <c r="DNB1494" s="55"/>
      <c r="DNC1494" s="55"/>
      <c r="DND1494" s="55"/>
      <c r="DNE1494" s="55"/>
      <c r="DNF1494" s="55"/>
      <c r="DNG1494" s="55"/>
      <c r="DNH1494" s="55"/>
      <c r="DNI1494" s="55"/>
      <c r="DNJ1494" s="55"/>
      <c r="DNK1494" s="55"/>
      <c r="DNL1494" s="55"/>
      <c r="DNM1494" s="55"/>
      <c r="DNN1494" s="55"/>
      <c r="DNO1494" s="55"/>
      <c r="DNP1494" s="55"/>
      <c r="DNQ1494" s="55"/>
      <c r="DNR1494" s="55"/>
      <c r="DNS1494" s="55"/>
      <c r="DNT1494" s="55"/>
      <c r="DNU1494" s="55"/>
      <c r="DNV1494" s="55"/>
      <c r="DNW1494" s="55"/>
      <c r="DNX1494" s="55"/>
      <c r="DNY1494" s="55"/>
      <c r="DNZ1494" s="55"/>
      <c r="DOA1494" s="55"/>
      <c r="DOB1494" s="55"/>
      <c r="DOC1494" s="55"/>
      <c r="DOD1494" s="55"/>
      <c r="DOE1494" s="55"/>
      <c r="DOF1494" s="55"/>
      <c r="DOG1494" s="55"/>
      <c r="DOH1494" s="55"/>
      <c r="DOI1494" s="55"/>
      <c r="DOJ1494" s="55"/>
      <c r="DOK1494" s="55"/>
      <c r="DOL1494" s="55"/>
      <c r="DOM1494" s="55"/>
      <c r="DON1494" s="55"/>
      <c r="DOO1494" s="55"/>
      <c r="DOP1494" s="55"/>
      <c r="DOQ1494" s="55"/>
      <c r="DOR1494" s="55"/>
      <c r="DOS1494" s="55"/>
      <c r="DOT1494" s="55"/>
      <c r="DOU1494" s="55"/>
      <c r="DOV1494" s="55"/>
      <c r="DOW1494" s="55"/>
      <c r="DOX1494" s="55"/>
      <c r="DOY1494" s="55"/>
      <c r="DOZ1494" s="55"/>
      <c r="DPA1494" s="55"/>
      <c r="DPB1494" s="55"/>
      <c r="DPC1494" s="55"/>
      <c r="DPD1494" s="55"/>
      <c r="DPE1494" s="55"/>
      <c r="DPF1494" s="55"/>
      <c r="DPG1494" s="55"/>
      <c r="DPH1494" s="55"/>
      <c r="DPI1494" s="55"/>
      <c r="DPJ1494" s="55"/>
      <c r="DPK1494" s="55"/>
      <c r="DPL1494" s="55"/>
      <c r="DPM1494" s="55"/>
      <c r="DPN1494" s="55"/>
      <c r="DPO1494" s="55"/>
      <c r="DPP1494" s="55"/>
      <c r="DPQ1494" s="55"/>
      <c r="DPR1494" s="55"/>
      <c r="DPS1494" s="55"/>
      <c r="DPT1494" s="55"/>
      <c r="DPU1494" s="55"/>
      <c r="DPV1494" s="55"/>
      <c r="DPW1494" s="55"/>
      <c r="DPX1494" s="55"/>
      <c r="DPY1494" s="55"/>
      <c r="DPZ1494" s="55"/>
      <c r="DQA1494" s="55"/>
      <c r="DQB1494" s="55"/>
      <c r="DQC1494" s="55"/>
      <c r="DQD1494" s="55"/>
      <c r="DQE1494" s="55"/>
      <c r="DQF1494" s="55"/>
      <c r="DQG1494" s="55"/>
      <c r="DQH1494" s="55"/>
      <c r="DQI1494" s="55"/>
      <c r="DQJ1494" s="55"/>
      <c r="DQK1494" s="55"/>
      <c r="DQL1494" s="55"/>
      <c r="DQM1494" s="55"/>
      <c r="DQN1494" s="55"/>
      <c r="DQO1494" s="55"/>
      <c r="DQP1494" s="55"/>
      <c r="DQQ1494" s="55"/>
      <c r="DQR1494" s="55"/>
      <c r="DQS1494" s="55"/>
      <c r="DQT1494" s="55"/>
      <c r="DQU1494" s="55"/>
      <c r="DQV1494" s="55"/>
      <c r="DQW1494" s="55"/>
      <c r="DQX1494" s="55"/>
      <c r="DQY1494" s="55"/>
      <c r="DQZ1494" s="55"/>
      <c r="DRA1494" s="55"/>
      <c r="DRB1494" s="55"/>
      <c r="DRC1494" s="55"/>
      <c r="DRD1494" s="55"/>
      <c r="DRE1494" s="55"/>
      <c r="DRF1494" s="55"/>
      <c r="DRG1494" s="55"/>
      <c r="DRH1494" s="55"/>
      <c r="DRI1494" s="55"/>
      <c r="DRJ1494" s="55"/>
      <c r="DRK1494" s="55"/>
      <c r="DRL1494" s="55"/>
      <c r="DRM1494" s="55"/>
      <c r="DRN1494" s="55"/>
      <c r="DRO1494" s="55"/>
      <c r="DRP1494" s="55"/>
      <c r="DRQ1494" s="55"/>
      <c r="DRR1494" s="55"/>
      <c r="DRS1494" s="55"/>
      <c r="DRT1494" s="55"/>
      <c r="DRU1494" s="55"/>
      <c r="DRV1494" s="55"/>
      <c r="DRW1494" s="55"/>
      <c r="DRX1494" s="55"/>
      <c r="DRY1494" s="55"/>
      <c r="DRZ1494" s="55"/>
      <c r="DSA1494" s="55"/>
      <c r="DSB1494" s="55"/>
      <c r="DSC1494" s="55"/>
      <c r="DSD1494" s="55"/>
      <c r="DSE1494" s="55"/>
      <c r="DSF1494" s="55"/>
      <c r="DSG1494" s="55"/>
      <c r="DSH1494" s="55"/>
      <c r="DSI1494" s="55"/>
      <c r="DSJ1494" s="55"/>
      <c r="DSK1494" s="55"/>
      <c r="DSL1494" s="55"/>
      <c r="DSM1494" s="55"/>
      <c r="DSN1494" s="55"/>
      <c r="DSO1494" s="55"/>
      <c r="DSP1494" s="55"/>
      <c r="DSQ1494" s="55"/>
      <c r="DSR1494" s="55"/>
      <c r="DSS1494" s="55"/>
      <c r="DST1494" s="55"/>
      <c r="DSU1494" s="55"/>
      <c r="DSV1494" s="55"/>
      <c r="DSW1494" s="55"/>
      <c r="DSX1494" s="55"/>
      <c r="DSY1494" s="55"/>
      <c r="DSZ1494" s="55"/>
      <c r="DTA1494" s="55"/>
      <c r="DTB1494" s="55"/>
      <c r="DTC1494" s="55"/>
      <c r="DTD1494" s="55"/>
      <c r="DTE1494" s="55"/>
      <c r="DTF1494" s="55"/>
      <c r="DTG1494" s="55"/>
      <c r="DTH1494" s="55"/>
      <c r="DTI1494" s="55"/>
      <c r="DTJ1494" s="55"/>
      <c r="DTK1494" s="55"/>
      <c r="DTL1494" s="55"/>
      <c r="DTM1494" s="55"/>
      <c r="DTN1494" s="55"/>
      <c r="DTO1494" s="55"/>
      <c r="DTP1494" s="55"/>
      <c r="DTQ1494" s="55"/>
      <c r="DTR1494" s="55"/>
      <c r="DTS1494" s="55"/>
      <c r="DTT1494" s="55"/>
      <c r="DTU1494" s="55"/>
      <c r="DTV1494" s="55"/>
      <c r="DTW1494" s="55"/>
      <c r="DTX1494" s="55"/>
      <c r="DTY1494" s="55"/>
      <c r="DTZ1494" s="55"/>
      <c r="DUA1494" s="55"/>
      <c r="DUB1494" s="55"/>
      <c r="DUC1494" s="55"/>
      <c r="DUD1494" s="55"/>
      <c r="DUE1494" s="55"/>
      <c r="DUF1494" s="55"/>
      <c r="DUG1494" s="55"/>
      <c r="DUH1494" s="55"/>
      <c r="DUI1494" s="55"/>
      <c r="DUJ1494" s="55"/>
      <c r="DUK1494" s="55"/>
      <c r="DUL1494" s="55"/>
      <c r="DUM1494" s="55"/>
      <c r="DUN1494" s="55"/>
      <c r="DUO1494" s="55"/>
      <c r="DUP1494" s="55"/>
      <c r="DUQ1494" s="55"/>
      <c r="DUR1494" s="55"/>
      <c r="DUS1494" s="55"/>
      <c r="DUT1494" s="55"/>
      <c r="DUU1494" s="55"/>
      <c r="DUV1494" s="55"/>
      <c r="DUW1494" s="55"/>
      <c r="DUX1494" s="55"/>
      <c r="DUY1494" s="55"/>
      <c r="DUZ1494" s="55"/>
      <c r="DVA1494" s="55"/>
      <c r="DVB1494" s="55"/>
      <c r="DVC1494" s="55"/>
      <c r="DVD1494" s="55"/>
      <c r="DVE1494" s="55"/>
      <c r="DVF1494" s="55"/>
      <c r="DVG1494" s="55"/>
      <c r="DVH1494" s="55"/>
      <c r="DVI1494" s="55"/>
      <c r="DVJ1494" s="55"/>
      <c r="DVK1494" s="55"/>
      <c r="DVL1494" s="55"/>
      <c r="DVM1494" s="55"/>
      <c r="DVN1494" s="55"/>
      <c r="DVO1494" s="55"/>
      <c r="DVP1494" s="55"/>
      <c r="DVQ1494" s="55"/>
      <c r="DVR1494" s="55"/>
      <c r="DVS1494" s="55"/>
      <c r="DVT1494" s="55"/>
      <c r="DVU1494" s="55"/>
      <c r="DVV1494" s="55"/>
      <c r="DVW1494" s="55"/>
      <c r="DVX1494" s="55"/>
      <c r="DVY1494" s="55"/>
      <c r="DVZ1494" s="55"/>
      <c r="DWA1494" s="55"/>
      <c r="DWB1494" s="55"/>
      <c r="DWC1494" s="55"/>
      <c r="DWD1494" s="55"/>
      <c r="DWE1494" s="55"/>
      <c r="DWF1494" s="55"/>
      <c r="DWG1494" s="55"/>
      <c r="DWH1494" s="55"/>
      <c r="DWI1494" s="55"/>
      <c r="DWJ1494" s="55"/>
      <c r="DWK1494" s="55"/>
      <c r="DWL1494" s="55"/>
      <c r="DWM1494" s="55"/>
      <c r="DWN1494" s="55"/>
      <c r="DWO1494" s="55"/>
      <c r="DWP1494" s="55"/>
      <c r="DWQ1494" s="55"/>
      <c r="DWR1494" s="55"/>
      <c r="DWS1494" s="55"/>
      <c r="DWT1494" s="55"/>
      <c r="DWU1494" s="55"/>
      <c r="DWV1494" s="55"/>
      <c r="DWW1494" s="55"/>
      <c r="DWX1494" s="55"/>
      <c r="DWY1494" s="55"/>
      <c r="DWZ1494" s="55"/>
      <c r="DXA1494" s="55"/>
      <c r="DXB1494" s="55"/>
      <c r="DXC1494" s="55"/>
      <c r="DXD1494" s="55"/>
      <c r="DXE1494" s="55"/>
      <c r="DXF1494" s="55"/>
      <c r="DXG1494" s="55"/>
      <c r="DXH1494" s="55"/>
      <c r="DXI1494" s="55"/>
      <c r="DXJ1494" s="55"/>
      <c r="DXK1494" s="55"/>
      <c r="DXL1494" s="55"/>
      <c r="DXM1494" s="55"/>
      <c r="DXN1494" s="55"/>
      <c r="DXO1494" s="55"/>
      <c r="DXP1494" s="55"/>
      <c r="DXQ1494" s="55"/>
      <c r="DXR1494" s="55"/>
      <c r="DXS1494" s="55"/>
      <c r="DXT1494" s="55"/>
      <c r="DXU1494" s="55"/>
      <c r="DXV1494" s="55"/>
      <c r="DXW1494" s="55"/>
      <c r="DXX1494" s="55"/>
      <c r="DXY1494" s="55"/>
      <c r="DXZ1494" s="55"/>
      <c r="DYA1494" s="55"/>
      <c r="DYB1494" s="55"/>
      <c r="DYC1494" s="55"/>
      <c r="DYD1494" s="55"/>
      <c r="DYE1494" s="55"/>
      <c r="DYF1494" s="55"/>
      <c r="DYG1494" s="55"/>
      <c r="DYH1494" s="55"/>
      <c r="DYI1494" s="55"/>
      <c r="DYJ1494" s="55"/>
      <c r="DYK1494" s="55"/>
      <c r="DYL1494" s="55"/>
      <c r="DYM1494" s="55"/>
      <c r="DYN1494" s="55"/>
      <c r="DYO1494" s="55"/>
      <c r="DYP1494" s="55"/>
      <c r="DYQ1494" s="55"/>
      <c r="DYR1494" s="55"/>
      <c r="DYS1494" s="55"/>
      <c r="DYT1494" s="55"/>
      <c r="DYU1494" s="55"/>
      <c r="DYV1494" s="55"/>
      <c r="DYW1494" s="55"/>
      <c r="DYX1494" s="55"/>
      <c r="DYY1494" s="55"/>
      <c r="DYZ1494" s="55"/>
      <c r="DZA1494" s="55"/>
      <c r="DZB1494" s="55"/>
      <c r="DZC1494" s="55"/>
      <c r="DZD1494" s="55"/>
      <c r="DZE1494" s="55"/>
      <c r="DZF1494" s="55"/>
      <c r="DZG1494" s="55"/>
      <c r="DZH1494" s="55"/>
      <c r="DZI1494" s="55"/>
      <c r="DZJ1494" s="55"/>
      <c r="DZK1494" s="55"/>
      <c r="DZL1494" s="55"/>
      <c r="DZM1494" s="55"/>
      <c r="DZN1494" s="55"/>
      <c r="DZO1494" s="55"/>
      <c r="DZP1494" s="55"/>
      <c r="DZQ1494" s="55"/>
      <c r="DZR1494" s="55"/>
      <c r="DZS1494" s="55"/>
      <c r="DZT1494" s="55"/>
      <c r="DZU1494" s="55"/>
      <c r="DZV1494" s="55"/>
      <c r="DZW1494" s="55"/>
      <c r="DZX1494" s="55"/>
      <c r="DZY1494" s="55"/>
      <c r="DZZ1494" s="55"/>
      <c r="EAA1494" s="55"/>
      <c r="EAB1494" s="55"/>
      <c r="EAC1494" s="55"/>
      <c r="EAD1494" s="55"/>
      <c r="EAE1494" s="55"/>
      <c r="EAF1494" s="55"/>
      <c r="EAG1494" s="55"/>
      <c r="EAH1494" s="55"/>
      <c r="EAI1494" s="55"/>
      <c r="EAJ1494" s="55"/>
      <c r="EAK1494" s="55"/>
      <c r="EAL1494" s="55"/>
      <c r="EAM1494" s="55"/>
      <c r="EAN1494" s="55"/>
      <c r="EAO1494" s="55"/>
      <c r="EAP1494" s="55"/>
      <c r="EAQ1494" s="55"/>
      <c r="EAR1494" s="55"/>
      <c r="EAS1494" s="55"/>
      <c r="EAT1494" s="55"/>
      <c r="EAU1494" s="55"/>
      <c r="EAV1494" s="55"/>
      <c r="EAW1494" s="55"/>
      <c r="EAX1494" s="55"/>
      <c r="EAY1494" s="55"/>
      <c r="EAZ1494" s="55"/>
      <c r="EBA1494" s="55"/>
      <c r="EBB1494" s="55"/>
      <c r="EBC1494" s="55"/>
      <c r="EBD1494" s="55"/>
      <c r="EBE1494" s="55"/>
      <c r="EBF1494" s="55"/>
      <c r="EBG1494" s="55"/>
      <c r="EBH1494" s="55"/>
      <c r="EBI1494" s="55"/>
      <c r="EBJ1494" s="55"/>
      <c r="EBK1494" s="55"/>
      <c r="EBL1494" s="55"/>
      <c r="EBM1494" s="55"/>
      <c r="EBN1494" s="55"/>
      <c r="EBO1494" s="55"/>
      <c r="EBP1494" s="55"/>
      <c r="EBQ1494" s="55"/>
      <c r="EBR1494" s="55"/>
      <c r="EBS1494" s="55"/>
      <c r="EBT1494" s="55"/>
      <c r="EBU1494" s="55"/>
      <c r="EBV1494" s="55"/>
      <c r="EBW1494" s="55"/>
      <c r="EBX1494" s="55"/>
      <c r="EBY1494" s="55"/>
      <c r="EBZ1494" s="55"/>
      <c r="ECA1494" s="55"/>
      <c r="ECB1494" s="55"/>
      <c r="ECC1494" s="55"/>
      <c r="ECD1494" s="55"/>
      <c r="ECE1494" s="55"/>
      <c r="ECF1494" s="55"/>
      <c r="ECG1494" s="55"/>
      <c r="ECH1494" s="55"/>
      <c r="ECI1494" s="55"/>
      <c r="ECJ1494" s="55"/>
      <c r="ECK1494" s="55"/>
      <c r="ECL1494" s="55"/>
      <c r="ECM1494" s="55"/>
      <c r="ECN1494" s="55"/>
      <c r="ECO1494" s="55"/>
      <c r="ECP1494" s="55"/>
      <c r="ECQ1494" s="55"/>
      <c r="ECR1494" s="55"/>
      <c r="ECS1494" s="55"/>
      <c r="ECT1494" s="55"/>
      <c r="ECU1494" s="55"/>
      <c r="ECV1494" s="55"/>
      <c r="ECW1494" s="55"/>
      <c r="ECX1494" s="55"/>
      <c r="ECY1494" s="55"/>
      <c r="ECZ1494" s="55"/>
      <c r="EDA1494" s="55"/>
      <c r="EDB1494" s="55"/>
      <c r="EDC1494" s="55"/>
      <c r="EDD1494" s="55"/>
      <c r="EDE1494" s="55"/>
      <c r="EDF1494" s="55"/>
      <c r="EDG1494" s="55"/>
      <c r="EDH1494" s="55"/>
      <c r="EDI1494" s="55"/>
      <c r="EDJ1494" s="55"/>
      <c r="EDK1494" s="55"/>
      <c r="EDL1494" s="55"/>
      <c r="EDM1494" s="55"/>
      <c r="EDN1494" s="55"/>
      <c r="EDO1494" s="55"/>
      <c r="EDP1494" s="55"/>
      <c r="EDQ1494" s="55"/>
      <c r="EDR1494" s="55"/>
      <c r="EDS1494" s="55"/>
      <c r="EDT1494" s="55"/>
      <c r="EDU1494" s="55"/>
      <c r="EDV1494" s="55"/>
      <c r="EDW1494" s="55"/>
      <c r="EDX1494" s="55"/>
      <c r="EDY1494" s="55"/>
      <c r="EDZ1494" s="55"/>
      <c r="EEA1494" s="55"/>
      <c r="EEB1494" s="55"/>
      <c r="EEC1494" s="55"/>
      <c r="EED1494" s="55"/>
      <c r="EEE1494" s="55"/>
      <c r="EEF1494" s="55"/>
      <c r="EEG1494" s="55"/>
      <c r="EEH1494" s="55"/>
      <c r="EEI1494" s="55"/>
      <c r="EEJ1494" s="55"/>
      <c r="EEK1494" s="55"/>
      <c r="EEL1494" s="55"/>
      <c r="EEM1494" s="55"/>
      <c r="EEN1494" s="55"/>
      <c r="EEO1494" s="55"/>
      <c r="EEP1494" s="55"/>
      <c r="EEQ1494" s="55"/>
      <c r="EER1494" s="55"/>
      <c r="EES1494" s="55"/>
      <c r="EET1494" s="55"/>
      <c r="EEU1494" s="55"/>
      <c r="EEV1494" s="55"/>
      <c r="EEW1494" s="55"/>
      <c r="EEX1494" s="55"/>
      <c r="EEY1494" s="55"/>
      <c r="EEZ1494" s="55"/>
      <c r="EFA1494" s="55"/>
      <c r="EFB1494" s="55"/>
      <c r="EFC1494" s="55"/>
      <c r="EFD1494" s="55"/>
      <c r="EFE1494" s="55"/>
      <c r="EFF1494" s="55"/>
      <c r="EFG1494" s="55"/>
      <c r="EFH1494" s="55"/>
      <c r="EFI1494" s="55"/>
      <c r="EFJ1494" s="55"/>
      <c r="EFK1494" s="55"/>
      <c r="EFL1494" s="55"/>
      <c r="EFM1494" s="55"/>
      <c r="EFN1494" s="55"/>
      <c r="EFO1494" s="55"/>
      <c r="EFP1494" s="55"/>
      <c r="EFQ1494" s="55"/>
      <c r="EFR1494" s="55"/>
      <c r="EFS1494" s="55"/>
      <c r="EFT1494" s="55"/>
      <c r="EFU1494" s="55"/>
      <c r="EFV1494" s="55"/>
      <c r="EFW1494" s="55"/>
      <c r="EFX1494" s="55"/>
      <c r="EFY1494" s="55"/>
      <c r="EFZ1494" s="55"/>
      <c r="EGA1494" s="55"/>
      <c r="EGB1494" s="55"/>
      <c r="EGC1494" s="55"/>
      <c r="EGD1494" s="55"/>
      <c r="EGE1494" s="55"/>
      <c r="EGF1494" s="55"/>
      <c r="EGG1494" s="55"/>
      <c r="EGH1494" s="55"/>
      <c r="EGI1494" s="55"/>
      <c r="EGJ1494" s="55"/>
      <c r="EGK1494" s="55"/>
      <c r="EGL1494" s="55"/>
      <c r="EGM1494" s="55"/>
      <c r="EGN1494" s="55"/>
      <c r="EGO1494" s="55"/>
      <c r="EGP1494" s="55"/>
      <c r="EGQ1494" s="55"/>
      <c r="EGR1494" s="55"/>
      <c r="EGS1494" s="55"/>
      <c r="EGT1494" s="55"/>
      <c r="EGU1494" s="55"/>
      <c r="EGV1494" s="55"/>
      <c r="EGW1494" s="55"/>
      <c r="EGX1494" s="55"/>
      <c r="EGY1494" s="55"/>
      <c r="EGZ1494" s="55"/>
      <c r="EHA1494" s="55"/>
      <c r="EHB1494" s="55"/>
      <c r="EHC1494" s="55"/>
      <c r="EHD1494" s="55"/>
      <c r="EHE1494" s="55"/>
      <c r="EHF1494" s="55"/>
      <c r="EHG1494" s="55"/>
      <c r="EHH1494" s="55"/>
      <c r="EHI1494" s="55"/>
      <c r="EHJ1494" s="55"/>
      <c r="EHK1494" s="55"/>
      <c r="EHL1494" s="55"/>
      <c r="EHM1494" s="55"/>
      <c r="EHN1494" s="55"/>
      <c r="EHO1494" s="55"/>
      <c r="EHP1494" s="55"/>
      <c r="EHQ1494" s="55"/>
      <c r="EHR1494" s="55"/>
      <c r="EHS1494" s="55"/>
      <c r="EHT1494" s="55"/>
      <c r="EHU1494" s="55"/>
      <c r="EHV1494" s="55"/>
      <c r="EHW1494" s="55"/>
      <c r="EHX1494" s="55"/>
      <c r="EHY1494" s="55"/>
      <c r="EHZ1494" s="55"/>
      <c r="EIA1494" s="55"/>
      <c r="EIB1494" s="55"/>
      <c r="EIC1494" s="55"/>
      <c r="EID1494" s="55"/>
      <c r="EIE1494" s="55"/>
      <c r="EIF1494" s="55"/>
      <c r="EIG1494" s="55"/>
      <c r="EIH1494" s="55"/>
      <c r="EII1494" s="55"/>
      <c r="EIJ1494" s="55"/>
      <c r="EIK1494" s="55"/>
      <c r="EIL1494" s="55"/>
      <c r="EIM1494" s="55"/>
      <c r="EIN1494" s="55"/>
      <c r="EIO1494" s="55"/>
      <c r="EIP1494" s="55"/>
      <c r="EIQ1494" s="55"/>
      <c r="EIR1494" s="55"/>
      <c r="EIS1494" s="55"/>
      <c r="EIT1494" s="55"/>
      <c r="EIU1494" s="55"/>
      <c r="EIV1494" s="55"/>
      <c r="EIW1494" s="55"/>
      <c r="EIX1494" s="55"/>
      <c r="EIY1494" s="55"/>
      <c r="EIZ1494" s="55"/>
      <c r="EJA1494" s="55"/>
      <c r="EJB1494" s="55"/>
      <c r="EJC1494" s="55"/>
      <c r="EJD1494" s="55"/>
      <c r="EJE1494" s="55"/>
      <c r="EJF1494" s="55"/>
      <c r="EJG1494" s="55"/>
      <c r="EJH1494" s="55"/>
      <c r="EJI1494" s="55"/>
      <c r="EJJ1494" s="55"/>
      <c r="EJK1494" s="55"/>
      <c r="EJL1494" s="55"/>
      <c r="EJM1494" s="55"/>
      <c r="EJN1494" s="55"/>
      <c r="EJO1494" s="55"/>
      <c r="EJP1494" s="55"/>
      <c r="EJQ1494" s="55"/>
      <c r="EJR1494" s="55"/>
      <c r="EJS1494" s="55"/>
      <c r="EJT1494" s="55"/>
      <c r="EJU1494" s="55"/>
      <c r="EJV1494" s="55"/>
      <c r="EJW1494" s="55"/>
      <c r="EJX1494" s="55"/>
      <c r="EJY1494" s="55"/>
      <c r="EJZ1494" s="55"/>
      <c r="EKA1494" s="55"/>
      <c r="EKB1494" s="55"/>
      <c r="EKC1494" s="55"/>
      <c r="EKD1494" s="55"/>
      <c r="EKE1494" s="55"/>
      <c r="EKF1494" s="55"/>
      <c r="EKG1494" s="55"/>
      <c r="EKH1494" s="55"/>
      <c r="EKI1494" s="55"/>
      <c r="EKJ1494" s="55"/>
      <c r="EKK1494" s="55"/>
      <c r="EKL1494" s="55"/>
      <c r="EKM1494" s="55"/>
      <c r="EKN1494" s="55"/>
      <c r="EKO1494" s="55"/>
      <c r="EKP1494" s="55"/>
      <c r="EKQ1494" s="55"/>
      <c r="EKR1494" s="55"/>
      <c r="EKS1494" s="55"/>
      <c r="EKT1494" s="55"/>
      <c r="EKU1494" s="55"/>
      <c r="EKV1494" s="55"/>
      <c r="EKW1494" s="55"/>
      <c r="EKX1494" s="55"/>
      <c r="EKY1494" s="55"/>
      <c r="EKZ1494" s="55"/>
      <c r="ELA1494" s="55"/>
      <c r="ELB1494" s="55"/>
      <c r="ELC1494" s="55"/>
      <c r="ELD1494" s="55"/>
      <c r="ELE1494" s="55"/>
      <c r="ELF1494" s="55"/>
      <c r="ELG1494" s="55"/>
      <c r="ELH1494" s="55"/>
      <c r="ELI1494" s="55"/>
      <c r="ELJ1494" s="55"/>
      <c r="ELK1494" s="55"/>
      <c r="ELL1494" s="55"/>
      <c r="ELM1494" s="55"/>
      <c r="ELN1494" s="55"/>
      <c r="ELO1494" s="55"/>
      <c r="ELP1494" s="55"/>
      <c r="ELQ1494" s="55"/>
      <c r="ELR1494" s="55"/>
      <c r="ELS1494" s="55"/>
      <c r="ELT1494" s="55"/>
      <c r="ELU1494" s="55"/>
      <c r="ELV1494" s="55"/>
      <c r="ELW1494" s="55"/>
      <c r="ELX1494" s="55"/>
      <c r="ELY1494" s="55"/>
      <c r="ELZ1494" s="55"/>
      <c r="EMA1494" s="55"/>
      <c r="EMB1494" s="55"/>
      <c r="EMC1494" s="55"/>
      <c r="EMD1494" s="55"/>
      <c r="EME1494" s="55"/>
      <c r="EMF1494" s="55"/>
      <c r="EMG1494" s="55"/>
      <c r="EMH1494" s="55"/>
      <c r="EMI1494" s="55"/>
      <c r="EMJ1494" s="55"/>
      <c r="EMK1494" s="55"/>
      <c r="EML1494" s="55"/>
      <c r="EMM1494" s="55"/>
      <c r="EMN1494" s="55"/>
      <c r="EMO1494" s="55"/>
      <c r="EMP1494" s="55"/>
      <c r="EMQ1494" s="55"/>
      <c r="EMR1494" s="55"/>
      <c r="EMS1494" s="55"/>
      <c r="EMT1494" s="55"/>
      <c r="EMU1494" s="55"/>
      <c r="EMV1494" s="55"/>
      <c r="EMW1494" s="55"/>
      <c r="EMX1494" s="55"/>
      <c r="EMY1494" s="55"/>
      <c r="EMZ1494" s="55"/>
      <c r="ENA1494" s="55"/>
      <c r="ENB1494" s="55"/>
      <c r="ENC1494" s="55"/>
      <c r="END1494" s="55"/>
      <c r="ENE1494" s="55"/>
      <c r="ENF1494" s="55"/>
      <c r="ENG1494" s="55"/>
      <c r="ENH1494" s="55"/>
      <c r="ENI1494" s="55"/>
      <c r="ENJ1494" s="55"/>
      <c r="ENK1494" s="55"/>
      <c r="ENL1494" s="55"/>
      <c r="ENM1494" s="55"/>
      <c r="ENN1494" s="55"/>
      <c r="ENO1494" s="55"/>
      <c r="ENP1494" s="55"/>
      <c r="ENQ1494" s="55"/>
      <c r="ENR1494" s="55"/>
      <c r="ENS1494" s="55"/>
      <c r="ENT1494" s="55"/>
      <c r="ENU1494" s="55"/>
      <c r="ENV1494" s="55"/>
      <c r="ENW1494" s="55"/>
      <c r="ENX1494" s="55"/>
      <c r="ENY1494" s="55"/>
      <c r="ENZ1494" s="55"/>
      <c r="EOA1494" s="55"/>
      <c r="EOB1494" s="55"/>
      <c r="EOC1494" s="55"/>
      <c r="EOD1494" s="55"/>
      <c r="EOE1494" s="55"/>
      <c r="EOF1494" s="55"/>
      <c r="EOG1494" s="55"/>
      <c r="EOH1494" s="55"/>
      <c r="EOI1494" s="55"/>
      <c r="EOJ1494" s="55"/>
      <c r="EOK1494" s="55"/>
      <c r="EOL1494" s="55"/>
      <c r="EOM1494" s="55"/>
      <c r="EON1494" s="55"/>
      <c r="EOO1494" s="55"/>
      <c r="EOP1494" s="55"/>
      <c r="EOQ1494" s="55"/>
      <c r="EOR1494" s="55"/>
      <c r="EOS1494" s="55"/>
      <c r="EOT1494" s="55"/>
      <c r="EOU1494" s="55"/>
      <c r="EOV1494" s="55"/>
      <c r="EOW1494" s="55"/>
      <c r="EOX1494" s="55"/>
      <c r="EOY1494" s="55"/>
      <c r="EOZ1494" s="55"/>
      <c r="EPA1494" s="55"/>
      <c r="EPB1494" s="55"/>
      <c r="EPC1494" s="55"/>
      <c r="EPD1494" s="55"/>
      <c r="EPE1494" s="55"/>
      <c r="EPF1494" s="55"/>
      <c r="EPG1494" s="55"/>
      <c r="EPH1494" s="55"/>
      <c r="EPI1494" s="55"/>
      <c r="EPJ1494" s="55"/>
      <c r="EPK1494" s="55"/>
      <c r="EPL1494" s="55"/>
      <c r="EPM1494" s="55"/>
      <c r="EPN1494" s="55"/>
      <c r="EPO1494" s="55"/>
      <c r="EPP1494" s="55"/>
      <c r="EPQ1494" s="55"/>
      <c r="EPR1494" s="55"/>
      <c r="EPS1494" s="55"/>
      <c r="EPT1494" s="55"/>
      <c r="EPU1494" s="55"/>
      <c r="EPV1494" s="55"/>
      <c r="EPW1494" s="55"/>
      <c r="EPX1494" s="55"/>
      <c r="EPY1494" s="55"/>
      <c r="EPZ1494" s="55"/>
      <c r="EQA1494" s="55"/>
      <c r="EQB1494" s="55"/>
      <c r="EQC1494" s="55"/>
      <c r="EQD1494" s="55"/>
      <c r="EQE1494" s="55"/>
      <c r="EQF1494" s="55"/>
      <c r="EQG1494" s="55"/>
      <c r="EQH1494" s="55"/>
      <c r="EQI1494" s="55"/>
      <c r="EQJ1494" s="55"/>
      <c r="EQK1494" s="55"/>
      <c r="EQL1494" s="55"/>
      <c r="EQM1494" s="55"/>
      <c r="EQN1494" s="55"/>
      <c r="EQO1494" s="55"/>
      <c r="EQP1494" s="55"/>
      <c r="EQQ1494" s="55"/>
      <c r="EQR1494" s="55"/>
      <c r="EQS1494" s="55"/>
      <c r="EQT1494" s="55"/>
      <c r="EQU1494" s="55"/>
      <c r="EQV1494" s="55"/>
      <c r="EQW1494" s="55"/>
      <c r="EQX1494" s="55"/>
      <c r="EQY1494" s="55"/>
      <c r="EQZ1494" s="55"/>
      <c r="ERA1494" s="55"/>
      <c r="ERB1494" s="55"/>
      <c r="ERC1494" s="55"/>
      <c r="ERD1494" s="55"/>
      <c r="ERE1494" s="55"/>
      <c r="ERF1494" s="55"/>
      <c r="ERG1494" s="55"/>
      <c r="ERH1494" s="55"/>
      <c r="ERI1494" s="55"/>
      <c r="ERJ1494" s="55"/>
      <c r="ERK1494" s="55"/>
      <c r="ERL1494" s="55"/>
      <c r="ERM1494" s="55"/>
      <c r="ERN1494" s="55"/>
      <c r="ERO1494" s="55"/>
      <c r="ERP1494" s="55"/>
      <c r="ERQ1494" s="55"/>
      <c r="ERR1494" s="55"/>
      <c r="ERS1494" s="55"/>
      <c r="ERT1494" s="55"/>
      <c r="ERU1494" s="55"/>
      <c r="ERV1494" s="55"/>
      <c r="ERW1494" s="55"/>
      <c r="ERX1494" s="55"/>
      <c r="ERY1494" s="55"/>
      <c r="ERZ1494" s="55"/>
      <c r="ESA1494" s="55"/>
      <c r="ESB1494" s="55"/>
      <c r="ESC1494" s="55"/>
      <c r="ESD1494" s="55"/>
      <c r="ESE1494" s="55"/>
      <c r="ESF1494" s="55"/>
      <c r="ESG1494" s="55"/>
      <c r="ESH1494" s="55"/>
      <c r="ESI1494" s="55"/>
      <c r="ESJ1494" s="55"/>
      <c r="ESK1494" s="55"/>
      <c r="ESL1494" s="55"/>
      <c r="ESM1494" s="55"/>
      <c r="ESN1494" s="55"/>
      <c r="ESO1494" s="55"/>
      <c r="ESP1494" s="55"/>
      <c r="ESQ1494" s="55"/>
      <c r="ESR1494" s="55"/>
      <c r="ESS1494" s="55"/>
      <c r="EST1494" s="55"/>
      <c r="ESU1494" s="55"/>
      <c r="ESV1494" s="55"/>
      <c r="ESW1494" s="55"/>
      <c r="ESX1494" s="55"/>
      <c r="ESY1494" s="55"/>
      <c r="ESZ1494" s="55"/>
      <c r="ETA1494" s="55"/>
      <c r="ETB1494" s="55"/>
      <c r="ETC1494" s="55"/>
      <c r="ETD1494" s="55"/>
      <c r="ETE1494" s="55"/>
      <c r="ETF1494" s="55"/>
      <c r="ETG1494" s="55"/>
      <c r="ETH1494" s="55"/>
      <c r="ETI1494" s="55"/>
      <c r="ETJ1494" s="55"/>
      <c r="ETK1494" s="55"/>
      <c r="ETL1494" s="55"/>
      <c r="ETM1494" s="55"/>
      <c r="ETN1494" s="55"/>
      <c r="ETO1494" s="55"/>
      <c r="ETP1494" s="55"/>
      <c r="ETQ1494" s="55"/>
      <c r="ETR1494" s="55"/>
      <c r="ETS1494" s="55"/>
      <c r="ETT1494" s="55"/>
      <c r="ETU1494" s="55"/>
      <c r="ETV1494" s="55"/>
      <c r="ETW1494" s="55"/>
      <c r="ETX1494" s="55"/>
      <c r="ETY1494" s="55"/>
      <c r="ETZ1494" s="55"/>
      <c r="EUA1494" s="55"/>
      <c r="EUB1494" s="55"/>
      <c r="EUC1494" s="55"/>
      <c r="EUD1494" s="55"/>
      <c r="EUE1494" s="55"/>
      <c r="EUF1494" s="55"/>
      <c r="EUG1494" s="55"/>
      <c r="EUH1494" s="55"/>
      <c r="EUI1494" s="55"/>
      <c r="EUJ1494" s="55"/>
      <c r="EUK1494" s="55"/>
      <c r="EUL1494" s="55"/>
      <c r="EUM1494" s="55"/>
      <c r="EUN1494" s="55"/>
      <c r="EUO1494" s="55"/>
      <c r="EUP1494" s="55"/>
      <c r="EUQ1494" s="55"/>
      <c r="EUR1494" s="55"/>
      <c r="EUS1494" s="55"/>
      <c r="EUT1494" s="55"/>
      <c r="EUU1494" s="55"/>
      <c r="EUV1494" s="55"/>
      <c r="EUW1494" s="55"/>
      <c r="EUX1494" s="55"/>
      <c r="EUY1494" s="55"/>
      <c r="EUZ1494" s="55"/>
      <c r="EVA1494" s="55"/>
      <c r="EVB1494" s="55"/>
      <c r="EVC1494" s="55"/>
      <c r="EVD1494" s="55"/>
      <c r="EVE1494" s="55"/>
      <c r="EVF1494" s="55"/>
      <c r="EVG1494" s="55"/>
      <c r="EVH1494" s="55"/>
      <c r="EVI1494" s="55"/>
      <c r="EVJ1494" s="55"/>
      <c r="EVK1494" s="55"/>
      <c r="EVL1494" s="55"/>
      <c r="EVM1494" s="55"/>
      <c r="EVN1494" s="55"/>
      <c r="EVO1494" s="55"/>
      <c r="EVP1494" s="55"/>
      <c r="EVQ1494" s="55"/>
      <c r="EVR1494" s="55"/>
      <c r="EVS1494" s="55"/>
      <c r="EVT1494" s="55"/>
      <c r="EVU1494" s="55"/>
      <c r="EVV1494" s="55"/>
      <c r="EVW1494" s="55"/>
      <c r="EVX1494" s="55"/>
      <c r="EVY1494" s="55"/>
      <c r="EVZ1494" s="55"/>
      <c r="EWA1494" s="55"/>
      <c r="EWB1494" s="55"/>
      <c r="EWC1494" s="55"/>
      <c r="EWD1494" s="55"/>
      <c r="EWE1494" s="55"/>
      <c r="EWF1494" s="55"/>
      <c r="EWG1494" s="55"/>
      <c r="EWH1494" s="55"/>
      <c r="EWI1494" s="55"/>
      <c r="EWJ1494" s="55"/>
      <c r="EWK1494" s="55"/>
      <c r="EWL1494" s="55"/>
      <c r="EWM1494" s="55"/>
      <c r="EWN1494" s="55"/>
      <c r="EWO1494" s="55"/>
      <c r="EWP1494" s="55"/>
      <c r="EWQ1494" s="55"/>
      <c r="EWR1494" s="55"/>
      <c r="EWS1494" s="55"/>
      <c r="EWT1494" s="55"/>
      <c r="EWU1494" s="55"/>
      <c r="EWV1494" s="55"/>
      <c r="EWW1494" s="55"/>
      <c r="EWX1494" s="55"/>
      <c r="EWY1494" s="55"/>
      <c r="EWZ1494" s="55"/>
      <c r="EXA1494" s="55"/>
      <c r="EXB1494" s="55"/>
      <c r="EXC1494" s="55"/>
      <c r="EXD1494" s="55"/>
      <c r="EXE1494" s="55"/>
      <c r="EXF1494" s="55"/>
      <c r="EXG1494" s="55"/>
      <c r="EXH1494" s="55"/>
      <c r="EXI1494" s="55"/>
      <c r="EXJ1494" s="55"/>
      <c r="EXK1494" s="55"/>
      <c r="EXL1494" s="55"/>
      <c r="EXM1494" s="55"/>
      <c r="EXN1494" s="55"/>
      <c r="EXO1494" s="55"/>
      <c r="EXP1494" s="55"/>
      <c r="EXQ1494" s="55"/>
      <c r="EXR1494" s="55"/>
      <c r="EXS1494" s="55"/>
      <c r="EXT1494" s="55"/>
      <c r="EXU1494" s="55"/>
      <c r="EXV1494" s="55"/>
      <c r="EXW1494" s="55"/>
      <c r="EXX1494" s="55"/>
      <c r="EXY1494" s="55"/>
      <c r="EXZ1494" s="55"/>
      <c r="EYA1494" s="55"/>
      <c r="EYB1494" s="55"/>
      <c r="EYC1494" s="55"/>
      <c r="EYD1494" s="55"/>
      <c r="EYE1494" s="55"/>
      <c r="EYF1494" s="55"/>
      <c r="EYG1494" s="55"/>
      <c r="EYH1494" s="55"/>
      <c r="EYI1494" s="55"/>
      <c r="EYJ1494" s="55"/>
      <c r="EYK1494" s="55"/>
      <c r="EYL1494" s="55"/>
      <c r="EYM1494" s="55"/>
      <c r="EYN1494" s="55"/>
      <c r="EYO1494" s="55"/>
      <c r="EYP1494" s="55"/>
      <c r="EYQ1494" s="55"/>
      <c r="EYR1494" s="55"/>
      <c r="EYS1494" s="55"/>
      <c r="EYT1494" s="55"/>
      <c r="EYU1494" s="55"/>
      <c r="EYV1494" s="55"/>
      <c r="EYW1494" s="55"/>
      <c r="EYX1494" s="55"/>
      <c r="EYY1494" s="55"/>
      <c r="EYZ1494" s="55"/>
      <c r="EZA1494" s="55"/>
      <c r="EZB1494" s="55"/>
      <c r="EZC1494" s="55"/>
      <c r="EZD1494" s="55"/>
      <c r="EZE1494" s="55"/>
      <c r="EZF1494" s="55"/>
      <c r="EZG1494" s="55"/>
      <c r="EZH1494" s="55"/>
      <c r="EZI1494" s="55"/>
      <c r="EZJ1494" s="55"/>
      <c r="EZK1494" s="55"/>
      <c r="EZL1494" s="55"/>
      <c r="EZM1494" s="55"/>
      <c r="EZN1494" s="55"/>
      <c r="EZO1494" s="55"/>
      <c r="EZP1494" s="55"/>
      <c r="EZQ1494" s="55"/>
      <c r="EZR1494" s="55"/>
      <c r="EZS1494" s="55"/>
      <c r="EZT1494" s="55"/>
      <c r="EZU1494" s="55"/>
      <c r="EZV1494" s="55"/>
      <c r="EZW1494" s="55"/>
      <c r="EZX1494" s="55"/>
      <c r="EZY1494" s="55"/>
      <c r="EZZ1494" s="55"/>
      <c r="FAA1494" s="55"/>
      <c r="FAB1494" s="55"/>
      <c r="FAC1494" s="55"/>
      <c r="FAD1494" s="55"/>
      <c r="FAE1494" s="55"/>
      <c r="FAF1494" s="55"/>
      <c r="FAG1494" s="55"/>
      <c r="FAH1494" s="55"/>
      <c r="FAI1494" s="55"/>
      <c r="FAJ1494" s="55"/>
      <c r="FAK1494" s="55"/>
      <c r="FAL1494" s="55"/>
      <c r="FAM1494" s="55"/>
      <c r="FAN1494" s="55"/>
      <c r="FAO1494" s="55"/>
      <c r="FAP1494" s="55"/>
      <c r="FAQ1494" s="55"/>
      <c r="FAR1494" s="55"/>
      <c r="FAS1494" s="55"/>
      <c r="FAT1494" s="55"/>
      <c r="FAU1494" s="55"/>
      <c r="FAV1494" s="55"/>
      <c r="FAW1494" s="55"/>
      <c r="FAX1494" s="55"/>
      <c r="FAY1494" s="55"/>
      <c r="FAZ1494" s="55"/>
      <c r="FBA1494" s="55"/>
      <c r="FBB1494" s="55"/>
      <c r="FBC1494" s="55"/>
      <c r="FBD1494" s="55"/>
      <c r="FBE1494" s="55"/>
      <c r="FBF1494" s="55"/>
      <c r="FBG1494" s="55"/>
      <c r="FBH1494" s="55"/>
      <c r="FBI1494" s="55"/>
      <c r="FBJ1494" s="55"/>
      <c r="FBK1494" s="55"/>
      <c r="FBL1494" s="55"/>
      <c r="FBM1494" s="55"/>
      <c r="FBN1494" s="55"/>
      <c r="FBO1494" s="55"/>
      <c r="FBP1494" s="55"/>
      <c r="FBQ1494" s="55"/>
      <c r="FBR1494" s="55"/>
      <c r="FBS1494" s="55"/>
      <c r="FBT1494" s="55"/>
      <c r="FBU1494" s="55"/>
      <c r="FBV1494" s="55"/>
      <c r="FBW1494" s="55"/>
      <c r="FBX1494" s="55"/>
      <c r="FBY1494" s="55"/>
      <c r="FBZ1494" s="55"/>
      <c r="FCA1494" s="55"/>
      <c r="FCB1494" s="55"/>
      <c r="FCC1494" s="55"/>
      <c r="FCD1494" s="55"/>
      <c r="FCE1494" s="55"/>
      <c r="FCF1494" s="55"/>
      <c r="FCG1494" s="55"/>
      <c r="FCH1494" s="55"/>
      <c r="FCI1494" s="55"/>
      <c r="FCJ1494" s="55"/>
      <c r="FCK1494" s="55"/>
      <c r="FCL1494" s="55"/>
      <c r="FCM1494" s="55"/>
      <c r="FCN1494" s="55"/>
      <c r="FCO1494" s="55"/>
      <c r="FCP1494" s="55"/>
      <c r="FCQ1494" s="55"/>
      <c r="FCR1494" s="55"/>
      <c r="FCS1494" s="55"/>
      <c r="FCT1494" s="55"/>
      <c r="FCU1494" s="55"/>
      <c r="FCV1494" s="55"/>
      <c r="FCW1494" s="55"/>
      <c r="FCX1494" s="55"/>
      <c r="FCY1494" s="55"/>
      <c r="FCZ1494" s="55"/>
      <c r="FDA1494" s="55"/>
      <c r="FDB1494" s="55"/>
      <c r="FDC1494" s="55"/>
      <c r="FDD1494" s="55"/>
      <c r="FDE1494" s="55"/>
      <c r="FDF1494" s="55"/>
      <c r="FDG1494" s="55"/>
      <c r="FDH1494" s="55"/>
      <c r="FDI1494" s="55"/>
      <c r="FDJ1494" s="55"/>
      <c r="FDK1494" s="55"/>
      <c r="FDL1494" s="55"/>
      <c r="FDM1494" s="55"/>
      <c r="FDN1494" s="55"/>
      <c r="FDO1494" s="55"/>
      <c r="FDP1494" s="55"/>
      <c r="FDQ1494" s="55"/>
      <c r="FDR1494" s="55"/>
      <c r="FDS1494" s="55"/>
      <c r="FDT1494" s="55"/>
      <c r="FDU1494" s="55"/>
      <c r="FDV1494" s="55"/>
      <c r="FDW1494" s="55"/>
      <c r="FDX1494" s="55"/>
      <c r="FDY1494" s="55"/>
      <c r="FDZ1494" s="55"/>
      <c r="FEA1494" s="55"/>
      <c r="FEB1494" s="55"/>
      <c r="FEC1494" s="55"/>
      <c r="FED1494" s="55"/>
      <c r="FEE1494" s="55"/>
      <c r="FEF1494" s="55"/>
      <c r="FEG1494" s="55"/>
      <c r="FEH1494" s="55"/>
      <c r="FEI1494" s="55"/>
      <c r="FEJ1494" s="55"/>
      <c r="FEK1494" s="55"/>
      <c r="FEL1494" s="55"/>
      <c r="FEM1494" s="55"/>
      <c r="FEN1494" s="55"/>
      <c r="FEO1494" s="55"/>
      <c r="FEP1494" s="55"/>
      <c r="FEQ1494" s="55"/>
      <c r="FER1494" s="55"/>
      <c r="FES1494" s="55"/>
      <c r="FET1494" s="55"/>
      <c r="FEU1494" s="55"/>
      <c r="FEV1494" s="55"/>
      <c r="FEW1494" s="55"/>
      <c r="FEX1494" s="55"/>
      <c r="FEY1494" s="55"/>
      <c r="FEZ1494" s="55"/>
      <c r="FFA1494" s="55"/>
      <c r="FFB1494" s="55"/>
      <c r="FFC1494" s="55"/>
      <c r="FFD1494" s="55"/>
      <c r="FFE1494" s="55"/>
      <c r="FFF1494" s="55"/>
      <c r="FFG1494" s="55"/>
      <c r="FFH1494" s="55"/>
      <c r="FFI1494" s="55"/>
      <c r="FFJ1494" s="55"/>
      <c r="FFK1494" s="55"/>
      <c r="FFL1494" s="55"/>
      <c r="FFM1494" s="55"/>
      <c r="FFN1494" s="55"/>
      <c r="FFO1494" s="55"/>
      <c r="FFP1494" s="55"/>
      <c r="FFQ1494" s="55"/>
      <c r="FFR1494" s="55"/>
      <c r="FFS1494" s="55"/>
      <c r="FFT1494" s="55"/>
      <c r="FFU1494" s="55"/>
      <c r="FFV1494" s="55"/>
      <c r="FFW1494" s="55"/>
      <c r="FFX1494" s="55"/>
      <c r="FFY1494" s="55"/>
      <c r="FFZ1494" s="55"/>
      <c r="FGA1494" s="55"/>
      <c r="FGB1494" s="55"/>
      <c r="FGC1494" s="55"/>
      <c r="FGD1494" s="55"/>
      <c r="FGE1494" s="55"/>
      <c r="FGF1494" s="55"/>
      <c r="FGG1494" s="55"/>
      <c r="FGH1494" s="55"/>
      <c r="FGI1494" s="55"/>
      <c r="FGJ1494" s="55"/>
      <c r="FGK1494" s="55"/>
      <c r="FGL1494" s="55"/>
      <c r="FGM1494" s="55"/>
      <c r="FGN1494" s="55"/>
      <c r="FGO1494" s="55"/>
      <c r="FGP1494" s="55"/>
      <c r="FGQ1494" s="55"/>
      <c r="FGR1494" s="55"/>
      <c r="FGS1494" s="55"/>
      <c r="FGT1494" s="55"/>
      <c r="FGU1494" s="55"/>
      <c r="FGV1494" s="55"/>
      <c r="FGW1494" s="55"/>
      <c r="FGX1494" s="55"/>
      <c r="FGY1494" s="55"/>
      <c r="FGZ1494" s="55"/>
      <c r="FHA1494" s="55"/>
      <c r="FHB1494" s="55"/>
      <c r="FHC1494" s="55"/>
      <c r="FHD1494" s="55"/>
      <c r="FHE1494" s="55"/>
      <c r="FHF1494" s="55"/>
      <c r="FHG1494" s="55"/>
      <c r="FHH1494" s="55"/>
      <c r="FHI1494" s="55"/>
      <c r="FHJ1494" s="55"/>
      <c r="FHK1494" s="55"/>
      <c r="FHL1494" s="55"/>
      <c r="FHM1494" s="55"/>
      <c r="FHN1494" s="55"/>
      <c r="FHO1494" s="55"/>
      <c r="FHP1494" s="55"/>
      <c r="FHQ1494" s="55"/>
      <c r="FHR1494" s="55"/>
      <c r="FHS1494" s="55"/>
      <c r="FHT1494" s="55"/>
      <c r="FHU1494" s="55"/>
      <c r="FHV1494" s="55"/>
      <c r="FHW1494" s="55"/>
      <c r="FHX1494" s="55"/>
      <c r="FHY1494" s="55"/>
      <c r="FHZ1494" s="55"/>
      <c r="FIA1494" s="55"/>
      <c r="FIB1494" s="55"/>
      <c r="FIC1494" s="55"/>
      <c r="FID1494" s="55"/>
      <c r="FIE1494" s="55"/>
      <c r="FIF1494" s="55"/>
      <c r="FIG1494" s="55"/>
      <c r="FIH1494" s="55"/>
      <c r="FII1494" s="55"/>
      <c r="FIJ1494" s="55"/>
      <c r="FIK1494" s="55"/>
      <c r="FIL1494" s="55"/>
      <c r="FIM1494" s="55"/>
      <c r="FIN1494" s="55"/>
      <c r="FIO1494" s="55"/>
      <c r="FIP1494" s="55"/>
      <c r="FIQ1494" s="55"/>
      <c r="FIR1494" s="55"/>
      <c r="FIS1494" s="55"/>
      <c r="FIT1494" s="55"/>
      <c r="FIU1494" s="55"/>
      <c r="FIV1494" s="55"/>
      <c r="FIW1494" s="55"/>
      <c r="FIX1494" s="55"/>
      <c r="FIY1494" s="55"/>
      <c r="FIZ1494" s="55"/>
      <c r="FJA1494" s="55"/>
      <c r="FJB1494" s="55"/>
      <c r="FJC1494" s="55"/>
      <c r="FJD1494" s="55"/>
      <c r="FJE1494" s="55"/>
      <c r="FJF1494" s="55"/>
      <c r="FJG1494" s="55"/>
      <c r="FJH1494" s="55"/>
      <c r="FJI1494" s="55"/>
      <c r="FJJ1494" s="55"/>
      <c r="FJK1494" s="55"/>
      <c r="FJL1494" s="55"/>
      <c r="FJM1494" s="55"/>
      <c r="FJN1494" s="55"/>
      <c r="FJO1494" s="55"/>
      <c r="FJP1494" s="55"/>
      <c r="FJQ1494" s="55"/>
      <c r="FJR1494" s="55"/>
      <c r="FJS1494" s="55"/>
      <c r="FJT1494" s="55"/>
      <c r="FJU1494" s="55"/>
      <c r="FJV1494" s="55"/>
      <c r="FJW1494" s="55"/>
      <c r="FJX1494" s="55"/>
      <c r="FJY1494" s="55"/>
      <c r="FJZ1494" s="55"/>
      <c r="FKA1494" s="55"/>
      <c r="FKB1494" s="55"/>
      <c r="FKC1494" s="55"/>
      <c r="FKD1494" s="55"/>
      <c r="FKE1494" s="55"/>
      <c r="FKF1494" s="55"/>
      <c r="FKG1494" s="55"/>
      <c r="FKH1494" s="55"/>
      <c r="FKI1494" s="55"/>
      <c r="FKJ1494" s="55"/>
      <c r="FKK1494" s="55"/>
      <c r="FKL1494" s="55"/>
      <c r="FKM1494" s="55"/>
      <c r="FKN1494" s="55"/>
      <c r="FKO1494" s="55"/>
      <c r="FKP1494" s="55"/>
      <c r="FKQ1494" s="55"/>
      <c r="FKR1494" s="55"/>
      <c r="FKS1494" s="55"/>
      <c r="FKT1494" s="55"/>
      <c r="FKU1494" s="55"/>
      <c r="FKV1494" s="55"/>
      <c r="FKW1494" s="55"/>
      <c r="FKX1494" s="55"/>
      <c r="FKY1494" s="55"/>
      <c r="FKZ1494" s="55"/>
      <c r="FLA1494" s="55"/>
      <c r="FLB1494" s="55"/>
      <c r="FLC1494" s="55"/>
      <c r="FLD1494" s="55"/>
      <c r="FLE1494" s="55"/>
      <c r="FLF1494" s="55"/>
      <c r="FLG1494" s="55"/>
      <c r="FLH1494" s="55"/>
      <c r="FLI1494" s="55"/>
      <c r="FLJ1494" s="55"/>
      <c r="FLK1494" s="55"/>
      <c r="FLL1494" s="55"/>
      <c r="FLM1494" s="55"/>
      <c r="FLN1494" s="55"/>
      <c r="FLO1494" s="55"/>
      <c r="FLP1494" s="55"/>
      <c r="FLQ1494" s="55"/>
      <c r="FLR1494" s="55"/>
      <c r="FLS1494" s="55"/>
      <c r="FLT1494" s="55"/>
      <c r="FLU1494" s="55"/>
      <c r="FLV1494" s="55"/>
      <c r="FLW1494" s="55"/>
      <c r="FLX1494" s="55"/>
      <c r="FLY1494" s="55"/>
      <c r="FLZ1494" s="55"/>
      <c r="FMA1494" s="55"/>
      <c r="FMB1494" s="55"/>
      <c r="FMC1494" s="55"/>
      <c r="FMD1494" s="55"/>
      <c r="FME1494" s="55"/>
      <c r="FMF1494" s="55"/>
      <c r="FMG1494" s="55"/>
      <c r="FMH1494" s="55"/>
      <c r="FMI1494" s="55"/>
      <c r="FMJ1494" s="55"/>
      <c r="FMK1494" s="55"/>
      <c r="FML1494" s="55"/>
      <c r="FMM1494" s="55"/>
      <c r="FMN1494" s="55"/>
      <c r="FMO1494" s="55"/>
      <c r="FMP1494" s="55"/>
      <c r="FMQ1494" s="55"/>
      <c r="FMR1494" s="55"/>
      <c r="FMS1494" s="55"/>
      <c r="FMT1494" s="55"/>
      <c r="FMU1494" s="55"/>
      <c r="FMV1494" s="55"/>
      <c r="FMW1494" s="55"/>
      <c r="FMX1494" s="55"/>
      <c r="FMY1494" s="55"/>
      <c r="FMZ1494" s="55"/>
      <c r="FNA1494" s="55"/>
      <c r="FNB1494" s="55"/>
      <c r="FNC1494" s="55"/>
      <c r="FND1494" s="55"/>
      <c r="FNE1494" s="55"/>
      <c r="FNF1494" s="55"/>
      <c r="FNG1494" s="55"/>
      <c r="FNH1494" s="55"/>
      <c r="FNI1494" s="55"/>
      <c r="FNJ1494" s="55"/>
      <c r="FNK1494" s="55"/>
      <c r="FNL1494" s="55"/>
      <c r="FNM1494" s="55"/>
      <c r="FNN1494" s="55"/>
      <c r="FNO1494" s="55"/>
      <c r="FNP1494" s="55"/>
      <c r="FNQ1494" s="55"/>
      <c r="FNR1494" s="55"/>
      <c r="FNS1494" s="55"/>
      <c r="FNT1494" s="55"/>
      <c r="FNU1494" s="55"/>
      <c r="FNV1494" s="55"/>
      <c r="FNW1494" s="55"/>
      <c r="FNX1494" s="55"/>
      <c r="FNY1494" s="55"/>
      <c r="FNZ1494" s="55"/>
      <c r="FOA1494" s="55"/>
      <c r="FOB1494" s="55"/>
      <c r="FOC1494" s="55"/>
      <c r="FOD1494" s="55"/>
      <c r="FOE1494" s="55"/>
      <c r="FOF1494" s="55"/>
      <c r="FOG1494" s="55"/>
      <c r="FOH1494" s="55"/>
      <c r="FOI1494" s="55"/>
      <c r="FOJ1494" s="55"/>
      <c r="FOK1494" s="55"/>
      <c r="FOL1494" s="55"/>
      <c r="FOM1494" s="55"/>
      <c r="FON1494" s="55"/>
      <c r="FOO1494" s="55"/>
      <c r="FOP1494" s="55"/>
      <c r="FOQ1494" s="55"/>
      <c r="FOR1494" s="55"/>
      <c r="FOS1494" s="55"/>
      <c r="FOT1494" s="55"/>
      <c r="FOU1494" s="55"/>
      <c r="FOV1494" s="55"/>
      <c r="FOW1494" s="55"/>
      <c r="FOX1494" s="55"/>
      <c r="FOY1494" s="55"/>
      <c r="FOZ1494" s="55"/>
      <c r="FPA1494" s="55"/>
      <c r="FPB1494" s="55"/>
      <c r="FPC1494" s="55"/>
      <c r="FPD1494" s="55"/>
      <c r="FPE1494" s="55"/>
      <c r="FPF1494" s="55"/>
      <c r="FPG1494" s="55"/>
      <c r="FPH1494" s="55"/>
      <c r="FPI1494" s="55"/>
      <c r="FPJ1494" s="55"/>
      <c r="FPK1494" s="55"/>
      <c r="FPL1494" s="55"/>
      <c r="FPM1494" s="55"/>
      <c r="FPN1494" s="55"/>
      <c r="FPO1494" s="55"/>
      <c r="FPP1494" s="55"/>
      <c r="FPQ1494" s="55"/>
      <c r="FPR1494" s="55"/>
      <c r="FPS1494" s="55"/>
      <c r="FPT1494" s="55"/>
      <c r="FPU1494" s="55"/>
      <c r="FPV1494" s="55"/>
      <c r="FPW1494" s="55"/>
      <c r="FPX1494" s="55"/>
      <c r="FPY1494" s="55"/>
      <c r="FPZ1494" s="55"/>
      <c r="FQA1494" s="55"/>
      <c r="FQB1494" s="55"/>
      <c r="FQC1494" s="55"/>
      <c r="FQD1494" s="55"/>
      <c r="FQE1494" s="55"/>
      <c r="FQF1494" s="55"/>
      <c r="FQG1494" s="55"/>
      <c r="FQH1494" s="55"/>
      <c r="FQI1494" s="55"/>
      <c r="FQJ1494" s="55"/>
      <c r="FQK1494" s="55"/>
      <c r="FQL1494" s="55"/>
      <c r="FQM1494" s="55"/>
      <c r="FQN1494" s="55"/>
      <c r="FQO1494" s="55"/>
      <c r="FQP1494" s="55"/>
      <c r="FQQ1494" s="55"/>
      <c r="FQR1494" s="55"/>
      <c r="FQS1494" s="55"/>
      <c r="FQT1494" s="55"/>
      <c r="FQU1494" s="55"/>
      <c r="FQV1494" s="55"/>
      <c r="FQW1494" s="55"/>
      <c r="FQX1494" s="55"/>
      <c r="FQY1494" s="55"/>
      <c r="FQZ1494" s="55"/>
      <c r="FRA1494" s="55"/>
      <c r="FRB1494" s="55"/>
      <c r="FRC1494" s="55"/>
      <c r="FRD1494" s="55"/>
      <c r="FRE1494" s="55"/>
      <c r="FRF1494" s="55"/>
      <c r="FRG1494" s="55"/>
      <c r="FRH1494" s="55"/>
      <c r="FRI1494" s="55"/>
      <c r="FRJ1494" s="55"/>
      <c r="FRK1494" s="55"/>
      <c r="FRL1494" s="55"/>
      <c r="FRM1494" s="55"/>
      <c r="FRN1494" s="55"/>
      <c r="FRO1494" s="55"/>
      <c r="FRP1494" s="55"/>
      <c r="FRQ1494" s="55"/>
      <c r="FRR1494" s="55"/>
      <c r="FRS1494" s="55"/>
      <c r="FRT1494" s="55"/>
      <c r="FRU1494" s="55"/>
      <c r="FRV1494" s="55"/>
      <c r="FRW1494" s="55"/>
      <c r="FRX1494" s="55"/>
      <c r="FRY1494" s="55"/>
      <c r="FRZ1494" s="55"/>
      <c r="FSA1494" s="55"/>
      <c r="FSB1494" s="55"/>
      <c r="FSC1494" s="55"/>
      <c r="FSD1494" s="55"/>
      <c r="FSE1494" s="55"/>
      <c r="FSF1494" s="55"/>
      <c r="FSG1494" s="55"/>
      <c r="FSH1494" s="55"/>
      <c r="FSI1494" s="55"/>
      <c r="FSJ1494" s="55"/>
      <c r="FSK1494" s="55"/>
      <c r="FSL1494" s="55"/>
      <c r="FSM1494" s="55"/>
      <c r="FSN1494" s="55"/>
      <c r="FSO1494" s="55"/>
      <c r="FSP1494" s="55"/>
      <c r="FSQ1494" s="55"/>
      <c r="FSR1494" s="55"/>
      <c r="FSS1494" s="55"/>
      <c r="FST1494" s="55"/>
      <c r="FSU1494" s="55"/>
      <c r="FSV1494" s="55"/>
      <c r="FSW1494" s="55"/>
      <c r="FSX1494" s="55"/>
      <c r="FSY1494" s="55"/>
      <c r="FSZ1494" s="55"/>
      <c r="FTA1494" s="55"/>
      <c r="FTB1494" s="55"/>
      <c r="FTC1494" s="55"/>
      <c r="FTD1494" s="55"/>
      <c r="FTE1494" s="55"/>
      <c r="FTF1494" s="55"/>
      <c r="FTG1494" s="55"/>
      <c r="FTH1494" s="55"/>
      <c r="FTI1494" s="55"/>
      <c r="FTJ1494" s="55"/>
      <c r="FTK1494" s="55"/>
      <c r="FTL1494" s="55"/>
      <c r="FTM1494" s="55"/>
      <c r="FTN1494" s="55"/>
      <c r="FTO1494" s="55"/>
      <c r="FTP1494" s="55"/>
      <c r="FTQ1494" s="55"/>
      <c r="FTR1494" s="55"/>
      <c r="FTS1494" s="55"/>
      <c r="FTT1494" s="55"/>
      <c r="FTU1494" s="55"/>
      <c r="FTV1494" s="55"/>
      <c r="FTW1494" s="55"/>
      <c r="FTX1494" s="55"/>
      <c r="FTY1494" s="55"/>
      <c r="FTZ1494" s="55"/>
      <c r="FUA1494" s="55"/>
      <c r="FUB1494" s="55"/>
      <c r="FUC1494" s="55"/>
      <c r="FUD1494" s="55"/>
      <c r="FUE1494" s="55"/>
      <c r="FUF1494" s="55"/>
      <c r="FUG1494" s="55"/>
      <c r="FUH1494" s="55"/>
      <c r="FUI1494" s="55"/>
      <c r="FUJ1494" s="55"/>
      <c r="FUK1494" s="55"/>
      <c r="FUL1494" s="55"/>
      <c r="FUM1494" s="55"/>
      <c r="FUN1494" s="55"/>
      <c r="FUO1494" s="55"/>
      <c r="FUP1494" s="55"/>
      <c r="FUQ1494" s="55"/>
      <c r="FUR1494" s="55"/>
      <c r="FUS1494" s="55"/>
      <c r="FUT1494" s="55"/>
      <c r="FUU1494" s="55"/>
      <c r="FUV1494" s="55"/>
      <c r="FUW1494" s="55"/>
      <c r="FUX1494" s="55"/>
      <c r="FUY1494" s="55"/>
      <c r="FUZ1494" s="55"/>
      <c r="FVA1494" s="55"/>
      <c r="FVB1494" s="55"/>
      <c r="FVC1494" s="55"/>
      <c r="FVD1494" s="55"/>
      <c r="FVE1494" s="55"/>
      <c r="FVF1494" s="55"/>
      <c r="FVG1494" s="55"/>
      <c r="FVH1494" s="55"/>
      <c r="FVI1494" s="55"/>
      <c r="FVJ1494" s="55"/>
      <c r="FVK1494" s="55"/>
      <c r="FVL1494" s="55"/>
      <c r="FVM1494" s="55"/>
      <c r="FVN1494" s="55"/>
      <c r="FVO1494" s="55"/>
      <c r="FVP1494" s="55"/>
      <c r="FVQ1494" s="55"/>
      <c r="FVR1494" s="55"/>
      <c r="FVS1494" s="55"/>
      <c r="FVT1494" s="55"/>
      <c r="FVU1494" s="55"/>
      <c r="FVV1494" s="55"/>
      <c r="FVW1494" s="55"/>
      <c r="FVX1494" s="55"/>
      <c r="FVY1494" s="55"/>
      <c r="FVZ1494" s="55"/>
      <c r="FWA1494" s="55"/>
      <c r="FWB1494" s="55"/>
      <c r="FWC1494" s="55"/>
      <c r="FWD1494" s="55"/>
      <c r="FWE1494" s="55"/>
      <c r="FWF1494" s="55"/>
      <c r="FWG1494" s="55"/>
      <c r="FWH1494" s="55"/>
      <c r="FWI1494" s="55"/>
      <c r="FWJ1494" s="55"/>
      <c r="FWK1494" s="55"/>
      <c r="FWL1494" s="55"/>
      <c r="FWM1494" s="55"/>
      <c r="FWN1494" s="55"/>
      <c r="FWO1494" s="55"/>
      <c r="FWP1494" s="55"/>
      <c r="FWQ1494" s="55"/>
      <c r="FWR1494" s="55"/>
      <c r="FWS1494" s="55"/>
      <c r="FWT1494" s="55"/>
      <c r="FWU1494" s="55"/>
      <c r="FWV1494" s="55"/>
      <c r="FWW1494" s="55"/>
      <c r="FWX1494" s="55"/>
      <c r="FWY1494" s="55"/>
      <c r="FWZ1494" s="55"/>
      <c r="FXA1494" s="55"/>
      <c r="FXB1494" s="55"/>
      <c r="FXC1494" s="55"/>
      <c r="FXD1494" s="55"/>
      <c r="FXE1494" s="55"/>
      <c r="FXF1494" s="55"/>
      <c r="FXG1494" s="55"/>
      <c r="FXH1494" s="55"/>
      <c r="FXI1494" s="55"/>
      <c r="FXJ1494" s="55"/>
      <c r="FXK1494" s="55"/>
      <c r="FXL1494" s="55"/>
      <c r="FXM1494" s="55"/>
      <c r="FXN1494" s="55"/>
      <c r="FXO1494" s="55"/>
      <c r="FXP1494" s="55"/>
      <c r="FXQ1494" s="55"/>
      <c r="FXR1494" s="55"/>
      <c r="FXS1494" s="55"/>
      <c r="FXT1494" s="55"/>
      <c r="FXU1494" s="55"/>
      <c r="FXV1494" s="55"/>
      <c r="FXW1494" s="55"/>
      <c r="FXX1494" s="55"/>
      <c r="FXY1494" s="55"/>
      <c r="FXZ1494" s="55"/>
      <c r="FYA1494" s="55"/>
      <c r="FYB1494" s="55"/>
      <c r="FYC1494" s="55"/>
      <c r="FYD1494" s="55"/>
      <c r="FYE1494" s="55"/>
      <c r="FYF1494" s="55"/>
      <c r="FYG1494" s="55"/>
      <c r="FYH1494" s="55"/>
      <c r="FYI1494" s="55"/>
      <c r="FYJ1494" s="55"/>
      <c r="FYK1494" s="55"/>
      <c r="FYL1494" s="55"/>
      <c r="FYM1494" s="55"/>
      <c r="FYN1494" s="55"/>
      <c r="FYO1494" s="55"/>
      <c r="FYP1494" s="55"/>
      <c r="FYQ1494" s="55"/>
      <c r="FYR1494" s="55"/>
      <c r="FYS1494" s="55"/>
      <c r="FYT1494" s="55"/>
      <c r="FYU1494" s="55"/>
      <c r="FYV1494" s="55"/>
      <c r="FYW1494" s="55"/>
      <c r="FYX1494" s="55"/>
      <c r="FYY1494" s="55"/>
      <c r="FYZ1494" s="55"/>
      <c r="FZA1494" s="55"/>
      <c r="FZB1494" s="55"/>
      <c r="FZC1494" s="55"/>
      <c r="FZD1494" s="55"/>
      <c r="FZE1494" s="55"/>
      <c r="FZF1494" s="55"/>
      <c r="FZG1494" s="55"/>
      <c r="FZH1494" s="55"/>
      <c r="FZI1494" s="55"/>
      <c r="FZJ1494" s="55"/>
      <c r="FZK1494" s="55"/>
      <c r="FZL1494" s="55"/>
      <c r="FZM1494" s="55"/>
      <c r="FZN1494" s="55"/>
      <c r="FZO1494" s="55"/>
      <c r="FZP1494" s="55"/>
      <c r="FZQ1494" s="55"/>
      <c r="FZR1494" s="55"/>
      <c r="FZS1494" s="55"/>
      <c r="FZT1494" s="55"/>
      <c r="FZU1494" s="55"/>
      <c r="FZV1494" s="55"/>
      <c r="FZW1494" s="55"/>
      <c r="FZX1494" s="55"/>
      <c r="FZY1494" s="55"/>
      <c r="FZZ1494" s="55"/>
      <c r="GAA1494" s="55"/>
      <c r="GAB1494" s="55"/>
      <c r="GAC1494" s="55"/>
      <c r="GAD1494" s="55"/>
      <c r="GAE1494" s="55"/>
      <c r="GAF1494" s="55"/>
      <c r="GAG1494" s="55"/>
      <c r="GAH1494" s="55"/>
      <c r="GAI1494" s="55"/>
      <c r="GAJ1494" s="55"/>
      <c r="GAK1494" s="55"/>
      <c r="GAL1494" s="55"/>
      <c r="GAM1494" s="55"/>
      <c r="GAN1494" s="55"/>
      <c r="GAO1494" s="55"/>
      <c r="GAP1494" s="55"/>
      <c r="GAQ1494" s="55"/>
      <c r="GAR1494" s="55"/>
      <c r="GAS1494" s="55"/>
      <c r="GAT1494" s="55"/>
      <c r="GAU1494" s="55"/>
      <c r="GAV1494" s="55"/>
      <c r="GAW1494" s="55"/>
      <c r="GAX1494" s="55"/>
      <c r="GAY1494" s="55"/>
      <c r="GAZ1494" s="55"/>
      <c r="GBA1494" s="55"/>
      <c r="GBB1494" s="55"/>
      <c r="GBC1494" s="55"/>
      <c r="GBD1494" s="55"/>
      <c r="GBE1494" s="55"/>
      <c r="GBF1494" s="55"/>
      <c r="GBG1494" s="55"/>
      <c r="GBH1494" s="55"/>
      <c r="GBI1494" s="55"/>
      <c r="GBJ1494" s="55"/>
      <c r="GBK1494" s="55"/>
      <c r="GBL1494" s="55"/>
      <c r="GBM1494" s="55"/>
      <c r="GBN1494" s="55"/>
      <c r="GBO1494" s="55"/>
      <c r="GBP1494" s="55"/>
      <c r="GBQ1494" s="55"/>
      <c r="GBR1494" s="55"/>
      <c r="GBS1494" s="55"/>
      <c r="GBT1494" s="55"/>
      <c r="GBU1494" s="55"/>
      <c r="GBV1494" s="55"/>
      <c r="GBW1494" s="55"/>
      <c r="GBX1494" s="55"/>
      <c r="GBY1494" s="55"/>
      <c r="GBZ1494" s="55"/>
      <c r="GCA1494" s="55"/>
      <c r="GCB1494" s="55"/>
      <c r="GCC1494" s="55"/>
      <c r="GCD1494" s="55"/>
      <c r="GCE1494" s="55"/>
      <c r="GCF1494" s="55"/>
      <c r="GCG1494" s="55"/>
      <c r="GCH1494" s="55"/>
      <c r="GCI1494" s="55"/>
      <c r="GCJ1494" s="55"/>
      <c r="GCK1494" s="55"/>
      <c r="GCL1494" s="55"/>
      <c r="GCM1494" s="55"/>
      <c r="GCN1494" s="55"/>
      <c r="GCO1494" s="55"/>
      <c r="GCP1494" s="55"/>
      <c r="GCQ1494" s="55"/>
      <c r="GCR1494" s="55"/>
      <c r="GCS1494" s="55"/>
      <c r="GCT1494" s="55"/>
      <c r="GCU1494" s="55"/>
      <c r="GCV1494" s="55"/>
      <c r="GCW1494" s="55"/>
      <c r="GCX1494" s="55"/>
      <c r="GCY1494" s="55"/>
      <c r="GCZ1494" s="55"/>
      <c r="GDA1494" s="55"/>
      <c r="GDB1494" s="55"/>
      <c r="GDC1494" s="55"/>
      <c r="GDD1494" s="55"/>
      <c r="GDE1494" s="55"/>
      <c r="GDF1494" s="55"/>
      <c r="GDG1494" s="55"/>
      <c r="GDH1494" s="55"/>
      <c r="GDI1494" s="55"/>
      <c r="GDJ1494" s="55"/>
      <c r="GDK1494" s="55"/>
      <c r="GDL1494" s="55"/>
      <c r="GDM1494" s="55"/>
      <c r="GDN1494" s="55"/>
      <c r="GDO1494" s="55"/>
      <c r="GDP1494" s="55"/>
      <c r="GDQ1494" s="55"/>
      <c r="GDR1494" s="55"/>
      <c r="GDS1494" s="55"/>
      <c r="GDT1494" s="55"/>
      <c r="GDU1494" s="55"/>
      <c r="GDV1494" s="55"/>
      <c r="GDW1494" s="55"/>
      <c r="GDX1494" s="55"/>
      <c r="GDY1494" s="55"/>
      <c r="GDZ1494" s="55"/>
      <c r="GEA1494" s="55"/>
      <c r="GEB1494" s="55"/>
      <c r="GEC1494" s="55"/>
      <c r="GED1494" s="55"/>
      <c r="GEE1494" s="55"/>
      <c r="GEF1494" s="55"/>
      <c r="GEG1494" s="55"/>
      <c r="GEH1494" s="55"/>
      <c r="GEI1494" s="55"/>
      <c r="GEJ1494" s="55"/>
      <c r="GEK1494" s="55"/>
      <c r="GEL1494" s="55"/>
      <c r="GEM1494" s="55"/>
      <c r="GEN1494" s="55"/>
      <c r="GEO1494" s="55"/>
      <c r="GEP1494" s="55"/>
      <c r="GEQ1494" s="55"/>
      <c r="GER1494" s="55"/>
      <c r="GES1494" s="55"/>
      <c r="GET1494" s="55"/>
      <c r="GEU1494" s="55"/>
      <c r="GEV1494" s="55"/>
      <c r="GEW1494" s="55"/>
      <c r="GEX1494" s="55"/>
      <c r="GEY1494" s="55"/>
      <c r="GEZ1494" s="55"/>
      <c r="GFA1494" s="55"/>
      <c r="GFB1494" s="55"/>
      <c r="GFC1494" s="55"/>
      <c r="GFD1494" s="55"/>
      <c r="GFE1494" s="55"/>
      <c r="GFF1494" s="55"/>
      <c r="GFG1494" s="55"/>
      <c r="GFH1494" s="55"/>
      <c r="GFI1494" s="55"/>
      <c r="GFJ1494" s="55"/>
      <c r="GFK1494" s="55"/>
      <c r="GFL1494" s="55"/>
      <c r="GFM1494" s="55"/>
      <c r="GFN1494" s="55"/>
      <c r="GFO1494" s="55"/>
      <c r="GFP1494" s="55"/>
      <c r="GFQ1494" s="55"/>
      <c r="GFR1494" s="55"/>
      <c r="GFS1494" s="55"/>
      <c r="GFT1494" s="55"/>
      <c r="GFU1494" s="55"/>
      <c r="GFV1494" s="55"/>
      <c r="GFW1494" s="55"/>
      <c r="GFX1494" s="55"/>
      <c r="GFY1494" s="55"/>
      <c r="GFZ1494" s="55"/>
      <c r="GGA1494" s="55"/>
      <c r="GGB1494" s="55"/>
      <c r="GGC1494" s="55"/>
      <c r="GGD1494" s="55"/>
      <c r="GGE1494" s="55"/>
      <c r="GGF1494" s="55"/>
      <c r="GGG1494" s="55"/>
      <c r="GGH1494" s="55"/>
      <c r="GGI1494" s="55"/>
      <c r="GGJ1494" s="55"/>
      <c r="GGK1494" s="55"/>
      <c r="GGL1494" s="55"/>
      <c r="GGM1494" s="55"/>
      <c r="GGN1494" s="55"/>
      <c r="GGO1494" s="55"/>
      <c r="GGP1494" s="55"/>
      <c r="GGQ1494" s="55"/>
      <c r="GGR1494" s="55"/>
      <c r="GGS1494" s="55"/>
      <c r="GGT1494" s="55"/>
      <c r="GGU1494" s="55"/>
      <c r="GGV1494" s="55"/>
      <c r="GGW1494" s="55"/>
      <c r="GGX1494" s="55"/>
      <c r="GGY1494" s="55"/>
      <c r="GGZ1494" s="55"/>
      <c r="GHA1494" s="55"/>
      <c r="GHB1494" s="55"/>
      <c r="GHC1494" s="55"/>
      <c r="GHD1494" s="55"/>
      <c r="GHE1494" s="55"/>
      <c r="GHF1494" s="55"/>
      <c r="GHG1494" s="55"/>
      <c r="GHH1494" s="55"/>
      <c r="GHI1494" s="55"/>
      <c r="GHJ1494" s="55"/>
      <c r="GHK1494" s="55"/>
      <c r="GHL1494" s="55"/>
      <c r="GHM1494" s="55"/>
      <c r="GHN1494" s="55"/>
      <c r="GHO1494" s="55"/>
      <c r="GHP1494" s="55"/>
      <c r="GHQ1494" s="55"/>
      <c r="GHR1494" s="55"/>
      <c r="GHS1494" s="55"/>
      <c r="GHT1494" s="55"/>
      <c r="GHU1494" s="55"/>
      <c r="GHV1494" s="55"/>
      <c r="GHW1494" s="55"/>
      <c r="GHX1494" s="55"/>
      <c r="GHY1494" s="55"/>
      <c r="GHZ1494" s="55"/>
      <c r="GIA1494" s="55"/>
      <c r="GIB1494" s="55"/>
      <c r="GIC1494" s="55"/>
      <c r="GID1494" s="55"/>
      <c r="GIE1494" s="55"/>
      <c r="GIF1494" s="55"/>
      <c r="GIG1494" s="55"/>
      <c r="GIH1494" s="55"/>
      <c r="GII1494" s="55"/>
      <c r="GIJ1494" s="55"/>
      <c r="GIK1494" s="55"/>
      <c r="GIL1494" s="55"/>
      <c r="GIM1494" s="55"/>
      <c r="GIN1494" s="55"/>
      <c r="GIO1494" s="55"/>
      <c r="GIP1494" s="55"/>
      <c r="GIQ1494" s="55"/>
      <c r="GIR1494" s="55"/>
      <c r="GIS1494" s="55"/>
      <c r="GIT1494" s="55"/>
      <c r="GIU1494" s="55"/>
      <c r="GIV1494" s="55"/>
      <c r="GIW1494" s="55"/>
      <c r="GIX1494" s="55"/>
      <c r="GIY1494" s="55"/>
      <c r="GIZ1494" s="55"/>
      <c r="GJA1494" s="55"/>
      <c r="GJB1494" s="55"/>
      <c r="GJC1494" s="55"/>
      <c r="GJD1494" s="55"/>
      <c r="GJE1494" s="55"/>
      <c r="GJF1494" s="55"/>
      <c r="GJG1494" s="55"/>
      <c r="GJH1494" s="55"/>
      <c r="GJI1494" s="55"/>
      <c r="GJJ1494" s="55"/>
      <c r="GJK1494" s="55"/>
      <c r="GJL1494" s="55"/>
      <c r="GJM1494" s="55"/>
      <c r="GJN1494" s="55"/>
      <c r="GJO1494" s="55"/>
      <c r="GJP1494" s="55"/>
      <c r="GJQ1494" s="55"/>
      <c r="GJR1494" s="55"/>
      <c r="GJS1494" s="55"/>
      <c r="GJT1494" s="55"/>
      <c r="GJU1494" s="55"/>
      <c r="GJV1494" s="55"/>
      <c r="GJW1494" s="55"/>
      <c r="GJX1494" s="55"/>
      <c r="GJY1494" s="55"/>
      <c r="GJZ1494" s="55"/>
      <c r="GKA1494" s="55"/>
      <c r="GKB1494" s="55"/>
      <c r="GKC1494" s="55"/>
      <c r="GKD1494" s="55"/>
      <c r="GKE1494" s="55"/>
      <c r="GKF1494" s="55"/>
      <c r="GKG1494" s="55"/>
      <c r="GKH1494" s="55"/>
      <c r="GKI1494" s="55"/>
      <c r="GKJ1494" s="55"/>
      <c r="GKK1494" s="55"/>
      <c r="GKL1494" s="55"/>
      <c r="GKM1494" s="55"/>
      <c r="GKN1494" s="55"/>
      <c r="GKO1494" s="55"/>
      <c r="GKP1494" s="55"/>
      <c r="GKQ1494" s="55"/>
      <c r="GKR1494" s="55"/>
      <c r="GKS1494" s="55"/>
      <c r="GKT1494" s="55"/>
      <c r="GKU1494" s="55"/>
      <c r="GKV1494" s="55"/>
      <c r="GKW1494" s="55"/>
      <c r="GKX1494" s="55"/>
      <c r="GKY1494" s="55"/>
      <c r="GKZ1494" s="55"/>
      <c r="GLA1494" s="55"/>
      <c r="GLB1494" s="55"/>
      <c r="GLC1494" s="55"/>
      <c r="GLD1494" s="55"/>
      <c r="GLE1494" s="55"/>
      <c r="GLF1494" s="55"/>
      <c r="GLG1494" s="55"/>
      <c r="GLH1494" s="55"/>
      <c r="GLI1494" s="55"/>
      <c r="GLJ1494" s="55"/>
      <c r="GLK1494" s="55"/>
      <c r="GLL1494" s="55"/>
      <c r="GLM1494" s="55"/>
      <c r="GLN1494" s="55"/>
      <c r="GLO1494" s="55"/>
      <c r="GLP1494" s="55"/>
      <c r="GLQ1494" s="55"/>
      <c r="GLR1494" s="55"/>
      <c r="GLS1494" s="55"/>
      <c r="GLT1494" s="55"/>
      <c r="GLU1494" s="55"/>
      <c r="GLV1494" s="55"/>
      <c r="GLW1494" s="55"/>
      <c r="GLX1494" s="55"/>
      <c r="GLY1494" s="55"/>
      <c r="GLZ1494" s="55"/>
      <c r="GMA1494" s="55"/>
      <c r="GMB1494" s="55"/>
      <c r="GMC1494" s="55"/>
      <c r="GMD1494" s="55"/>
      <c r="GME1494" s="55"/>
      <c r="GMF1494" s="55"/>
      <c r="GMG1494" s="55"/>
      <c r="GMH1494" s="55"/>
      <c r="GMI1494" s="55"/>
      <c r="GMJ1494" s="55"/>
      <c r="GMK1494" s="55"/>
      <c r="GML1494" s="55"/>
      <c r="GMM1494" s="55"/>
      <c r="GMN1494" s="55"/>
      <c r="GMO1494" s="55"/>
      <c r="GMP1494" s="55"/>
      <c r="GMQ1494" s="55"/>
      <c r="GMR1494" s="55"/>
      <c r="GMS1494" s="55"/>
      <c r="GMT1494" s="55"/>
      <c r="GMU1494" s="55"/>
      <c r="GMV1494" s="55"/>
      <c r="GMW1494" s="55"/>
      <c r="GMX1494" s="55"/>
      <c r="GMY1494" s="55"/>
      <c r="GMZ1494" s="55"/>
      <c r="GNA1494" s="55"/>
      <c r="GNB1494" s="55"/>
      <c r="GNC1494" s="55"/>
      <c r="GND1494" s="55"/>
      <c r="GNE1494" s="55"/>
      <c r="GNF1494" s="55"/>
      <c r="GNG1494" s="55"/>
      <c r="GNH1494" s="55"/>
      <c r="GNI1494" s="55"/>
      <c r="GNJ1494" s="55"/>
      <c r="GNK1494" s="55"/>
      <c r="GNL1494" s="55"/>
      <c r="GNM1494" s="55"/>
      <c r="GNN1494" s="55"/>
      <c r="GNO1494" s="55"/>
      <c r="GNP1494" s="55"/>
      <c r="GNQ1494" s="55"/>
      <c r="GNR1494" s="55"/>
      <c r="GNS1494" s="55"/>
      <c r="GNT1494" s="55"/>
      <c r="GNU1494" s="55"/>
      <c r="GNV1494" s="55"/>
      <c r="GNW1494" s="55"/>
      <c r="GNX1494" s="55"/>
      <c r="GNY1494" s="55"/>
      <c r="GNZ1494" s="55"/>
      <c r="GOA1494" s="55"/>
      <c r="GOB1494" s="55"/>
      <c r="GOC1494" s="55"/>
      <c r="GOD1494" s="55"/>
      <c r="GOE1494" s="55"/>
      <c r="GOF1494" s="55"/>
      <c r="GOG1494" s="55"/>
      <c r="GOH1494" s="55"/>
      <c r="GOI1494" s="55"/>
      <c r="GOJ1494" s="55"/>
      <c r="GOK1494" s="55"/>
      <c r="GOL1494" s="55"/>
      <c r="GOM1494" s="55"/>
      <c r="GON1494" s="55"/>
      <c r="GOO1494" s="55"/>
      <c r="GOP1494" s="55"/>
      <c r="GOQ1494" s="55"/>
      <c r="GOR1494" s="55"/>
      <c r="GOS1494" s="55"/>
      <c r="GOT1494" s="55"/>
      <c r="GOU1494" s="55"/>
      <c r="GOV1494" s="55"/>
      <c r="GOW1494" s="55"/>
      <c r="GOX1494" s="55"/>
      <c r="GOY1494" s="55"/>
      <c r="GOZ1494" s="55"/>
      <c r="GPA1494" s="55"/>
      <c r="GPB1494" s="55"/>
      <c r="GPC1494" s="55"/>
      <c r="GPD1494" s="55"/>
      <c r="GPE1494" s="55"/>
      <c r="GPF1494" s="55"/>
      <c r="GPG1494" s="55"/>
      <c r="GPH1494" s="55"/>
      <c r="GPI1494" s="55"/>
      <c r="GPJ1494" s="55"/>
      <c r="GPK1494" s="55"/>
      <c r="GPL1494" s="55"/>
      <c r="GPM1494" s="55"/>
      <c r="GPN1494" s="55"/>
      <c r="GPO1494" s="55"/>
      <c r="GPP1494" s="55"/>
      <c r="GPQ1494" s="55"/>
      <c r="GPR1494" s="55"/>
      <c r="GPS1494" s="55"/>
      <c r="GPT1494" s="55"/>
      <c r="GPU1494" s="55"/>
      <c r="GPV1494" s="55"/>
      <c r="GPW1494" s="55"/>
      <c r="GPX1494" s="55"/>
      <c r="GPY1494" s="55"/>
      <c r="GPZ1494" s="55"/>
      <c r="GQA1494" s="55"/>
      <c r="GQB1494" s="55"/>
      <c r="GQC1494" s="55"/>
      <c r="GQD1494" s="55"/>
      <c r="GQE1494" s="55"/>
      <c r="GQF1494" s="55"/>
      <c r="GQG1494" s="55"/>
      <c r="GQH1494" s="55"/>
      <c r="GQI1494" s="55"/>
      <c r="GQJ1494" s="55"/>
      <c r="GQK1494" s="55"/>
      <c r="GQL1494" s="55"/>
      <c r="GQM1494" s="55"/>
      <c r="GQN1494" s="55"/>
      <c r="GQO1494" s="55"/>
      <c r="GQP1494" s="55"/>
      <c r="GQQ1494" s="55"/>
      <c r="GQR1494" s="55"/>
      <c r="GQS1494" s="55"/>
      <c r="GQT1494" s="55"/>
      <c r="GQU1494" s="55"/>
      <c r="GQV1494" s="55"/>
      <c r="GQW1494" s="55"/>
      <c r="GQX1494" s="55"/>
      <c r="GQY1494" s="55"/>
      <c r="GQZ1494" s="55"/>
      <c r="GRA1494" s="55"/>
      <c r="GRB1494" s="55"/>
      <c r="GRC1494" s="55"/>
      <c r="GRD1494" s="55"/>
      <c r="GRE1494" s="55"/>
      <c r="GRF1494" s="55"/>
      <c r="GRG1494" s="55"/>
      <c r="GRH1494" s="55"/>
      <c r="GRI1494" s="55"/>
      <c r="GRJ1494" s="55"/>
      <c r="GRK1494" s="55"/>
      <c r="GRL1494" s="55"/>
      <c r="GRM1494" s="55"/>
      <c r="GRN1494" s="55"/>
      <c r="GRO1494" s="55"/>
      <c r="GRP1494" s="55"/>
      <c r="GRQ1494" s="55"/>
      <c r="GRR1494" s="55"/>
      <c r="GRS1494" s="55"/>
      <c r="GRT1494" s="55"/>
      <c r="GRU1494" s="55"/>
      <c r="GRV1494" s="55"/>
      <c r="GRW1494" s="55"/>
      <c r="GRX1494" s="55"/>
      <c r="GRY1494" s="55"/>
      <c r="GRZ1494" s="55"/>
      <c r="GSA1494" s="55"/>
      <c r="GSB1494" s="55"/>
      <c r="GSC1494" s="55"/>
      <c r="GSD1494" s="55"/>
      <c r="GSE1494" s="55"/>
      <c r="GSF1494" s="55"/>
      <c r="GSG1494" s="55"/>
      <c r="GSH1494" s="55"/>
      <c r="GSI1494" s="55"/>
      <c r="GSJ1494" s="55"/>
      <c r="GSK1494" s="55"/>
      <c r="GSL1494" s="55"/>
      <c r="GSM1494" s="55"/>
      <c r="GSN1494" s="55"/>
      <c r="GSO1494" s="55"/>
      <c r="GSP1494" s="55"/>
      <c r="GSQ1494" s="55"/>
      <c r="GSR1494" s="55"/>
      <c r="GSS1494" s="55"/>
      <c r="GST1494" s="55"/>
      <c r="GSU1494" s="55"/>
      <c r="GSV1494" s="55"/>
      <c r="GSW1494" s="55"/>
      <c r="GSX1494" s="55"/>
      <c r="GSY1494" s="55"/>
      <c r="GSZ1494" s="55"/>
      <c r="GTA1494" s="55"/>
      <c r="GTB1494" s="55"/>
      <c r="GTC1494" s="55"/>
      <c r="GTD1494" s="55"/>
      <c r="GTE1494" s="55"/>
      <c r="GTF1494" s="55"/>
      <c r="GTG1494" s="55"/>
      <c r="GTH1494" s="55"/>
      <c r="GTI1494" s="55"/>
      <c r="GTJ1494" s="55"/>
      <c r="GTK1494" s="55"/>
      <c r="GTL1494" s="55"/>
      <c r="GTM1494" s="55"/>
      <c r="GTN1494" s="55"/>
      <c r="GTO1494" s="55"/>
      <c r="GTP1494" s="55"/>
      <c r="GTQ1494" s="55"/>
      <c r="GTR1494" s="55"/>
      <c r="GTS1494" s="55"/>
      <c r="GTT1494" s="55"/>
      <c r="GTU1494" s="55"/>
      <c r="GTV1494" s="55"/>
      <c r="GTW1494" s="55"/>
      <c r="GTX1494" s="55"/>
      <c r="GTY1494" s="55"/>
      <c r="GTZ1494" s="55"/>
      <c r="GUA1494" s="55"/>
      <c r="GUB1494" s="55"/>
      <c r="GUC1494" s="55"/>
      <c r="GUD1494" s="55"/>
      <c r="GUE1494" s="55"/>
      <c r="GUF1494" s="55"/>
      <c r="GUG1494" s="55"/>
      <c r="GUH1494" s="55"/>
      <c r="GUI1494" s="55"/>
      <c r="GUJ1494" s="55"/>
      <c r="GUK1494" s="55"/>
      <c r="GUL1494" s="55"/>
      <c r="GUM1494" s="55"/>
      <c r="GUN1494" s="55"/>
      <c r="GUO1494" s="55"/>
      <c r="GUP1494" s="55"/>
      <c r="GUQ1494" s="55"/>
      <c r="GUR1494" s="55"/>
      <c r="GUS1494" s="55"/>
      <c r="GUT1494" s="55"/>
      <c r="GUU1494" s="55"/>
      <c r="GUV1494" s="55"/>
      <c r="GUW1494" s="55"/>
      <c r="GUX1494" s="55"/>
      <c r="GUY1494" s="55"/>
      <c r="GUZ1494" s="55"/>
      <c r="GVA1494" s="55"/>
      <c r="GVB1494" s="55"/>
      <c r="GVC1494" s="55"/>
      <c r="GVD1494" s="55"/>
      <c r="GVE1494" s="55"/>
      <c r="GVF1494" s="55"/>
      <c r="GVG1494" s="55"/>
      <c r="GVH1494" s="55"/>
      <c r="GVI1494" s="55"/>
      <c r="GVJ1494" s="55"/>
      <c r="GVK1494" s="55"/>
      <c r="GVL1494" s="55"/>
      <c r="GVM1494" s="55"/>
      <c r="GVN1494" s="55"/>
      <c r="GVO1494" s="55"/>
      <c r="GVP1494" s="55"/>
      <c r="GVQ1494" s="55"/>
      <c r="GVR1494" s="55"/>
      <c r="GVS1494" s="55"/>
      <c r="GVT1494" s="55"/>
      <c r="GVU1494" s="55"/>
      <c r="GVV1494" s="55"/>
      <c r="GVW1494" s="55"/>
      <c r="GVX1494" s="55"/>
      <c r="GVY1494" s="55"/>
      <c r="GVZ1494" s="55"/>
      <c r="GWA1494" s="55"/>
      <c r="GWB1494" s="55"/>
      <c r="GWC1494" s="55"/>
      <c r="GWD1494" s="55"/>
      <c r="GWE1494" s="55"/>
      <c r="GWF1494" s="55"/>
      <c r="GWG1494" s="55"/>
      <c r="GWH1494" s="55"/>
      <c r="GWI1494" s="55"/>
      <c r="GWJ1494" s="55"/>
      <c r="GWK1494" s="55"/>
      <c r="GWL1494" s="55"/>
      <c r="GWM1494" s="55"/>
      <c r="GWN1494" s="55"/>
      <c r="GWO1494" s="55"/>
      <c r="GWP1494" s="55"/>
      <c r="GWQ1494" s="55"/>
      <c r="GWR1494" s="55"/>
      <c r="GWS1494" s="55"/>
      <c r="GWT1494" s="55"/>
      <c r="GWU1494" s="55"/>
      <c r="GWV1494" s="55"/>
      <c r="GWW1494" s="55"/>
      <c r="GWX1494" s="55"/>
      <c r="GWY1494" s="55"/>
      <c r="GWZ1494" s="55"/>
      <c r="GXA1494" s="55"/>
      <c r="GXB1494" s="55"/>
      <c r="GXC1494" s="55"/>
      <c r="GXD1494" s="55"/>
      <c r="GXE1494" s="55"/>
      <c r="GXF1494" s="55"/>
      <c r="GXG1494" s="55"/>
      <c r="GXH1494" s="55"/>
      <c r="GXI1494" s="55"/>
      <c r="GXJ1494" s="55"/>
      <c r="GXK1494" s="55"/>
      <c r="GXL1494" s="55"/>
      <c r="GXM1494" s="55"/>
      <c r="GXN1494" s="55"/>
      <c r="GXO1494" s="55"/>
      <c r="GXP1494" s="55"/>
      <c r="GXQ1494" s="55"/>
      <c r="GXR1494" s="55"/>
      <c r="GXS1494" s="55"/>
      <c r="GXT1494" s="55"/>
      <c r="GXU1494" s="55"/>
      <c r="GXV1494" s="55"/>
      <c r="GXW1494" s="55"/>
      <c r="GXX1494" s="55"/>
      <c r="GXY1494" s="55"/>
      <c r="GXZ1494" s="55"/>
      <c r="GYA1494" s="55"/>
      <c r="GYB1494" s="55"/>
      <c r="GYC1494" s="55"/>
      <c r="GYD1494" s="55"/>
      <c r="GYE1494" s="55"/>
      <c r="GYF1494" s="55"/>
      <c r="GYG1494" s="55"/>
      <c r="GYH1494" s="55"/>
      <c r="GYI1494" s="55"/>
      <c r="GYJ1494" s="55"/>
      <c r="GYK1494" s="55"/>
      <c r="GYL1494" s="55"/>
      <c r="GYM1494" s="55"/>
      <c r="GYN1494" s="55"/>
      <c r="GYO1494" s="55"/>
      <c r="GYP1494" s="55"/>
      <c r="GYQ1494" s="55"/>
      <c r="GYR1494" s="55"/>
      <c r="GYS1494" s="55"/>
      <c r="GYT1494" s="55"/>
      <c r="GYU1494" s="55"/>
      <c r="GYV1494" s="55"/>
      <c r="GYW1494" s="55"/>
      <c r="GYX1494" s="55"/>
      <c r="GYY1494" s="55"/>
      <c r="GYZ1494" s="55"/>
      <c r="GZA1494" s="55"/>
      <c r="GZB1494" s="55"/>
      <c r="GZC1494" s="55"/>
      <c r="GZD1494" s="55"/>
      <c r="GZE1494" s="55"/>
      <c r="GZF1494" s="55"/>
      <c r="GZG1494" s="55"/>
      <c r="GZH1494" s="55"/>
      <c r="GZI1494" s="55"/>
      <c r="GZJ1494" s="55"/>
      <c r="GZK1494" s="55"/>
      <c r="GZL1494" s="55"/>
      <c r="GZM1494" s="55"/>
      <c r="GZN1494" s="55"/>
      <c r="GZO1494" s="55"/>
      <c r="GZP1494" s="55"/>
      <c r="GZQ1494" s="55"/>
      <c r="GZR1494" s="55"/>
      <c r="GZS1494" s="55"/>
      <c r="GZT1494" s="55"/>
      <c r="GZU1494" s="55"/>
      <c r="GZV1494" s="55"/>
      <c r="GZW1494" s="55"/>
      <c r="GZX1494" s="55"/>
      <c r="GZY1494" s="55"/>
      <c r="GZZ1494" s="55"/>
      <c r="HAA1494" s="55"/>
      <c r="HAB1494" s="55"/>
      <c r="HAC1494" s="55"/>
      <c r="HAD1494" s="55"/>
      <c r="HAE1494" s="55"/>
      <c r="HAF1494" s="55"/>
      <c r="HAG1494" s="55"/>
      <c r="HAH1494" s="55"/>
      <c r="HAI1494" s="55"/>
      <c r="HAJ1494" s="55"/>
      <c r="HAK1494" s="55"/>
      <c r="HAL1494" s="55"/>
      <c r="HAM1494" s="55"/>
      <c r="HAN1494" s="55"/>
      <c r="HAO1494" s="55"/>
      <c r="HAP1494" s="55"/>
      <c r="HAQ1494" s="55"/>
      <c r="HAR1494" s="55"/>
      <c r="HAS1494" s="55"/>
      <c r="HAT1494" s="55"/>
      <c r="HAU1494" s="55"/>
      <c r="HAV1494" s="55"/>
      <c r="HAW1494" s="55"/>
      <c r="HAX1494" s="55"/>
      <c r="HAY1494" s="55"/>
      <c r="HAZ1494" s="55"/>
      <c r="HBA1494" s="55"/>
      <c r="HBB1494" s="55"/>
      <c r="HBC1494" s="55"/>
      <c r="HBD1494" s="55"/>
      <c r="HBE1494" s="55"/>
      <c r="HBF1494" s="55"/>
      <c r="HBG1494" s="55"/>
      <c r="HBH1494" s="55"/>
      <c r="HBI1494" s="55"/>
      <c r="HBJ1494" s="55"/>
      <c r="HBK1494" s="55"/>
      <c r="HBL1494" s="55"/>
      <c r="HBM1494" s="55"/>
      <c r="HBN1494" s="55"/>
      <c r="HBO1494" s="55"/>
      <c r="HBP1494" s="55"/>
      <c r="HBQ1494" s="55"/>
      <c r="HBR1494" s="55"/>
      <c r="HBS1494" s="55"/>
      <c r="HBT1494" s="55"/>
      <c r="HBU1494" s="55"/>
      <c r="HBV1494" s="55"/>
      <c r="HBW1494" s="55"/>
      <c r="HBX1494" s="55"/>
      <c r="HBY1494" s="55"/>
      <c r="HBZ1494" s="55"/>
      <c r="HCA1494" s="55"/>
      <c r="HCB1494" s="55"/>
      <c r="HCC1494" s="55"/>
      <c r="HCD1494" s="55"/>
      <c r="HCE1494" s="55"/>
      <c r="HCF1494" s="55"/>
      <c r="HCG1494" s="55"/>
      <c r="HCH1494" s="55"/>
      <c r="HCI1494" s="55"/>
      <c r="HCJ1494" s="55"/>
      <c r="HCK1494" s="55"/>
      <c r="HCL1494" s="55"/>
      <c r="HCM1494" s="55"/>
      <c r="HCN1494" s="55"/>
      <c r="HCO1494" s="55"/>
      <c r="HCP1494" s="55"/>
      <c r="HCQ1494" s="55"/>
      <c r="HCR1494" s="55"/>
      <c r="HCS1494" s="55"/>
      <c r="HCT1494" s="55"/>
      <c r="HCU1494" s="55"/>
      <c r="HCV1494" s="55"/>
      <c r="HCW1494" s="55"/>
      <c r="HCX1494" s="55"/>
      <c r="HCY1494" s="55"/>
      <c r="HCZ1494" s="55"/>
      <c r="HDA1494" s="55"/>
      <c r="HDB1494" s="55"/>
      <c r="HDC1494" s="55"/>
      <c r="HDD1494" s="55"/>
      <c r="HDE1494" s="55"/>
      <c r="HDF1494" s="55"/>
      <c r="HDG1494" s="55"/>
      <c r="HDH1494" s="55"/>
      <c r="HDI1494" s="55"/>
      <c r="HDJ1494" s="55"/>
      <c r="HDK1494" s="55"/>
      <c r="HDL1494" s="55"/>
      <c r="HDM1494" s="55"/>
      <c r="HDN1494" s="55"/>
      <c r="HDO1494" s="55"/>
      <c r="HDP1494" s="55"/>
      <c r="HDQ1494" s="55"/>
      <c r="HDR1494" s="55"/>
      <c r="HDS1494" s="55"/>
      <c r="HDT1494" s="55"/>
      <c r="HDU1494" s="55"/>
      <c r="HDV1494" s="55"/>
      <c r="HDW1494" s="55"/>
      <c r="HDX1494" s="55"/>
      <c r="HDY1494" s="55"/>
      <c r="HDZ1494" s="55"/>
      <c r="HEA1494" s="55"/>
      <c r="HEB1494" s="55"/>
      <c r="HEC1494" s="55"/>
      <c r="HED1494" s="55"/>
      <c r="HEE1494" s="55"/>
      <c r="HEF1494" s="55"/>
      <c r="HEG1494" s="55"/>
      <c r="HEH1494" s="55"/>
      <c r="HEI1494" s="55"/>
      <c r="HEJ1494" s="55"/>
      <c r="HEK1494" s="55"/>
      <c r="HEL1494" s="55"/>
      <c r="HEM1494" s="55"/>
      <c r="HEN1494" s="55"/>
      <c r="HEO1494" s="55"/>
      <c r="HEP1494" s="55"/>
      <c r="HEQ1494" s="55"/>
      <c r="HER1494" s="55"/>
      <c r="HES1494" s="55"/>
      <c r="HET1494" s="55"/>
      <c r="HEU1494" s="55"/>
      <c r="HEV1494" s="55"/>
      <c r="HEW1494" s="55"/>
      <c r="HEX1494" s="55"/>
      <c r="HEY1494" s="55"/>
      <c r="HEZ1494" s="55"/>
      <c r="HFA1494" s="55"/>
      <c r="HFB1494" s="55"/>
      <c r="HFC1494" s="55"/>
      <c r="HFD1494" s="55"/>
      <c r="HFE1494" s="55"/>
      <c r="HFF1494" s="55"/>
      <c r="HFG1494" s="55"/>
      <c r="HFH1494" s="55"/>
      <c r="HFI1494" s="55"/>
      <c r="HFJ1494" s="55"/>
      <c r="HFK1494" s="55"/>
      <c r="HFL1494" s="55"/>
      <c r="HFM1494" s="55"/>
      <c r="HFN1494" s="55"/>
      <c r="HFO1494" s="55"/>
      <c r="HFP1494" s="55"/>
      <c r="HFQ1494" s="55"/>
      <c r="HFR1494" s="55"/>
      <c r="HFS1494" s="55"/>
      <c r="HFT1494" s="55"/>
      <c r="HFU1494" s="55"/>
      <c r="HFV1494" s="55"/>
      <c r="HFW1494" s="55"/>
      <c r="HFX1494" s="55"/>
      <c r="HFY1494" s="55"/>
      <c r="HFZ1494" s="55"/>
      <c r="HGA1494" s="55"/>
      <c r="HGB1494" s="55"/>
      <c r="HGC1494" s="55"/>
      <c r="HGD1494" s="55"/>
      <c r="HGE1494" s="55"/>
      <c r="HGF1494" s="55"/>
      <c r="HGG1494" s="55"/>
      <c r="HGH1494" s="55"/>
      <c r="HGI1494" s="55"/>
      <c r="HGJ1494" s="55"/>
      <c r="HGK1494" s="55"/>
      <c r="HGL1494" s="55"/>
      <c r="HGM1494" s="55"/>
      <c r="HGN1494" s="55"/>
      <c r="HGO1494" s="55"/>
      <c r="HGP1494" s="55"/>
      <c r="HGQ1494" s="55"/>
      <c r="HGR1494" s="55"/>
      <c r="HGS1494" s="55"/>
      <c r="HGT1494" s="55"/>
      <c r="HGU1494" s="55"/>
      <c r="HGV1494" s="55"/>
      <c r="HGW1494" s="55"/>
      <c r="HGX1494" s="55"/>
      <c r="HGY1494" s="55"/>
      <c r="HGZ1494" s="55"/>
      <c r="HHA1494" s="55"/>
      <c r="HHB1494" s="55"/>
      <c r="HHC1494" s="55"/>
      <c r="HHD1494" s="55"/>
      <c r="HHE1494" s="55"/>
      <c r="HHF1494" s="55"/>
      <c r="HHG1494" s="55"/>
      <c r="HHH1494" s="55"/>
      <c r="HHI1494" s="55"/>
      <c r="HHJ1494" s="55"/>
      <c r="HHK1494" s="55"/>
      <c r="HHL1494" s="55"/>
      <c r="HHM1494" s="55"/>
      <c r="HHN1494" s="55"/>
      <c r="HHO1494" s="55"/>
      <c r="HHP1494" s="55"/>
      <c r="HHQ1494" s="55"/>
      <c r="HHR1494" s="55"/>
      <c r="HHS1494" s="55"/>
      <c r="HHT1494" s="55"/>
      <c r="HHU1494" s="55"/>
      <c r="HHV1494" s="55"/>
      <c r="HHW1494" s="55"/>
      <c r="HHX1494" s="55"/>
      <c r="HHY1494" s="55"/>
      <c r="HHZ1494" s="55"/>
      <c r="HIA1494" s="55"/>
      <c r="HIB1494" s="55"/>
      <c r="HIC1494" s="55"/>
      <c r="HID1494" s="55"/>
      <c r="HIE1494" s="55"/>
      <c r="HIF1494" s="55"/>
      <c r="HIG1494" s="55"/>
      <c r="HIH1494" s="55"/>
      <c r="HII1494" s="55"/>
      <c r="HIJ1494" s="55"/>
      <c r="HIK1494" s="55"/>
      <c r="HIL1494" s="55"/>
      <c r="HIM1494" s="55"/>
      <c r="HIN1494" s="55"/>
      <c r="HIO1494" s="55"/>
      <c r="HIP1494" s="55"/>
      <c r="HIQ1494" s="55"/>
      <c r="HIR1494" s="55"/>
      <c r="HIS1494" s="55"/>
      <c r="HIT1494" s="55"/>
      <c r="HIU1494" s="55"/>
      <c r="HIV1494" s="55"/>
      <c r="HIW1494" s="55"/>
      <c r="HIX1494" s="55"/>
      <c r="HIY1494" s="55"/>
      <c r="HIZ1494" s="55"/>
      <c r="HJA1494" s="55"/>
      <c r="HJB1494" s="55"/>
      <c r="HJC1494" s="55"/>
      <c r="HJD1494" s="55"/>
      <c r="HJE1494" s="55"/>
      <c r="HJF1494" s="55"/>
      <c r="HJG1494" s="55"/>
      <c r="HJH1494" s="55"/>
      <c r="HJI1494" s="55"/>
      <c r="HJJ1494" s="55"/>
      <c r="HJK1494" s="55"/>
      <c r="HJL1494" s="55"/>
      <c r="HJM1494" s="55"/>
      <c r="HJN1494" s="55"/>
      <c r="HJO1494" s="55"/>
      <c r="HJP1494" s="55"/>
      <c r="HJQ1494" s="55"/>
      <c r="HJR1494" s="55"/>
      <c r="HJS1494" s="55"/>
      <c r="HJT1494" s="55"/>
      <c r="HJU1494" s="55"/>
      <c r="HJV1494" s="55"/>
      <c r="HJW1494" s="55"/>
      <c r="HJX1494" s="55"/>
      <c r="HJY1494" s="55"/>
      <c r="HJZ1494" s="55"/>
      <c r="HKA1494" s="55"/>
      <c r="HKB1494" s="55"/>
      <c r="HKC1494" s="55"/>
      <c r="HKD1494" s="55"/>
      <c r="HKE1494" s="55"/>
      <c r="HKF1494" s="55"/>
      <c r="HKG1494" s="55"/>
      <c r="HKH1494" s="55"/>
      <c r="HKI1494" s="55"/>
      <c r="HKJ1494" s="55"/>
      <c r="HKK1494" s="55"/>
      <c r="HKL1494" s="55"/>
      <c r="HKM1494" s="55"/>
      <c r="HKN1494" s="55"/>
      <c r="HKO1494" s="55"/>
      <c r="HKP1494" s="55"/>
      <c r="HKQ1494" s="55"/>
      <c r="HKR1494" s="55"/>
      <c r="HKS1494" s="55"/>
      <c r="HKT1494" s="55"/>
      <c r="HKU1494" s="55"/>
      <c r="HKV1494" s="55"/>
      <c r="HKW1494" s="55"/>
      <c r="HKX1494" s="55"/>
      <c r="HKY1494" s="55"/>
      <c r="HKZ1494" s="55"/>
      <c r="HLA1494" s="55"/>
      <c r="HLB1494" s="55"/>
      <c r="HLC1494" s="55"/>
      <c r="HLD1494" s="55"/>
      <c r="HLE1494" s="55"/>
      <c r="HLF1494" s="55"/>
      <c r="HLG1494" s="55"/>
      <c r="HLH1494" s="55"/>
      <c r="HLI1494" s="55"/>
      <c r="HLJ1494" s="55"/>
      <c r="HLK1494" s="55"/>
      <c r="HLL1494" s="55"/>
      <c r="HLM1494" s="55"/>
      <c r="HLN1494" s="55"/>
      <c r="HLO1494" s="55"/>
      <c r="HLP1494" s="55"/>
      <c r="HLQ1494" s="55"/>
      <c r="HLR1494" s="55"/>
      <c r="HLS1494" s="55"/>
      <c r="HLT1494" s="55"/>
      <c r="HLU1494" s="55"/>
      <c r="HLV1494" s="55"/>
      <c r="HLW1494" s="55"/>
      <c r="HLX1494" s="55"/>
      <c r="HLY1494" s="55"/>
      <c r="HLZ1494" s="55"/>
      <c r="HMA1494" s="55"/>
      <c r="HMB1494" s="55"/>
      <c r="HMC1494" s="55"/>
      <c r="HMD1494" s="55"/>
      <c r="HME1494" s="55"/>
      <c r="HMF1494" s="55"/>
      <c r="HMG1494" s="55"/>
      <c r="HMH1494" s="55"/>
      <c r="HMI1494" s="55"/>
      <c r="HMJ1494" s="55"/>
      <c r="HMK1494" s="55"/>
      <c r="HML1494" s="55"/>
      <c r="HMM1494" s="55"/>
      <c r="HMN1494" s="55"/>
      <c r="HMO1494" s="55"/>
      <c r="HMP1494" s="55"/>
      <c r="HMQ1494" s="55"/>
      <c r="HMR1494" s="55"/>
      <c r="HMS1494" s="55"/>
      <c r="HMT1494" s="55"/>
      <c r="HMU1494" s="55"/>
      <c r="HMV1494" s="55"/>
      <c r="HMW1494" s="55"/>
      <c r="HMX1494" s="55"/>
      <c r="HMY1494" s="55"/>
      <c r="HMZ1494" s="55"/>
      <c r="HNA1494" s="55"/>
      <c r="HNB1494" s="55"/>
      <c r="HNC1494" s="55"/>
      <c r="HND1494" s="55"/>
      <c r="HNE1494" s="55"/>
      <c r="HNF1494" s="55"/>
      <c r="HNG1494" s="55"/>
      <c r="HNH1494" s="55"/>
      <c r="HNI1494" s="55"/>
      <c r="HNJ1494" s="55"/>
      <c r="HNK1494" s="55"/>
      <c r="HNL1494" s="55"/>
      <c r="HNM1494" s="55"/>
      <c r="HNN1494" s="55"/>
      <c r="HNO1494" s="55"/>
      <c r="HNP1494" s="55"/>
      <c r="HNQ1494" s="55"/>
      <c r="HNR1494" s="55"/>
      <c r="HNS1494" s="55"/>
      <c r="HNT1494" s="55"/>
      <c r="HNU1494" s="55"/>
      <c r="HNV1494" s="55"/>
      <c r="HNW1494" s="55"/>
      <c r="HNX1494" s="55"/>
      <c r="HNY1494" s="55"/>
      <c r="HNZ1494" s="55"/>
      <c r="HOA1494" s="55"/>
      <c r="HOB1494" s="55"/>
      <c r="HOC1494" s="55"/>
      <c r="HOD1494" s="55"/>
      <c r="HOE1494" s="55"/>
      <c r="HOF1494" s="55"/>
      <c r="HOG1494" s="55"/>
      <c r="HOH1494" s="55"/>
      <c r="HOI1494" s="55"/>
      <c r="HOJ1494" s="55"/>
      <c r="HOK1494" s="55"/>
      <c r="HOL1494" s="55"/>
      <c r="HOM1494" s="55"/>
      <c r="HON1494" s="55"/>
      <c r="HOO1494" s="55"/>
      <c r="HOP1494" s="55"/>
      <c r="HOQ1494" s="55"/>
      <c r="HOR1494" s="55"/>
      <c r="HOS1494" s="55"/>
      <c r="HOT1494" s="55"/>
      <c r="HOU1494" s="55"/>
      <c r="HOV1494" s="55"/>
      <c r="HOW1494" s="55"/>
      <c r="HOX1494" s="55"/>
      <c r="HOY1494" s="55"/>
      <c r="HOZ1494" s="55"/>
      <c r="HPA1494" s="55"/>
      <c r="HPB1494" s="55"/>
      <c r="HPC1494" s="55"/>
      <c r="HPD1494" s="55"/>
      <c r="HPE1494" s="55"/>
      <c r="HPF1494" s="55"/>
      <c r="HPG1494" s="55"/>
      <c r="HPH1494" s="55"/>
      <c r="HPI1494" s="55"/>
      <c r="HPJ1494" s="55"/>
      <c r="HPK1494" s="55"/>
      <c r="HPL1494" s="55"/>
      <c r="HPM1494" s="55"/>
      <c r="HPN1494" s="55"/>
      <c r="HPO1494" s="55"/>
      <c r="HPP1494" s="55"/>
      <c r="HPQ1494" s="55"/>
      <c r="HPR1494" s="55"/>
      <c r="HPS1494" s="55"/>
      <c r="HPT1494" s="55"/>
      <c r="HPU1494" s="55"/>
      <c r="HPV1494" s="55"/>
      <c r="HPW1494" s="55"/>
      <c r="HPX1494" s="55"/>
      <c r="HPY1494" s="55"/>
      <c r="HPZ1494" s="55"/>
      <c r="HQA1494" s="55"/>
      <c r="HQB1494" s="55"/>
      <c r="HQC1494" s="55"/>
      <c r="HQD1494" s="55"/>
      <c r="HQE1494" s="55"/>
      <c r="HQF1494" s="55"/>
      <c r="HQG1494" s="55"/>
      <c r="HQH1494" s="55"/>
      <c r="HQI1494" s="55"/>
      <c r="HQJ1494" s="55"/>
      <c r="HQK1494" s="55"/>
      <c r="HQL1494" s="55"/>
      <c r="HQM1494" s="55"/>
      <c r="HQN1494" s="55"/>
      <c r="HQO1494" s="55"/>
      <c r="HQP1494" s="55"/>
      <c r="HQQ1494" s="55"/>
      <c r="HQR1494" s="55"/>
      <c r="HQS1494" s="55"/>
      <c r="HQT1494" s="55"/>
      <c r="HQU1494" s="55"/>
      <c r="HQV1494" s="55"/>
      <c r="HQW1494" s="55"/>
      <c r="HQX1494" s="55"/>
      <c r="HQY1494" s="55"/>
      <c r="HQZ1494" s="55"/>
      <c r="HRA1494" s="55"/>
      <c r="HRB1494" s="55"/>
      <c r="HRC1494" s="55"/>
      <c r="HRD1494" s="55"/>
      <c r="HRE1494" s="55"/>
      <c r="HRF1494" s="55"/>
      <c r="HRG1494" s="55"/>
      <c r="HRH1494" s="55"/>
      <c r="HRI1494" s="55"/>
      <c r="HRJ1494" s="55"/>
      <c r="HRK1494" s="55"/>
      <c r="HRL1494" s="55"/>
      <c r="HRM1494" s="55"/>
      <c r="HRN1494" s="55"/>
      <c r="HRO1494" s="55"/>
      <c r="HRP1494" s="55"/>
      <c r="HRQ1494" s="55"/>
      <c r="HRR1494" s="55"/>
      <c r="HRS1494" s="55"/>
      <c r="HRT1494" s="55"/>
      <c r="HRU1494" s="55"/>
      <c r="HRV1494" s="55"/>
      <c r="HRW1494" s="55"/>
      <c r="HRX1494" s="55"/>
      <c r="HRY1494" s="55"/>
      <c r="HRZ1494" s="55"/>
      <c r="HSA1494" s="55"/>
      <c r="HSB1494" s="55"/>
      <c r="HSC1494" s="55"/>
      <c r="HSD1494" s="55"/>
      <c r="HSE1494" s="55"/>
      <c r="HSF1494" s="55"/>
      <c r="HSG1494" s="55"/>
      <c r="HSH1494" s="55"/>
      <c r="HSI1494" s="55"/>
      <c r="HSJ1494" s="55"/>
      <c r="HSK1494" s="55"/>
      <c r="HSL1494" s="55"/>
      <c r="HSM1494" s="55"/>
      <c r="HSN1494" s="55"/>
      <c r="HSO1494" s="55"/>
      <c r="HSP1494" s="55"/>
      <c r="HSQ1494" s="55"/>
      <c r="HSR1494" s="55"/>
      <c r="HSS1494" s="55"/>
      <c r="HST1494" s="55"/>
      <c r="HSU1494" s="55"/>
      <c r="HSV1494" s="55"/>
      <c r="HSW1494" s="55"/>
      <c r="HSX1494" s="55"/>
      <c r="HSY1494" s="55"/>
      <c r="HSZ1494" s="55"/>
      <c r="HTA1494" s="55"/>
      <c r="HTB1494" s="55"/>
      <c r="HTC1494" s="55"/>
      <c r="HTD1494" s="55"/>
      <c r="HTE1494" s="55"/>
      <c r="HTF1494" s="55"/>
      <c r="HTG1494" s="55"/>
      <c r="HTH1494" s="55"/>
      <c r="HTI1494" s="55"/>
      <c r="HTJ1494" s="55"/>
      <c r="HTK1494" s="55"/>
      <c r="HTL1494" s="55"/>
      <c r="HTM1494" s="55"/>
      <c r="HTN1494" s="55"/>
      <c r="HTO1494" s="55"/>
      <c r="HTP1494" s="55"/>
      <c r="HTQ1494" s="55"/>
      <c r="HTR1494" s="55"/>
      <c r="HTS1494" s="55"/>
      <c r="HTT1494" s="55"/>
      <c r="HTU1494" s="55"/>
      <c r="HTV1494" s="55"/>
      <c r="HTW1494" s="55"/>
      <c r="HTX1494" s="55"/>
      <c r="HTY1494" s="55"/>
      <c r="HTZ1494" s="55"/>
      <c r="HUA1494" s="55"/>
      <c r="HUB1494" s="55"/>
      <c r="HUC1494" s="55"/>
      <c r="HUD1494" s="55"/>
      <c r="HUE1494" s="55"/>
      <c r="HUF1494" s="55"/>
      <c r="HUG1494" s="55"/>
      <c r="HUH1494" s="55"/>
      <c r="HUI1494" s="55"/>
      <c r="HUJ1494" s="55"/>
      <c r="HUK1494" s="55"/>
      <c r="HUL1494" s="55"/>
      <c r="HUM1494" s="55"/>
      <c r="HUN1494" s="55"/>
      <c r="HUO1494" s="55"/>
      <c r="HUP1494" s="55"/>
      <c r="HUQ1494" s="55"/>
      <c r="HUR1494" s="55"/>
      <c r="HUS1494" s="55"/>
      <c r="HUT1494" s="55"/>
      <c r="HUU1494" s="55"/>
      <c r="HUV1494" s="55"/>
      <c r="HUW1494" s="55"/>
      <c r="HUX1494" s="55"/>
      <c r="HUY1494" s="55"/>
      <c r="HUZ1494" s="55"/>
      <c r="HVA1494" s="55"/>
      <c r="HVB1494" s="55"/>
      <c r="HVC1494" s="55"/>
      <c r="HVD1494" s="55"/>
      <c r="HVE1494" s="55"/>
      <c r="HVF1494" s="55"/>
      <c r="HVG1494" s="55"/>
      <c r="HVH1494" s="55"/>
      <c r="HVI1494" s="55"/>
      <c r="HVJ1494" s="55"/>
      <c r="HVK1494" s="55"/>
      <c r="HVL1494" s="55"/>
      <c r="HVM1494" s="55"/>
      <c r="HVN1494" s="55"/>
      <c r="HVO1494" s="55"/>
      <c r="HVP1494" s="55"/>
      <c r="HVQ1494" s="55"/>
      <c r="HVR1494" s="55"/>
      <c r="HVS1494" s="55"/>
      <c r="HVT1494" s="55"/>
      <c r="HVU1494" s="55"/>
      <c r="HVV1494" s="55"/>
      <c r="HVW1494" s="55"/>
      <c r="HVX1494" s="55"/>
      <c r="HVY1494" s="55"/>
      <c r="HVZ1494" s="55"/>
      <c r="HWA1494" s="55"/>
      <c r="HWB1494" s="55"/>
      <c r="HWC1494" s="55"/>
      <c r="HWD1494" s="55"/>
      <c r="HWE1494" s="55"/>
      <c r="HWF1494" s="55"/>
      <c r="HWG1494" s="55"/>
      <c r="HWH1494" s="55"/>
      <c r="HWI1494" s="55"/>
      <c r="HWJ1494" s="55"/>
      <c r="HWK1494" s="55"/>
      <c r="HWL1494" s="55"/>
      <c r="HWM1494" s="55"/>
      <c r="HWN1494" s="55"/>
      <c r="HWO1494" s="55"/>
      <c r="HWP1494" s="55"/>
      <c r="HWQ1494" s="55"/>
      <c r="HWR1494" s="55"/>
      <c r="HWS1494" s="55"/>
      <c r="HWT1494" s="55"/>
      <c r="HWU1494" s="55"/>
      <c r="HWV1494" s="55"/>
      <c r="HWW1494" s="55"/>
      <c r="HWX1494" s="55"/>
      <c r="HWY1494" s="55"/>
      <c r="HWZ1494" s="55"/>
      <c r="HXA1494" s="55"/>
      <c r="HXB1494" s="55"/>
      <c r="HXC1494" s="55"/>
      <c r="HXD1494" s="55"/>
      <c r="HXE1494" s="55"/>
      <c r="HXF1494" s="55"/>
      <c r="HXG1494" s="55"/>
      <c r="HXH1494" s="55"/>
      <c r="HXI1494" s="55"/>
      <c r="HXJ1494" s="55"/>
      <c r="HXK1494" s="55"/>
      <c r="HXL1494" s="55"/>
      <c r="HXM1494" s="55"/>
      <c r="HXN1494" s="55"/>
      <c r="HXO1494" s="55"/>
      <c r="HXP1494" s="55"/>
      <c r="HXQ1494" s="55"/>
      <c r="HXR1494" s="55"/>
      <c r="HXS1494" s="55"/>
      <c r="HXT1494" s="55"/>
      <c r="HXU1494" s="55"/>
      <c r="HXV1494" s="55"/>
      <c r="HXW1494" s="55"/>
      <c r="HXX1494" s="55"/>
      <c r="HXY1494" s="55"/>
      <c r="HXZ1494" s="55"/>
      <c r="HYA1494" s="55"/>
      <c r="HYB1494" s="55"/>
      <c r="HYC1494" s="55"/>
      <c r="HYD1494" s="55"/>
      <c r="HYE1494" s="55"/>
      <c r="HYF1494" s="55"/>
      <c r="HYG1494" s="55"/>
      <c r="HYH1494" s="55"/>
      <c r="HYI1494" s="55"/>
      <c r="HYJ1494" s="55"/>
      <c r="HYK1494" s="55"/>
      <c r="HYL1494" s="55"/>
      <c r="HYM1494" s="55"/>
      <c r="HYN1494" s="55"/>
      <c r="HYO1494" s="55"/>
      <c r="HYP1494" s="55"/>
      <c r="HYQ1494" s="55"/>
      <c r="HYR1494" s="55"/>
      <c r="HYS1494" s="55"/>
      <c r="HYT1494" s="55"/>
      <c r="HYU1494" s="55"/>
      <c r="HYV1494" s="55"/>
      <c r="HYW1494" s="55"/>
      <c r="HYX1494" s="55"/>
      <c r="HYY1494" s="55"/>
      <c r="HYZ1494" s="55"/>
      <c r="HZA1494" s="55"/>
      <c r="HZB1494" s="55"/>
      <c r="HZC1494" s="55"/>
      <c r="HZD1494" s="55"/>
      <c r="HZE1494" s="55"/>
      <c r="HZF1494" s="55"/>
      <c r="HZG1494" s="55"/>
      <c r="HZH1494" s="55"/>
      <c r="HZI1494" s="55"/>
      <c r="HZJ1494" s="55"/>
      <c r="HZK1494" s="55"/>
      <c r="HZL1494" s="55"/>
      <c r="HZM1494" s="55"/>
      <c r="HZN1494" s="55"/>
      <c r="HZO1494" s="55"/>
      <c r="HZP1494" s="55"/>
      <c r="HZQ1494" s="55"/>
      <c r="HZR1494" s="55"/>
      <c r="HZS1494" s="55"/>
      <c r="HZT1494" s="55"/>
      <c r="HZU1494" s="55"/>
      <c r="HZV1494" s="55"/>
      <c r="HZW1494" s="55"/>
      <c r="HZX1494" s="55"/>
      <c r="HZY1494" s="55"/>
      <c r="HZZ1494" s="55"/>
      <c r="IAA1494" s="55"/>
      <c r="IAB1494" s="55"/>
      <c r="IAC1494" s="55"/>
      <c r="IAD1494" s="55"/>
      <c r="IAE1494" s="55"/>
      <c r="IAF1494" s="55"/>
      <c r="IAG1494" s="55"/>
      <c r="IAH1494" s="55"/>
      <c r="IAI1494" s="55"/>
      <c r="IAJ1494" s="55"/>
      <c r="IAK1494" s="55"/>
      <c r="IAL1494" s="55"/>
      <c r="IAM1494" s="55"/>
      <c r="IAN1494" s="55"/>
      <c r="IAO1494" s="55"/>
      <c r="IAP1494" s="55"/>
      <c r="IAQ1494" s="55"/>
      <c r="IAR1494" s="55"/>
      <c r="IAS1494" s="55"/>
      <c r="IAT1494" s="55"/>
      <c r="IAU1494" s="55"/>
      <c r="IAV1494" s="55"/>
      <c r="IAW1494" s="55"/>
      <c r="IAX1494" s="55"/>
      <c r="IAY1494" s="55"/>
      <c r="IAZ1494" s="55"/>
      <c r="IBA1494" s="55"/>
      <c r="IBB1494" s="55"/>
      <c r="IBC1494" s="55"/>
      <c r="IBD1494" s="55"/>
      <c r="IBE1494" s="55"/>
      <c r="IBF1494" s="55"/>
      <c r="IBG1494" s="55"/>
      <c r="IBH1494" s="55"/>
      <c r="IBI1494" s="55"/>
      <c r="IBJ1494" s="55"/>
      <c r="IBK1494" s="55"/>
      <c r="IBL1494" s="55"/>
      <c r="IBM1494" s="55"/>
      <c r="IBN1494" s="55"/>
      <c r="IBO1494" s="55"/>
      <c r="IBP1494" s="55"/>
      <c r="IBQ1494" s="55"/>
      <c r="IBR1494" s="55"/>
      <c r="IBS1494" s="55"/>
      <c r="IBT1494" s="55"/>
      <c r="IBU1494" s="55"/>
      <c r="IBV1494" s="55"/>
      <c r="IBW1494" s="55"/>
      <c r="IBX1494" s="55"/>
      <c r="IBY1494" s="55"/>
      <c r="IBZ1494" s="55"/>
      <c r="ICA1494" s="55"/>
      <c r="ICB1494" s="55"/>
      <c r="ICC1494" s="55"/>
      <c r="ICD1494" s="55"/>
      <c r="ICE1494" s="55"/>
      <c r="ICF1494" s="55"/>
      <c r="ICG1494" s="55"/>
      <c r="ICH1494" s="55"/>
      <c r="ICI1494" s="55"/>
      <c r="ICJ1494" s="55"/>
      <c r="ICK1494" s="55"/>
      <c r="ICL1494" s="55"/>
      <c r="ICM1494" s="55"/>
      <c r="ICN1494" s="55"/>
      <c r="ICO1494" s="55"/>
      <c r="ICP1494" s="55"/>
      <c r="ICQ1494" s="55"/>
      <c r="ICR1494" s="55"/>
      <c r="ICS1494" s="55"/>
      <c r="ICT1494" s="55"/>
      <c r="ICU1494" s="55"/>
      <c r="ICV1494" s="55"/>
      <c r="ICW1494" s="55"/>
      <c r="ICX1494" s="55"/>
      <c r="ICY1494" s="55"/>
      <c r="ICZ1494" s="55"/>
      <c r="IDA1494" s="55"/>
      <c r="IDB1494" s="55"/>
      <c r="IDC1494" s="55"/>
      <c r="IDD1494" s="55"/>
      <c r="IDE1494" s="55"/>
      <c r="IDF1494" s="55"/>
      <c r="IDG1494" s="55"/>
      <c r="IDH1494" s="55"/>
      <c r="IDI1494" s="55"/>
      <c r="IDJ1494" s="55"/>
      <c r="IDK1494" s="55"/>
      <c r="IDL1494" s="55"/>
      <c r="IDM1494" s="55"/>
      <c r="IDN1494" s="55"/>
      <c r="IDO1494" s="55"/>
      <c r="IDP1494" s="55"/>
      <c r="IDQ1494" s="55"/>
      <c r="IDR1494" s="55"/>
      <c r="IDS1494" s="55"/>
      <c r="IDT1494" s="55"/>
      <c r="IDU1494" s="55"/>
      <c r="IDV1494" s="55"/>
      <c r="IDW1494" s="55"/>
      <c r="IDX1494" s="55"/>
      <c r="IDY1494" s="55"/>
      <c r="IDZ1494" s="55"/>
      <c r="IEA1494" s="55"/>
      <c r="IEB1494" s="55"/>
      <c r="IEC1494" s="55"/>
      <c r="IED1494" s="55"/>
      <c r="IEE1494" s="55"/>
      <c r="IEF1494" s="55"/>
      <c r="IEG1494" s="55"/>
      <c r="IEH1494" s="55"/>
      <c r="IEI1494" s="55"/>
      <c r="IEJ1494" s="55"/>
      <c r="IEK1494" s="55"/>
      <c r="IEL1494" s="55"/>
      <c r="IEM1494" s="55"/>
      <c r="IEN1494" s="55"/>
      <c r="IEO1494" s="55"/>
      <c r="IEP1494" s="55"/>
      <c r="IEQ1494" s="55"/>
      <c r="IER1494" s="55"/>
      <c r="IES1494" s="55"/>
      <c r="IET1494" s="55"/>
      <c r="IEU1494" s="55"/>
      <c r="IEV1494" s="55"/>
      <c r="IEW1494" s="55"/>
      <c r="IEX1494" s="55"/>
      <c r="IEY1494" s="55"/>
      <c r="IEZ1494" s="55"/>
      <c r="IFA1494" s="55"/>
      <c r="IFB1494" s="55"/>
      <c r="IFC1494" s="55"/>
      <c r="IFD1494" s="55"/>
      <c r="IFE1494" s="55"/>
      <c r="IFF1494" s="55"/>
      <c r="IFG1494" s="55"/>
      <c r="IFH1494" s="55"/>
      <c r="IFI1494" s="55"/>
      <c r="IFJ1494" s="55"/>
      <c r="IFK1494" s="55"/>
      <c r="IFL1494" s="55"/>
      <c r="IFM1494" s="55"/>
      <c r="IFN1494" s="55"/>
      <c r="IFO1494" s="55"/>
      <c r="IFP1494" s="55"/>
      <c r="IFQ1494" s="55"/>
      <c r="IFR1494" s="55"/>
      <c r="IFS1494" s="55"/>
      <c r="IFT1494" s="55"/>
      <c r="IFU1494" s="55"/>
      <c r="IFV1494" s="55"/>
      <c r="IFW1494" s="55"/>
      <c r="IFX1494" s="55"/>
      <c r="IFY1494" s="55"/>
      <c r="IFZ1494" s="55"/>
      <c r="IGA1494" s="55"/>
      <c r="IGB1494" s="55"/>
      <c r="IGC1494" s="55"/>
      <c r="IGD1494" s="55"/>
      <c r="IGE1494" s="55"/>
      <c r="IGF1494" s="55"/>
      <c r="IGG1494" s="55"/>
      <c r="IGH1494" s="55"/>
      <c r="IGI1494" s="55"/>
      <c r="IGJ1494" s="55"/>
      <c r="IGK1494" s="55"/>
      <c r="IGL1494" s="55"/>
      <c r="IGM1494" s="55"/>
      <c r="IGN1494" s="55"/>
      <c r="IGO1494" s="55"/>
      <c r="IGP1494" s="55"/>
      <c r="IGQ1494" s="55"/>
      <c r="IGR1494" s="55"/>
      <c r="IGS1494" s="55"/>
      <c r="IGT1494" s="55"/>
      <c r="IGU1494" s="55"/>
      <c r="IGV1494" s="55"/>
      <c r="IGW1494" s="55"/>
      <c r="IGX1494" s="55"/>
      <c r="IGY1494" s="55"/>
      <c r="IGZ1494" s="55"/>
      <c r="IHA1494" s="55"/>
      <c r="IHB1494" s="55"/>
      <c r="IHC1494" s="55"/>
      <c r="IHD1494" s="55"/>
      <c r="IHE1494" s="55"/>
      <c r="IHF1494" s="55"/>
      <c r="IHG1494" s="55"/>
      <c r="IHH1494" s="55"/>
      <c r="IHI1494" s="55"/>
      <c r="IHJ1494" s="55"/>
      <c r="IHK1494" s="55"/>
      <c r="IHL1494" s="55"/>
      <c r="IHM1494" s="55"/>
      <c r="IHN1494" s="55"/>
      <c r="IHO1494" s="55"/>
      <c r="IHP1494" s="55"/>
      <c r="IHQ1494" s="55"/>
      <c r="IHR1494" s="55"/>
      <c r="IHS1494" s="55"/>
      <c r="IHT1494" s="55"/>
      <c r="IHU1494" s="55"/>
      <c r="IHV1494" s="55"/>
      <c r="IHW1494" s="55"/>
      <c r="IHX1494" s="55"/>
      <c r="IHY1494" s="55"/>
      <c r="IHZ1494" s="55"/>
      <c r="IIA1494" s="55"/>
      <c r="IIB1494" s="55"/>
      <c r="IIC1494" s="55"/>
      <c r="IID1494" s="55"/>
      <c r="IIE1494" s="55"/>
      <c r="IIF1494" s="55"/>
      <c r="IIG1494" s="55"/>
      <c r="IIH1494" s="55"/>
      <c r="III1494" s="55"/>
      <c r="IIJ1494" s="55"/>
      <c r="IIK1494" s="55"/>
      <c r="IIL1494" s="55"/>
      <c r="IIM1494" s="55"/>
      <c r="IIN1494" s="55"/>
      <c r="IIO1494" s="55"/>
      <c r="IIP1494" s="55"/>
      <c r="IIQ1494" s="55"/>
      <c r="IIR1494" s="55"/>
      <c r="IIS1494" s="55"/>
      <c r="IIT1494" s="55"/>
      <c r="IIU1494" s="55"/>
      <c r="IIV1494" s="55"/>
      <c r="IIW1494" s="55"/>
      <c r="IIX1494" s="55"/>
      <c r="IIY1494" s="55"/>
      <c r="IIZ1494" s="55"/>
      <c r="IJA1494" s="55"/>
      <c r="IJB1494" s="55"/>
      <c r="IJC1494" s="55"/>
      <c r="IJD1494" s="55"/>
      <c r="IJE1494" s="55"/>
      <c r="IJF1494" s="55"/>
      <c r="IJG1494" s="55"/>
      <c r="IJH1494" s="55"/>
      <c r="IJI1494" s="55"/>
      <c r="IJJ1494" s="55"/>
      <c r="IJK1494" s="55"/>
      <c r="IJL1494" s="55"/>
      <c r="IJM1494" s="55"/>
      <c r="IJN1494" s="55"/>
      <c r="IJO1494" s="55"/>
      <c r="IJP1494" s="55"/>
      <c r="IJQ1494" s="55"/>
      <c r="IJR1494" s="55"/>
      <c r="IJS1494" s="55"/>
      <c r="IJT1494" s="55"/>
      <c r="IJU1494" s="55"/>
      <c r="IJV1494" s="55"/>
      <c r="IJW1494" s="55"/>
      <c r="IJX1494" s="55"/>
      <c r="IJY1494" s="55"/>
      <c r="IJZ1494" s="55"/>
      <c r="IKA1494" s="55"/>
      <c r="IKB1494" s="55"/>
      <c r="IKC1494" s="55"/>
      <c r="IKD1494" s="55"/>
      <c r="IKE1494" s="55"/>
      <c r="IKF1494" s="55"/>
      <c r="IKG1494" s="55"/>
      <c r="IKH1494" s="55"/>
      <c r="IKI1494" s="55"/>
      <c r="IKJ1494" s="55"/>
      <c r="IKK1494" s="55"/>
      <c r="IKL1494" s="55"/>
      <c r="IKM1494" s="55"/>
      <c r="IKN1494" s="55"/>
      <c r="IKO1494" s="55"/>
      <c r="IKP1494" s="55"/>
      <c r="IKQ1494" s="55"/>
      <c r="IKR1494" s="55"/>
      <c r="IKS1494" s="55"/>
      <c r="IKT1494" s="55"/>
      <c r="IKU1494" s="55"/>
      <c r="IKV1494" s="55"/>
      <c r="IKW1494" s="55"/>
      <c r="IKX1494" s="55"/>
      <c r="IKY1494" s="55"/>
      <c r="IKZ1494" s="55"/>
      <c r="ILA1494" s="55"/>
      <c r="ILB1494" s="55"/>
      <c r="ILC1494" s="55"/>
      <c r="ILD1494" s="55"/>
      <c r="ILE1494" s="55"/>
      <c r="ILF1494" s="55"/>
      <c r="ILG1494" s="55"/>
      <c r="ILH1494" s="55"/>
      <c r="ILI1494" s="55"/>
      <c r="ILJ1494" s="55"/>
      <c r="ILK1494" s="55"/>
      <c r="ILL1494" s="55"/>
      <c r="ILM1494" s="55"/>
      <c r="ILN1494" s="55"/>
      <c r="ILO1494" s="55"/>
      <c r="ILP1494" s="55"/>
      <c r="ILQ1494" s="55"/>
      <c r="ILR1494" s="55"/>
      <c r="ILS1494" s="55"/>
      <c r="ILT1494" s="55"/>
      <c r="ILU1494" s="55"/>
      <c r="ILV1494" s="55"/>
      <c r="ILW1494" s="55"/>
      <c r="ILX1494" s="55"/>
      <c r="ILY1494" s="55"/>
      <c r="ILZ1494" s="55"/>
      <c r="IMA1494" s="55"/>
      <c r="IMB1494" s="55"/>
      <c r="IMC1494" s="55"/>
      <c r="IMD1494" s="55"/>
      <c r="IME1494" s="55"/>
      <c r="IMF1494" s="55"/>
      <c r="IMG1494" s="55"/>
      <c r="IMH1494" s="55"/>
      <c r="IMI1494" s="55"/>
      <c r="IMJ1494" s="55"/>
      <c r="IMK1494" s="55"/>
      <c r="IML1494" s="55"/>
      <c r="IMM1494" s="55"/>
      <c r="IMN1494" s="55"/>
      <c r="IMO1494" s="55"/>
      <c r="IMP1494" s="55"/>
      <c r="IMQ1494" s="55"/>
      <c r="IMR1494" s="55"/>
      <c r="IMS1494" s="55"/>
      <c r="IMT1494" s="55"/>
      <c r="IMU1494" s="55"/>
      <c r="IMV1494" s="55"/>
      <c r="IMW1494" s="55"/>
      <c r="IMX1494" s="55"/>
      <c r="IMY1494" s="55"/>
      <c r="IMZ1494" s="55"/>
      <c r="INA1494" s="55"/>
      <c r="INB1494" s="55"/>
      <c r="INC1494" s="55"/>
      <c r="IND1494" s="55"/>
      <c r="INE1494" s="55"/>
      <c r="INF1494" s="55"/>
      <c r="ING1494" s="55"/>
      <c r="INH1494" s="55"/>
      <c r="INI1494" s="55"/>
      <c r="INJ1494" s="55"/>
      <c r="INK1494" s="55"/>
      <c r="INL1494" s="55"/>
      <c r="INM1494" s="55"/>
      <c r="INN1494" s="55"/>
      <c r="INO1494" s="55"/>
      <c r="INP1494" s="55"/>
      <c r="INQ1494" s="55"/>
      <c r="INR1494" s="55"/>
      <c r="INS1494" s="55"/>
      <c r="INT1494" s="55"/>
      <c r="INU1494" s="55"/>
      <c r="INV1494" s="55"/>
      <c r="INW1494" s="55"/>
      <c r="INX1494" s="55"/>
      <c r="INY1494" s="55"/>
      <c r="INZ1494" s="55"/>
      <c r="IOA1494" s="55"/>
      <c r="IOB1494" s="55"/>
      <c r="IOC1494" s="55"/>
      <c r="IOD1494" s="55"/>
      <c r="IOE1494" s="55"/>
      <c r="IOF1494" s="55"/>
      <c r="IOG1494" s="55"/>
      <c r="IOH1494" s="55"/>
      <c r="IOI1494" s="55"/>
      <c r="IOJ1494" s="55"/>
      <c r="IOK1494" s="55"/>
      <c r="IOL1494" s="55"/>
      <c r="IOM1494" s="55"/>
      <c r="ION1494" s="55"/>
      <c r="IOO1494" s="55"/>
      <c r="IOP1494" s="55"/>
      <c r="IOQ1494" s="55"/>
      <c r="IOR1494" s="55"/>
      <c r="IOS1494" s="55"/>
      <c r="IOT1494" s="55"/>
      <c r="IOU1494" s="55"/>
      <c r="IOV1494" s="55"/>
      <c r="IOW1494" s="55"/>
      <c r="IOX1494" s="55"/>
      <c r="IOY1494" s="55"/>
      <c r="IOZ1494" s="55"/>
      <c r="IPA1494" s="55"/>
      <c r="IPB1494" s="55"/>
      <c r="IPC1494" s="55"/>
      <c r="IPD1494" s="55"/>
      <c r="IPE1494" s="55"/>
      <c r="IPF1494" s="55"/>
      <c r="IPG1494" s="55"/>
      <c r="IPH1494" s="55"/>
      <c r="IPI1494" s="55"/>
      <c r="IPJ1494" s="55"/>
      <c r="IPK1494" s="55"/>
      <c r="IPL1494" s="55"/>
      <c r="IPM1494" s="55"/>
      <c r="IPN1494" s="55"/>
      <c r="IPO1494" s="55"/>
      <c r="IPP1494" s="55"/>
      <c r="IPQ1494" s="55"/>
      <c r="IPR1494" s="55"/>
      <c r="IPS1494" s="55"/>
      <c r="IPT1494" s="55"/>
      <c r="IPU1494" s="55"/>
      <c r="IPV1494" s="55"/>
      <c r="IPW1494" s="55"/>
      <c r="IPX1494" s="55"/>
      <c r="IPY1494" s="55"/>
      <c r="IPZ1494" s="55"/>
      <c r="IQA1494" s="55"/>
      <c r="IQB1494" s="55"/>
      <c r="IQC1494" s="55"/>
      <c r="IQD1494" s="55"/>
      <c r="IQE1494" s="55"/>
      <c r="IQF1494" s="55"/>
      <c r="IQG1494" s="55"/>
      <c r="IQH1494" s="55"/>
      <c r="IQI1494" s="55"/>
      <c r="IQJ1494" s="55"/>
      <c r="IQK1494" s="55"/>
      <c r="IQL1494" s="55"/>
      <c r="IQM1494" s="55"/>
      <c r="IQN1494" s="55"/>
      <c r="IQO1494" s="55"/>
      <c r="IQP1494" s="55"/>
      <c r="IQQ1494" s="55"/>
      <c r="IQR1494" s="55"/>
      <c r="IQS1494" s="55"/>
      <c r="IQT1494" s="55"/>
      <c r="IQU1494" s="55"/>
      <c r="IQV1494" s="55"/>
      <c r="IQW1494" s="55"/>
      <c r="IQX1494" s="55"/>
      <c r="IQY1494" s="55"/>
      <c r="IQZ1494" s="55"/>
      <c r="IRA1494" s="55"/>
      <c r="IRB1494" s="55"/>
      <c r="IRC1494" s="55"/>
      <c r="IRD1494" s="55"/>
      <c r="IRE1494" s="55"/>
      <c r="IRF1494" s="55"/>
      <c r="IRG1494" s="55"/>
      <c r="IRH1494" s="55"/>
      <c r="IRI1494" s="55"/>
      <c r="IRJ1494" s="55"/>
      <c r="IRK1494" s="55"/>
      <c r="IRL1494" s="55"/>
      <c r="IRM1494" s="55"/>
      <c r="IRN1494" s="55"/>
      <c r="IRO1494" s="55"/>
      <c r="IRP1494" s="55"/>
      <c r="IRQ1494" s="55"/>
      <c r="IRR1494" s="55"/>
      <c r="IRS1494" s="55"/>
      <c r="IRT1494" s="55"/>
      <c r="IRU1494" s="55"/>
      <c r="IRV1494" s="55"/>
      <c r="IRW1494" s="55"/>
      <c r="IRX1494" s="55"/>
      <c r="IRY1494" s="55"/>
      <c r="IRZ1494" s="55"/>
      <c r="ISA1494" s="55"/>
      <c r="ISB1494" s="55"/>
      <c r="ISC1494" s="55"/>
      <c r="ISD1494" s="55"/>
      <c r="ISE1494" s="55"/>
      <c r="ISF1494" s="55"/>
      <c r="ISG1494" s="55"/>
      <c r="ISH1494" s="55"/>
      <c r="ISI1494" s="55"/>
      <c r="ISJ1494" s="55"/>
      <c r="ISK1494" s="55"/>
      <c r="ISL1494" s="55"/>
      <c r="ISM1494" s="55"/>
      <c r="ISN1494" s="55"/>
      <c r="ISO1494" s="55"/>
      <c r="ISP1494" s="55"/>
      <c r="ISQ1494" s="55"/>
      <c r="ISR1494" s="55"/>
      <c r="ISS1494" s="55"/>
      <c r="IST1494" s="55"/>
      <c r="ISU1494" s="55"/>
      <c r="ISV1494" s="55"/>
      <c r="ISW1494" s="55"/>
      <c r="ISX1494" s="55"/>
      <c r="ISY1494" s="55"/>
      <c r="ISZ1494" s="55"/>
      <c r="ITA1494" s="55"/>
      <c r="ITB1494" s="55"/>
      <c r="ITC1494" s="55"/>
      <c r="ITD1494" s="55"/>
      <c r="ITE1494" s="55"/>
      <c r="ITF1494" s="55"/>
      <c r="ITG1494" s="55"/>
      <c r="ITH1494" s="55"/>
      <c r="ITI1494" s="55"/>
      <c r="ITJ1494" s="55"/>
      <c r="ITK1494" s="55"/>
      <c r="ITL1494" s="55"/>
      <c r="ITM1494" s="55"/>
      <c r="ITN1494" s="55"/>
      <c r="ITO1494" s="55"/>
      <c r="ITP1494" s="55"/>
      <c r="ITQ1494" s="55"/>
      <c r="ITR1494" s="55"/>
      <c r="ITS1494" s="55"/>
      <c r="ITT1494" s="55"/>
      <c r="ITU1494" s="55"/>
      <c r="ITV1494" s="55"/>
      <c r="ITW1494" s="55"/>
      <c r="ITX1494" s="55"/>
      <c r="ITY1494" s="55"/>
      <c r="ITZ1494" s="55"/>
      <c r="IUA1494" s="55"/>
      <c r="IUB1494" s="55"/>
      <c r="IUC1494" s="55"/>
      <c r="IUD1494" s="55"/>
      <c r="IUE1494" s="55"/>
      <c r="IUF1494" s="55"/>
      <c r="IUG1494" s="55"/>
      <c r="IUH1494" s="55"/>
      <c r="IUI1494" s="55"/>
      <c r="IUJ1494" s="55"/>
      <c r="IUK1494" s="55"/>
      <c r="IUL1494" s="55"/>
      <c r="IUM1494" s="55"/>
      <c r="IUN1494" s="55"/>
      <c r="IUO1494" s="55"/>
      <c r="IUP1494" s="55"/>
      <c r="IUQ1494" s="55"/>
      <c r="IUR1494" s="55"/>
      <c r="IUS1494" s="55"/>
      <c r="IUT1494" s="55"/>
      <c r="IUU1494" s="55"/>
      <c r="IUV1494" s="55"/>
      <c r="IUW1494" s="55"/>
      <c r="IUX1494" s="55"/>
      <c r="IUY1494" s="55"/>
      <c r="IUZ1494" s="55"/>
      <c r="IVA1494" s="55"/>
      <c r="IVB1494" s="55"/>
      <c r="IVC1494" s="55"/>
      <c r="IVD1494" s="55"/>
      <c r="IVE1494" s="55"/>
      <c r="IVF1494" s="55"/>
      <c r="IVG1494" s="55"/>
      <c r="IVH1494" s="55"/>
      <c r="IVI1494" s="55"/>
      <c r="IVJ1494" s="55"/>
      <c r="IVK1494" s="55"/>
      <c r="IVL1494" s="55"/>
      <c r="IVM1494" s="55"/>
      <c r="IVN1494" s="55"/>
      <c r="IVO1494" s="55"/>
      <c r="IVP1494" s="55"/>
      <c r="IVQ1494" s="55"/>
      <c r="IVR1494" s="55"/>
      <c r="IVS1494" s="55"/>
      <c r="IVT1494" s="55"/>
      <c r="IVU1494" s="55"/>
      <c r="IVV1494" s="55"/>
      <c r="IVW1494" s="55"/>
      <c r="IVX1494" s="55"/>
      <c r="IVY1494" s="55"/>
      <c r="IVZ1494" s="55"/>
      <c r="IWA1494" s="55"/>
      <c r="IWB1494" s="55"/>
      <c r="IWC1494" s="55"/>
      <c r="IWD1494" s="55"/>
      <c r="IWE1494" s="55"/>
      <c r="IWF1494" s="55"/>
      <c r="IWG1494" s="55"/>
      <c r="IWH1494" s="55"/>
      <c r="IWI1494" s="55"/>
      <c r="IWJ1494" s="55"/>
      <c r="IWK1494" s="55"/>
      <c r="IWL1494" s="55"/>
      <c r="IWM1494" s="55"/>
      <c r="IWN1494" s="55"/>
      <c r="IWO1494" s="55"/>
      <c r="IWP1494" s="55"/>
      <c r="IWQ1494" s="55"/>
      <c r="IWR1494" s="55"/>
      <c r="IWS1494" s="55"/>
      <c r="IWT1494" s="55"/>
      <c r="IWU1494" s="55"/>
      <c r="IWV1494" s="55"/>
      <c r="IWW1494" s="55"/>
      <c r="IWX1494" s="55"/>
      <c r="IWY1494" s="55"/>
      <c r="IWZ1494" s="55"/>
      <c r="IXA1494" s="55"/>
      <c r="IXB1494" s="55"/>
      <c r="IXC1494" s="55"/>
      <c r="IXD1494" s="55"/>
      <c r="IXE1494" s="55"/>
      <c r="IXF1494" s="55"/>
      <c r="IXG1494" s="55"/>
      <c r="IXH1494" s="55"/>
      <c r="IXI1494" s="55"/>
      <c r="IXJ1494" s="55"/>
      <c r="IXK1494" s="55"/>
      <c r="IXL1494" s="55"/>
      <c r="IXM1494" s="55"/>
      <c r="IXN1494" s="55"/>
      <c r="IXO1494" s="55"/>
      <c r="IXP1494" s="55"/>
      <c r="IXQ1494" s="55"/>
      <c r="IXR1494" s="55"/>
      <c r="IXS1494" s="55"/>
      <c r="IXT1494" s="55"/>
      <c r="IXU1494" s="55"/>
      <c r="IXV1494" s="55"/>
      <c r="IXW1494" s="55"/>
      <c r="IXX1494" s="55"/>
      <c r="IXY1494" s="55"/>
      <c r="IXZ1494" s="55"/>
      <c r="IYA1494" s="55"/>
      <c r="IYB1494" s="55"/>
      <c r="IYC1494" s="55"/>
      <c r="IYD1494" s="55"/>
      <c r="IYE1494" s="55"/>
      <c r="IYF1494" s="55"/>
      <c r="IYG1494" s="55"/>
      <c r="IYH1494" s="55"/>
      <c r="IYI1494" s="55"/>
      <c r="IYJ1494" s="55"/>
      <c r="IYK1494" s="55"/>
      <c r="IYL1494" s="55"/>
      <c r="IYM1494" s="55"/>
      <c r="IYN1494" s="55"/>
      <c r="IYO1494" s="55"/>
      <c r="IYP1494" s="55"/>
      <c r="IYQ1494" s="55"/>
      <c r="IYR1494" s="55"/>
      <c r="IYS1494" s="55"/>
      <c r="IYT1494" s="55"/>
      <c r="IYU1494" s="55"/>
      <c r="IYV1494" s="55"/>
      <c r="IYW1494" s="55"/>
      <c r="IYX1494" s="55"/>
      <c r="IYY1494" s="55"/>
      <c r="IYZ1494" s="55"/>
      <c r="IZA1494" s="55"/>
      <c r="IZB1494" s="55"/>
      <c r="IZC1494" s="55"/>
      <c r="IZD1494" s="55"/>
      <c r="IZE1494" s="55"/>
      <c r="IZF1494" s="55"/>
      <c r="IZG1494" s="55"/>
      <c r="IZH1494" s="55"/>
      <c r="IZI1494" s="55"/>
      <c r="IZJ1494" s="55"/>
      <c r="IZK1494" s="55"/>
      <c r="IZL1494" s="55"/>
      <c r="IZM1494" s="55"/>
      <c r="IZN1494" s="55"/>
      <c r="IZO1494" s="55"/>
      <c r="IZP1494" s="55"/>
      <c r="IZQ1494" s="55"/>
      <c r="IZR1494" s="55"/>
      <c r="IZS1494" s="55"/>
      <c r="IZT1494" s="55"/>
      <c r="IZU1494" s="55"/>
      <c r="IZV1494" s="55"/>
      <c r="IZW1494" s="55"/>
      <c r="IZX1494" s="55"/>
      <c r="IZY1494" s="55"/>
      <c r="IZZ1494" s="55"/>
      <c r="JAA1494" s="55"/>
      <c r="JAB1494" s="55"/>
      <c r="JAC1494" s="55"/>
      <c r="JAD1494" s="55"/>
      <c r="JAE1494" s="55"/>
      <c r="JAF1494" s="55"/>
      <c r="JAG1494" s="55"/>
      <c r="JAH1494" s="55"/>
      <c r="JAI1494" s="55"/>
      <c r="JAJ1494" s="55"/>
      <c r="JAK1494" s="55"/>
      <c r="JAL1494" s="55"/>
      <c r="JAM1494" s="55"/>
      <c r="JAN1494" s="55"/>
      <c r="JAO1494" s="55"/>
      <c r="JAP1494" s="55"/>
      <c r="JAQ1494" s="55"/>
      <c r="JAR1494" s="55"/>
      <c r="JAS1494" s="55"/>
      <c r="JAT1494" s="55"/>
      <c r="JAU1494" s="55"/>
      <c r="JAV1494" s="55"/>
      <c r="JAW1494" s="55"/>
      <c r="JAX1494" s="55"/>
      <c r="JAY1494" s="55"/>
      <c r="JAZ1494" s="55"/>
      <c r="JBA1494" s="55"/>
      <c r="JBB1494" s="55"/>
      <c r="JBC1494" s="55"/>
      <c r="JBD1494" s="55"/>
      <c r="JBE1494" s="55"/>
      <c r="JBF1494" s="55"/>
      <c r="JBG1494" s="55"/>
      <c r="JBH1494" s="55"/>
      <c r="JBI1494" s="55"/>
      <c r="JBJ1494" s="55"/>
      <c r="JBK1494" s="55"/>
      <c r="JBL1494" s="55"/>
      <c r="JBM1494" s="55"/>
      <c r="JBN1494" s="55"/>
      <c r="JBO1494" s="55"/>
      <c r="JBP1494" s="55"/>
      <c r="JBQ1494" s="55"/>
      <c r="JBR1494" s="55"/>
      <c r="JBS1494" s="55"/>
      <c r="JBT1494" s="55"/>
      <c r="JBU1494" s="55"/>
      <c r="JBV1494" s="55"/>
      <c r="JBW1494" s="55"/>
      <c r="JBX1494" s="55"/>
      <c r="JBY1494" s="55"/>
      <c r="JBZ1494" s="55"/>
      <c r="JCA1494" s="55"/>
      <c r="JCB1494" s="55"/>
      <c r="JCC1494" s="55"/>
      <c r="JCD1494" s="55"/>
      <c r="JCE1494" s="55"/>
      <c r="JCF1494" s="55"/>
      <c r="JCG1494" s="55"/>
      <c r="JCH1494" s="55"/>
      <c r="JCI1494" s="55"/>
      <c r="JCJ1494" s="55"/>
      <c r="JCK1494" s="55"/>
      <c r="JCL1494" s="55"/>
      <c r="JCM1494" s="55"/>
      <c r="JCN1494" s="55"/>
      <c r="JCO1494" s="55"/>
      <c r="JCP1494" s="55"/>
      <c r="JCQ1494" s="55"/>
      <c r="JCR1494" s="55"/>
      <c r="JCS1494" s="55"/>
      <c r="JCT1494" s="55"/>
      <c r="JCU1494" s="55"/>
      <c r="JCV1494" s="55"/>
      <c r="JCW1494" s="55"/>
      <c r="JCX1494" s="55"/>
      <c r="JCY1494" s="55"/>
      <c r="JCZ1494" s="55"/>
      <c r="JDA1494" s="55"/>
      <c r="JDB1494" s="55"/>
      <c r="JDC1494" s="55"/>
      <c r="JDD1494" s="55"/>
      <c r="JDE1494" s="55"/>
      <c r="JDF1494" s="55"/>
      <c r="JDG1494" s="55"/>
      <c r="JDH1494" s="55"/>
      <c r="JDI1494" s="55"/>
      <c r="JDJ1494" s="55"/>
      <c r="JDK1494" s="55"/>
      <c r="JDL1494" s="55"/>
      <c r="JDM1494" s="55"/>
      <c r="JDN1494" s="55"/>
      <c r="JDO1494" s="55"/>
      <c r="JDP1494" s="55"/>
      <c r="JDQ1494" s="55"/>
      <c r="JDR1494" s="55"/>
      <c r="JDS1494" s="55"/>
      <c r="JDT1494" s="55"/>
      <c r="JDU1494" s="55"/>
      <c r="JDV1494" s="55"/>
      <c r="JDW1494" s="55"/>
      <c r="JDX1494" s="55"/>
      <c r="JDY1494" s="55"/>
      <c r="JDZ1494" s="55"/>
      <c r="JEA1494" s="55"/>
      <c r="JEB1494" s="55"/>
      <c r="JEC1494" s="55"/>
      <c r="JED1494" s="55"/>
      <c r="JEE1494" s="55"/>
      <c r="JEF1494" s="55"/>
      <c r="JEG1494" s="55"/>
      <c r="JEH1494" s="55"/>
      <c r="JEI1494" s="55"/>
      <c r="JEJ1494" s="55"/>
      <c r="JEK1494" s="55"/>
      <c r="JEL1494" s="55"/>
      <c r="JEM1494" s="55"/>
      <c r="JEN1494" s="55"/>
      <c r="JEO1494" s="55"/>
      <c r="JEP1494" s="55"/>
      <c r="JEQ1494" s="55"/>
      <c r="JER1494" s="55"/>
      <c r="JES1494" s="55"/>
      <c r="JET1494" s="55"/>
      <c r="JEU1494" s="55"/>
      <c r="JEV1494" s="55"/>
      <c r="JEW1494" s="55"/>
      <c r="JEX1494" s="55"/>
      <c r="JEY1494" s="55"/>
      <c r="JEZ1494" s="55"/>
      <c r="JFA1494" s="55"/>
      <c r="JFB1494" s="55"/>
      <c r="JFC1494" s="55"/>
      <c r="JFD1494" s="55"/>
      <c r="JFE1494" s="55"/>
      <c r="JFF1494" s="55"/>
      <c r="JFG1494" s="55"/>
      <c r="JFH1494" s="55"/>
      <c r="JFI1494" s="55"/>
      <c r="JFJ1494" s="55"/>
      <c r="JFK1494" s="55"/>
      <c r="JFL1494" s="55"/>
      <c r="JFM1494" s="55"/>
      <c r="JFN1494" s="55"/>
      <c r="JFO1494" s="55"/>
      <c r="JFP1494" s="55"/>
      <c r="JFQ1494" s="55"/>
      <c r="JFR1494" s="55"/>
      <c r="JFS1494" s="55"/>
      <c r="JFT1494" s="55"/>
      <c r="JFU1494" s="55"/>
      <c r="JFV1494" s="55"/>
      <c r="JFW1494" s="55"/>
      <c r="JFX1494" s="55"/>
      <c r="JFY1494" s="55"/>
      <c r="JFZ1494" s="55"/>
      <c r="JGA1494" s="55"/>
      <c r="JGB1494" s="55"/>
      <c r="JGC1494" s="55"/>
      <c r="JGD1494" s="55"/>
      <c r="JGE1494" s="55"/>
      <c r="JGF1494" s="55"/>
      <c r="JGG1494" s="55"/>
      <c r="JGH1494" s="55"/>
      <c r="JGI1494" s="55"/>
      <c r="JGJ1494" s="55"/>
      <c r="JGK1494" s="55"/>
      <c r="JGL1494" s="55"/>
      <c r="JGM1494" s="55"/>
      <c r="JGN1494" s="55"/>
      <c r="JGO1494" s="55"/>
      <c r="JGP1494" s="55"/>
      <c r="JGQ1494" s="55"/>
      <c r="JGR1494" s="55"/>
      <c r="JGS1494" s="55"/>
      <c r="JGT1494" s="55"/>
      <c r="JGU1494" s="55"/>
      <c r="JGV1494" s="55"/>
      <c r="JGW1494" s="55"/>
      <c r="JGX1494" s="55"/>
      <c r="JGY1494" s="55"/>
      <c r="JGZ1494" s="55"/>
      <c r="JHA1494" s="55"/>
      <c r="JHB1494" s="55"/>
      <c r="JHC1494" s="55"/>
      <c r="JHD1494" s="55"/>
      <c r="JHE1494" s="55"/>
      <c r="JHF1494" s="55"/>
      <c r="JHG1494" s="55"/>
      <c r="JHH1494" s="55"/>
      <c r="JHI1494" s="55"/>
      <c r="JHJ1494" s="55"/>
      <c r="JHK1494" s="55"/>
      <c r="JHL1494" s="55"/>
      <c r="JHM1494" s="55"/>
      <c r="JHN1494" s="55"/>
      <c r="JHO1494" s="55"/>
      <c r="JHP1494" s="55"/>
      <c r="JHQ1494" s="55"/>
      <c r="JHR1494" s="55"/>
      <c r="JHS1494" s="55"/>
      <c r="JHT1494" s="55"/>
      <c r="JHU1494" s="55"/>
      <c r="JHV1494" s="55"/>
      <c r="JHW1494" s="55"/>
      <c r="JHX1494" s="55"/>
      <c r="JHY1494" s="55"/>
      <c r="JHZ1494" s="55"/>
      <c r="JIA1494" s="55"/>
      <c r="JIB1494" s="55"/>
      <c r="JIC1494" s="55"/>
      <c r="JID1494" s="55"/>
      <c r="JIE1494" s="55"/>
      <c r="JIF1494" s="55"/>
      <c r="JIG1494" s="55"/>
      <c r="JIH1494" s="55"/>
      <c r="JII1494" s="55"/>
      <c r="JIJ1494" s="55"/>
      <c r="JIK1494" s="55"/>
      <c r="JIL1494" s="55"/>
      <c r="JIM1494" s="55"/>
      <c r="JIN1494" s="55"/>
      <c r="JIO1494" s="55"/>
      <c r="JIP1494" s="55"/>
      <c r="JIQ1494" s="55"/>
      <c r="JIR1494" s="55"/>
      <c r="JIS1494" s="55"/>
      <c r="JIT1494" s="55"/>
      <c r="JIU1494" s="55"/>
      <c r="JIV1494" s="55"/>
      <c r="JIW1494" s="55"/>
      <c r="JIX1494" s="55"/>
      <c r="JIY1494" s="55"/>
      <c r="JIZ1494" s="55"/>
      <c r="JJA1494" s="55"/>
      <c r="JJB1494" s="55"/>
      <c r="JJC1494" s="55"/>
      <c r="JJD1494" s="55"/>
      <c r="JJE1494" s="55"/>
      <c r="JJF1494" s="55"/>
      <c r="JJG1494" s="55"/>
      <c r="JJH1494" s="55"/>
      <c r="JJI1494" s="55"/>
      <c r="JJJ1494" s="55"/>
      <c r="JJK1494" s="55"/>
      <c r="JJL1494" s="55"/>
      <c r="JJM1494" s="55"/>
      <c r="JJN1494" s="55"/>
      <c r="JJO1494" s="55"/>
      <c r="JJP1494" s="55"/>
      <c r="JJQ1494" s="55"/>
      <c r="JJR1494" s="55"/>
      <c r="JJS1494" s="55"/>
      <c r="JJT1494" s="55"/>
      <c r="JJU1494" s="55"/>
      <c r="JJV1494" s="55"/>
      <c r="JJW1494" s="55"/>
      <c r="JJX1494" s="55"/>
      <c r="JJY1494" s="55"/>
      <c r="JJZ1494" s="55"/>
      <c r="JKA1494" s="55"/>
      <c r="JKB1494" s="55"/>
      <c r="JKC1494" s="55"/>
      <c r="JKD1494" s="55"/>
      <c r="JKE1494" s="55"/>
      <c r="JKF1494" s="55"/>
      <c r="JKG1494" s="55"/>
      <c r="JKH1494" s="55"/>
      <c r="JKI1494" s="55"/>
      <c r="JKJ1494" s="55"/>
      <c r="JKK1494" s="55"/>
      <c r="JKL1494" s="55"/>
      <c r="JKM1494" s="55"/>
      <c r="JKN1494" s="55"/>
      <c r="JKO1494" s="55"/>
      <c r="JKP1494" s="55"/>
      <c r="JKQ1494" s="55"/>
      <c r="JKR1494" s="55"/>
      <c r="JKS1494" s="55"/>
      <c r="JKT1494" s="55"/>
      <c r="JKU1494" s="55"/>
      <c r="JKV1494" s="55"/>
      <c r="JKW1494" s="55"/>
      <c r="JKX1494" s="55"/>
      <c r="JKY1494" s="55"/>
      <c r="JKZ1494" s="55"/>
      <c r="JLA1494" s="55"/>
      <c r="JLB1494" s="55"/>
      <c r="JLC1494" s="55"/>
      <c r="JLD1494" s="55"/>
      <c r="JLE1494" s="55"/>
      <c r="JLF1494" s="55"/>
      <c r="JLG1494" s="55"/>
      <c r="JLH1494" s="55"/>
      <c r="JLI1494" s="55"/>
      <c r="JLJ1494" s="55"/>
      <c r="JLK1494" s="55"/>
      <c r="JLL1494" s="55"/>
      <c r="JLM1494" s="55"/>
      <c r="JLN1494" s="55"/>
      <c r="JLO1494" s="55"/>
      <c r="JLP1494" s="55"/>
      <c r="JLQ1494" s="55"/>
      <c r="JLR1494" s="55"/>
      <c r="JLS1494" s="55"/>
      <c r="JLT1494" s="55"/>
      <c r="JLU1494" s="55"/>
      <c r="JLV1494" s="55"/>
      <c r="JLW1494" s="55"/>
      <c r="JLX1494" s="55"/>
      <c r="JLY1494" s="55"/>
      <c r="JLZ1494" s="55"/>
      <c r="JMA1494" s="55"/>
      <c r="JMB1494" s="55"/>
      <c r="JMC1494" s="55"/>
      <c r="JMD1494" s="55"/>
      <c r="JME1494" s="55"/>
      <c r="JMF1494" s="55"/>
      <c r="JMG1494" s="55"/>
      <c r="JMH1494" s="55"/>
      <c r="JMI1494" s="55"/>
      <c r="JMJ1494" s="55"/>
      <c r="JMK1494" s="55"/>
      <c r="JML1494" s="55"/>
      <c r="JMM1494" s="55"/>
      <c r="JMN1494" s="55"/>
      <c r="JMO1494" s="55"/>
      <c r="JMP1494" s="55"/>
      <c r="JMQ1494" s="55"/>
      <c r="JMR1494" s="55"/>
      <c r="JMS1494" s="55"/>
      <c r="JMT1494" s="55"/>
      <c r="JMU1494" s="55"/>
      <c r="JMV1494" s="55"/>
      <c r="JMW1494" s="55"/>
      <c r="JMX1494" s="55"/>
      <c r="JMY1494" s="55"/>
      <c r="JMZ1494" s="55"/>
      <c r="JNA1494" s="55"/>
      <c r="JNB1494" s="55"/>
      <c r="JNC1494" s="55"/>
      <c r="JND1494" s="55"/>
      <c r="JNE1494" s="55"/>
      <c r="JNF1494" s="55"/>
      <c r="JNG1494" s="55"/>
      <c r="JNH1494" s="55"/>
      <c r="JNI1494" s="55"/>
      <c r="JNJ1494" s="55"/>
      <c r="JNK1494" s="55"/>
      <c r="JNL1494" s="55"/>
      <c r="JNM1494" s="55"/>
      <c r="JNN1494" s="55"/>
      <c r="JNO1494" s="55"/>
      <c r="JNP1494" s="55"/>
      <c r="JNQ1494" s="55"/>
      <c r="JNR1494" s="55"/>
      <c r="JNS1494" s="55"/>
      <c r="JNT1494" s="55"/>
      <c r="JNU1494" s="55"/>
      <c r="JNV1494" s="55"/>
      <c r="JNW1494" s="55"/>
      <c r="JNX1494" s="55"/>
      <c r="JNY1494" s="55"/>
      <c r="JNZ1494" s="55"/>
      <c r="JOA1494" s="55"/>
      <c r="JOB1494" s="55"/>
      <c r="JOC1494" s="55"/>
      <c r="JOD1494" s="55"/>
      <c r="JOE1494" s="55"/>
      <c r="JOF1494" s="55"/>
      <c r="JOG1494" s="55"/>
      <c r="JOH1494" s="55"/>
      <c r="JOI1494" s="55"/>
      <c r="JOJ1494" s="55"/>
      <c r="JOK1494" s="55"/>
      <c r="JOL1494" s="55"/>
      <c r="JOM1494" s="55"/>
      <c r="JON1494" s="55"/>
      <c r="JOO1494" s="55"/>
      <c r="JOP1494" s="55"/>
      <c r="JOQ1494" s="55"/>
      <c r="JOR1494" s="55"/>
      <c r="JOS1494" s="55"/>
      <c r="JOT1494" s="55"/>
      <c r="JOU1494" s="55"/>
      <c r="JOV1494" s="55"/>
      <c r="JOW1494" s="55"/>
      <c r="JOX1494" s="55"/>
      <c r="JOY1494" s="55"/>
      <c r="JOZ1494" s="55"/>
      <c r="JPA1494" s="55"/>
      <c r="JPB1494" s="55"/>
      <c r="JPC1494" s="55"/>
      <c r="JPD1494" s="55"/>
      <c r="JPE1494" s="55"/>
      <c r="JPF1494" s="55"/>
      <c r="JPG1494" s="55"/>
      <c r="JPH1494" s="55"/>
      <c r="JPI1494" s="55"/>
      <c r="JPJ1494" s="55"/>
      <c r="JPK1494" s="55"/>
      <c r="JPL1494" s="55"/>
      <c r="JPM1494" s="55"/>
      <c r="JPN1494" s="55"/>
      <c r="JPO1494" s="55"/>
      <c r="JPP1494" s="55"/>
      <c r="JPQ1494" s="55"/>
      <c r="JPR1494" s="55"/>
      <c r="JPS1494" s="55"/>
      <c r="JPT1494" s="55"/>
      <c r="JPU1494" s="55"/>
      <c r="JPV1494" s="55"/>
      <c r="JPW1494" s="55"/>
      <c r="JPX1494" s="55"/>
      <c r="JPY1494" s="55"/>
      <c r="JPZ1494" s="55"/>
      <c r="JQA1494" s="55"/>
      <c r="JQB1494" s="55"/>
      <c r="JQC1494" s="55"/>
      <c r="JQD1494" s="55"/>
      <c r="JQE1494" s="55"/>
      <c r="JQF1494" s="55"/>
      <c r="JQG1494" s="55"/>
      <c r="JQH1494" s="55"/>
      <c r="JQI1494" s="55"/>
      <c r="JQJ1494" s="55"/>
      <c r="JQK1494" s="55"/>
      <c r="JQL1494" s="55"/>
      <c r="JQM1494" s="55"/>
      <c r="JQN1494" s="55"/>
      <c r="JQO1494" s="55"/>
      <c r="JQP1494" s="55"/>
      <c r="JQQ1494" s="55"/>
      <c r="JQR1494" s="55"/>
      <c r="JQS1494" s="55"/>
      <c r="JQT1494" s="55"/>
      <c r="JQU1494" s="55"/>
      <c r="JQV1494" s="55"/>
      <c r="JQW1494" s="55"/>
      <c r="JQX1494" s="55"/>
      <c r="JQY1494" s="55"/>
      <c r="JQZ1494" s="55"/>
      <c r="JRA1494" s="55"/>
      <c r="JRB1494" s="55"/>
      <c r="JRC1494" s="55"/>
      <c r="JRD1494" s="55"/>
      <c r="JRE1494" s="55"/>
      <c r="JRF1494" s="55"/>
      <c r="JRG1494" s="55"/>
      <c r="JRH1494" s="55"/>
      <c r="JRI1494" s="55"/>
      <c r="JRJ1494" s="55"/>
      <c r="JRK1494" s="55"/>
      <c r="JRL1494" s="55"/>
      <c r="JRM1494" s="55"/>
      <c r="JRN1494" s="55"/>
      <c r="JRO1494" s="55"/>
      <c r="JRP1494" s="55"/>
      <c r="JRQ1494" s="55"/>
      <c r="JRR1494" s="55"/>
      <c r="JRS1494" s="55"/>
      <c r="JRT1494" s="55"/>
      <c r="JRU1494" s="55"/>
      <c r="JRV1494" s="55"/>
      <c r="JRW1494" s="55"/>
      <c r="JRX1494" s="55"/>
      <c r="JRY1494" s="55"/>
      <c r="JRZ1494" s="55"/>
      <c r="JSA1494" s="55"/>
      <c r="JSB1494" s="55"/>
      <c r="JSC1494" s="55"/>
      <c r="JSD1494" s="55"/>
      <c r="JSE1494" s="55"/>
      <c r="JSF1494" s="55"/>
      <c r="JSG1494" s="55"/>
      <c r="JSH1494" s="55"/>
      <c r="JSI1494" s="55"/>
      <c r="JSJ1494" s="55"/>
      <c r="JSK1494" s="55"/>
      <c r="JSL1494" s="55"/>
      <c r="JSM1494" s="55"/>
      <c r="JSN1494" s="55"/>
      <c r="JSO1494" s="55"/>
      <c r="JSP1494" s="55"/>
      <c r="JSQ1494" s="55"/>
      <c r="JSR1494" s="55"/>
      <c r="JSS1494" s="55"/>
      <c r="JST1494" s="55"/>
      <c r="JSU1494" s="55"/>
      <c r="JSV1494" s="55"/>
      <c r="JSW1494" s="55"/>
      <c r="JSX1494" s="55"/>
      <c r="JSY1494" s="55"/>
      <c r="JSZ1494" s="55"/>
      <c r="JTA1494" s="55"/>
      <c r="JTB1494" s="55"/>
      <c r="JTC1494" s="55"/>
      <c r="JTD1494" s="55"/>
      <c r="JTE1494" s="55"/>
      <c r="JTF1494" s="55"/>
      <c r="JTG1494" s="55"/>
      <c r="JTH1494" s="55"/>
      <c r="JTI1494" s="55"/>
      <c r="JTJ1494" s="55"/>
      <c r="JTK1494" s="55"/>
      <c r="JTL1494" s="55"/>
      <c r="JTM1494" s="55"/>
      <c r="JTN1494" s="55"/>
      <c r="JTO1494" s="55"/>
      <c r="JTP1494" s="55"/>
      <c r="JTQ1494" s="55"/>
      <c r="JTR1494" s="55"/>
      <c r="JTS1494" s="55"/>
      <c r="JTT1494" s="55"/>
      <c r="JTU1494" s="55"/>
      <c r="JTV1494" s="55"/>
      <c r="JTW1494" s="55"/>
      <c r="JTX1494" s="55"/>
      <c r="JTY1494" s="55"/>
      <c r="JTZ1494" s="55"/>
      <c r="JUA1494" s="55"/>
      <c r="JUB1494" s="55"/>
      <c r="JUC1494" s="55"/>
      <c r="JUD1494" s="55"/>
      <c r="JUE1494" s="55"/>
      <c r="JUF1494" s="55"/>
      <c r="JUG1494" s="55"/>
      <c r="JUH1494" s="55"/>
      <c r="JUI1494" s="55"/>
      <c r="JUJ1494" s="55"/>
      <c r="JUK1494" s="55"/>
      <c r="JUL1494" s="55"/>
      <c r="JUM1494" s="55"/>
      <c r="JUN1494" s="55"/>
      <c r="JUO1494" s="55"/>
      <c r="JUP1494" s="55"/>
      <c r="JUQ1494" s="55"/>
      <c r="JUR1494" s="55"/>
      <c r="JUS1494" s="55"/>
      <c r="JUT1494" s="55"/>
      <c r="JUU1494" s="55"/>
      <c r="JUV1494" s="55"/>
      <c r="JUW1494" s="55"/>
      <c r="JUX1494" s="55"/>
      <c r="JUY1494" s="55"/>
      <c r="JUZ1494" s="55"/>
      <c r="JVA1494" s="55"/>
      <c r="JVB1494" s="55"/>
      <c r="JVC1494" s="55"/>
      <c r="JVD1494" s="55"/>
      <c r="JVE1494" s="55"/>
      <c r="JVF1494" s="55"/>
      <c r="JVG1494" s="55"/>
      <c r="JVH1494" s="55"/>
      <c r="JVI1494" s="55"/>
      <c r="JVJ1494" s="55"/>
      <c r="JVK1494" s="55"/>
      <c r="JVL1494" s="55"/>
      <c r="JVM1494" s="55"/>
      <c r="JVN1494" s="55"/>
      <c r="JVO1494" s="55"/>
      <c r="JVP1494" s="55"/>
      <c r="JVQ1494" s="55"/>
      <c r="JVR1494" s="55"/>
      <c r="JVS1494" s="55"/>
      <c r="JVT1494" s="55"/>
      <c r="JVU1494" s="55"/>
      <c r="JVV1494" s="55"/>
      <c r="JVW1494" s="55"/>
      <c r="JVX1494" s="55"/>
      <c r="JVY1494" s="55"/>
      <c r="JVZ1494" s="55"/>
      <c r="JWA1494" s="55"/>
      <c r="JWB1494" s="55"/>
      <c r="JWC1494" s="55"/>
      <c r="JWD1494" s="55"/>
      <c r="JWE1494" s="55"/>
      <c r="JWF1494" s="55"/>
      <c r="JWG1494" s="55"/>
      <c r="JWH1494" s="55"/>
      <c r="JWI1494" s="55"/>
      <c r="JWJ1494" s="55"/>
      <c r="JWK1494" s="55"/>
      <c r="JWL1494" s="55"/>
      <c r="JWM1494" s="55"/>
      <c r="JWN1494" s="55"/>
      <c r="JWO1494" s="55"/>
      <c r="JWP1494" s="55"/>
      <c r="JWQ1494" s="55"/>
      <c r="JWR1494" s="55"/>
      <c r="JWS1494" s="55"/>
      <c r="JWT1494" s="55"/>
      <c r="JWU1494" s="55"/>
      <c r="JWV1494" s="55"/>
      <c r="JWW1494" s="55"/>
      <c r="JWX1494" s="55"/>
      <c r="JWY1494" s="55"/>
      <c r="JWZ1494" s="55"/>
      <c r="JXA1494" s="55"/>
      <c r="JXB1494" s="55"/>
      <c r="JXC1494" s="55"/>
      <c r="JXD1494" s="55"/>
      <c r="JXE1494" s="55"/>
      <c r="JXF1494" s="55"/>
      <c r="JXG1494" s="55"/>
      <c r="JXH1494" s="55"/>
      <c r="JXI1494" s="55"/>
      <c r="JXJ1494" s="55"/>
      <c r="JXK1494" s="55"/>
      <c r="JXL1494" s="55"/>
      <c r="JXM1494" s="55"/>
      <c r="JXN1494" s="55"/>
      <c r="JXO1494" s="55"/>
      <c r="JXP1494" s="55"/>
      <c r="JXQ1494" s="55"/>
      <c r="JXR1494" s="55"/>
      <c r="JXS1494" s="55"/>
      <c r="JXT1494" s="55"/>
      <c r="JXU1494" s="55"/>
      <c r="JXV1494" s="55"/>
      <c r="JXW1494" s="55"/>
      <c r="JXX1494" s="55"/>
      <c r="JXY1494" s="55"/>
      <c r="JXZ1494" s="55"/>
      <c r="JYA1494" s="55"/>
      <c r="JYB1494" s="55"/>
      <c r="JYC1494" s="55"/>
      <c r="JYD1494" s="55"/>
      <c r="JYE1494" s="55"/>
      <c r="JYF1494" s="55"/>
      <c r="JYG1494" s="55"/>
      <c r="JYH1494" s="55"/>
      <c r="JYI1494" s="55"/>
      <c r="JYJ1494" s="55"/>
      <c r="JYK1494" s="55"/>
      <c r="JYL1494" s="55"/>
      <c r="JYM1494" s="55"/>
      <c r="JYN1494" s="55"/>
      <c r="JYO1494" s="55"/>
      <c r="JYP1494" s="55"/>
      <c r="JYQ1494" s="55"/>
      <c r="JYR1494" s="55"/>
      <c r="JYS1494" s="55"/>
      <c r="JYT1494" s="55"/>
      <c r="JYU1494" s="55"/>
      <c r="JYV1494" s="55"/>
      <c r="JYW1494" s="55"/>
      <c r="JYX1494" s="55"/>
      <c r="JYY1494" s="55"/>
      <c r="JYZ1494" s="55"/>
      <c r="JZA1494" s="55"/>
      <c r="JZB1494" s="55"/>
      <c r="JZC1494" s="55"/>
      <c r="JZD1494" s="55"/>
      <c r="JZE1494" s="55"/>
      <c r="JZF1494" s="55"/>
      <c r="JZG1494" s="55"/>
      <c r="JZH1494" s="55"/>
      <c r="JZI1494" s="55"/>
      <c r="JZJ1494" s="55"/>
      <c r="JZK1494" s="55"/>
      <c r="JZL1494" s="55"/>
      <c r="JZM1494" s="55"/>
      <c r="JZN1494" s="55"/>
      <c r="JZO1494" s="55"/>
      <c r="JZP1494" s="55"/>
      <c r="JZQ1494" s="55"/>
      <c r="JZR1494" s="55"/>
      <c r="JZS1494" s="55"/>
      <c r="JZT1494" s="55"/>
      <c r="JZU1494" s="55"/>
      <c r="JZV1494" s="55"/>
      <c r="JZW1494" s="55"/>
      <c r="JZX1494" s="55"/>
      <c r="JZY1494" s="55"/>
      <c r="JZZ1494" s="55"/>
      <c r="KAA1494" s="55"/>
      <c r="KAB1494" s="55"/>
      <c r="KAC1494" s="55"/>
      <c r="KAD1494" s="55"/>
      <c r="KAE1494" s="55"/>
      <c r="KAF1494" s="55"/>
      <c r="KAG1494" s="55"/>
      <c r="KAH1494" s="55"/>
      <c r="KAI1494" s="55"/>
      <c r="KAJ1494" s="55"/>
      <c r="KAK1494" s="55"/>
      <c r="KAL1494" s="55"/>
      <c r="KAM1494" s="55"/>
      <c r="KAN1494" s="55"/>
      <c r="KAO1494" s="55"/>
      <c r="KAP1494" s="55"/>
      <c r="KAQ1494" s="55"/>
      <c r="KAR1494" s="55"/>
      <c r="KAS1494" s="55"/>
      <c r="KAT1494" s="55"/>
      <c r="KAU1494" s="55"/>
      <c r="KAV1494" s="55"/>
      <c r="KAW1494" s="55"/>
      <c r="KAX1494" s="55"/>
      <c r="KAY1494" s="55"/>
      <c r="KAZ1494" s="55"/>
      <c r="KBA1494" s="55"/>
      <c r="KBB1494" s="55"/>
      <c r="KBC1494" s="55"/>
      <c r="KBD1494" s="55"/>
      <c r="KBE1494" s="55"/>
      <c r="KBF1494" s="55"/>
      <c r="KBG1494" s="55"/>
      <c r="KBH1494" s="55"/>
      <c r="KBI1494" s="55"/>
      <c r="KBJ1494" s="55"/>
      <c r="KBK1494" s="55"/>
      <c r="KBL1494" s="55"/>
      <c r="KBM1494" s="55"/>
      <c r="KBN1494" s="55"/>
      <c r="KBO1494" s="55"/>
      <c r="KBP1494" s="55"/>
      <c r="KBQ1494" s="55"/>
      <c r="KBR1494" s="55"/>
      <c r="KBS1494" s="55"/>
      <c r="KBT1494" s="55"/>
      <c r="KBU1494" s="55"/>
      <c r="KBV1494" s="55"/>
      <c r="KBW1494" s="55"/>
      <c r="KBX1494" s="55"/>
      <c r="KBY1494" s="55"/>
      <c r="KBZ1494" s="55"/>
      <c r="KCA1494" s="55"/>
      <c r="KCB1494" s="55"/>
      <c r="KCC1494" s="55"/>
      <c r="KCD1494" s="55"/>
      <c r="KCE1494" s="55"/>
      <c r="KCF1494" s="55"/>
      <c r="KCG1494" s="55"/>
      <c r="KCH1494" s="55"/>
      <c r="KCI1494" s="55"/>
      <c r="KCJ1494" s="55"/>
      <c r="KCK1494" s="55"/>
      <c r="KCL1494" s="55"/>
      <c r="KCM1494" s="55"/>
      <c r="KCN1494" s="55"/>
      <c r="KCO1494" s="55"/>
      <c r="KCP1494" s="55"/>
      <c r="KCQ1494" s="55"/>
      <c r="KCR1494" s="55"/>
      <c r="KCS1494" s="55"/>
      <c r="KCT1494" s="55"/>
      <c r="KCU1494" s="55"/>
      <c r="KCV1494" s="55"/>
      <c r="KCW1494" s="55"/>
      <c r="KCX1494" s="55"/>
      <c r="KCY1494" s="55"/>
      <c r="KCZ1494" s="55"/>
      <c r="KDA1494" s="55"/>
      <c r="KDB1494" s="55"/>
      <c r="KDC1494" s="55"/>
      <c r="KDD1494" s="55"/>
      <c r="KDE1494" s="55"/>
      <c r="KDF1494" s="55"/>
      <c r="KDG1494" s="55"/>
      <c r="KDH1494" s="55"/>
      <c r="KDI1494" s="55"/>
      <c r="KDJ1494" s="55"/>
      <c r="KDK1494" s="55"/>
      <c r="KDL1494" s="55"/>
      <c r="KDM1494" s="55"/>
      <c r="KDN1494" s="55"/>
      <c r="KDO1494" s="55"/>
      <c r="KDP1494" s="55"/>
      <c r="KDQ1494" s="55"/>
      <c r="KDR1494" s="55"/>
      <c r="KDS1494" s="55"/>
      <c r="KDT1494" s="55"/>
      <c r="KDU1494" s="55"/>
      <c r="KDV1494" s="55"/>
      <c r="KDW1494" s="55"/>
      <c r="KDX1494" s="55"/>
      <c r="KDY1494" s="55"/>
      <c r="KDZ1494" s="55"/>
      <c r="KEA1494" s="55"/>
      <c r="KEB1494" s="55"/>
      <c r="KEC1494" s="55"/>
      <c r="KED1494" s="55"/>
      <c r="KEE1494" s="55"/>
      <c r="KEF1494" s="55"/>
      <c r="KEG1494" s="55"/>
      <c r="KEH1494" s="55"/>
      <c r="KEI1494" s="55"/>
      <c r="KEJ1494" s="55"/>
      <c r="KEK1494" s="55"/>
      <c r="KEL1494" s="55"/>
      <c r="KEM1494" s="55"/>
      <c r="KEN1494" s="55"/>
      <c r="KEO1494" s="55"/>
      <c r="KEP1494" s="55"/>
      <c r="KEQ1494" s="55"/>
      <c r="KER1494" s="55"/>
      <c r="KES1494" s="55"/>
      <c r="KET1494" s="55"/>
      <c r="KEU1494" s="55"/>
      <c r="KEV1494" s="55"/>
      <c r="KEW1494" s="55"/>
      <c r="KEX1494" s="55"/>
      <c r="KEY1494" s="55"/>
      <c r="KEZ1494" s="55"/>
      <c r="KFA1494" s="55"/>
      <c r="KFB1494" s="55"/>
      <c r="KFC1494" s="55"/>
      <c r="KFD1494" s="55"/>
      <c r="KFE1494" s="55"/>
      <c r="KFF1494" s="55"/>
      <c r="KFG1494" s="55"/>
      <c r="KFH1494" s="55"/>
      <c r="KFI1494" s="55"/>
      <c r="KFJ1494" s="55"/>
      <c r="KFK1494" s="55"/>
      <c r="KFL1494" s="55"/>
      <c r="KFM1494" s="55"/>
      <c r="KFN1494" s="55"/>
      <c r="KFO1494" s="55"/>
      <c r="KFP1494" s="55"/>
      <c r="KFQ1494" s="55"/>
      <c r="KFR1494" s="55"/>
      <c r="KFS1494" s="55"/>
      <c r="KFT1494" s="55"/>
      <c r="KFU1494" s="55"/>
      <c r="KFV1494" s="55"/>
      <c r="KFW1494" s="55"/>
      <c r="KFX1494" s="55"/>
      <c r="KFY1494" s="55"/>
      <c r="KFZ1494" s="55"/>
      <c r="KGA1494" s="55"/>
      <c r="KGB1494" s="55"/>
      <c r="KGC1494" s="55"/>
      <c r="KGD1494" s="55"/>
      <c r="KGE1494" s="55"/>
      <c r="KGF1494" s="55"/>
      <c r="KGG1494" s="55"/>
      <c r="KGH1494" s="55"/>
      <c r="KGI1494" s="55"/>
      <c r="KGJ1494" s="55"/>
      <c r="KGK1494" s="55"/>
      <c r="KGL1494" s="55"/>
      <c r="KGM1494" s="55"/>
      <c r="KGN1494" s="55"/>
      <c r="KGO1494" s="55"/>
      <c r="KGP1494" s="55"/>
      <c r="KGQ1494" s="55"/>
      <c r="KGR1494" s="55"/>
      <c r="KGS1494" s="55"/>
      <c r="KGT1494" s="55"/>
      <c r="KGU1494" s="55"/>
      <c r="KGV1494" s="55"/>
      <c r="KGW1494" s="55"/>
      <c r="KGX1494" s="55"/>
      <c r="KGY1494" s="55"/>
      <c r="KGZ1494" s="55"/>
      <c r="KHA1494" s="55"/>
      <c r="KHB1494" s="55"/>
      <c r="KHC1494" s="55"/>
      <c r="KHD1494" s="55"/>
      <c r="KHE1494" s="55"/>
      <c r="KHF1494" s="55"/>
      <c r="KHG1494" s="55"/>
      <c r="KHH1494" s="55"/>
      <c r="KHI1494" s="55"/>
      <c r="KHJ1494" s="55"/>
      <c r="KHK1494" s="55"/>
      <c r="KHL1494" s="55"/>
      <c r="KHM1494" s="55"/>
      <c r="KHN1494" s="55"/>
      <c r="KHO1494" s="55"/>
      <c r="KHP1494" s="55"/>
      <c r="KHQ1494" s="55"/>
      <c r="KHR1494" s="55"/>
      <c r="KHS1494" s="55"/>
      <c r="KHT1494" s="55"/>
      <c r="KHU1494" s="55"/>
      <c r="KHV1494" s="55"/>
      <c r="KHW1494" s="55"/>
      <c r="KHX1494" s="55"/>
      <c r="KHY1494" s="55"/>
      <c r="KHZ1494" s="55"/>
      <c r="KIA1494" s="55"/>
      <c r="KIB1494" s="55"/>
      <c r="KIC1494" s="55"/>
      <c r="KID1494" s="55"/>
      <c r="KIE1494" s="55"/>
      <c r="KIF1494" s="55"/>
      <c r="KIG1494" s="55"/>
      <c r="KIH1494" s="55"/>
      <c r="KII1494" s="55"/>
      <c r="KIJ1494" s="55"/>
      <c r="KIK1494" s="55"/>
      <c r="KIL1494" s="55"/>
      <c r="KIM1494" s="55"/>
      <c r="KIN1494" s="55"/>
      <c r="KIO1494" s="55"/>
      <c r="KIP1494" s="55"/>
      <c r="KIQ1494" s="55"/>
      <c r="KIR1494" s="55"/>
      <c r="KIS1494" s="55"/>
      <c r="KIT1494" s="55"/>
      <c r="KIU1494" s="55"/>
      <c r="KIV1494" s="55"/>
      <c r="KIW1494" s="55"/>
      <c r="KIX1494" s="55"/>
      <c r="KIY1494" s="55"/>
      <c r="KIZ1494" s="55"/>
      <c r="KJA1494" s="55"/>
      <c r="KJB1494" s="55"/>
      <c r="KJC1494" s="55"/>
      <c r="KJD1494" s="55"/>
      <c r="KJE1494" s="55"/>
      <c r="KJF1494" s="55"/>
      <c r="KJG1494" s="55"/>
      <c r="KJH1494" s="55"/>
      <c r="KJI1494" s="55"/>
      <c r="KJJ1494" s="55"/>
      <c r="KJK1494" s="55"/>
      <c r="KJL1494" s="55"/>
      <c r="KJM1494" s="55"/>
      <c r="KJN1494" s="55"/>
      <c r="KJO1494" s="55"/>
      <c r="KJP1494" s="55"/>
      <c r="KJQ1494" s="55"/>
      <c r="KJR1494" s="55"/>
      <c r="KJS1494" s="55"/>
      <c r="KJT1494" s="55"/>
      <c r="KJU1494" s="55"/>
      <c r="KJV1494" s="55"/>
      <c r="KJW1494" s="55"/>
      <c r="KJX1494" s="55"/>
      <c r="KJY1494" s="55"/>
      <c r="KJZ1494" s="55"/>
      <c r="KKA1494" s="55"/>
      <c r="KKB1494" s="55"/>
      <c r="KKC1494" s="55"/>
      <c r="KKD1494" s="55"/>
      <c r="KKE1494" s="55"/>
      <c r="KKF1494" s="55"/>
      <c r="KKG1494" s="55"/>
      <c r="KKH1494" s="55"/>
      <c r="KKI1494" s="55"/>
      <c r="KKJ1494" s="55"/>
      <c r="KKK1494" s="55"/>
      <c r="KKL1494" s="55"/>
      <c r="KKM1494" s="55"/>
      <c r="KKN1494" s="55"/>
      <c r="KKO1494" s="55"/>
      <c r="KKP1494" s="55"/>
      <c r="KKQ1494" s="55"/>
      <c r="KKR1494" s="55"/>
      <c r="KKS1494" s="55"/>
      <c r="KKT1494" s="55"/>
      <c r="KKU1494" s="55"/>
      <c r="KKV1494" s="55"/>
      <c r="KKW1494" s="55"/>
      <c r="KKX1494" s="55"/>
      <c r="KKY1494" s="55"/>
      <c r="KKZ1494" s="55"/>
      <c r="KLA1494" s="55"/>
      <c r="KLB1494" s="55"/>
      <c r="KLC1494" s="55"/>
      <c r="KLD1494" s="55"/>
      <c r="KLE1494" s="55"/>
      <c r="KLF1494" s="55"/>
      <c r="KLG1494" s="55"/>
      <c r="KLH1494" s="55"/>
      <c r="KLI1494" s="55"/>
      <c r="KLJ1494" s="55"/>
      <c r="KLK1494" s="55"/>
      <c r="KLL1494" s="55"/>
      <c r="KLM1494" s="55"/>
      <c r="KLN1494" s="55"/>
      <c r="KLO1494" s="55"/>
      <c r="KLP1494" s="55"/>
      <c r="KLQ1494" s="55"/>
      <c r="KLR1494" s="55"/>
      <c r="KLS1494" s="55"/>
      <c r="KLT1494" s="55"/>
      <c r="KLU1494" s="55"/>
      <c r="KLV1494" s="55"/>
      <c r="KLW1494" s="55"/>
      <c r="KLX1494" s="55"/>
      <c r="KLY1494" s="55"/>
      <c r="KLZ1494" s="55"/>
      <c r="KMA1494" s="55"/>
      <c r="KMB1494" s="55"/>
      <c r="KMC1494" s="55"/>
      <c r="KMD1494" s="55"/>
      <c r="KME1494" s="55"/>
      <c r="KMF1494" s="55"/>
      <c r="KMG1494" s="55"/>
      <c r="KMH1494" s="55"/>
      <c r="KMI1494" s="55"/>
      <c r="KMJ1494" s="55"/>
      <c r="KMK1494" s="55"/>
      <c r="KML1494" s="55"/>
      <c r="KMM1494" s="55"/>
      <c r="KMN1494" s="55"/>
      <c r="KMO1494" s="55"/>
      <c r="KMP1494" s="55"/>
      <c r="KMQ1494" s="55"/>
      <c r="KMR1494" s="55"/>
      <c r="KMS1494" s="55"/>
      <c r="KMT1494" s="55"/>
      <c r="KMU1494" s="55"/>
      <c r="KMV1494" s="55"/>
      <c r="KMW1494" s="55"/>
      <c r="KMX1494" s="55"/>
      <c r="KMY1494" s="55"/>
      <c r="KMZ1494" s="55"/>
      <c r="KNA1494" s="55"/>
      <c r="KNB1494" s="55"/>
      <c r="KNC1494" s="55"/>
      <c r="KND1494" s="55"/>
      <c r="KNE1494" s="55"/>
      <c r="KNF1494" s="55"/>
      <c r="KNG1494" s="55"/>
      <c r="KNH1494" s="55"/>
      <c r="KNI1494" s="55"/>
      <c r="KNJ1494" s="55"/>
      <c r="KNK1494" s="55"/>
      <c r="KNL1494" s="55"/>
      <c r="KNM1494" s="55"/>
      <c r="KNN1494" s="55"/>
      <c r="KNO1494" s="55"/>
      <c r="KNP1494" s="55"/>
      <c r="KNQ1494" s="55"/>
      <c r="KNR1494" s="55"/>
      <c r="KNS1494" s="55"/>
      <c r="KNT1494" s="55"/>
      <c r="KNU1494" s="55"/>
      <c r="KNV1494" s="55"/>
      <c r="KNW1494" s="55"/>
      <c r="KNX1494" s="55"/>
      <c r="KNY1494" s="55"/>
      <c r="KNZ1494" s="55"/>
      <c r="KOA1494" s="55"/>
      <c r="KOB1494" s="55"/>
      <c r="KOC1494" s="55"/>
      <c r="KOD1494" s="55"/>
      <c r="KOE1494" s="55"/>
      <c r="KOF1494" s="55"/>
      <c r="KOG1494" s="55"/>
      <c r="KOH1494" s="55"/>
      <c r="KOI1494" s="55"/>
      <c r="KOJ1494" s="55"/>
      <c r="KOK1494" s="55"/>
      <c r="KOL1494" s="55"/>
      <c r="KOM1494" s="55"/>
      <c r="KON1494" s="55"/>
      <c r="KOO1494" s="55"/>
      <c r="KOP1494" s="55"/>
      <c r="KOQ1494" s="55"/>
      <c r="KOR1494" s="55"/>
      <c r="KOS1494" s="55"/>
      <c r="KOT1494" s="55"/>
      <c r="KOU1494" s="55"/>
      <c r="KOV1494" s="55"/>
      <c r="KOW1494" s="55"/>
      <c r="KOX1494" s="55"/>
      <c r="KOY1494" s="55"/>
      <c r="KOZ1494" s="55"/>
      <c r="KPA1494" s="55"/>
      <c r="KPB1494" s="55"/>
      <c r="KPC1494" s="55"/>
      <c r="KPD1494" s="55"/>
      <c r="KPE1494" s="55"/>
      <c r="KPF1494" s="55"/>
      <c r="KPG1494" s="55"/>
      <c r="KPH1494" s="55"/>
      <c r="KPI1494" s="55"/>
      <c r="KPJ1494" s="55"/>
      <c r="KPK1494" s="55"/>
      <c r="KPL1494" s="55"/>
      <c r="KPM1494" s="55"/>
      <c r="KPN1494" s="55"/>
      <c r="KPO1494" s="55"/>
      <c r="KPP1494" s="55"/>
      <c r="KPQ1494" s="55"/>
      <c r="KPR1494" s="55"/>
      <c r="KPS1494" s="55"/>
      <c r="KPT1494" s="55"/>
      <c r="KPU1494" s="55"/>
      <c r="KPV1494" s="55"/>
      <c r="KPW1494" s="55"/>
      <c r="KPX1494" s="55"/>
      <c r="KPY1494" s="55"/>
      <c r="KPZ1494" s="55"/>
      <c r="KQA1494" s="55"/>
      <c r="KQB1494" s="55"/>
      <c r="KQC1494" s="55"/>
      <c r="KQD1494" s="55"/>
      <c r="KQE1494" s="55"/>
      <c r="KQF1494" s="55"/>
      <c r="KQG1494" s="55"/>
      <c r="KQH1494" s="55"/>
      <c r="KQI1494" s="55"/>
      <c r="KQJ1494" s="55"/>
      <c r="KQK1494" s="55"/>
      <c r="KQL1494" s="55"/>
      <c r="KQM1494" s="55"/>
      <c r="KQN1494" s="55"/>
      <c r="KQO1494" s="55"/>
      <c r="KQP1494" s="55"/>
      <c r="KQQ1494" s="55"/>
      <c r="KQR1494" s="55"/>
      <c r="KQS1494" s="55"/>
      <c r="KQT1494" s="55"/>
      <c r="KQU1494" s="55"/>
      <c r="KQV1494" s="55"/>
      <c r="KQW1494" s="55"/>
      <c r="KQX1494" s="55"/>
      <c r="KQY1494" s="55"/>
      <c r="KQZ1494" s="55"/>
      <c r="KRA1494" s="55"/>
      <c r="KRB1494" s="55"/>
      <c r="KRC1494" s="55"/>
      <c r="KRD1494" s="55"/>
      <c r="KRE1494" s="55"/>
      <c r="KRF1494" s="55"/>
      <c r="KRG1494" s="55"/>
      <c r="KRH1494" s="55"/>
      <c r="KRI1494" s="55"/>
      <c r="KRJ1494" s="55"/>
      <c r="KRK1494" s="55"/>
      <c r="KRL1494" s="55"/>
      <c r="KRM1494" s="55"/>
      <c r="KRN1494" s="55"/>
      <c r="KRO1494" s="55"/>
      <c r="KRP1494" s="55"/>
      <c r="KRQ1494" s="55"/>
      <c r="KRR1494" s="55"/>
      <c r="KRS1494" s="55"/>
      <c r="KRT1494" s="55"/>
      <c r="KRU1494" s="55"/>
      <c r="KRV1494" s="55"/>
      <c r="KRW1494" s="55"/>
      <c r="KRX1494" s="55"/>
      <c r="KRY1494" s="55"/>
      <c r="KRZ1494" s="55"/>
      <c r="KSA1494" s="55"/>
      <c r="KSB1494" s="55"/>
      <c r="KSC1494" s="55"/>
      <c r="KSD1494" s="55"/>
      <c r="KSE1494" s="55"/>
      <c r="KSF1494" s="55"/>
      <c r="KSG1494" s="55"/>
      <c r="KSH1494" s="55"/>
      <c r="KSI1494" s="55"/>
      <c r="KSJ1494" s="55"/>
      <c r="KSK1494" s="55"/>
      <c r="KSL1494" s="55"/>
      <c r="KSM1494" s="55"/>
      <c r="KSN1494" s="55"/>
      <c r="KSO1494" s="55"/>
      <c r="KSP1494" s="55"/>
      <c r="KSQ1494" s="55"/>
      <c r="KSR1494" s="55"/>
      <c r="KSS1494" s="55"/>
      <c r="KST1494" s="55"/>
      <c r="KSU1494" s="55"/>
      <c r="KSV1494" s="55"/>
      <c r="KSW1494" s="55"/>
      <c r="KSX1494" s="55"/>
      <c r="KSY1494" s="55"/>
      <c r="KSZ1494" s="55"/>
      <c r="KTA1494" s="55"/>
      <c r="KTB1494" s="55"/>
      <c r="KTC1494" s="55"/>
      <c r="KTD1494" s="55"/>
      <c r="KTE1494" s="55"/>
      <c r="KTF1494" s="55"/>
      <c r="KTG1494" s="55"/>
      <c r="KTH1494" s="55"/>
      <c r="KTI1494" s="55"/>
      <c r="KTJ1494" s="55"/>
      <c r="KTK1494" s="55"/>
      <c r="KTL1494" s="55"/>
      <c r="KTM1494" s="55"/>
      <c r="KTN1494" s="55"/>
      <c r="KTO1494" s="55"/>
      <c r="KTP1494" s="55"/>
      <c r="KTQ1494" s="55"/>
      <c r="KTR1494" s="55"/>
      <c r="KTS1494" s="55"/>
      <c r="KTT1494" s="55"/>
      <c r="KTU1494" s="55"/>
      <c r="KTV1494" s="55"/>
      <c r="KTW1494" s="55"/>
      <c r="KTX1494" s="55"/>
      <c r="KTY1494" s="55"/>
      <c r="KTZ1494" s="55"/>
      <c r="KUA1494" s="55"/>
      <c r="KUB1494" s="55"/>
      <c r="KUC1494" s="55"/>
      <c r="KUD1494" s="55"/>
      <c r="KUE1494" s="55"/>
      <c r="KUF1494" s="55"/>
      <c r="KUG1494" s="55"/>
      <c r="KUH1494" s="55"/>
      <c r="KUI1494" s="55"/>
      <c r="KUJ1494" s="55"/>
      <c r="KUK1494" s="55"/>
      <c r="KUL1494" s="55"/>
      <c r="KUM1494" s="55"/>
      <c r="KUN1494" s="55"/>
      <c r="KUO1494" s="55"/>
      <c r="KUP1494" s="55"/>
      <c r="KUQ1494" s="55"/>
      <c r="KUR1494" s="55"/>
      <c r="KUS1494" s="55"/>
      <c r="KUT1494" s="55"/>
      <c r="KUU1494" s="55"/>
      <c r="KUV1494" s="55"/>
      <c r="KUW1494" s="55"/>
      <c r="KUX1494" s="55"/>
      <c r="KUY1494" s="55"/>
      <c r="KUZ1494" s="55"/>
      <c r="KVA1494" s="55"/>
      <c r="KVB1494" s="55"/>
      <c r="KVC1494" s="55"/>
      <c r="KVD1494" s="55"/>
      <c r="KVE1494" s="55"/>
      <c r="KVF1494" s="55"/>
      <c r="KVG1494" s="55"/>
      <c r="KVH1494" s="55"/>
      <c r="KVI1494" s="55"/>
      <c r="KVJ1494" s="55"/>
      <c r="KVK1494" s="55"/>
      <c r="KVL1494" s="55"/>
      <c r="KVM1494" s="55"/>
      <c r="KVN1494" s="55"/>
      <c r="KVO1494" s="55"/>
      <c r="KVP1494" s="55"/>
      <c r="KVQ1494" s="55"/>
      <c r="KVR1494" s="55"/>
      <c r="KVS1494" s="55"/>
      <c r="KVT1494" s="55"/>
      <c r="KVU1494" s="55"/>
      <c r="KVV1494" s="55"/>
      <c r="KVW1494" s="55"/>
      <c r="KVX1494" s="55"/>
      <c r="KVY1494" s="55"/>
      <c r="KVZ1494" s="55"/>
      <c r="KWA1494" s="55"/>
      <c r="KWB1494" s="55"/>
      <c r="KWC1494" s="55"/>
      <c r="KWD1494" s="55"/>
      <c r="KWE1494" s="55"/>
      <c r="KWF1494" s="55"/>
      <c r="KWG1494" s="55"/>
      <c r="KWH1494" s="55"/>
      <c r="KWI1494" s="55"/>
      <c r="KWJ1494" s="55"/>
      <c r="KWK1494" s="55"/>
      <c r="KWL1494" s="55"/>
      <c r="KWM1494" s="55"/>
      <c r="KWN1494" s="55"/>
      <c r="KWO1494" s="55"/>
      <c r="KWP1494" s="55"/>
      <c r="KWQ1494" s="55"/>
      <c r="KWR1494" s="55"/>
      <c r="KWS1494" s="55"/>
      <c r="KWT1494" s="55"/>
      <c r="KWU1494" s="55"/>
      <c r="KWV1494" s="55"/>
      <c r="KWW1494" s="55"/>
      <c r="KWX1494" s="55"/>
      <c r="KWY1494" s="55"/>
      <c r="KWZ1494" s="55"/>
      <c r="KXA1494" s="55"/>
      <c r="KXB1494" s="55"/>
      <c r="KXC1494" s="55"/>
      <c r="KXD1494" s="55"/>
      <c r="KXE1494" s="55"/>
      <c r="KXF1494" s="55"/>
      <c r="KXG1494" s="55"/>
      <c r="KXH1494" s="55"/>
      <c r="KXI1494" s="55"/>
      <c r="KXJ1494" s="55"/>
      <c r="KXK1494" s="55"/>
      <c r="KXL1494" s="55"/>
      <c r="KXM1494" s="55"/>
      <c r="KXN1494" s="55"/>
      <c r="KXO1494" s="55"/>
      <c r="KXP1494" s="55"/>
      <c r="KXQ1494" s="55"/>
      <c r="KXR1494" s="55"/>
      <c r="KXS1494" s="55"/>
      <c r="KXT1494" s="55"/>
      <c r="KXU1494" s="55"/>
      <c r="KXV1494" s="55"/>
      <c r="KXW1494" s="55"/>
      <c r="KXX1494" s="55"/>
      <c r="KXY1494" s="55"/>
      <c r="KXZ1494" s="55"/>
      <c r="KYA1494" s="55"/>
      <c r="KYB1494" s="55"/>
      <c r="KYC1494" s="55"/>
      <c r="KYD1494" s="55"/>
      <c r="KYE1494" s="55"/>
      <c r="KYF1494" s="55"/>
      <c r="KYG1494" s="55"/>
      <c r="KYH1494" s="55"/>
      <c r="KYI1494" s="55"/>
      <c r="KYJ1494" s="55"/>
      <c r="KYK1494" s="55"/>
      <c r="KYL1494" s="55"/>
      <c r="KYM1494" s="55"/>
      <c r="KYN1494" s="55"/>
      <c r="KYO1494" s="55"/>
      <c r="KYP1494" s="55"/>
      <c r="KYQ1494" s="55"/>
      <c r="KYR1494" s="55"/>
      <c r="KYS1494" s="55"/>
      <c r="KYT1494" s="55"/>
      <c r="KYU1494" s="55"/>
      <c r="KYV1494" s="55"/>
      <c r="KYW1494" s="55"/>
      <c r="KYX1494" s="55"/>
      <c r="KYY1494" s="55"/>
      <c r="KYZ1494" s="55"/>
      <c r="KZA1494" s="55"/>
      <c r="KZB1494" s="55"/>
      <c r="KZC1494" s="55"/>
      <c r="KZD1494" s="55"/>
      <c r="KZE1494" s="55"/>
      <c r="KZF1494" s="55"/>
      <c r="KZG1494" s="55"/>
      <c r="KZH1494" s="55"/>
      <c r="KZI1494" s="55"/>
      <c r="KZJ1494" s="55"/>
      <c r="KZK1494" s="55"/>
      <c r="KZL1494" s="55"/>
      <c r="KZM1494" s="55"/>
      <c r="KZN1494" s="55"/>
      <c r="KZO1494" s="55"/>
      <c r="KZP1494" s="55"/>
      <c r="KZQ1494" s="55"/>
      <c r="KZR1494" s="55"/>
      <c r="KZS1494" s="55"/>
      <c r="KZT1494" s="55"/>
      <c r="KZU1494" s="55"/>
      <c r="KZV1494" s="55"/>
      <c r="KZW1494" s="55"/>
      <c r="KZX1494" s="55"/>
      <c r="KZY1494" s="55"/>
      <c r="KZZ1494" s="55"/>
      <c r="LAA1494" s="55"/>
      <c r="LAB1494" s="55"/>
      <c r="LAC1494" s="55"/>
      <c r="LAD1494" s="55"/>
      <c r="LAE1494" s="55"/>
      <c r="LAF1494" s="55"/>
      <c r="LAG1494" s="55"/>
      <c r="LAH1494" s="55"/>
      <c r="LAI1494" s="55"/>
      <c r="LAJ1494" s="55"/>
      <c r="LAK1494" s="55"/>
      <c r="LAL1494" s="55"/>
      <c r="LAM1494" s="55"/>
      <c r="LAN1494" s="55"/>
      <c r="LAO1494" s="55"/>
      <c r="LAP1494" s="55"/>
      <c r="LAQ1494" s="55"/>
      <c r="LAR1494" s="55"/>
      <c r="LAS1494" s="55"/>
      <c r="LAT1494" s="55"/>
      <c r="LAU1494" s="55"/>
      <c r="LAV1494" s="55"/>
      <c r="LAW1494" s="55"/>
      <c r="LAX1494" s="55"/>
      <c r="LAY1494" s="55"/>
      <c r="LAZ1494" s="55"/>
      <c r="LBA1494" s="55"/>
      <c r="LBB1494" s="55"/>
      <c r="LBC1494" s="55"/>
      <c r="LBD1494" s="55"/>
      <c r="LBE1494" s="55"/>
      <c r="LBF1494" s="55"/>
      <c r="LBG1494" s="55"/>
      <c r="LBH1494" s="55"/>
      <c r="LBI1494" s="55"/>
      <c r="LBJ1494" s="55"/>
      <c r="LBK1494" s="55"/>
      <c r="LBL1494" s="55"/>
      <c r="LBM1494" s="55"/>
      <c r="LBN1494" s="55"/>
      <c r="LBO1494" s="55"/>
      <c r="LBP1494" s="55"/>
      <c r="LBQ1494" s="55"/>
      <c r="LBR1494" s="55"/>
      <c r="LBS1494" s="55"/>
      <c r="LBT1494" s="55"/>
      <c r="LBU1494" s="55"/>
      <c r="LBV1494" s="55"/>
      <c r="LBW1494" s="55"/>
      <c r="LBX1494" s="55"/>
      <c r="LBY1494" s="55"/>
      <c r="LBZ1494" s="55"/>
      <c r="LCA1494" s="55"/>
      <c r="LCB1494" s="55"/>
      <c r="LCC1494" s="55"/>
      <c r="LCD1494" s="55"/>
      <c r="LCE1494" s="55"/>
      <c r="LCF1494" s="55"/>
      <c r="LCG1494" s="55"/>
      <c r="LCH1494" s="55"/>
      <c r="LCI1494" s="55"/>
      <c r="LCJ1494" s="55"/>
      <c r="LCK1494" s="55"/>
      <c r="LCL1494" s="55"/>
      <c r="LCM1494" s="55"/>
      <c r="LCN1494" s="55"/>
      <c r="LCO1494" s="55"/>
      <c r="LCP1494" s="55"/>
      <c r="LCQ1494" s="55"/>
      <c r="LCR1494" s="55"/>
      <c r="LCS1494" s="55"/>
      <c r="LCT1494" s="55"/>
      <c r="LCU1494" s="55"/>
      <c r="LCV1494" s="55"/>
      <c r="LCW1494" s="55"/>
      <c r="LCX1494" s="55"/>
      <c r="LCY1494" s="55"/>
      <c r="LCZ1494" s="55"/>
      <c r="LDA1494" s="55"/>
      <c r="LDB1494" s="55"/>
      <c r="LDC1494" s="55"/>
      <c r="LDD1494" s="55"/>
      <c r="LDE1494" s="55"/>
      <c r="LDF1494" s="55"/>
      <c r="LDG1494" s="55"/>
      <c r="LDH1494" s="55"/>
      <c r="LDI1494" s="55"/>
      <c r="LDJ1494" s="55"/>
      <c r="LDK1494" s="55"/>
      <c r="LDL1494" s="55"/>
      <c r="LDM1494" s="55"/>
      <c r="LDN1494" s="55"/>
      <c r="LDO1494" s="55"/>
      <c r="LDP1494" s="55"/>
      <c r="LDQ1494" s="55"/>
      <c r="LDR1494" s="55"/>
      <c r="LDS1494" s="55"/>
      <c r="LDT1494" s="55"/>
      <c r="LDU1494" s="55"/>
      <c r="LDV1494" s="55"/>
      <c r="LDW1494" s="55"/>
      <c r="LDX1494" s="55"/>
      <c r="LDY1494" s="55"/>
      <c r="LDZ1494" s="55"/>
      <c r="LEA1494" s="55"/>
      <c r="LEB1494" s="55"/>
      <c r="LEC1494" s="55"/>
      <c r="LED1494" s="55"/>
      <c r="LEE1494" s="55"/>
      <c r="LEF1494" s="55"/>
      <c r="LEG1494" s="55"/>
      <c r="LEH1494" s="55"/>
      <c r="LEI1494" s="55"/>
      <c r="LEJ1494" s="55"/>
      <c r="LEK1494" s="55"/>
      <c r="LEL1494" s="55"/>
      <c r="LEM1494" s="55"/>
      <c r="LEN1494" s="55"/>
      <c r="LEO1494" s="55"/>
      <c r="LEP1494" s="55"/>
      <c r="LEQ1494" s="55"/>
      <c r="LER1494" s="55"/>
      <c r="LES1494" s="55"/>
      <c r="LET1494" s="55"/>
      <c r="LEU1494" s="55"/>
      <c r="LEV1494" s="55"/>
      <c r="LEW1494" s="55"/>
      <c r="LEX1494" s="55"/>
      <c r="LEY1494" s="55"/>
      <c r="LEZ1494" s="55"/>
      <c r="LFA1494" s="55"/>
      <c r="LFB1494" s="55"/>
      <c r="LFC1494" s="55"/>
      <c r="LFD1494" s="55"/>
      <c r="LFE1494" s="55"/>
      <c r="LFF1494" s="55"/>
      <c r="LFG1494" s="55"/>
      <c r="LFH1494" s="55"/>
      <c r="LFI1494" s="55"/>
      <c r="LFJ1494" s="55"/>
      <c r="LFK1494" s="55"/>
      <c r="LFL1494" s="55"/>
      <c r="LFM1494" s="55"/>
      <c r="LFN1494" s="55"/>
      <c r="LFO1494" s="55"/>
      <c r="LFP1494" s="55"/>
      <c r="LFQ1494" s="55"/>
      <c r="LFR1494" s="55"/>
      <c r="LFS1494" s="55"/>
      <c r="LFT1494" s="55"/>
      <c r="LFU1494" s="55"/>
      <c r="LFV1494" s="55"/>
      <c r="LFW1494" s="55"/>
      <c r="LFX1494" s="55"/>
      <c r="LFY1494" s="55"/>
      <c r="LFZ1494" s="55"/>
      <c r="LGA1494" s="55"/>
      <c r="LGB1494" s="55"/>
      <c r="LGC1494" s="55"/>
      <c r="LGD1494" s="55"/>
      <c r="LGE1494" s="55"/>
      <c r="LGF1494" s="55"/>
      <c r="LGG1494" s="55"/>
      <c r="LGH1494" s="55"/>
      <c r="LGI1494" s="55"/>
      <c r="LGJ1494" s="55"/>
      <c r="LGK1494" s="55"/>
      <c r="LGL1494" s="55"/>
      <c r="LGM1494" s="55"/>
      <c r="LGN1494" s="55"/>
      <c r="LGO1494" s="55"/>
      <c r="LGP1494" s="55"/>
      <c r="LGQ1494" s="55"/>
      <c r="LGR1494" s="55"/>
      <c r="LGS1494" s="55"/>
      <c r="LGT1494" s="55"/>
      <c r="LGU1494" s="55"/>
      <c r="LGV1494" s="55"/>
      <c r="LGW1494" s="55"/>
      <c r="LGX1494" s="55"/>
      <c r="LGY1494" s="55"/>
      <c r="LGZ1494" s="55"/>
      <c r="LHA1494" s="55"/>
      <c r="LHB1494" s="55"/>
      <c r="LHC1494" s="55"/>
      <c r="LHD1494" s="55"/>
      <c r="LHE1494" s="55"/>
      <c r="LHF1494" s="55"/>
      <c r="LHG1494" s="55"/>
      <c r="LHH1494" s="55"/>
      <c r="LHI1494" s="55"/>
      <c r="LHJ1494" s="55"/>
      <c r="LHK1494" s="55"/>
      <c r="LHL1494" s="55"/>
      <c r="LHM1494" s="55"/>
      <c r="LHN1494" s="55"/>
      <c r="LHO1494" s="55"/>
      <c r="LHP1494" s="55"/>
      <c r="LHQ1494" s="55"/>
      <c r="LHR1494" s="55"/>
      <c r="LHS1494" s="55"/>
      <c r="LHT1494" s="55"/>
      <c r="LHU1494" s="55"/>
      <c r="LHV1494" s="55"/>
      <c r="LHW1494" s="55"/>
      <c r="LHX1494" s="55"/>
      <c r="LHY1494" s="55"/>
      <c r="LHZ1494" s="55"/>
      <c r="LIA1494" s="55"/>
      <c r="LIB1494" s="55"/>
      <c r="LIC1494" s="55"/>
      <c r="LID1494" s="55"/>
      <c r="LIE1494" s="55"/>
      <c r="LIF1494" s="55"/>
      <c r="LIG1494" s="55"/>
      <c r="LIH1494" s="55"/>
      <c r="LII1494" s="55"/>
      <c r="LIJ1494" s="55"/>
      <c r="LIK1494" s="55"/>
      <c r="LIL1494" s="55"/>
      <c r="LIM1494" s="55"/>
      <c r="LIN1494" s="55"/>
      <c r="LIO1494" s="55"/>
      <c r="LIP1494" s="55"/>
      <c r="LIQ1494" s="55"/>
      <c r="LIR1494" s="55"/>
      <c r="LIS1494" s="55"/>
      <c r="LIT1494" s="55"/>
      <c r="LIU1494" s="55"/>
      <c r="LIV1494" s="55"/>
      <c r="LIW1494" s="55"/>
      <c r="LIX1494" s="55"/>
      <c r="LIY1494" s="55"/>
      <c r="LIZ1494" s="55"/>
      <c r="LJA1494" s="55"/>
      <c r="LJB1494" s="55"/>
      <c r="LJC1494" s="55"/>
      <c r="LJD1494" s="55"/>
      <c r="LJE1494" s="55"/>
      <c r="LJF1494" s="55"/>
      <c r="LJG1494" s="55"/>
      <c r="LJH1494" s="55"/>
      <c r="LJI1494" s="55"/>
      <c r="LJJ1494" s="55"/>
      <c r="LJK1494" s="55"/>
      <c r="LJL1494" s="55"/>
      <c r="LJM1494" s="55"/>
      <c r="LJN1494" s="55"/>
      <c r="LJO1494" s="55"/>
      <c r="LJP1494" s="55"/>
      <c r="LJQ1494" s="55"/>
      <c r="LJR1494" s="55"/>
      <c r="LJS1494" s="55"/>
      <c r="LJT1494" s="55"/>
      <c r="LJU1494" s="55"/>
      <c r="LJV1494" s="55"/>
      <c r="LJW1494" s="55"/>
      <c r="LJX1494" s="55"/>
      <c r="LJY1494" s="55"/>
      <c r="LJZ1494" s="55"/>
      <c r="LKA1494" s="55"/>
      <c r="LKB1494" s="55"/>
      <c r="LKC1494" s="55"/>
      <c r="LKD1494" s="55"/>
      <c r="LKE1494" s="55"/>
      <c r="LKF1494" s="55"/>
      <c r="LKG1494" s="55"/>
      <c r="LKH1494" s="55"/>
      <c r="LKI1494" s="55"/>
      <c r="LKJ1494" s="55"/>
      <c r="LKK1494" s="55"/>
      <c r="LKL1494" s="55"/>
      <c r="LKM1494" s="55"/>
      <c r="LKN1494" s="55"/>
      <c r="LKO1494" s="55"/>
      <c r="LKP1494" s="55"/>
      <c r="LKQ1494" s="55"/>
      <c r="LKR1494" s="55"/>
      <c r="LKS1494" s="55"/>
      <c r="LKT1494" s="55"/>
      <c r="LKU1494" s="55"/>
      <c r="LKV1494" s="55"/>
      <c r="LKW1494" s="55"/>
      <c r="LKX1494" s="55"/>
      <c r="LKY1494" s="55"/>
      <c r="LKZ1494" s="55"/>
      <c r="LLA1494" s="55"/>
      <c r="LLB1494" s="55"/>
      <c r="LLC1494" s="55"/>
      <c r="LLD1494" s="55"/>
      <c r="LLE1494" s="55"/>
      <c r="LLF1494" s="55"/>
      <c r="LLG1494" s="55"/>
      <c r="LLH1494" s="55"/>
      <c r="LLI1494" s="55"/>
      <c r="LLJ1494" s="55"/>
      <c r="LLK1494" s="55"/>
      <c r="LLL1494" s="55"/>
      <c r="LLM1494" s="55"/>
      <c r="LLN1494" s="55"/>
      <c r="LLO1494" s="55"/>
      <c r="LLP1494" s="55"/>
      <c r="LLQ1494" s="55"/>
      <c r="LLR1494" s="55"/>
      <c r="LLS1494" s="55"/>
      <c r="LLT1494" s="55"/>
      <c r="LLU1494" s="55"/>
      <c r="LLV1494" s="55"/>
      <c r="LLW1494" s="55"/>
      <c r="LLX1494" s="55"/>
      <c r="LLY1494" s="55"/>
      <c r="LLZ1494" s="55"/>
      <c r="LMA1494" s="55"/>
      <c r="LMB1494" s="55"/>
      <c r="LMC1494" s="55"/>
      <c r="LMD1494" s="55"/>
      <c r="LME1494" s="55"/>
      <c r="LMF1494" s="55"/>
      <c r="LMG1494" s="55"/>
      <c r="LMH1494" s="55"/>
      <c r="LMI1494" s="55"/>
      <c r="LMJ1494" s="55"/>
      <c r="LMK1494" s="55"/>
      <c r="LML1494" s="55"/>
      <c r="LMM1494" s="55"/>
      <c r="LMN1494" s="55"/>
      <c r="LMO1494" s="55"/>
      <c r="LMP1494" s="55"/>
      <c r="LMQ1494" s="55"/>
      <c r="LMR1494" s="55"/>
      <c r="LMS1494" s="55"/>
      <c r="LMT1494" s="55"/>
      <c r="LMU1494" s="55"/>
      <c r="LMV1494" s="55"/>
      <c r="LMW1494" s="55"/>
      <c r="LMX1494" s="55"/>
      <c r="LMY1494" s="55"/>
      <c r="LMZ1494" s="55"/>
      <c r="LNA1494" s="55"/>
      <c r="LNB1494" s="55"/>
      <c r="LNC1494" s="55"/>
      <c r="LND1494" s="55"/>
      <c r="LNE1494" s="55"/>
      <c r="LNF1494" s="55"/>
      <c r="LNG1494" s="55"/>
      <c r="LNH1494" s="55"/>
      <c r="LNI1494" s="55"/>
      <c r="LNJ1494" s="55"/>
      <c r="LNK1494" s="55"/>
      <c r="LNL1494" s="55"/>
      <c r="LNM1494" s="55"/>
      <c r="LNN1494" s="55"/>
      <c r="LNO1494" s="55"/>
      <c r="LNP1494" s="55"/>
      <c r="LNQ1494" s="55"/>
      <c r="LNR1494" s="55"/>
      <c r="LNS1494" s="55"/>
      <c r="LNT1494" s="55"/>
      <c r="LNU1494" s="55"/>
      <c r="LNV1494" s="55"/>
      <c r="LNW1494" s="55"/>
      <c r="LNX1494" s="55"/>
      <c r="LNY1494" s="55"/>
      <c r="LNZ1494" s="55"/>
      <c r="LOA1494" s="55"/>
      <c r="LOB1494" s="55"/>
      <c r="LOC1494" s="55"/>
      <c r="LOD1494" s="55"/>
      <c r="LOE1494" s="55"/>
      <c r="LOF1494" s="55"/>
      <c r="LOG1494" s="55"/>
      <c r="LOH1494" s="55"/>
      <c r="LOI1494" s="55"/>
      <c r="LOJ1494" s="55"/>
      <c r="LOK1494" s="55"/>
      <c r="LOL1494" s="55"/>
      <c r="LOM1494" s="55"/>
      <c r="LON1494" s="55"/>
      <c r="LOO1494" s="55"/>
      <c r="LOP1494" s="55"/>
      <c r="LOQ1494" s="55"/>
      <c r="LOR1494" s="55"/>
      <c r="LOS1494" s="55"/>
      <c r="LOT1494" s="55"/>
      <c r="LOU1494" s="55"/>
      <c r="LOV1494" s="55"/>
      <c r="LOW1494" s="55"/>
      <c r="LOX1494" s="55"/>
      <c r="LOY1494" s="55"/>
      <c r="LOZ1494" s="55"/>
      <c r="LPA1494" s="55"/>
      <c r="LPB1494" s="55"/>
      <c r="LPC1494" s="55"/>
      <c r="LPD1494" s="55"/>
      <c r="LPE1494" s="55"/>
      <c r="LPF1494" s="55"/>
      <c r="LPG1494" s="55"/>
      <c r="LPH1494" s="55"/>
      <c r="LPI1494" s="55"/>
      <c r="LPJ1494" s="55"/>
      <c r="LPK1494" s="55"/>
      <c r="LPL1494" s="55"/>
      <c r="LPM1494" s="55"/>
      <c r="LPN1494" s="55"/>
      <c r="LPO1494" s="55"/>
      <c r="LPP1494" s="55"/>
      <c r="LPQ1494" s="55"/>
      <c r="LPR1494" s="55"/>
      <c r="LPS1494" s="55"/>
      <c r="LPT1494" s="55"/>
      <c r="LPU1494" s="55"/>
      <c r="LPV1494" s="55"/>
      <c r="LPW1494" s="55"/>
      <c r="LPX1494" s="55"/>
      <c r="LPY1494" s="55"/>
      <c r="LPZ1494" s="55"/>
      <c r="LQA1494" s="55"/>
      <c r="LQB1494" s="55"/>
      <c r="LQC1494" s="55"/>
      <c r="LQD1494" s="55"/>
      <c r="LQE1494" s="55"/>
      <c r="LQF1494" s="55"/>
      <c r="LQG1494" s="55"/>
      <c r="LQH1494" s="55"/>
      <c r="LQI1494" s="55"/>
      <c r="LQJ1494" s="55"/>
      <c r="LQK1494" s="55"/>
      <c r="LQL1494" s="55"/>
      <c r="LQM1494" s="55"/>
      <c r="LQN1494" s="55"/>
      <c r="LQO1494" s="55"/>
      <c r="LQP1494" s="55"/>
      <c r="LQQ1494" s="55"/>
      <c r="LQR1494" s="55"/>
      <c r="LQS1494" s="55"/>
      <c r="LQT1494" s="55"/>
      <c r="LQU1494" s="55"/>
      <c r="LQV1494" s="55"/>
      <c r="LQW1494" s="55"/>
      <c r="LQX1494" s="55"/>
      <c r="LQY1494" s="55"/>
      <c r="LQZ1494" s="55"/>
      <c r="LRA1494" s="55"/>
      <c r="LRB1494" s="55"/>
      <c r="LRC1494" s="55"/>
      <c r="LRD1494" s="55"/>
      <c r="LRE1494" s="55"/>
      <c r="LRF1494" s="55"/>
      <c r="LRG1494" s="55"/>
      <c r="LRH1494" s="55"/>
      <c r="LRI1494" s="55"/>
      <c r="LRJ1494" s="55"/>
      <c r="LRK1494" s="55"/>
      <c r="LRL1494" s="55"/>
      <c r="LRM1494" s="55"/>
      <c r="LRN1494" s="55"/>
      <c r="LRO1494" s="55"/>
      <c r="LRP1494" s="55"/>
      <c r="LRQ1494" s="55"/>
      <c r="LRR1494" s="55"/>
      <c r="LRS1494" s="55"/>
      <c r="LRT1494" s="55"/>
      <c r="LRU1494" s="55"/>
      <c r="LRV1494" s="55"/>
      <c r="LRW1494" s="55"/>
      <c r="LRX1494" s="55"/>
      <c r="LRY1494" s="55"/>
      <c r="LRZ1494" s="55"/>
      <c r="LSA1494" s="55"/>
      <c r="LSB1494" s="55"/>
      <c r="LSC1494" s="55"/>
      <c r="LSD1494" s="55"/>
      <c r="LSE1494" s="55"/>
      <c r="LSF1494" s="55"/>
      <c r="LSG1494" s="55"/>
      <c r="LSH1494" s="55"/>
      <c r="LSI1494" s="55"/>
      <c r="LSJ1494" s="55"/>
      <c r="LSK1494" s="55"/>
      <c r="LSL1494" s="55"/>
      <c r="LSM1494" s="55"/>
      <c r="LSN1494" s="55"/>
      <c r="LSO1494" s="55"/>
      <c r="LSP1494" s="55"/>
      <c r="LSQ1494" s="55"/>
      <c r="LSR1494" s="55"/>
      <c r="LSS1494" s="55"/>
      <c r="LST1494" s="55"/>
      <c r="LSU1494" s="55"/>
      <c r="LSV1494" s="55"/>
      <c r="LSW1494" s="55"/>
      <c r="LSX1494" s="55"/>
      <c r="LSY1494" s="55"/>
      <c r="LSZ1494" s="55"/>
      <c r="LTA1494" s="55"/>
      <c r="LTB1494" s="55"/>
      <c r="LTC1494" s="55"/>
      <c r="LTD1494" s="55"/>
      <c r="LTE1494" s="55"/>
      <c r="LTF1494" s="55"/>
      <c r="LTG1494" s="55"/>
      <c r="LTH1494" s="55"/>
      <c r="LTI1494" s="55"/>
      <c r="LTJ1494" s="55"/>
      <c r="LTK1494" s="55"/>
      <c r="LTL1494" s="55"/>
      <c r="LTM1494" s="55"/>
      <c r="LTN1494" s="55"/>
      <c r="LTO1494" s="55"/>
      <c r="LTP1494" s="55"/>
      <c r="LTQ1494" s="55"/>
      <c r="LTR1494" s="55"/>
      <c r="LTS1494" s="55"/>
      <c r="LTT1494" s="55"/>
      <c r="LTU1494" s="55"/>
      <c r="LTV1494" s="55"/>
      <c r="LTW1494" s="55"/>
      <c r="LTX1494" s="55"/>
      <c r="LTY1494" s="55"/>
      <c r="LTZ1494" s="55"/>
      <c r="LUA1494" s="55"/>
      <c r="LUB1494" s="55"/>
      <c r="LUC1494" s="55"/>
      <c r="LUD1494" s="55"/>
      <c r="LUE1494" s="55"/>
      <c r="LUF1494" s="55"/>
      <c r="LUG1494" s="55"/>
      <c r="LUH1494" s="55"/>
      <c r="LUI1494" s="55"/>
      <c r="LUJ1494" s="55"/>
      <c r="LUK1494" s="55"/>
      <c r="LUL1494" s="55"/>
      <c r="LUM1494" s="55"/>
      <c r="LUN1494" s="55"/>
      <c r="LUO1494" s="55"/>
      <c r="LUP1494" s="55"/>
      <c r="LUQ1494" s="55"/>
      <c r="LUR1494" s="55"/>
      <c r="LUS1494" s="55"/>
      <c r="LUT1494" s="55"/>
      <c r="LUU1494" s="55"/>
      <c r="LUV1494" s="55"/>
      <c r="LUW1494" s="55"/>
      <c r="LUX1494" s="55"/>
      <c r="LUY1494" s="55"/>
      <c r="LUZ1494" s="55"/>
      <c r="LVA1494" s="55"/>
      <c r="LVB1494" s="55"/>
      <c r="LVC1494" s="55"/>
      <c r="LVD1494" s="55"/>
      <c r="LVE1494" s="55"/>
      <c r="LVF1494" s="55"/>
      <c r="LVG1494" s="55"/>
      <c r="LVH1494" s="55"/>
      <c r="LVI1494" s="55"/>
      <c r="LVJ1494" s="55"/>
      <c r="LVK1494" s="55"/>
      <c r="LVL1494" s="55"/>
      <c r="LVM1494" s="55"/>
      <c r="LVN1494" s="55"/>
      <c r="LVO1494" s="55"/>
      <c r="LVP1494" s="55"/>
      <c r="LVQ1494" s="55"/>
      <c r="LVR1494" s="55"/>
      <c r="LVS1494" s="55"/>
      <c r="LVT1494" s="55"/>
      <c r="LVU1494" s="55"/>
      <c r="LVV1494" s="55"/>
      <c r="LVW1494" s="55"/>
      <c r="LVX1494" s="55"/>
      <c r="LVY1494" s="55"/>
      <c r="LVZ1494" s="55"/>
      <c r="LWA1494" s="55"/>
      <c r="LWB1494" s="55"/>
      <c r="LWC1494" s="55"/>
      <c r="LWD1494" s="55"/>
      <c r="LWE1494" s="55"/>
      <c r="LWF1494" s="55"/>
      <c r="LWG1494" s="55"/>
      <c r="LWH1494" s="55"/>
      <c r="LWI1494" s="55"/>
      <c r="LWJ1494" s="55"/>
      <c r="LWK1494" s="55"/>
      <c r="LWL1494" s="55"/>
      <c r="LWM1494" s="55"/>
      <c r="LWN1494" s="55"/>
      <c r="LWO1494" s="55"/>
      <c r="LWP1494" s="55"/>
      <c r="LWQ1494" s="55"/>
      <c r="LWR1494" s="55"/>
      <c r="LWS1494" s="55"/>
      <c r="LWT1494" s="55"/>
      <c r="LWU1494" s="55"/>
      <c r="LWV1494" s="55"/>
      <c r="LWW1494" s="55"/>
      <c r="LWX1494" s="55"/>
      <c r="LWY1494" s="55"/>
      <c r="LWZ1494" s="55"/>
      <c r="LXA1494" s="55"/>
      <c r="LXB1494" s="55"/>
      <c r="LXC1494" s="55"/>
      <c r="LXD1494" s="55"/>
      <c r="LXE1494" s="55"/>
      <c r="LXF1494" s="55"/>
      <c r="LXG1494" s="55"/>
      <c r="LXH1494" s="55"/>
      <c r="LXI1494" s="55"/>
      <c r="LXJ1494" s="55"/>
      <c r="LXK1494" s="55"/>
      <c r="LXL1494" s="55"/>
      <c r="LXM1494" s="55"/>
      <c r="LXN1494" s="55"/>
      <c r="LXO1494" s="55"/>
      <c r="LXP1494" s="55"/>
      <c r="LXQ1494" s="55"/>
      <c r="LXR1494" s="55"/>
      <c r="LXS1494" s="55"/>
      <c r="LXT1494" s="55"/>
      <c r="LXU1494" s="55"/>
      <c r="LXV1494" s="55"/>
      <c r="LXW1494" s="55"/>
      <c r="LXX1494" s="55"/>
      <c r="LXY1494" s="55"/>
      <c r="LXZ1494" s="55"/>
      <c r="LYA1494" s="55"/>
      <c r="LYB1494" s="55"/>
      <c r="LYC1494" s="55"/>
      <c r="LYD1494" s="55"/>
      <c r="LYE1494" s="55"/>
      <c r="LYF1494" s="55"/>
      <c r="LYG1494" s="55"/>
      <c r="LYH1494" s="55"/>
      <c r="LYI1494" s="55"/>
      <c r="LYJ1494" s="55"/>
      <c r="LYK1494" s="55"/>
      <c r="LYL1494" s="55"/>
      <c r="LYM1494" s="55"/>
      <c r="LYN1494" s="55"/>
      <c r="LYO1494" s="55"/>
      <c r="LYP1494" s="55"/>
      <c r="LYQ1494" s="55"/>
      <c r="LYR1494" s="55"/>
      <c r="LYS1494" s="55"/>
      <c r="LYT1494" s="55"/>
      <c r="LYU1494" s="55"/>
      <c r="LYV1494" s="55"/>
      <c r="LYW1494" s="55"/>
      <c r="LYX1494" s="55"/>
      <c r="LYY1494" s="55"/>
      <c r="LYZ1494" s="55"/>
      <c r="LZA1494" s="55"/>
      <c r="LZB1494" s="55"/>
      <c r="LZC1494" s="55"/>
      <c r="LZD1494" s="55"/>
      <c r="LZE1494" s="55"/>
      <c r="LZF1494" s="55"/>
      <c r="LZG1494" s="55"/>
      <c r="LZH1494" s="55"/>
      <c r="LZI1494" s="55"/>
      <c r="LZJ1494" s="55"/>
      <c r="LZK1494" s="55"/>
      <c r="LZL1494" s="55"/>
      <c r="LZM1494" s="55"/>
      <c r="LZN1494" s="55"/>
      <c r="LZO1494" s="55"/>
      <c r="LZP1494" s="55"/>
      <c r="LZQ1494" s="55"/>
      <c r="LZR1494" s="55"/>
      <c r="LZS1494" s="55"/>
      <c r="LZT1494" s="55"/>
      <c r="LZU1494" s="55"/>
      <c r="LZV1494" s="55"/>
      <c r="LZW1494" s="55"/>
      <c r="LZX1494" s="55"/>
      <c r="LZY1494" s="55"/>
      <c r="LZZ1494" s="55"/>
      <c r="MAA1494" s="55"/>
      <c r="MAB1494" s="55"/>
      <c r="MAC1494" s="55"/>
      <c r="MAD1494" s="55"/>
      <c r="MAE1494" s="55"/>
      <c r="MAF1494" s="55"/>
      <c r="MAG1494" s="55"/>
      <c r="MAH1494" s="55"/>
      <c r="MAI1494" s="55"/>
      <c r="MAJ1494" s="55"/>
      <c r="MAK1494" s="55"/>
      <c r="MAL1494" s="55"/>
      <c r="MAM1494" s="55"/>
      <c r="MAN1494" s="55"/>
      <c r="MAO1494" s="55"/>
      <c r="MAP1494" s="55"/>
      <c r="MAQ1494" s="55"/>
      <c r="MAR1494" s="55"/>
      <c r="MAS1494" s="55"/>
      <c r="MAT1494" s="55"/>
      <c r="MAU1494" s="55"/>
      <c r="MAV1494" s="55"/>
      <c r="MAW1494" s="55"/>
      <c r="MAX1494" s="55"/>
      <c r="MAY1494" s="55"/>
      <c r="MAZ1494" s="55"/>
      <c r="MBA1494" s="55"/>
      <c r="MBB1494" s="55"/>
      <c r="MBC1494" s="55"/>
      <c r="MBD1494" s="55"/>
      <c r="MBE1494" s="55"/>
      <c r="MBF1494" s="55"/>
      <c r="MBG1494" s="55"/>
      <c r="MBH1494" s="55"/>
      <c r="MBI1494" s="55"/>
      <c r="MBJ1494" s="55"/>
      <c r="MBK1494" s="55"/>
      <c r="MBL1494" s="55"/>
      <c r="MBM1494" s="55"/>
      <c r="MBN1494" s="55"/>
      <c r="MBO1494" s="55"/>
      <c r="MBP1494" s="55"/>
      <c r="MBQ1494" s="55"/>
      <c r="MBR1494" s="55"/>
      <c r="MBS1494" s="55"/>
      <c r="MBT1494" s="55"/>
      <c r="MBU1494" s="55"/>
      <c r="MBV1494" s="55"/>
      <c r="MBW1494" s="55"/>
      <c r="MBX1494" s="55"/>
      <c r="MBY1494" s="55"/>
      <c r="MBZ1494" s="55"/>
      <c r="MCA1494" s="55"/>
      <c r="MCB1494" s="55"/>
      <c r="MCC1494" s="55"/>
      <c r="MCD1494" s="55"/>
      <c r="MCE1494" s="55"/>
      <c r="MCF1494" s="55"/>
      <c r="MCG1494" s="55"/>
      <c r="MCH1494" s="55"/>
      <c r="MCI1494" s="55"/>
      <c r="MCJ1494" s="55"/>
      <c r="MCK1494" s="55"/>
      <c r="MCL1494" s="55"/>
      <c r="MCM1494" s="55"/>
      <c r="MCN1494" s="55"/>
      <c r="MCO1494" s="55"/>
      <c r="MCP1494" s="55"/>
      <c r="MCQ1494" s="55"/>
      <c r="MCR1494" s="55"/>
      <c r="MCS1494" s="55"/>
      <c r="MCT1494" s="55"/>
      <c r="MCU1494" s="55"/>
      <c r="MCV1494" s="55"/>
      <c r="MCW1494" s="55"/>
      <c r="MCX1494" s="55"/>
      <c r="MCY1494" s="55"/>
      <c r="MCZ1494" s="55"/>
      <c r="MDA1494" s="55"/>
      <c r="MDB1494" s="55"/>
      <c r="MDC1494" s="55"/>
      <c r="MDD1494" s="55"/>
      <c r="MDE1494" s="55"/>
      <c r="MDF1494" s="55"/>
      <c r="MDG1494" s="55"/>
      <c r="MDH1494" s="55"/>
      <c r="MDI1494" s="55"/>
      <c r="MDJ1494" s="55"/>
      <c r="MDK1494" s="55"/>
      <c r="MDL1494" s="55"/>
      <c r="MDM1494" s="55"/>
      <c r="MDN1494" s="55"/>
      <c r="MDO1494" s="55"/>
      <c r="MDP1494" s="55"/>
      <c r="MDQ1494" s="55"/>
      <c r="MDR1494" s="55"/>
      <c r="MDS1494" s="55"/>
      <c r="MDT1494" s="55"/>
      <c r="MDU1494" s="55"/>
      <c r="MDV1494" s="55"/>
      <c r="MDW1494" s="55"/>
      <c r="MDX1494" s="55"/>
      <c r="MDY1494" s="55"/>
      <c r="MDZ1494" s="55"/>
      <c r="MEA1494" s="55"/>
      <c r="MEB1494" s="55"/>
      <c r="MEC1494" s="55"/>
      <c r="MED1494" s="55"/>
      <c r="MEE1494" s="55"/>
      <c r="MEF1494" s="55"/>
      <c r="MEG1494" s="55"/>
      <c r="MEH1494" s="55"/>
      <c r="MEI1494" s="55"/>
      <c r="MEJ1494" s="55"/>
      <c r="MEK1494" s="55"/>
      <c r="MEL1494" s="55"/>
      <c r="MEM1494" s="55"/>
      <c r="MEN1494" s="55"/>
      <c r="MEO1494" s="55"/>
      <c r="MEP1494" s="55"/>
      <c r="MEQ1494" s="55"/>
      <c r="MER1494" s="55"/>
      <c r="MES1494" s="55"/>
      <c r="MET1494" s="55"/>
      <c r="MEU1494" s="55"/>
      <c r="MEV1494" s="55"/>
      <c r="MEW1494" s="55"/>
      <c r="MEX1494" s="55"/>
      <c r="MEY1494" s="55"/>
      <c r="MEZ1494" s="55"/>
      <c r="MFA1494" s="55"/>
      <c r="MFB1494" s="55"/>
      <c r="MFC1494" s="55"/>
      <c r="MFD1494" s="55"/>
      <c r="MFE1494" s="55"/>
      <c r="MFF1494" s="55"/>
      <c r="MFG1494" s="55"/>
      <c r="MFH1494" s="55"/>
      <c r="MFI1494" s="55"/>
      <c r="MFJ1494" s="55"/>
      <c r="MFK1494" s="55"/>
      <c r="MFL1494" s="55"/>
      <c r="MFM1494" s="55"/>
      <c r="MFN1494" s="55"/>
      <c r="MFO1494" s="55"/>
      <c r="MFP1494" s="55"/>
      <c r="MFQ1494" s="55"/>
      <c r="MFR1494" s="55"/>
      <c r="MFS1494" s="55"/>
      <c r="MFT1494" s="55"/>
      <c r="MFU1494" s="55"/>
      <c r="MFV1494" s="55"/>
      <c r="MFW1494" s="55"/>
      <c r="MFX1494" s="55"/>
      <c r="MFY1494" s="55"/>
      <c r="MFZ1494" s="55"/>
      <c r="MGA1494" s="55"/>
      <c r="MGB1494" s="55"/>
      <c r="MGC1494" s="55"/>
      <c r="MGD1494" s="55"/>
      <c r="MGE1494" s="55"/>
      <c r="MGF1494" s="55"/>
      <c r="MGG1494" s="55"/>
      <c r="MGH1494" s="55"/>
      <c r="MGI1494" s="55"/>
      <c r="MGJ1494" s="55"/>
      <c r="MGK1494" s="55"/>
      <c r="MGL1494" s="55"/>
      <c r="MGM1494" s="55"/>
      <c r="MGN1494" s="55"/>
      <c r="MGO1494" s="55"/>
      <c r="MGP1494" s="55"/>
      <c r="MGQ1494" s="55"/>
      <c r="MGR1494" s="55"/>
      <c r="MGS1494" s="55"/>
      <c r="MGT1494" s="55"/>
      <c r="MGU1494" s="55"/>
      <c r="MGV1494" s="55"/>
      <c r="MGW1494" s="55"/>
      <c r="MGX1494" s="55"/>
      <c r="MGY1494" s="55"/>
      <c r="MGZ1494" s="55"/>
      <c r="MHA1494" s="55"/>
      <c r="MHB1494" s="55"/>
      <c r="MHC1494" s="55"/>
      <c r="MHD1494" s="55"/>
      <c r="MHE1494" s="55"/>
      <c r="MHF1494" s="55"/>
      <c r="MHG1494" s="55"/>
      <c r="MHH1494" s="55"/>
      <c r="MHI1494" s="55"/>
      <c r="MHJ1494" s="55"/>
      <c r="MHK1494" s="55"/>
      <c r="MHL1494" s="55"/>
      <c r="MHM1494" s="55"/>
      <c r="MHN1494" s="55"/>
      <c r="MHO1494" s="55"/>
      <c r="MHP1494" s="55"/>
      <c r="MHQ1494" s="55"/>
      <c r="MHR1494" s="55"/>
      <c r="MHS1494" s="55"/>
      <c r="MHT1494" s="55"/>
      <c r="MHU1494" s="55"/>
      <c r="MHV1494" s="55"/>
      <c r="MHW1494" s="55"/>
      <c r="MHX1494" s="55"/>
      <c r="MHY1494" s="55"/>
      <c r="MHZ1494" s="55"/>
      <c r="MIA1494" s="55"/>
      <c r="MIB1494" s="55"/>
      <c r="MIC1494" s="55"/>
      <c r="MID1494" s="55"/>
      <c r="MIE1494" s="55"/>
      <c r="MIF1494" s="55"/>
      <c r="MIG1494" s="55"/>
      <c r="MIH1494" s="55"/>
      <c r="MII1494" s="55"/>
      <c r="MIJ1494" s="55"/>
      <c r="MIK1494" s="55"/>
      <c r="MIL1494" s="55"/>
      <c r="MIM1494" s="55"/>
      <c r="MIN1494" s="55"/>
      <c r="MIO1494" s="55"/>
      <c r="MIP1494" s="55"/>
      <c r="MIQ1494" s="55"/>
      <c r="MIR1494" s="55"/>
      <c r="MIS1494" s="55"/>
      <c r="MIT1494" s="55"/>
      <c r="MIU1494" s="55"/>
      <c r="MIV1494" s="55"/>
      <c r="MIW1494" s="55"/>
      <c r="MIX1494" s="55"/>
      <c r="MIY1494" s="55"/>
      <c r="MIZ1494" s="55"/>
      <c r="MJA1494" s="55"/>
      <c r="MJB1494" s="55"/>
      <c r="MJC1494" s="55"/>
      <c r="MJD1494" s="55"/>
      <c r="MJE1494" s="55"/>
      <c r="MJF1494" s="55"/>
      <c r="MJG1494" s="55"/>
      <c r="MJH1494" s="55"/>
      <c r="MJI1494" s="55"/>
      <c r="MJJ1494" s="55"/>
      <c r="MJK1494" s="55"/>
      <c r="MJL1494" s="55"/>
      <c r="MJM1494" s="55"/>
      <c r="MJN1494" s="55"/>
      <c r="MJO1494" s="55"/>
      <c r="MJP1494" s="55"/>
      <c r="MJQ1494" s="55"/>
      <c r="MJR1494" s="55"/>
      <c r="MJS1494" s="55"/>
      <c r="MJT1494" s="55"/>
      <c r="MJU1494" s="55"/>
      <c r="MJV1494" s="55"/>
      <c r="MJW1494" s="55"/>
      <c r="MJX1494" s="55"/>
      <c r="MJY1494" s="55"/>
      <c r="MJZ1494" s="55"/>
      <c r="MKA1494" s="55"/>
      <c r="MKB1494" s="55"/>
      <c r="MKC1494" s="55"/>
      <c r="MKD1494" s="55"/>
      <c r="MKE1494" s="55"/>
      <c r="MKF1494" s="55"/>
      <c r="MKG1494" s="55"/>
      <c r="MKH1494" s="55"/>
      <c r="MKI1494" s="55"/>
      <c r="MKJ1494" s="55"/>
      <c r="MKK1494" s="55"/>
      <c r="MKL1494" s="55"/>
      <c r="MKM1494" s="55"/>
      <c r="MKN1494" s="55"/>
      <c r="MKO1494" s="55"/>
      <c r="MKP1494" s="55"/>
      <c r="MKQ1494" s="55"/>
      <c r="MKR1494" s="55"/>
      <c r="MKS1494" s="55"/>
      <c r="MKT1494" s="55"/>
      <c r="MKU1494" s="55"/>
      <c r="MKV1494" s="55"/>
      <c r="MKW1494" s="55"/>
      <c r="MKX1494" s="55"/>
      <c r="MKY1494" s="55"/>
      <c r="MKZ1494" s="55"/>
      <c r="MLA1494" s="55"/>
      <c r="MLB1494" s="55"/>
      <c r="MLC1494" s="55"/>
      <c r="MLD1494" s="55"/>
      <c r="MLE1494" s="55"/>
      <c r="MLF1494" s="55"/>
      <c r="MLG1494" s="55"/>
      <c r="MLH1494" s="55"/>
      <c r="MLI1494" s="55"/>
      <c r="MLJ1494" s="55"/>
      <c r="MLK1494" s="55"/>
      <c r="MLL1494" s="55"/>
      <c r="MLM1494" s="55"/>
      <c r="MLN1494" s="55"/>
      <c r="MLO1494" s="55"/>
      <c r="MLP1494" s="55"/>
      <c r="MLQ1494" s="55"/>
      <c r="MLR1494" s="55"/>
      <c r="MLS1494" s="55"/>
      <c r="MLT1494" s="55"/>
      <c r="MLU1494" s="55"/>
      <c r="MLV1494" s="55"/>
      <c r="MLW1494" s="55"/>
      <c r="MLX1494" s="55"/>
      <c r="MLY1494" s="55"/>
      <c r="MLZ1494" s="55"/>
      <c r="MMA1494" s="55"/>
      <c r="MMB1494" s="55"/>
      <c r="MMC1494" s="55"/>
      <c r="MMD1494" s="55"/>
      <c r="MME1494" s="55"/>
      <c r="MMF1494" s="55"/>
      <c r="MMG1494" s="55"/>
      <c r="MMH1494" s="55"/>
      <c r="MMI1494" s="55"/>
      <c r="MMJ1494" s="55"/>
      <c r="MMK1494" s="55"/>
      <c r="MML1494" s="55"/>
      <c r="MMM1494" s="55"/>
      <c r="MMN1494" s="55"/>
      <c r="MMO1494" s="55"/>
      <c r="MMP1494" s="55"/>
      <c r="MMQ1494" s="55"/>
      <c r="MMR1494" s="55"/>
      <c r="MMS1494" s="55"/>
      <c r="MMT1494" s="55"/>
      <c r="MMU1494" s="55"/>
      <c r="MMV1494" s="55"/>
      <c r="MMW1494" s="55"/>
      <c r="MMX1494" s="55"/>
      <c r="MMY1494" s="55"/>
      <c r="MMZ1494" s="55"/>
      <c r="MNA1494" s="55"/>
      <c r="MNB1494" s="55"/>
      <c r="MNC1494" s="55"/>
      <c r="MND1494" s="55"/>
      <c r="MNE1494" s="55"/>
      <c r="MNF1494" s="55"/>
      <c r="MNG1494" s="55"/>
      <c r="MNH1494" s="55"/>
      <c r="MNI1494" s="55"/>
      <c r="MNJ1494" s="55"/>
      <c r="MNK1494" s="55"/>
      <c r="MNL1494" s="55"/>
      <c r="MNM1494" s="55"/>
      <c r="MNN1494" s="55"/>
      <c r="MNO1494" s="55"/>
      <c r="MNP1494" s="55"/>
      <c r="MNQ1494" s="55"/>
      <c r="MNR1494" s="55"/>
      <c r="MNS1494" s="55"/>
      <c r="MNT1494" s="55"/>
      <c r="MNU1494" s="55"/>
      <c r="MNV1494" s="55"/>
      <c r="MNW1494" s="55"/>
      <c r="MNX1494" s="55"/>
      <c r="MNY1494" s="55"/>
      <c r="MNZ1494" s="55"/>
      <c r="MOA1494" s="55"/>
      <c r="MOB1494" s="55"/>
      <c r="MOC1494" s="55"/>
      <c r="MOD1494" s="55"/>
      <c r="MOE1494" s="55"/>
      <c r="MOF1494" s="55"/>
      <c r="MOG1494" s="55"/>
      <c r="MOH1494" s="55"/>
      <c r="MOI1494" s="55"/>
      <c r="MOJ1494" s="55"/>
      <c r="MOK1494" s="55"/>
      <c r="MOL1494" s="55"/>
      <c r="MOM1494" s="55"/>
      <c r="MON1494" s="55"/>
      <c r="MOO1494" s="55"/>
      <c r="MOP1494" s="55"/>
      <c r="MOQ1494" s="55"/>
      <c r="MOR1494" s="55"/>
      <c r="MOS1494" s="55"/>
      <c r="MOT1494" s="55"/>
      <c r="MOU1494" s="55"/>
      <c r="MOV1494" s="55"/>
      <c r="MOW1494" s="55"/>
      <c r="MOX1494" s="55"/>
      <c r="MOY1494" s="55"/>
      <c r="MOZ1494" s="55"/>
      <c r="MPA1494" s="55"/>
      <c r="MPB1494" s="55"/>
      <c r="MPC1494" s="55"/>
      <c r="MPD1494" s="55"/>
      <c r="MPE1494" s="55"/>
      <c r="MPF1494" s="55"/>
      <c r="MPG1494" s="55"/>
      <c r="MPH1494" s="55"/>
      <c r="MPI1494" s="55"/>
      <c r="MPJ1494" s="55"/>
      <c r="MPK1494" s="55"/>
      <c r="MPL1494" s="55"/>
      <c r="MPM1494" s="55"/>
      <c r="MPN1494" s="55"/>
      <c r="MPO1494" s="55"/>
      <c r="MPP1494" s="55"/>
      <c r="MPQ1494" s="55"/>
      <c r="MPR1494" s="55"/>
      <c r="MPS1494" s="55"/>
      <c r="MPT1494" s="55"/>
      <c r="MPU1494" s="55"/>
      <c r="MPV1494" s="55"/>
      <c r="MPW1494" s="55"/>
      <c r="MPX1494" s="55"/>
      <c r="MPY1494" s="55"/>
      <c r="MPZ1494" s="55"/>
      <c r="MQA1494" s="55"/>
      <c r="MQB1494" s="55"/>
      <c r="MQC1494" s="55"/>
      <c r="MQD1494" s="55"/>
      <c r="MQE1494" s="55"/>
      <c r="MQF1494" s="55"/>
      <c r="MQG1494" s="55"/>
      <c r="MQH1494" s="55"/>
      <c r="MQI1494" s="55"/>
      <c r="MQJ1494" s="55"/>
      <c r="MQK1494" s="55"/>
      <c r="MQL1494" s="55"/>
      <c r="MQM1494" s="55"/>
      <c r="MQN1494" s="55"/>
      <c r="MQO1494" s="55"/>
      <c r="MQP1494" s="55"/>
      <c r="MQQ1494" s="55"/>
      <c r="MQR1494" s="55"/>
      <c r="MQS1494" s="55"/>
      <c r="MQT1494" s="55"/>
      <c r="MQU1494" s="55"/>
      <c r="MQV1494" s="55"/>
      <c r="MQW1494" s="55"/>
      <c r="MQX1494" s="55"/>
      <c r="MQY1494" s="55"/>
      <c r="MQZ1494" s="55"/>
      <c r="MRA1494" s="55"/>
      <c r="MRB1494" s="55"/>
      <c r="MRC1494" s="55"/>
      <c r="MRD1494" s="55"/>
      <c r="MRE1494" s="55"/>
      <c r="MRF1494" s="55"/>
      <c r="MRG1494" s="55"/>
      <c r="MRH1494" s="55"/>
      <c r="MRI1494" s="55"/>
      <c r="MRJ1494" s="55"/>
      <c r="MRK1494" s="55"/>
      <c r="MRL1494" s="55"/>
      <c r="MRM1494" s="55"/>
      <c r="MRN1494" s="55"/>
      <c r="MRO1494" s="55"/>
      <c r="MRP1494" s="55"/>
      <c r="MRQ1494" s="55"/>
      <c r="MRR1494" s="55"/>
      <c r="MRS1494" s="55"/>
      <c r="MRT1494" s="55"/>
      <c r="MRU1494" s="55"/>
      <c r="MRV1494" s="55"/>
      <c r="MRW1494" s="55"/>
      <c r="MRX1494" s="55"/>
      <c r="MRY1494" s="55"/>
      <c r="MRZ1494" s="55"/>
      <c r="MSA1494" s="55"/>
      <c r="MSB1494" s="55"/>
      <c r="MSC1494" s="55"/>
      <c r="MSD1494" s="55"/>
      <c r="MSE1494" s="55"/>
      <c r="MSF1494" s="55"/>
      <c r="MSG1494" s="55"/>
      <c r="MSH1494" s="55"/>
      <c r="MSI1494" s="55"/>
      <c r="MSJ1494" s="55"/>
      <c r="MSK1494" s="55"/>
      <c r="MSL1494" s="55"/>
      <c r="MSM1494" s="55"/>
      <c r="MSN1494" s="55"/>
      <c r="MSO1494" s="55"/>
      <c r="MSP1494" s="55"/>
      <c r="MSQ1494" s="55"/>
      <c r="MSR1494" s="55"/>
      <c r="MSS1494" s="55"/>
      <c r="MST1494" s="55"/>
      <c r="MSU1494" s="55"/>
      <c r="MSV1494" s="55"/>
      <c r="MSW1494" s="55"/>
      <c r="MSX1494" s="55"/>
      <c r="MSY1494" s="55"/>
      <c r="MSZ1494" s="55"/>
      <c r="MTA1494" s="55"/>
      <c r="MTB1494" s="55"/>
      <c r="MTC1494" s="55"/>
      <c r="MTD1494" s="55"/>
      <c r="MTE1494" s="55"/>
      <c r="MTF1494" s="55"/>
      <c r="MTG1494" s="55"/>
      <c r="MTH1494" s="55"/>
      <c r="MTI1494" s="55"/>
      <c r="MTJ1494" s="55"/>
      <c r="MTK1494" s="55"/>
      <c r="MTL1494" s="55"/>
      <c r="MTM1494" s="55"/>
      <c r="MTN1494" s="55"/>
      <c r="MTO1494" s="55"/>
      <c r="MTP1494" s="55"/>
      <c r="MTQ1494" s="55"/>
      <c r="MTR1494" s="55"/>
      <c r="MTS1494" s="55"/>
      <c r="MTT1494" s="55"/>
      <c r="MTU1494" s="55"/>
      <c r="MTV1494" s="55"/>
      <c r="MTW1494" s="55"/>
      <c r="MTX1494" s="55"/>
      <c r="MTY1494" s="55"/>
      <c r="MTZ1494" s="55"/>
      <c r="MUA1494" s="55"/>
      <c r="MUB1494" s="55"/>
      <c r="MUC1494" s="55"/>
      <c r="MUD1494" s="55"/>
      <c r="MUE1494" s="55"/>
      <c r="MUF1494" s="55"/>
      <c r="MUG1494" s="55"/>
      <c r="MUH1494" s="55"/>
      <c r="MUI1494" s="55"/>
      <c r="MUJ1494" s="55"/>
      <c r="MUK1494" s="55"/>
      <c r="MUL1494" s="55"/>
      <c r="MUM1494" s="55"/>
      <c r="MUN1494" s="55"/>
      <c r="MUO1494" s="55"/>
      <c r="MUP1494" s="55"/>
      <c r="MUQ1494" s="55"/>
      <c r="MUR1494" s="55"/>
      <c r="MUS1494" s="55"/>
      <c r="MUT1494" s="55"/>
      <c r="MUU1494" s="55"/>
      <c r="MUV1494" s="55"/>
      <c r="MUW1494" s="55"/>
      <c r="MUX1494" s="55"/>
      <c r="MUY1494" s="55"/>
      <c r="MUZ1494" s="55"/>
      <c r="MVA1494" s="55"/>
      <c r="MVB1494" s="55"/>
      <c r="MVC1494" s="55"/>
      <c r="MVD1494" s="55"/>
      <c r="MVE1494" s="55"/>
      <c r="MVF1494" s="55"/>
      <c r="MVG1494" s="55"/>
      <c r="MVH1494" s="55"/>
      <c r="MVI1494" s="55"/>
      <c r="MVJ1494" s="55"/>
      <c r="MVK1494" s="55"/>
      <c r="MVL1494" s="55"/>
      <c r="MVM1494" s="55"/>
      <c r="MVN1494" s="55"/>
      <c r="MVO1494" s="55"/>
      <c r="MVP1494" s="55"/>
      <c r="MVQ1494" s="55"/>
      <c r="MVR1494" s="55"/>
      <c r="MVS1494" s="55"/>
      <c r="MVT1494" s="55"/>
      <c r="MVU1494" s="55"/>
      <c r="MVV1494" s="55"/>
      <c r="MVW1494" s="55"/>
      <c r="MVX1494" s="55"/>
      <c r="MVY1494" s="55"/>
      <c r="MVZ1494" s="55"/>
      <c r="MWA1494" s="55"/>
      <c r="MWB1494" s="55"/>
      <c r="MWC1494" s="55"/>
      <c r="MWD1494" s="55"/>
      <c r="MWE1494" s="55"/>
      <c r="MWF1494" s="55"/>
      <c r="MWG1494" s="55"/>
      <c r="MWH1494" s="55"/>
      <c r="MWI1494" s="55"/>
      <c r="MWJ1494" s="55"/>
      <c r="MWK1494" s="55"/>
      <c r="MWL1494" s="55"/>
      <c r="MWM1494" s="55"/>
      <c r="MWN1494" s="55"/>
      <c r="MWO1494" s="55"/>
      <c r="MWP1494" s="55"/>
      <c r="MWQ1494" s="55"/>
      <c r="MWR1494" s="55"/>
      <c r="MWS1494" s="55"/>
      <c r="MWT1494" s="55"/>
      <c r="MWU1494" s="55"/>
      <c r="MWV1494" s="55"/>
      <c r="MWW1494" s="55"/>
      <c r="MWX1494" s="55"/>
      <c r="MWY1494" s="55"/>
      <c r="MWZ1494" s="55"/>
      <c r="MXA1494" s="55"/>
      <c r="MXB1494" s="55"/>
      <c r="MXC1494" s="55"/>
      <c r="MXD1494" s="55"/>
      <c r="MXE1494" s="55"/>
      <c r="MXF1494" s="55"/>
      <c r="MXG1494" s="55"/>
      <c r="MXH1494" s="55"/>
      <c r="MXI1494" s="55"/>
      <c r="MXJ1494" s="55"/>
      <c r="MXK1494" s="55"/>
      <c r="MXL1494" s="55"/>
      <c r="MXM1494" s="55"/>
      <c r="MXN1494" s="55"/>
      <c r="MXO1494" s="55"/>
      <c r="MXP1494" s="55"/>
      <c r="MXQ1494" s="55"/>
      <c r="MXR1494" s="55"/>
      <c r="MXS1494" s="55"/>
      <c r="MXT1494" s="55"/>
      <c r="MXU1494" s="55"/>
      <c r="MXV1494" s="55"/>
      <c r="MXW1494" s="55"/>
      <c r="MXX1494" s="55"/>
      <c r="MXY1494" s="55"/>
      <c r="MXZ1494" s="55"/>
      <c r="MYA1494" s="55"/>
      <c r="MYB1494" s="55"/>
      <c r="MYC1494" s="55"/>
      <c r="MYD1494" s="55"/>
      <c r="MYE1494" s="55"/>
      <c r="MYF1494" s="55"/>
      <c r="MYG1494" s="55"/>
      <c r="MYH1494" s="55"/>
      <c r="MYI1494" s="55"/>
      <c r="MYJ1494" s="55"/>
      <c r="MYK1494" s="55"/>
      <c r="MYL1494" s="55"/>
      <c r="MYM1494" s="55"/>
      <c r="MYN1494" s="55"/>
      <c r="MYO1494" s="55"/>
      <c r="MYP1494" s="55"/>
      <c r="MYQ1494" s="55"/>
      <c r="MYR1494" s="55"/>
      <c r="MYS1494" s="55"/>
      <c r="MYT1494" s="55"/>
      <c r="MYU1494" s="55"/>
      <c r="MYV1494" s="55"/>
      <c r="MYW1494" s="55"/>
      <c r="MYX1494" s="55"/>
      <c r="MYY1494" s="55"/>
      <c r="MYZ1494" s="55"/>
      <c r="MZA1494" s="55"/>
      <c r="MZB1494" s="55"/>
      <c r="MZC1494" s="55"/>
      <c r="MZD1494" s="55"/>
      <c r="MZE1494" s="55"/>
      <c r="MZF1494" s="55"/>
      <c r="MZG1494" s="55"/>
      <c r="MZH1494" s="55"/>
      <c r="MZI1494" s="55"/>
      <c r="MZJ1494" s="55"/>
      <c r="MZK1494" s="55"/>
      <c r="MZL1494" s="55"/>
      <c r="MZM1494" s="55"/>
      <c r="MZN1494" s="55"/>
      <c r="MZO1494" s="55"/>
      <c r="MZP1494" s="55"/>
      <c r="MZQ1494" s="55"/>
      <c r="MZR1494" s="55"/>
      <c r="MZS1494" s="55"/>
      <c r="MZT1494" s="55"/>
      <c r="MZU1494" s="55"/>
      <c r="MZV1494" s="55"/>
      <c r="MZW1494" s="55"/>
      <c r="MZX1494" s="55"/>
      <c r="MZY1494" s="55"/>
      <c r="MZZ1494" s="55"/>
      <c r="NAA1494" s="55"/>
      <c r="NAB1494" s="55"/>
      <c r="NAC1494" s="55"/>
      <c r="NAD1494" s="55"/>
      <c r="NAE1494" s="55"/>
      <c r="NAF1494" s="55"/>
      <c r="NAG1494" s="55"/>
      <c r="NAH1494" s="55"/>
      <c r="NAI1494" s="55"/>
      <c r="NAJ1494" s="55"/>
      <c r="NAK1494" s="55"/>
      <c r="NAL1494" s="55"/>
      <c r="NAM1494" s="55"/>
      <c r="NAN1494" s="55"/>
      <c r="NAO1494" s="55"/>
      <c r="NAP1494" s="55"/>
      <c r="NAQ1494" s="55"/>
      <c r="NAR1494" s="55"/>
      <c r="NAS1494" s="55"/>
      <c r="NAT1494" s="55"/>
      <c r="NAU1494" s="55"/>
      <c r="NAV1494" s="55"/>
      <c r="NAW1494" s="55"/>
      <c r="NAX1494" s="55"/>
      <c r="NAY1494" s="55"/>
      <c r="NAZ1494" s="55"/>
      <c r="NBA1494" s="55"/>
      <c r="NBB1494" s="55"/>
      <c r="NBC1494" s="55"/>
      <c r="NBD1494" s="55"/>
      <c r="NBE1494" s="55"/>
      <c r="NBF1494" s="55"/>
      <c r="NBG1494" s="55"/>
      <c r="NBH1494" s="55"/>
      <c r="NBI1494" s="55"/>
      <c r="NBJ1494" s="55"/>
      <c r="NBK1494" s="55"/>
      <c r="NBL1494" s="55"/>
      <c r="NBM1494" s="55"/>
      <c r="NBN1494" s="55"/>
      <c r="NBO1494" s="55"/>
      <c r="NBP1494" s="55"/>
      <c r="NBQ1494" s="55"/>
      <c r="NBR1494" s="55"/>
      <c r="NBS1494" s="55"/>
      <c r="NBT1494" s="55"/>
      <c r="NBU1494" s="55"/>
      <c r="NBV1494" s="55"/>
      <c r="NBW1494" s="55"/>
      <c r="NBX1494" s="55"/>
      <c r="NBY1494" s="55"/>
      <c r="NBZ1494" s="55"/>
      <c r="NCA1494" s="55"/>
      <c r="NCB1494" s="55"/>
      <c r="NCC1494" s="55"/>
      <c r="NCD1494" s="55"/>
      <c r="NCE1494" s="55"/>
      <c r="NCF1494" s="55"/>
      <c r="NCG1494" s="55"/>
      <c r="NCH1494" s="55"/>
      <c r="NCI1494" s="55"/>
      <c r="NCJ1494" s="55"/>
      <c r="NCK1494" s="55"/>
      <c r="NCL1494" s="55"/>
      <c r="NCM1494" s="55"/>
      <c r="NCN1494" s="55"/>
      <c r="NCO1494" s="55"/>
      <c r="NCP1494" s="55"/>
      <c r="NCQ1494" s="55"/>
      <c r="NCR1494" s="55"/>
      <c r="NCS1494" s="55"/>
      <c r="NCT1494" s="55"/>
      <c r="NCU1494" s="55"/>
      <c r="NCV1494" s="55"/>
      <c r="NCW1494" s="55"/>
      <c r="NCX1494" s="55"/>
      <c r="NCY1494" s="55"/>
      <c r="NCZ1494" s="55"/>
      <c r="NDA1494" s="55"/>
      <c r="NDB1494" s="55"/>
      <c r="NDC1494" s="55"/>
      <c r="NDD1494" s="55"/>
      <c r="NDE1494" s="55"/>
      <c r="NDF1494" s="55"/>
      <c r="NDG1494" s="55"/>
      <c r="NDH1494" s="55"/>
      <c r="NDI1494" s="55"/>
      <c r="NDJ1494" s="55"/>
      <c r="NDK1494" s="55"/>
      <c r="NDL1494" s="55"/>
      <c r="NDM1494" s="55"/>
      <c r="NDN1494" s="55"/>
      <c r="NDO1494" s="55"/>
      <c r="NDP1494" s="55"/>
      <c r="NDQ1494" s="55"/>
      <c r="NDR1494" s="55"/>
      <c r="NDS1494" s="55"/>
      <c r="NDT1494" s="55"/>
      <c r="NDU1494" s="55"/>
      <c r="NDV1494" s="55"/>
      <c r="NDW1494" s="55"/>
      <c r="NDX1494" s="55"/>
      <c r="NDY1494" s="55"/>
      <c r="NDZ1494" s="55"/>
      <c r="NEA1494" s="55"/>
      <c r="NEB1494" s="55"/>
      <c r="NEC1494" s="55"/>
      <c r="NED1494" s="55"/>
      <c r="NEE1494" s="55"/>
      <c r="NEF1494" s="55"/>
      <c r="NEG1494" s="55"/>
      <c r="NEH1494" s="55"/>
      <c r="NEI1494" s="55"/>
      <c r="NEJ1494" s="55"/>
      <c r="NEK1494" s="55"/>
      <c r="NEL1494" s="55"/>
      <c r="NEM1494" s="55"/>
      <c r="NEN1494" s="55"/>
      <c r="NEO1494" s="55"/>
      <c r="NEP1494" s="55"/>
      <c r="NEQ1494" s="55"/>
      <c r="NER1494" s="55"/>
      <c r="NES1494" s="55"/>
      <c r="NET1494" s="55"/>
      <c r="NEU1494" s="55"/>
      <c r="NEV1494" s="55"/>
      <c r="NEW1494" s="55"/>
      <c r="NEX1494" s="55"/>
      <c r="NEY1494" s="55"/>
      <c r="NEZ1494" s="55"/>
      <c r="NFA1494" s="55"/>
      <c r="NFB1494" s="55"/>
      <c r="NFC1494" s="55"/>
      <c r="NFD1494" s="55"/>
      <c r="NFE1494" s="55"/>
      <c r="NFF1494" s="55"/>
      <c r="NFG1494" s="55"/>
      <c r="NFH1494" s="55"/>
      <c r="NFI1494" s="55"/>
      <c r="NFJ1494" s="55"/>
      <c r="NFK1494" s="55"/>
      <c r="NFL1494" s="55"/>
      <c r="NFM1494" s="55"/>
      <c r="NFN1494" s="55"/>
      <c r="NFO1494" s="55"/>
      <c r="NFP1494" s="55"/>
      <c r="NFQ1494" s="55"/>
      <c r="NFR1494" s="55"/>
      <c r="NFS1494" s="55"/>
      <c r="NFT1494" s="55"/>
      <c r="NFU1494" s="55"/>
      <c r="NFV1494" s="55"/>
      <c r="NFW1494" s="55"/>
      <c r="NFX1494" s="55"/>
      <c r="NFY1494" s="55"/>
      <c r="NFZ1494" s="55"/>
      <c r="NGA1494" s="55"/>
      <c r="NGB1494" s="55"/>
      <c r="NGC1494" s="55"/>
      <c r="NGD1494" s="55"/>
      <c r="NGE1494" s="55"/>
      <c r="NGF1494" s="55"/>
      <c r="NGG1494" s="55"/>
      <c r="NGH1494" s="55"/>
      <c r="NGI1494" s="55"/>
      <c r="NGJ1494" s="55"/>
      <c r="NGK1494" s="55"/>
      <c r="NGL1494" s="55"/>
      <c r="NGM1494" s="55"/>
      <c r="NGN1494" s="55"/>
      <c r="NGO1494" s="55"/>
      <c r="NGP1494" s="55"/>
      <c r="NGQ1494" s="55"/>
      <c r="NGR1494" s="55"/>
      <c r="NGS1494" s="55"/>
      <c r="NGT1494" s="55"/>
      <c r="NGU1494" s="55"/>
      <c r="NGV1494" s="55"/>
      <c r="NGW1494" s="55"/>
      <c r="NGX1494" s="55"/>
      <c r="NGY1494" s="55"/>
      <c r="NGZ1494" s="55"/>
      <c r="NHA1494" s="55"/>
      <c r="NHB1494" s="55"/>
      <c r="NHC1494" s="55"/>
      <c r="NHD1494" s="55"/>
      <c r="NHE1494" s="55"/>
      <c r="NHF1494" s="55"/>
      <c r="NHG1494" s="55"/>
      <c r="NHH1494" s="55"/>
      <c r="NHI1494" s="55"/>
      <c r="NHJ1494" s="55"/>
      <c r="NHK1494" s="55"/>
      <c r="NHL1494" s="55"/>
      <c r="NHM1494" s="55"/>
      <c r="NHN1494" s="55"/>
      <c r="NHO1494" s="55"/>
      <c r="NHP1494" s="55"/>
      <c r="NHQ1494" s="55"/>
      <c r="NHR1494" s="55"/>
      <c r="NHS1494" s="55"/>
      <c r="NHT1494" s="55"/>
      <c r="NHU1494" s="55"/>
      <c r="NHV1494" s="55"/>
      <c r="NHW1494" s="55"/>
      <c r="NHX1494" s="55"/>
      <c r="NHY1494" s="55"/>
      <c r="NHZ1494" s="55"/>
      <c r="NIA1494" s="55"/>
      <c r="NIB1494" s="55"/>
      <c r="NIC1494" s="55"/>
      <c r="NID1494" s="55"/>
      <c r="NIE1494" s="55"/>
      <c r="NIF1494" s="55"/>
      <c r="NIG1494" s="55"/>
      <c r="NIH1494" s="55"/>
      <c r="NII1494" s="55"/>
      <c r="NIJ1494" s="55"/>
      <c r="NIK1494" s="55"/>
      <c r="NIL1494" s="55"/>
      <c r="NIM1494" s="55"/>
      <c r="NIN1494" s="55"/>
      <c r="NIO1494" s="55"/>
      <c r="NIP1494" s="55"/>
      <c r="NIQ1494" s="55"/>
      <c r="NIR1494" s="55"/>
      <c r="NIS1494" s="55"/>
      <c r="NIT1494" s="55"/>
      <c r="NIU1494" s="55"/>
      <c r="NIV1494" s="55"/>
      <c r="NIW1494" s="55"/>
      <c r="NIX1494" s="55"/>
      <c r="NIY1494" s="55"/>
      <c r="NIZ1494" s="55"/>
      <c r="NJA1494" s="55"/>
      <c r="NJB1494" s="55"/>
      <c r="NJC1494" s="55"/>
      <c r="NJD1494" s="55"/>
      <c r="NJE1494" s="55"/>
      <c r="NJF1494" s="55"/>
      <c r="NJG1494" s="55"/>
      <c r="NJH1494" s="55"/>
      <c r="NJI1494" s="55"/>
      <c r="NJJ1494" s="55"/>
      <c r="NJK1494" s="55"/>
      <c r="NJL1494" s="55"/>
      <c r="NJM1494" s="55"/>
      <c r="NJN1494" s="55"/>
      <c r="NJO1494" s="55"/>
      <c r="NJP1494" s="55"/>
      <c r="NJQ1494" s="55"/>
      <c r="NJR1494" s="55"/>
      <c r="NJS1494" s="55"/>
      <c r="NJT1494" s="55"/>
      <c r="NJU1494" s="55"/>
      <c r="NJV1494" s="55"/>
      <c r="NJW1494" s="55"/>
      <c r="NJX1494" s="55"/>
      <c r="NJY1494" s="55"/>
      <c r="NJZ1494" s="55"/>
      <c r="NKA1494" s="55"/>
      <c r="NKB1494" s="55"/>
      <c r="NKC1494" s="55"/>
      <c r="NKD1494" s="55"/>
      <c r="NKE1494" s="55"/>
      <c r="NKF1494" s="55"/>
      <c r="NKG1494" s="55"/>
      <c r="NKH1494" s="55"/>
      <c r="NKI1494" s="55"/>
      <c r="NKJ1494" s="55"/>
      <c r="NKK1494" s="55"/>
      <c r="NKL1494" s="55"/>
      <c r="NKM1494" s="55"/>
      <c r="NKN1494" s="55"/>
      <c r="NKO1494" s="55"/>
      <c r="NKP1494" s="55"/>
      <c r="NKQ1494" s="55"/>
      <c r="NKR1494" s="55"/>
      <c r="NKS1494" s="55"/>
      <c r="NKT1494" s="55"/>
      <c r="NKU1494" s="55"/>
      <c r="NKV1494" s="55"/>
      <c r="NKW1494" s="55"/>
      <c r="NKX1494" s="55"/>
      <c r="NKY1494" s="55"/>
      <c r="NKZ1494" s="55"/>
      <c r="NLA1494" s="55"/>
      <c r="NLB1494" s="55"/>
      <c r="NLC1494" s="55"/>
      <c r="NLD1494" s="55"/>
      <c r="NLE1494" s="55"/>
      <c r="NLF1494" s="55"/>
      <c r="NLG1494" s="55"/>
      <c r="NLH1494" s="55"/>
      <c r="NLI1494" s="55"/>
      <c r="NLJ1494" s="55"/>
      <c r="NLK1494" s="55"/>
      <c r="NLL1494" s="55"/>
      <c r="NLM1494" s="55"/>
      <c r="NLN1494" s="55"/>
      <c r="NLO1494" s="55"/>
      <c r="NLP1494" s="55"/>
      <c r="NLQ1494" s="55"/>
      <c r="NLR1494" s="55"/>
      <c r="NLS1494" s="55"/>
      <c r="NLT1494" s="55"/>
      <c r="NLU1494" s="55"/>
      <c r="NLV1494" s="55"/>
      <c r="NLW1494" s="55"/>
      <c r="NLX1494" s="55"/>
      <c r="NLY1494" s="55"/>
      <c r="NLZ1494" s="55"/>
      <c r="NMA1494" s="55"/>
      <c r="NMB1494" s="55"/>
      <c r="NMC1494" s="55"/>
      <c r="NMD1494" s="55"/>
      <c r="NME1494" s="55"/>
      <c r="NMF1494" s="55"/>
      <c r="NMG1494" s="55"/>
      <c r="NMH1494" s="55"/>
      <c r="NMI1494" s="55"/>
      <c r="NMJ1494" s="55"/>
      <c r="NMK1494" s="55"/>
      <c r="NML1494" s="55"/>
      <c r="NMM1494" s="55"/>
      <c r="NMN1494" s="55"/>
      <c r="NMO1494" s="55"/>
      <c r="NMP1494" s="55"/>
      <c r="NMQ1494" s="55"/>
      <c r="NMR1494" s="55"/>
      <c r="NMS1494" s="55"/>
      <c r="NMT1494" s="55"/>
      <c r="NMU1494" s="55"/>
      <c r="NMV1494" s="55"/>
      <c r="NMW1494" s="55"/>
      <c r="NMX1494" s="55"/>
      <c r="NMY1494" s="55"/>
      <c r="NMZ1494" s="55"/>
      <c r="NNA1494" s="55"/>
      <c r="NNB1494" s="55"/>
      <c r="NNC1494" s="55"/>
      <c r="NND1494" s="55"/>
      <c r="NNE1494" s="55"/>
      <c r="NNF1494" s="55"/>
      <c r="NNG1494" s="55"/>
      <c r="NNH1494" s="55"/>
      <c r="NNI1494" s="55"/>
      <c r="NNJ1494" s="55"/>
      <c r="NNK1494" s="55"/>
      <c r="NNL1494" s="55"/>
      <c r="NNM1494" s="55"/>
      <c r="NNN1494" s="55"/>
      <c r="NNO1494" s="55"/>
      <c r="NNP1494" s="55"/>
      <c r="NNQ1494" s="55"/>
      <c r="NNR1494" s="55"/>
      <c r="NNS1494" s="55"/>
      <c r="NNT1494" s="55"/>
      <c r="NNU1494" s="55"/>
      <c r="NNV1494" s="55"/>
      <c r="NNW1494" s="55"/>
      <c r="NNX1494" s="55"/>
      <c r="NNY1494" s="55"/>
      <c r="NNZ1494" s="55"/>
      <c r="NOA1494" s="55"/>
      <c r="NOB1494" s="55"/>
      <c r="NOC1494" s="55"/>
      <c r="NOD1494" s="55"/>
      <c r="NOE1494" s="55"/>
      <c r="NOF1494" s="55"/>
      <c r="NOG1494" s="55"/>
      <c r="NOH1494" s="55"/>
      <c r="NOI1494" s="55"/>
      <c r="NOJ1494" s="55"/>
      <c r="NOK1494" s="55"/>
      <c r="NOL1494" s="55"/>
      <c r="NOM1494" s="55"/>
      <c r="NON1494" s="55"/>
      <c r="NOO1494" s="55"/>
      <c r="NOP1494" s="55"/>
      <c r="NOQ1494" s="55"/>
      <c r="NOR1494" s="55"/>
      <c r="NOS1494" s="55"/>
      <c r="NOT1494" s="55"/>
      <c r="NOU1494" s="55"/>
      <c r="NOV1494" s="55"/>
      <c r="NOW1494" s="55"/>
      <c r="NOX1494" s="55"/>
      <c r="NOY1494" s="55"/>
      <c r="NOZ1494" s="55"/>
      <c r="NPA1494" s="55"/>
      <c r="NPB1494" s="55"/>
      <c r="NPC1494" s="55"/>
      <c r="NPD1494" s="55"/>
      <c r="NPE1494" s="55"/>
      <c r="NPF1494" s="55"/>
      <c r="NPG1494" s="55"/>
      <c r="NPH1494" s="55"/>
      <c r="NPI1494" s="55"/>
      <c r="NPJ1494" s="55"/>
      <c r="NPK1494" s="55"/>
      <c r="NPL1494" s="55"/>
      <c r="NPM1494" s="55"/>
      <c r="NPN1494" s="55"/>
      <c r="NPO1494" s="55"/>
      <c r="NPP1494" s="55"/>
      <c r="NPQ1494" s="55"/>
      <c r="NPR1494" s="55"/>
      <c r="NPS1494" s="55"/>
      <c r="NPT1494" s="55"/>
      <c r="NPU1494" s="55"/>
      <c r="NPV1494" s="55"/>
      <c r="NPW1494" s="55"/>
      <c r="NPX1494" s="55"/>
      <c r="NPY1494" s="55"/>
      <c r="NPZ1494" s="55"/>
      <c r="NQA1494" s="55"/>
      <c r="NQB1494" s="55"/>
      <c r="NQC1494" s="55"/>
      <c r="NQD1494" s="55"/>
      <c r="NQE1494" s="55"/>
      <c r="NQF1494" s="55"/>
      <c r="NQG1494" s="55"/>
      <c r="NQH1494" s="55"/>
      <c r="NQI1494" s="55"/>
      <c r="NQJ1494" s="55"/>
      <c r="NQK1494" s="55"/>
      <c r="NQL1494" s="55"/>
      <c r="NQM1494" s="55"/>
      <c r="NQN1494" s="55"/>
      <c r="NQO1494" s="55"/>
      <c r="NQP1494" s="55"/>
      <c r="NQQ1494" s="55"/>
      <c r="NQR1494" s="55"/>
      <c r="NQS1494" s="55"/>
      <c r="NQT1494" s="55"/>
      <c r="NQU1494" s="55"/>
      <c r="NQV1494" s="55"/>
      <c r="NQW1494" s="55"/>
      <c r="NQX1494" s="55"/>
      <c r="NQY1494" s="55"/>
      <c r="NQZ1494" s="55"/>
      <c r="NRA1494" s="55"/>
      <c r="NRB1494" s="55"/>
      <c r="NRC1494" s="55"/>
      <c r="NRD1494" s="55"/>
      <c r="NRE1494" s="55"/>
      <c r="NRF1494" s="55"/>
      <c r="NRG1494" s="55"/>
      <c r="NRH1494" s="55"/>
      <c r="NRI1494" s="55"/>
      <c r="NRJ1494" s="55"/>
      <c r="NRK1494" s="55"/>
      <c r="NRL1494" s="55"/>
      <c r="NRM1494" s="55"/>
      <c r="NRN1494" s="55"/>
      <c r="NRO1494" s="55"/>
      <c r="NRP1494" s="55"/>
      <c r="NRQ1494" s="55"/>
      <c r="NRR1494" s="55"/>
      <c r="NRS1494" s="55"/>
      <c r="NRT1494" s="55"/>
      <c r="NRU1494" s="55"/>
      <c r="NRV1494" s="55"/>
      <c r="NRW1494" s="55"/>
      <c r="NRX1494" s="55"/>
      <c r="NRY1494" s="55"/>
      <c r="NRZ1494" s="55"/>
      <c r="NSA1494" s="55"/>
      <c r="NSB1494" s="55"/>
      <c r="NSC1494" s="55"/>
      <c r="NSD1494" s="55"/>
      <c r="NSE1494" s="55"/>
      <c r="NSF1494" s="55"/>
      <c r="NSG1494" s="55"/>
      <c r="NSH1494" s="55"/>
      <c r="NSI1494" s="55"/>
      <c r="NSJ1494" s="55"/>
      <c r="NSK1494" s="55"/>
      <c r="NSL1494" s="55"/>
      <c r="NSM1494" s="55"/>
      <c r="NSN1494" s="55"/>
      <c r="NSO1494" s="55"/>
      <c r="NSP1494" s="55"/>
      <c r="NSQ1494" s="55"/>
      <c r="NSR1494" s="55"/>
      <c r="NSS1494" s="55"/>
      <c r="NST1494" s="55"/>
      <c r="NSU1494" s="55"/>
      <c r="NSV1494" s="55"/>
      <c r="NSW1494" s="55"/>
      <c r="NSX1494" s="55"/>
      <c r="NSY1494" s="55"/>
      <c r="NSZ1494" s="55"/>
      <c r="NTA1494" s="55"/>
      <c r="NTB1494" s="55"/>
      <c r="NTC1494" s="55"/>
      <c r="NTD1494" s="55"/>
      <c r="NTE1494" s="55"/>
      <c r="NTF1494" s="55"/>
      <c r="NTG1494" s="55"/>
      <c r="NTH1494" s="55"/>
      <c r="NTI1494" s="55"/>
      <c r="NTJ1494" s="55"/>
      <c r="NTK1494" s="55"/>
      <c r="NTL1494" s="55"/>
      <c r="NTM1494" s="55"/>
      <c r="NTN1494" s="55"/>
      <c r="NTO1494" s="55"/>
      <c r="NTP1494" s="55"/>
      <c r="NTQ1494" s="55"/>
      <c r="NTR1494" s="55"/>
      <c r="NTS1494" s="55"/>
      <c r="NTT1494" s="55"/>
      <c r="NTU1494" s="55"/>
      <c r="NTV1494" s="55"/>
      <c r="NTW1494" s="55"/>
      <c r="NTX1494" s="55"/>
      <c r="NTY1494" s="55"/>
      <c r="NTZ1494" s="55"/>
      <c r="NUA1494" s="55"/>
      <c r="NUB1494" s="55"/>
      <c r="NUC1494" s="55"/>
      <c r="NUD1494" s="55"/>
      <c r="NUE1494" s="55"/>
      <c r="NUF1494" s="55"/>
      <c r="NUG1494" s="55"/>
      <c r="NUH1494" s="55"/>
      <c r="NUI1494" s="55"/>
      <c r="NUJ1494" s="55"/>
      <c r="NUK1494" s="55"/>
      <c r="NUL1494" s="55"/>
      <c r="NUM1494" s="55"/>
      <c r="NUN1494" s="55"/>
      <c r="NUO1494" s="55"/>
      <c r="NUP1494" s="55"/>
      <c r="NUQ1494" s="55"/>
      <c r="NUR1494" s="55"/>
      <c r="NUS1494" s="55"/>
      <c r="NUT1494" s="55"/>
      <c r="NUU1494" s="55"/>
      <c r="NUV1494" s="55"/>
      <c r="NUW1494" s="55"/>
      <c r="NUX1494" s="55"/>
      <c r="NUY1494" s="55"/>
      <c r="NUZ1494" s="55"/>
      <c r="NVA1494" s="55"/>
      <c r="NVB1494" s="55"/>
      <c r="NVC1494" s="55"/>
      <c r="NVD1494" s="55"/>
      <c r="NVE1494" s="55"/>
      <c r="NVF1494" s="55"/>
      <c r="NVG1494" s="55"/>
      <c r="NVH1494" s="55"/>
      <c r="NVI1494" s="55"/>
      <c r="NVJ1494" s="55"/>
      <c r="NVK1494" s="55"/>
      <c r="NVL1494" s="55"/>
      <c r="NVM1494" s="55"/>
      <c r="NVN1494" s="55"/>
      <c r="NVO1494" s="55"/>
      <c r="NVP1494" s="55"/>
      <c r="NVQ1494" s="55"/>
      <c r="NVR1494" s="55"/>
      <c r="NVS1494" s="55"/>
      <c r="NVT1494" s="55"/>
      <c r="NVU1494" s="55"/>
      <c r="NVV1494" s="55"/>
      <c r="NVW1494" s="55"/>
      <c r="NVX1494" s="55"/>
      <c r="NVY1494" s="55"/>
      <c r="NVZ1494" s="55"/>
      <c r="NWA1494" s="55"/>
      <c r="NWB1494" s="55"/>
      <c r="NWC1494" s="55"/>
      <c r="NWD1494" s="55"/>
      <c r="NWE1494" s="55"/>
      <c r="NWF1494" s="55"/>
      <c r="NWG1494" s="55"/>
      <c r="NWH1494" s="55"/>
      <c r="NWI1494" s="55"/>
      <c r="NWJ1494" s="55"/>
      <c r="NWK1494" s="55"/>
      <c r="NWL1494" s="55"/>
      <c r="NWM1494" s="55"/>
      <c r="NWN1494" s="55"/>
      <c r="NWO1494" s="55"/>
      <c r="NWP1494" s="55"/>
      <c r="NWQ1494" s="55"/>
      <c r="NWR1494" s="55"/>
      <c r="NWS1494" s="55"/>
      <c r="NWT1494" s="55"/>
      <c r="NWU1494" s="55"/>
      <c r="NWV1494" s="55"/>
      <c r="NWW1494" s="55"/>
      <c r="NWX1494" s="55"/>
      <c r="NWY1494" s="55"/>
      <c r="NWZ1494" s="55"/>
      <c r="NXA1494" s="55"/>
      <c r="NXB1494" s="55"/>
      <c r="NXC1494" s="55"/>
      <c r="NXD1494" s="55"/>
      <c r="NXE1494" s="55"/>
      <c r="NXF1494" s="55"/>
      <c r="NXG1494" s="55"/>
      <c r="NXH1494" s="55"/>
      <c r="NXI1494" s="55"/>
      <c r="NXJ1494" s="55"/>
      <c r="NXK1494" s="55"/>
      <c r="NXL1494" s="55"/>
      <c r="NXM1494" s="55"/>
      <c r="NXN1494" s="55"/>
      <c r="NXO1494" s="55"/>
      <c r="NXP1494" s="55"/>
      <c r="NXQ1494" s="55"/>
      <c r="NXR1494" s="55"/>
      <c r="NXS1494" s="55"/>
      <c r="NXT1494" s="55"/>
      <c r="NXU1494" s="55"/>
      <c r="NXV1494" s="55"/>
      <c r="NXW1494" s="55"/>
      <c r="NXX1494" s="55"/>
      <c r="NXY1494" s="55"/>
      <c r="NXZ1494" s="55"/>
      <c r="NYA1494" s="55"/>
      <c r="NYB1494" s="55"/>
      <c r="NYC1494" s="55"/>
      <c r="NYD1494" s="55"/>
      <c r="NYE1494" s="55"/>
      <c r="NYF1494" s="55"/>
      <c r="NYG1494" s="55"/>
      <c r="NYH1494" s="55"/>
      <c r="NYI1494" s="55"/>
      <c r="NYJ1494" s="55"/>
      <c r="NYK1494" s="55"/>
      <c r="NYL1494" s="55"/>
      <c r="NYM1494" s="55"/>
      <c r="NYN1494" s="55"/>
      <c r="NYO1494" s="55"/>
      <c r="NYP1494" s="55"/>
      <c r="NYQ1494" s="55"/>
      <c r="NYR1494" s="55"/>
      <c r="NYS1494" s="55"/>
      <c r="NYT1494" s="55"/>
      <c r="NYU1494" s="55"/>
      <c r="NYV1494" s="55"/>
      <c r="NYW1494" s="55"/>
      <c r="NYX1494" s="55"/>
      <c r="NYY1494" s="55"/>
      <c r="NYZ1494" s="55"/>
      <c r="NZA1494" s="55"/>
      <c r="NZB1494" s="55"/>
      <c r="NZC1494" s="55"/>
      <c r="NZD1494" s="55"/>
      <c r="NZE1494" s="55"/>
      <c r="NZF1494" s="55"/>
      <c r="NZG1494" s="55"/>
      <c r="NZH1494" s="55"/>
      <c r="NZI1494" s="55"/>
      <c r="NZJ1494" s="55"/>
      <c r="NZK1494" s="55"/>
      <c r="NZL1494" s="55"/>
      <c r="NZM1494" s="55"/>
      <c r="NZN1494" s="55"/>
      <c r="NZO1494" s="55"/>
      <c r="NZP1494" s="55"/>
      <c r="NZQ1494" s="55"/>
      <c r="NZR1494" s="55"/>
      <c r="NZS1494" s="55"/>
      <c r="NZT1494" s="55"/>
      <c r="NZU1494" s="55"/>
      <c r="NZV1494" s="55"/>
      <c r="NZW1494" s="55"/>
      <c r="NZX1494" s="55"/>
      <c r="NZY1494" s="55"/>
      <c r="NZZ1494" s="55"/>
      <c r="OAA1494" s="55"/>
      <c r="OAB1494" s="55"/>
      <c r="OAC1494" s="55"/>
      <c r="OAD1494" s="55"/>
      <c r="OAE1494" s="55"/>
      <c r="OAF1494" s="55"/>
      <c r="OAG1494" s="55"/>
      <c r="OAH1494" s="55"/>
      <c r="OAI1494" s="55"/>
      <c r="OAJ1494" s="55"/>
      <c r="OAK1494" s="55"/>
      <c r="OAL1494" s="55"/>
      <c r="OAM1494" s="55"/>
      <c r="OAN1494" s="55"/>
      <c r="OAO1494" s="55"/>
      <c r="OAP1494" s="55"/>
      <c r="OAQ1494" s="55"/>
      <c r="OAR1494" s="55"/>
      <c r="OAS1494" s="55"/>
      <c r="OAT1494" s="55"/>
      <c r="OAU1494" s="55"/>
      <c r="OAV1494" s="55"/>
      <c r="OAW1494" s="55"/>
      <c r="OAX1494" s="55"/>
      <c r="OAY1494" s="55"/>
      <c r="OAZ1494" s="55"/>
      <c r="OBA1494" s="55"/>
      <c r="OBB1494" s="55"/>
      <c r="OBC1494" s="55"/>
      <c r="OBD1494" s="55"/>
      <c r="OBE1494" s="55"/>
      <c r="OBF1494" s="55"/>
      <c r="OBG1494" s="55"/>
      <c r="OBH1494" s="55"/>
      <c r="OBI1494" s="55"/>
      <c r="OBJ1494" s="55"/>
      <c r="OBK1494" s="55"/>
      <c r="OBL1494" s="55"/>
      <c r="OBM1494" s="55"/>
      <c r="OBN1494" s="55"/>
      <c r="OBO1494" s="55"/>
      <c r="OBP1494" s="55"/>
      <c r="OBQ1494" s="55"/>
      <c r="OBR1494" s="55"/>
      <c r="OBS1494" s="55"/>
      <c r="OBT1494" s="55"/>
      <c r="OBU1494" s="55"/>
      <c r="OBV1494" s="55"/>
      <c r="OBW1494" s="55"/>
      <c r="OBX1494" s="55"/>
      <c r="OBY1494" s="55"/>
      <c r="OBZ1494" s="55"/>
      <c r="OCA1494" s="55"/>
      <c r="OCB1494" s="55"/>
      <c r="OCC1494" s="55"/>
      <c r="OCD1494" s="55"/>
      <c r="OCE1494" s="55"/>
      <c r="OCF1494" s="55"/>
      <c r="OCG1494" s="55"/>
      <c r="OCH1494" s="55"/>
      <c r="OCI1494" s="55"/>
      <c r="OCJ1494" s="55"/>
      <c r="OCK1494" s="55"/>
      <c r="OCL1494" s="55"/>
      <c r="OCM1494" s="55"/>
      <c r="OCN1494" s="55"/>
      <c r="OCO1494" s="55"/>
      <c r="OCP1494" s="55"/>
      <c r="OCQ1494" s="55"/>
      <c r="OCR1494" s="55"/>
      <c r="OCS1494" s="55"/>
      <c r="OCT1494" s="55"/>
      <c r="OCU1494" s="55"/>
      <c r="OCV1494" s="55"/>
      <c r="OCW1494" s="55"/>
      <c r="OCX1494" s="55"/>
      <c r="OCY1494" s="55"/>
      <c r="OCZ1494" s="55"/>
      <c r="ODA1494" s="55"/>
      <c r="ODB1494" s="55"/>
      <c r="ODC1494" s="55"/>
      <c r="ODD1494" s="55"/>
      <c r="ODE1494" s="55"/>
      <c r="ODF1494" s="55"/>
      <c r="ODG1494" s="55"/>
      <c r="ODH1494" s="55"/>
      <c r="ODI1494" s="55"/>
      <c r="ODJ1494" s="55"/>
      <c r="ODK1494" s="55"/>
      <c r="ODL1494" s="55"/>
      <c r="ODM1494" s="55"/>
      <c r="ODN1494" s="55"/>
      <c r="ODO1494" s="55"/>
      <c r="ODP1494" s="55"/>
      <c r="ODQ1494" s="55"/>
      <c r="ODR1494" s="55"/>
      <c r="ODS1494" s="55"/>
      <c r="ODT1494" s="55"/>
      <c r="ODU1494" s="55"/>
      <c r="ODV1494" s="55"/>
      <c r="ODW1494" s="55"/>
      <c r="ODX1494" s="55"/>
      <c r="ODY1494" s="55"/>
      <c r="ODZ1494" s="55"/>
      <c r="OEA1494" s="55"/>
      <c r="OEB1494" s="55"/>
      <c r="OEC1494" s="55"/>
      <c r="OED1494" s="55"/>
      <c r="OEE1494" s="55"/>
      <c r="OEF1494" s="55"/>
      <c r="OEG1494" s="55"/>
      <c r="OEH1494" s="55"/>
      <c r="OEI1494" s="55"/>
      <c r="OEJ1494" s="55"/>
      <c r="OEK1494" s="55"/>
      <c r="OEL1494" s="55"/>
      <c r="OEM1494" s="55"/>
      <c r="OEN1494" s="55"/>
      <c r="OEO1494" s="55"/>
      <c r="OEP1494" s="55"/>
      <c r="OEQ1494" s="55"/>
      <c r="OER1494" s="55"/>
      <c r="OES1494" s="55"/>
      <c r="OET1494" s="55"/>
      <c r="OEU1494" s="55"/>
      <c r="OEV1494" s="55"/>
      <c r="OEW1494" s="55"/>
      <c r="OEX1494" s="55"/>
      <c r="OEY1494" s="55"/>
      <c r="OEZ1494" s="55"/>
      <c r="OFA1494" s="55"/>
      <c r="OFB1494" s="55"/>
      <c r="OFC1494" s="55"/>
      <c r="OFD1494" s="55"/>
      <c r="OFE1494" s="55"/>
      <c r="OFF1494" s="55"/>
      <c r="OFG1494" s="55"/>
      <c r="OFH1494" s="55"/>
      <c r="OFI1494" s="55"/>
      <c r="OFJ1494" s="55"/>
      <c r="OFK1494" s="55"/>
      <c r="OFL1494" s="55"/>
      <c r="OFM1494" s="55"/>
      <c r="OFN1494" s="55"/>
      <c r="OFO1494" s="55"/>
      <c r="OFP1494" s="55"/>
      <c r="OFQ1494" s="55"/>
      <c r="OFR1494" s="55"/>
      <c r="OFS1494" s="55"/>
      <c r="OFT1494" s="55"/>
      <c r="OFU1494" s="55"/>
      <c r="OFV1494" s="55"/>
      <c r="OFW1494" s="55"/>
      <c r="OFX1494" s="55"/>
      <c r="OFY1494" s="55"/>
      <c r="OFZ1494" s="55"/>
      <c r="OGA1494" s="55"/>
      <c r="OGB1494" s="55"/>
      <c r="OGC1494" s="55"/>
      <c r="OGD1494" s="55"/>
      <c r="OGE1494" s="55"/>
      <c r="OGF1494" s="55"/>
      <c r="OGG1494" s="55"/>
      <c r="OGH1494" s="55"/>
      <c r="OGI1494" s="55"/>
      <c r="OGJ1494" s="55"/>
      <c r="OGK1494" s="55"/>
      <c r="OGL1494" s="55"/>
      <c r="OGM1494" s="55"/>
      <c r="OGN1494" s="55"/>
      <c r="OGO1494" s="55"/>
      <c r="OGP1494" s="55"/>
      <c r="OGQ1494" s="55"/>
      <c r="OGR1494" s="55"/>
      <c r="OGS1494" s="55"/>
      <c r="OGT1494" s="55"/>
      <c r="OGU1494" s="55"/>
      <c r="OGV1494" s="55"/>
      <c r="OGW1494" s="55"/>
      <c r="OGX1494" s="55"/>
      <c r="OGY1494" s="55"/>
      <c r="OGZ1494" s="55"/>
      <c r="OHA1494" s="55"/>
      <c r="OHB1494" s="55"/>
      <c r="OHC1494" s="55"/>
      <c r="OHD1494" s="55"/>
      <c r="OHE1494" s="55"/>
      <c r="OHF1494" s="55"/>
      <c r="OHG1494" s="55"/>
      <c r="OHH1494" s="55"/>
      <c r="OHI1494" s="55"/>
      <c r="OHJ1494" s="55"/>
      <c r="OHK1494" s="55"/>
      <c r="OHL1494" s="55"/>
      <c r="OHM1494" s="55"/>
      <c r="OHN1494" s="55"/>
      <c r="OHO1494" s="55"/>
      <c r="OHP1494" s="55"/>
      <c r="OHQ1494" s="55"/>
      <c r="OHR1494" s="55"/>
      <c r="OHS1494" s="55"/>
      <c r="OHT1494" s="55"/>
      <c r="OHU1494" s="55"/>
      <c r="OHV1494" s="55"/>
      <c r="OHW1494" s="55"/>
      <c r="OHX1494" s="55"/>
      <c r="OHY1494" s="55"/>
      <c r="OHZ1494" s="55"/>
      <c r="OIA1494" s="55"/>
      <c r="OIB1494" s="55"/>
      <c r="OIC1494" s="55"/>
      <c r="OID1494" s="55"/>
      <c r="OIE1494" s="55"/>
      <c r="OIF1494" s="55"/>
      <c r="OIG1494" s="55"/>
      <c r="OIH1494" s="55"/>
      <c r="OII1494" s="55"/>
      <c r="OIJ1494" s="55"/>
      <c r="OIK1494" s="55"/>
      <c r="OIL1494" s="55"/>
      <c r="OIM1494" s="55"/>
      <c r="OIN1494" s="55"/>
      <c r="OIO1494" s="55"/>
      <c r="OIP1494" s="55"/>
      <c r="OIQ1494" s="55"/>
      <c r="OIR1494" s="55"/>
      <c r="OIS1494" s="55"/>
      <c r="OIT1494" s="55"/>
      <c r="OIU1494" s="55"/>
      <c r="OIV1494" s="55"/>
      <c r="OIW1494" s="55"/>
      <c r="OIX1494" s="55"/>
      <c r="OIY1494" s="55"/>
      <c r="OIZ1494" s="55"/>
      <c r="OJA1494" s="55"/>
      <c r="OJB1494" s="55"/>
      <c r="OJC1494" s="55"/>
      <c r="OJD1494" s="55"/>
      <c r="OJE1494" s="55"/>
      <c r="OJF1494" s="55"/>
      <c r="OJG1494" s="55"/>
      <c r="OJH1494" s="55"/>
      <c r="OJI1494" s="55"/>
      <c r="OJJ1494" s="55"/>
      <c r="OJK1494" s="55"/>
      <c r="OJL1494" s="55"/>
      <c r="OJM1494" s="55"/>
      <c r="OJN1494" s="55"/>
      <c r="OJO1494" s="55"/>
      <c r="OJP1494" s="55"/>
      <c r="OJQ1494" s="55"/>
      <c r="OJR1494" s="55"/>
      <c r="OJS1494" s="55"/>
      <c r="OJT1494" s="55"/>
      <c r="OJU1494" s="55"/>
      <c r="OJV1494" s="55"/>
      <c r="OJW1494" s="55"/>
      <c r="OJX1494" s="55"/>
      <c r="OJY1494" s="55"/>
      <c r="OJZ1494" s="55"/>
      <c r="OKA1494" s="55"/>
      <c r="OKB1494" s="55"/>
      <c r="OKC1494" s="55"/>
      <c r="OKD1494" s="55"/>
      <c r="OKE1494" s="55"/>
      <c r="OKF1494" s="55"/>
      <c r="OKG1494" s="55"/>
      <c r="OKH1494" s="55"/>
      <c r="OKI1494" s="55"/>
      <c r="OKJ1494" s="55"/>
      <c r="OKK1494" s="55"/>
      <c r="OKL1494" s="55"/>
      <c r="OKM1494" s="55"/>
      <c r="OKN1494" s="55"/>
      <c r="OKO1494" s="55"/>
      <c r="OKP1494" s="55"/>
      <c r="OKQ1494" s="55"/>
      <c r="OKR1494" s="55"/>
      <c r="OKS1494" s="55"/>
      <c r="OKT1494" s="55"/>
      <c r="OKU1494" s="55"/>
      <c r="OKV1494" s="55"/>
      <c r="OKW1494" s="55"/>
      <c r="OKX1494" s="55"/>
      <c r="OKY1494" s="55"/>
      <c r="OKZ1494" s="55"/>
      <c r="OLA1494" s="55"/>
      <c r="OLB1494" s="55"/>
      <c r="OLC1494" s="55"/>
      <c r="OLD1494" s="55"/>
      <c r="OLE1494" s="55"/>
      <c r="OLF1494" s="55"/>
      <c r="OLG1494" s="55"/>
      <c r="OLH1494" s="55"/>
      <c r="OLI1494" s="55"/>
      <c r="OLJ1494" s="55"/>
      <c r="OLK1494" s="55"/>
      <c r="OLL1494" s="55"/>
      <c r="OLM1494" s="55"/>
      <c r="OLN1494" s="55"/>
      <c r="OLO1494" s="55"/>
      <c r="OLP1494" s="55"/>
      <c r="OLQ1494" s="55"/>
      <c r="OLR1494" s="55"/>
      <c r="OLS1494" s="55"/>
      <c r="OLT1494" s="55"/>
      <c r="OLU1494" s="55"/>
      <c r="OLV1494" s="55"/>
      <c r="OLW1494" s="55"/>
      <c r="OLX1494" s="55"/>
      <c r="OLY1494" s="55"/>
      <c r="OLZ1494" s="55"/>
      <c r="OMA1494" s="55"/>
      <c r="OMB1494" s="55"/>
      <c r="OMC1494" s="55"/>
      <c r="OMD1494" s="55"/>
      <c r="OME1494" s="55"/>
      <c r="OMF1494" s="55"/>
      <c r="OMG1494" s="55"/>
      <c r="OMH1494" s="55"/>
      <c r="OMI1494" s="55"/>
      <c r="OMJ1494" s="55"/>
      <c r="OMK1494" s="55"/>
      <c r="OML1494" s="55"/>
      <c r="OMM1494" s="55"/>
      <c r="OMN1494" s="55"/>
      <c r="OMO1494" s="55"/>
      <c r="OMP1494" s="55"/>
      <c r="OMQ1494" s="55"/>
      <c r="OMR1494" s="55"/>
      <c r="OMS1494" s="55"/>
      <c r="OMT1494" s="55"/>
      <c r="OMU1494" s="55"/>
      <c r="OMV1494" s="55"/>
      <c r="OMW1494" s="55"/>
      <c r="OMX1494" s="55"/>
      <c r="OMY1494" s="55"/>
      <c r="OMZ1494" s="55"/>
      <c r="ONA1494" s="55"/>
      <c r="ONB1494" s="55"/>
      <c r="ONC1494" s="55"/>
      <c r="OND1494" s="55"/>
      <c r="ONE1494" s="55"/>
      <c r="ONF1494" s="55"/>
      <c r="ONG1494" s="55"/>
      <c r="ONH1494" s="55"/>
      <c r="ONI1494" s="55"/>
      <c r="ONJ1494" s="55"/>
      <c r="ONK1494" s="55"/>
      <c r="ONL1494" s="55"/>
      <c r="ONM1494" s="55"/>
      <c r="ONN1494" s="55"/>
      <c r="ONO1494" s="55"/>
      <c r="ONP1494" s="55"/>
      <c r="ONQ1494" s="55"/>
      <c r="ONR1494" s="55"/>
      <c r="ONS1494" s="55"/>
      <c r="ONT1494" s="55"/>
      <c r="ONU1494" s="55"/>
      <c r="ONV1494" s="55"/>
      <c r="ONW1494" s="55"/>
      <c r="ONX1494" s="55"/>
      <c r="ONY1494" s="55"/>
      <c r="ONZ1494" s="55"/>
      <c r="OOA1494" s="55"/>
      <c r="OOB1494" s="55"/>
      <c r="OOC1494" s="55"/>
      <c r="OOD1494" s="55"/>
      <c r="OOE1494" s="55"/>
      <c r="OOF1494" s="55"/>
      <c r="OOG1494" s="55"/>
      <c r="OOH1494" s="55"/>
      <c r="OOI1494" s="55"/>
      <c r="OOJ1494" s="55"/>
      <c r="OOK1494" s="55"/>
      <c r="OOL1494" s="55"/>
      <c r="OOM1494" s="55"/>
      <c r="OON1494" s="55"/>
      <c r="OOO1494" s="55"/>
      <c r="OOP1494" s="55"/>
      <c r="OOQ1494" s="55"/>
      <c r="OOR1494" s="55"/>
      <c r="OOS1494" s="55"/>
      <c r="OOT1494" s="55"/>
      <c r="OOU1494" s="55"/>
      <c r="OOV1494" s="55"/>
      <c r="OOW1494" s="55"/>
      <c r="OOX1494" s="55"/>
      <c r="OOY1494" s="55"/>
      <c r="OOZ1494" s="55"/>
      <c r="OPA1494" s="55"/>
      <c r="OPB1494" s="55"/>
      <c r="OPC1494" s="55"/>
      <c r="OPD1494" s="55"/>
      <c r="OPE1494" s="55"/>
      <c r="OPF1494" s="55"/>
      <c r="OPG1494" s="55"/>
      <c r="OPH1494" s="55"/>
      <c r="OPI1494" s="55"/>
      <c r="OPJ1494" s="55"/>
      <c r="OPK1494" s="55"/>
      <c r="OPL1494" s="55"/>
      <c r="OPM1494" s="55"/>
      <c r="OPN1494" s="55"/>
      <c r="OPO1494" s="55"/>
      <c r="OPP1494" s="55"/>
      <c r="OPQ1494" s="55"/>
      <c r="OPR1494" s="55"/>
      <c r="OPS1494" s="55"/>
      <c r="OPT1494" s="55"/>
      <c r="OPU1494" s="55"/>
      <c r="OPV1494" s="55"/>
      <c r="OPW1494" s="55"/>
      <c r="OPX1494" s="55"/>
      <c r="OPY1494" s="55"/>
      <c r="OPZ1494" s="55"/>
      <c r="OQA1494" s="55"/>
      <c r="OQB1494" s="55"/>
      <c r="OQC1494" s="55"/>
      <c r="OQD1494" s="55"/>
      <c r="OQE1494" s="55"/>
      <c r="OQF1494" s="55"/>
      <c r="OQG1494" s="55"/>
      <c r="OQH1494" s="55"/>
      <c r="OQI1494" s="55"/>
      <c r="OQJ1494" s="55"/>
      <c r="OQK1494" s="55"/>
      <c r="OQL1494" s="55"/>
      <c r="OQM1494" s="55"/>
      <c r="OQN1494" s="55"/>
      <c r="OQO1494" s="55"/>
      <c r="OQP1494" s="55"/>
      <c r="OQQ1494" s="55"/>
      <c r="OQR1494" s="55"/>
      <c r="OQS1494" s="55"/>
      <c r="OQT1494" s="55"/>
      <c r="OQU1494" s="55"/>
      <c r="OQV1494" s="55"/>
      <c r="OQW1494" s="55"/>
      <c r="OQX1494" s="55"/>
      <c r="OQY1494" s="55"/>
      <c r="OQZ1494" s="55"/>
      <c r="ORA1494" s="55"/>
      <c r="ORB1494" s="55"/>
      <c r="ORC1494" s="55"/>
      <c r="ORD1494" s="55"/>
      <c r="ORE1494" s="55"/>
      <c r="ORF1494" s="55"/>
      <c r="ORG1494" s="55"/>
      <c r="ORH1494" s="55"/>
      <c r="ORI1494" s="55"/>
      <c r="ORJ1494" s="55"/>
      <c r="ORK1494" s="55"/>
      <c r="ORL1494" s="55"/>
      <c r="ORM1494" s="55"/>
      <c r="ORN1494" s="55"/>
      <c r="ORO1494" s="55"/>
      <c r="ORP1494" s="55"/>
      <c r="ORQ1494" s="55"/>
      <c r="ORR1494" s="55"/>
      <c r="ORS1494" s="55"/>
      <c r="ORT1494" s="55"/>
      <c r="ORU1494" s="55"/>
      <c r="ORV1494" s="55"/>
      <c r="ORW1494" s="55"/>
      <c r="ORX1494" s="55"/>
      <c r="ORY1494" s="55"/>
      <c r="ORZ1494" s="55"/>
      <c r="OSA1494" s="55"/>
      <c r="OSB1494" s="55"/>
      <c r="OSC1494" s="55"/>
      <c r="OSD1494" s="55"/>
      <c r="OSE1494" s="55"/>
      <c r="OSF1494" s="55"/>
      <c r="OSG1494" s="55"/>
      <c r="OSH1494" s="55"/>
      <c r="OSI1494" s="55"/>
      <c r="OSJ1494" s="55"/>
      <c r="OSK1494" s="55"/>
      <c r="OSL1494" s="55"/>
      <c r="OSM1494" s="55"/>
      <c r="OSN1494" s="55"/>
      <c r="OSO1494" s="55"/>
      <c r="OSP1494" s="55"/>
      <c r="OSQ1494" s="55"/>
      <c r="OSR1494" s="55"/>
      <c r="OSS1494" s="55"/>
      <c r="OST1494" s="55"/>
      <c r="OSU1494" s="55"/>
      <c r="OSV1494" s="55"/>
      <c r="OSW1494" s="55"/>
      <c r="OSX1494" s="55"/>
      <c r="OSY1494" s="55"/>
      <c r="OSZ1494" s="55"/>
      <c r="OTA1494" s="55"/>
      <c r="OTB1494" s="55"/>
      <c r="OTC1494" s="55"/>
      <c r="OTD1494" s="55"/>
      <c r="OTE1494" s="55"/>
      <c r="OTF1494" s="55"/>
      <c r="OTG1494" s="55"/>
      <c r="OTH1494" s="55"/>
      <c r="OTI1494" s="55"/>
      <c r="OTJ1494" s="55"/>
      <c r="OTK1494" s="55"/>
      <c r="OTL1494" s="55"/>
      <c r="OTM1494" s="55"/>
      <c r="OTN1494" s="55"/>
      <c r="OTO1494" s="55"/>
      <c r="OTP1494" s="55"/>
      <c r="OTQ1494" s="55"/>
      <c r="OTR1494" s="55"/>
      <c r="OTS1494" s="55"/>
      <c r="OTT1494" s="55"/>
      <c r="OTU1494" s="55"/>
      <c r="OTV1494" s="55"/>
      <c r="OTW1494" s="55"/>
      <c r="OTX1494" s="55"/>
      <c r="OTY1494" s="55"/>
      <c r="OTZ1494" s="55"/>
      <c r="OUA1494" s="55"/>
      <c r="OUB1494" s="55"/>
      <c r="OUC1494" s="55"/>
      <c r="OUD1494" s="55"/>
      <c r="OUE1494" s="55"/>
      <c r="OUF1494" s="55"/>
      <c r="OUG1494" s="55"/>
      <c r="OUH1494" s="55"/>
      <c r="OUI1494" s="55"/>
      <c r="OUJ1494" s="55"/>
      <c r="OUK1494" s="55"/>
      <c r="OUL1494" s="55"/>
      <c r="OUM1494" s="55"/>
      <c r="OUN1494" s="55"/>
      <c r="OUO1494" s="55"/>
      <c r="OUP1494" s="55"/>
      <c r="OUQ1494" s="55"/>
      <c r="OUR1494" s="55"/>
      <c r="OUS1494" s="55"/>
      <c r="OUT1494" s="55"/>
      <c r="OUU1494" s="55"/>
      <c r="OUV1494" s="55"/>
      <c r="OUW1494" s="55"/>
      <c r="OUX1494" s="55"/>
      <c r="OUY1494" s="55"/>
      <c r="OUZ1494" s="55"/>
      <c r="OVA1494" s="55"/>
      <c r="OVB1494" s="55"/>
      <c r="OVC1494" s="55"/>
      <c r="OVD1494" s="55"/>
      <c r="OVE1494" s="55"/>
      <c r="OVF1494" s="55"/>
      <c r="OVG1494" s="55"/>
      <c r="OVH1494" s="55"/>
      <c r="OVI1494" s="55"/>
      <c r="OVJ1494" s="55"/>
      <c r="OVK1494" s="55"/>
      <c r="OVL1494" s="55"/>
      <c r="OVM1494" s="55"/>
      <c r="OVN1494" s="55"/>
      <c r="OVO1494" s="55"/>
      <c r="OVP1494" s="55"/>
      <c r="OVQ1494" s="55"/>
      <c r="OVR1494" s="55"/>
      <c r="OVS1494" s="55"/>
      <c r="OVT1494" s="55"/>
      <c r="OVU1494" s="55"/>
      <c r="OVV1494" s="55"/>
      <c r="OVW1494" s="55"/>
      <c r="OVX1494" s="55"/>
      <c r="OVY1494" s="55"/>
      <c r="OVZ1494" s="55"/>
      <c r="OWA1494" s="55"/>
      <c r="OWB1494" s="55"/>
      <c r="OWC1494" s="55"/>
      <c r="OWD1494" s="55"/>
      <c r="OWE1494" s="55"/>
      <c r="OWF1494" s="55"/>
      <c r="OWG1494" s="55"/>
      <c r="OWH1494" s="55"/>
      <c r="OWI1494" s="55"/>
      <c r="OWJ1494" s="55"/>
      <c r="OWK1494" s="55"/>
      <c r="OWL1494" s="55"/>
      <c r="OWM1494" s="55"/>
      <c r="OWN1494" s="55"/>
      <c r="OWO1494" s="55"/>
      <c r="OWP1494" s="55"/>
      <c r="OWQ1494" s="55"/>
      <c r="OWR1494" s="55"/>
      <c r="OWS1494" s="55"/>
      <c r="OWT1494" s="55"/>
      <c r="OWU1494" s="55"/>
      <c r="OWV1494" s="55"/>
      <c r="OWW1494" s="55"/>
      <c r="OWX1494" s="55"/>
      <c r="OWY1494" s="55"/>
      <c r="OWZ1494" s="55"/>
      <c r="OXA1494" s="55"/>
      <c r="OXB1494" s="55"/>
      <c r="OXC1494" s="55"/>
      <c r="OXD1494" s="55"/>
      <c r="OXE1494" s="55"/>
      <c r="OXF1494" s="55"/>
      <c r="OXG1494" s="55"/>
      <c r="OXH1494" s="55"/>
      <c r="OXI1494" s="55"/>
      <c r="OXJ1494" s="55"/>
      <c r="OXK1494" s="55"/>
      <c r="OXL1494" s="55"/>
      <c r="OXM1494" s="55"/>
      <c r="OXN1494" s="55"/>
      <c r="OXO1494" s="55"/>
      <c r="OXP1494" s="55"/>
      <c r="OXQ1494" s="55"/>
      <c r="OXR1494" s="55"/>
      <c r="OXS1494" s="55"/>
      <c r="OXT1494" s="55"/>
      <c r="OXU1494" s="55"/>
      <c r="OXV1494" s="55"/>
      <c r="OXW1494" s="55"/>
      <c r="OXX1494" s="55"/>
      <c r="OXY1494" s="55"/>
      <c r="OXZ1494" s="55"/>
      <c r="OYA1494" s="55"/>
      <c r="OYB1494" s="55"/>
      <c r="OYC1494" s="55"/>
      <c r="OYD1494" s="55"/>
      <c r="OYE1494" s="55"/>
      <c r="OYF1494" s="55"/>
      <c r="OYG1494" s="55"/>
      <c r="OYH1494" s="55"/>
      <c r="OYI1494" s="55"/>
      <c r="OYJ1494" s="55"/>
      <c r="OYK1494" s="55"/>
      <c r="OYL1494" s="55"/>
      <c r="OYM1494" s="55"/>
      <c r="OYN1494" s="55"/>
      <c r="OYO1494" s="55"/>
      <c r="OYP1494" s="55"/>
      <c r="OYQ1494" s="55"/>
      <c r="OYR1494" s="55"/>
      <c r="OYS1494" s="55"/>
      <c r="OYT1494" s="55"/>
      <c r="OYU1494" s="55"/>
      <c r="OYV1494" s="55"/>
      <c r="OYW1494" s="55"/>
      <c r="OYX1494" s="55"/>
      <c r="OYY1494" s="55"/>
      <c r="OYZ1494" s="55"/>
      <c r="OZA1494" s="55"/>
      <c r="OZB1494" s="55"/>
      <c r="OZC1494" s="55"/>
      <c r="OZD1494" s="55"/>
      <c r="OZE1494" s="55"/>
      <c r="OZF1494" s="55"/>
      <c r="OZG1494" s="55"/>
      <c r="OZH1494" s="55"/>
      <c r="OZI1494" s="55"/>
      <c r="OZJ1494" s="55"/>
      <c r="OZK1494" s="55"/>
      <c r="OZL1494" s="55"/>
      <c r="OZM1494" s="55"/>
      <c r="OZN1494" s="55"/>
      <c r="OZO1494" s="55"/>
      <c r="OZP1494" s="55"/>
      <c r="OZQ1494" s="55"/>
      <c r="OZR1494" s="55"/>
      <c r="OZS1494" s="55"/>
      <c r="OZT1494" s="55"/>
      <c r="OZU1494" s="55"/>
      <c r="OZV1494" s="55"/>
      <c r="OZW1494" s="55"/>
      <c r="OZX1494" s="55"/>
      <c r="OZY1494" s="55"/>
      <c r="OZZ1494" s="55"/>
      <c r="PAA1494" s="55"/>
      <c r="PAB1494" s="55"/>
      <c r="PAC1494" s="55"/>
      <c r="PAD1494" s="55"/>
      <c r="PAE1494" s="55"/>
      <c r="PAF1494" s="55"/>
      <c r="PAG1494" s="55"/>
      <c r="PAH1494" s="55"/>
      <c r="PAI1494" s="55"/>
      <c r="PAJ1494" s="55"/>
      <c r="PAK1494" s="55"/>
      <c r="PAL1494" s="55"/>
      <c r="PAM1494" s="55"/>
      <c r="PAN1494" s="55"/>
      <c r="PAO1494" s="55"/>
      <c r="PAP1494" s="55"/>
      <c r="PAQ1494" s="55"/>
      <c r="PAR1494" s="55"/>
      <c r="PAS1494" s="55"/>
      <c r="PAT1494" s="55"/>
      <c r="PAU1494" s="55"/>
      <c r="PAV1494" s="55"/>
      <c r="PAW1494" s="55"/>
      <c r="PAX1494" s="55"/>
      <c r="PAY1494" s="55"/>
      <c r="PAZ1494" s="55"/>
      <c r="PBA1494" s="55"/>
      <c r="PBB1494" s="55"/>
      <c r="PBC1494" s="55"/>
      <c r="PBD1494" s="55"/>
      <c r="PBE1494" s="55"/>
      <c r="PBF1494" s="55"/>
      <c r="PBG1494" s="55"/>
      <c r="PBH1494" s="55"/>
      <c r="PBI1494" s="55"/>
      <c r="PBJ1494" s="55"/>
      <c r="PBK1494" s="55"/>
      <c r="PBL1494" s="55"/>
      <c r="PBM1494" s="55"/>
      <c r="PBN1494" s="55"/>
      <c r="PBO1494" s="55"/>
      <c r="PBP1494" s="55"/>
      <c r="PBQ1494" s="55"/>
      <c r="PBR1494" s="55"/>
      <c r="PBS1494" s="55"/>
      <c r="PBT1494" s="55"/>
      <c r="PBU1494" s="55"/>
      <c r="PBV1494" s="55"/>
      <c r="PBW1494" s="55"/>
      <c r="PBX1494" s="55"/>
      <c r="PBY1494" s="55"/>
      <c r="PBZ1494" s="55"/>
      <c r="PCA1494" s="55"/>
      <c r="PCB1494" s="55"/>
      <c r="PCC1494" s="55"/>
      <c r="PCD1494" s="55"/>
      <c r="PCE1494" s="55"/>
      <c r="PCF1494" s="55"/>
      <c r="PCG1494" s="55"/>
      <c r="PCH1494" s="55"/>
      <c r="PCI1494" s="55"/>
      <c r="PCJ1494" s="55"/>
      <c r="PCK1494" s="55"/>
      <c r="PCL1494" s="55"/>
      <c r="PCM1494" s="55"/>
      <c r="PCN1494" s="55"/>
      <c r="PCO1494" s="55"/>
      <c r="PCP1494" s="55"/>
      <c r="PCQ1494" s="55"/>
      <c r="PCR1494" s="55"/>
      <c r="PCS1494" s="55"/>
      <c r="PCT1494" s="55"/>
      <c r="PCU1494" s="55"/>
      <c r="PCV1494" s="55"/>
      <c r="PCW1494" s="55"/>
      <c r="PCX1494" s="55"/>
      <c r="PCY1494" s="55"/>
      <c r="PCZ1494" s="55"/>
      <c r="PDA1494" s="55"/>
      <c r="PDB1494" s="55"/>
      <c r="PDC1494" s="55"/>
      <c r="PDD1494" s="55"/>
      <c r="PDE1494" s="55"/>
      <c r="PDF1494" s="55"/>
      <c r="PDG1494" s="55"/>
      <c r="PDH1494" s="55"/>
      <c r="PDI1494" s="55"/>
      <c r="PDJ1494" s="55"/>
      <c r="PDK1494" s="55"/>
      <c r="PDL1494" s="55"/>
      <c r="PDM1494" s="55"/>
      <c r="PDN1494" s="55"/>
      <c r="PDO1494" s="55"/>
      <c r="PDP1494" s="55"/>
      <c r="PDQ1494" s="55"/>
      <c r="PDR1494" s="55"/>
      <c r="PDS1494" s="55"/>
      <c r="PDT1494" s="55"/>
      <c r="PDU1494" s="55"/>
      <c r="PDV1494" s="55"/>
      <c r="PDW1494" s="55"/>
      <c r="PDX1494" s="55"/>
      <c r="PDY1494" s="55"/>
      <c r="PDZ1494" s="55"/>
      <c r="PEA1494" s="55"/>
      <c r="PEB1494" s="55"/>
      <c r="PEC1494" s="55"/>
      <c r="PED1494" s="55"/>
      <c r="PEE1494" s="55"/>
      <c r="PEF1494" s="55"/>
      <c r="PEG1494" s="55"/>
      <c r="PEH1494" s="55"/>
      <c r="PEI1494" s="55"/>
      <c r="PEJ1494" s="55"/>
      <c r="PEK1494" s="55"/>
      <c r="PEL1494" s="55"/>
      <c r="PEM1494" s="55"/>
      <c r="PEN1494" s="55"/>
      <c r="PEO1494" s="55"/>
      <c r="PEP1494" s="55"/>
      <c r="PEQ1494" s="55"/>
      <c r="PER1494" s="55"/>
      <c r="PES1494" s="55"/>
      <c r="PET1494" s="55"/>
      <c r="PEU1494" s="55"/>
      <c r="PEV1494" s="55"/>
      <c r="PEW1494" s="55"/>
      <c r="PEX1494" s="55"/>
      <c r="PEY1494" s="55"/>
      <c r="PEZ1494" s="55"/>
      <c r="PFA1494" s="55"/>
      <c r="PFB1494" s="55"/>
      <c r="PFC1494" s="55"/>
      <c r="PFD1494" s="55"/>
      <c r="PFE1494" s="55"/>
      <c r="PFF1494" s="55"/>
      <c r="PFG1494" s="55"/>
      <c r="PFH1494" s="55"/>
      <c r="PFI1494" s="55"/>
      <c r="PFJ1494" s="55"/>
      <c r="PFK1494" s="55"/>
      <c r="PFL1494" s="55"/>
      <c r="PFM1494" s="55"/>
      <c r="PFN1494" s="55"/>
      <c r="PFO1494" s="55"/>
      <c r="PFP1494" s="55"/>
      <c r="PFQ1494" s="55"/>
      <c r="PFR1494" s="55"/>
      <c r="PFS1494" s="55"/>
      <c r="PFT1494" s="55"/>
      <c r="PFU1494" s="55"/>
      <c r="PFV1494" s="55"/>
      <c r="PFW1494" s="55"/>
      <c r="PFX1494" s="55"/>
      <c r="PFY1494" s="55"/>
      <c r="PFZ1494" s="55"/>
      <c r="PGA1494" s="55"/>
      <c r="PGB1494" s="55"/>
      <c r="PGC1494" s="55"/>
      <c r="PGD1494" s="55"/>
      <c r="PGE1494" s="55"/>
      <c r="PGF1494" s="55"/>
      <c r="PGG1494" s="55"/>
      <c r="PGH1494" s="55"/>
      <c r="PGI1494" s="55"/>
      <c r="PGJ1494" s="55"/>
      <c r="PGK1494" s="55"/>
      <c r="PGL1494" s="55"/>
      <c r="PGM1494" s="55"/>
      <c r="PGN1494" s="55"/>
      <c r="PGO1494" s="55"/>
      <c r="PGP1494" s="55"/>
      <c r="PGQ1494" s="55"/>
      <c r="PGR1494" s="55"/>
      <c r="PGS1494" s="55"/>
      <c r="PGT1494" s="55"/>
      <c r="PGU1494" s="55"/>
      <c r="PGV1494" s="55"/>
      <c r="PGW1494" s="55"/>
      <c r="PGX1494" s="55"/>
      <c r="PGY1494" s="55"/>
      <c r="PGZ1494" s="55"/>
      <c r="PHA1494" s="55"/>
      <c r="PHB1494" s="55"/>
      <c r="PHC1494" s="55"/>
      <c r="PHD1494" s="55"/>
      <c r="PHE1494" s="55"/>
      <c r="PHF1494" s="55"/>
      <c r="PHG1494" s="55"/>
      <c r="PHH1494" s="55"/>
      <c r="PHI1494" s="55"/>
      <c r="PHJ1494" s="55"/>
      <c r="PHK1494" s="55"/>
      <c r="PHL1494" s="55"/>
      <c r="PHM1494" s="55"/>
      <c r="PHN1494" s="55"/>
      <c r="PHO1494" s="55"/>
      <c r="PHP1494" s="55"/>
      <c r="PHQ1494" s="55"/>
      <c r="PHR1494" s="55"/>
      <c r="PHS1494" s="55"/>
      <c r="PHT1494" s="55"/>
      <c r="PHU1494" s="55"/>
      <c r="PHV1494" s="55"/>
      <c r="PHW1494" s="55"/>
      <c r="PHX1494" s="55"/>
      <c r="PHY1494" s="55"/>
      <c r="PHZ1494" s="55"/>
      <c r="PIA1494" s="55"/>
      <c r="PIB1494" s="55"/>
      <c r="PIC1494" s="55"/>
      <c r="PID1494" s="55"/>
      <c r="PIE1494" s="55"/>
      <c r="PIF1494" s="55"/>
      <c r="PIG1494" s="55"/>
      <c r="PIH1494" s="55"/>
      <c r="PII1494" s="55"/>
      <c r="PIJ1494" s="55"/>
      <c r="PIK1494" s="55"/>
      <c r="PIL1494" s="55"/>
      <c r="PIM1494" s="55"/>
      <c r="PIN1494" s="55"/>
      <c r="PIO1494" s="55"/>
      <c r="PIP1494" s="55"/>
      <c r="PIQ1494" s="55"/>
      <c r="PIR1494" s="55"/>
      <c r="PIS1494" s="55"/>
      <c r="PIT1494" s="55"/>
      <c r="PIU1494" s="55"/>
      <c r="PIV1494" s="55"/>
      <c r="PIW1494" s="55"/>
      <c r="PIX1494" s="55"/>
      <c r="PIY1494" s="55"/>
      <c r="PIZ1494" s="55"/>
      <c r="PJA1494" s="55"/>
      <c r="PJB1494" s="55"/>
      <c r="PJC1494" s="55"/>
      <c r="PJD1494" s="55"/>
      <c r="PJE1494" s="55"/>
      <c r="PJF1494" s="55"/>
      <c r="PJG1494" s="55"/>
      <c r="PJH1494" s="55"/>
      <c r="PJI1494" s="55"/>
      <c r="PJJ1494" s="55"/>
      <c r="PJK1494" s="55"/>
      <c r="PJL1494" s="55"/>
      <c r="PJM1494" s="55"/>
      <c r="PJN1494" s="55"/>
      <c r="PJO1494" s="55"/>
      <c r="PJP1494" s="55"/>
      <c r="PJQ1494" s="55"/>
      <c r="PJR1494" s="55"/>
      <c r="PJS1494" s="55"/>
      <c r="PJT1494" s="55"/>
      <c r="PJU1494" s="55"/>
      <c r="PJV1494" s="55"/>
      <c r="PJW1494" s="55"/>
      <c r="PJX1494" s="55"/>
      <c r="PJY1494" s="55"/>
      <c r="PJZ1494" s="55"/>
      <c r="PKA1494" s="55"/>
      <c r="PKB1494" s="55"/>
      <c r="PKC1494" s="55"/>
      <c r="PKD1494" s="55"/>
      <c r="PKE1494" s="55"/>
      <c r="PKF1494" s="55"/>
      <c r="PKG1494" s="55"/>
      <c r="PKH1494" s="55"/>
      <c r="PKI1494" s="55"/>
      <c r="PKJ1494" s="55"/>
      <c r="PKK1494" s="55"/>
      <c r="PKL1494" s="55"/>
      <c r="PKM1494" s="55"/>
      <c r="PKN1494" s="55"/>
      <c r="PKO1494" s="55"/>
      <c r="PKP1494" s="55"/>
      <c r="PKQ1494" s="55"/>
      <c r="PKR1494" s="55"/>
      <c r="PKS1494" s="55"/>
      <c r="PKT1494" s="55"/>
      <c r="PKU1494" s="55"/>
      <c r="PKV1494" s="55"/>
      <c r="PKW1494" s="55"/>
      <c r="PKX1494" s="55"/>
      <c r="PKY1494" s="55"/>
      <c r="PKZ1494" s="55"/>
      <c r="PLA1494" s="55"/>
      <c r="PLB1494" s="55"/>
      <c r="PLC1494" s="55"/>
      <c r="PLD1494" s="55"/>
      <c r="PLE1494" s="55"/>
      <c r="PLF1494" s="55"/>
      <c r="PLG1494" s="55"/>
      <c r="PLH1494" s="55"/>
      <c r="PLI1494" s="55"/>
      <c r="PLJ1494" s="55"/>
      <c r="PLK1494" s="55"/>
      <c r="PLL1494" s="55"/>
      <c r="PLM1494" s="55"/>
      <c r="PLN1494" s="55"/>
      <c r="PLO1494" s="55"/>
      <c r="PLP1494" s="55"/>
      <c r="PLQ1494" s="55"/>
      <c r="PLR1494" s="55"/>
      <c r="PLS1494" s="55"/>
      <c r="PLT1494" s="55"/>
      <c r="PLU1494" s="55"/>
      <c r="PLV1494" s="55"/>
      <c r="PLW1494" s="55"/>
      <c r="PLX1494" s="55"/>
      <c r="PLY1494" s="55"/>
      <c r="PLZ1494" s="55"/>
      <c r="PMA1494" s="55"/>
      <c r="PMB1494" s="55"/>
      <c r="PMC1494" s="55"/>
      <c r="PMD1494" s="55"/>
      <c r="PME1494" s="55"/>
      <c r="PMF1494" s="55"/>
      <c r="PMG1494" s="55"/>
      <c r="PMH1494" s="55"/>
      <c r="PMI1494" s="55"/>
      <c r="PMJ1494" s="55"/>
      <c r="PMK1494" s="55"/>
      <c r="PML1494" s="55"/>
      <c r="PMM1494" s="55"/>
      <c r="PMN1494" s="55"/>
      <c r="PMO1494" s="55"/>
      <c r="PMP1494" s="55"/>
      <c r="PMQ1494" s="55"/>
      <c r="PMR1494" s="55"/>
      <c r="PMS1494" s="55"/>
      <c r="PMT1494" s="55"/>
      <c r="PMU1494" s="55"/>
      <c r="PMV1494" s="55"/>
      <c r="PMW1494" s="55"/>
      <c r="PMX1494" s="55"/>
      <c r="PMY1494" s="55"/>
      <c r="PMZ1494" s="55"/>
      <c r="PNA1494" s="55"/>
      <c r="PNB1494" s="55"/>
      <c r="PNC1494" s="55"/>
      <c r="PND1494" s="55"/>
      <c r="PNE1494" s="55"/>
      <c r="PNF1494" s="55"/>
      <c r="PNG1494" s="55"/>
      <c r="PNH1494" s="55"/>
      <c r="PNI1494" s="55"/>
      <c r="PNJ1494" s="55"/>
      <c r="PNK1494" s="55"/>
      <c r="PNL1494" s="55"/>
      <c r="PNM1494" s="55"/>
      <c r="PNN1494" s="55"/>
      <c r="PNO1494" s="55"/>
      <c r="PNP1494" s="55"/>
      <c r="PNQ1494" s="55"/>
      <c r="PNR1494" s="55"/>
      <c r="PNS1494" s="55"/>
      <c r="PNT1494" s="55"/>
      <c r="PNU1494" s="55"/>
      <c r="PNV1494" s="55"/>
      <c r="PNW1494" s="55"/>
      <c r="PNX1494" s="55"/>
      <c r="PNY1494" s="55"/>
      <c r="PNZ1494" s="55"/>
      <c r="POA1494" s="55"/>
      <c r="POB1494" s="55"/>
      <c r="POC1494" s="55"/>
      <c r="POD1494" s="55"/>
      <c r="POE1494" s="55"/>
      <c r="POF1494" s="55"/>
      <c r="POG1494" s="55"/>
      <c r="POH1494" s="55"/>
      <c r="POI1494" s="55"/>
      <c r="POJ1494" s="55"/>
      <c r="POK1494" s="55"/>
      <c r="POL1494" s="55"/>
      <c r="POM1494" s="55"/>
      <c r="PON1494" s="55"/>
      <c r="POO1494" s="55"/>
      <c r="POP1494" s="55"/>
      <c r="POQ1494" s="55"/>
      <c r="POR1494" s="55"/>
      <c r="POS1494" s="55"/>
      <c r="POT1494" s="55"/>
      <c r="POU1494" s="55"/>
      <c r="POV1494" s="55"/>
      <c r="POW1494" s="55"/>
      <c r="POX1494" s="55"/>
      <c r="POY1494" s="55"/>
      <c r="POZ1494" s="55"/>
      <c r="PPA1494" s="55"/>
      <c r="PPB1494" s="55"/>
      <c r="PPC1494" s="55"/>
      <c r="PPD1494" s="55"/>
      <c r="PPE1494" s="55"/>
      <c r="PPF1494" s="55"/>
      <c r="PPG1494" s="55"/>
      <c r="PPH1494" s="55"/>
      <c r="PPI1494" s="55"/>
      <c r="PPJ1494" s="55"/>
      <c r="PPK1494" s="55"/>
      <c r="PPL1494" s="55"/>
      <c r="PPM1494" s="55"/>
      <c r="PPN1494" s="55"/>
      <c r="PPO1494" s="55"/>
      <c r="PPP1494" s="55"/>
      <c r="PPQ1494" s="55"/>
      <c r="PPR1494" s="55"/>
      <c r="PPS1494" s="55"/>
      <c r="PPT1494" s="55"/>
      <c r="PPU1494" s="55"/>
      <c r="PPV1494" s="55"/>
      <c r="PPW1494" s="55"/>
      <c r="PPX1494" s="55"/>
      <c r="PPY1494" s="55"/>
      <c r="PPZ1494" s="55"/>
      <c r="PQA1494" s="55"/>
      <c r="PQB1494" s="55"/>
      <c r="PQC1494" s="55"/>
      <c r="PQD1494" s="55"/>
      <c r="PQE1494" s="55"/>
      <c r="PQF1494" s="55"/>
      <c r="PQG1494" s="55"/>
      <c r="PQH1494" s="55"/>
      <c r="PQI1494" s="55"/>
      <c r="PQJ1494" s="55"/>
      <c r="PQK1494" s="55"/>
      <c r="PQL1494" s="55"/>
      <c r="PQM1494" s="55"/>
      <c r="PQN1494" s="55"/>
      <c r="PQO1494" s="55"/>
      <c r="PQP1494" s="55"/>
      <c r="PQQ1494" s="55"/>
      <c r="PQR1494" s="55"/>
      <c r="PQS1494" s="55"/>
      <c r="PQT1494" s="55"/>
      <c r="PQU1494" s="55"/>
      <c r="PQV1494" s="55"/>
      <c r="PQW1494" s="55"/>
      <c r="PQX1494" s="55"/>
      <c r="PQY1494" s="55"/>
      <c r="PQZ1494" s="55"/>
      <c r="PRA1494" s="55"/>
      <c r="PRB1494" s="55"/>
      <c r="PRC1494" s="55"/>
      <c r="PRD1494" s="55"/>
      <c r="PRE1494" s="55"/>
      <c r="PRF1494" s="55"/>
      <c r="PRG1494" s="55"/>
      <c r="PRH1494" s="55"/>
      <c r="PRI1494" s="55"/>
      <c r="PRJ1494" s="55"/>
      <c r="PRK1494" s="55"/>
      <c r="PRL1494" s="55"/>
      <c r="PRM1494" s="55"/>
      <c r="PRN1494" s="55"/>
      <c r="PRO1494" s="55"/>
      <c r="PRP1494" s="55"/>
      <c r="PRQ1494" s="55"/>
      <c r="PRR1494" s="55"/>
      <c r="PRS1494" s="55"/>
      <c r="PRT1494" s="55"/>
      <c r="PRU1494" s="55"/>
      <c r="PRV1494" s="55"/>
      <c r="PRW1494" s="55"/>
      <c r="PRX1494" s="55"/>
      <c r="PRY1494" s="55"/>
      <c r="PRZ1494" s="55"/>
      <c r="PSA1494" s="55"/>
      <c r="PSB1494" s="55"/>
      <c r="PSC1494" s="55"/>
      <c r="PSD1494" s="55"/>
      <c r="PSE1494" s="55"/>
      <c r="PSF1494" s="55"/>
      <c r="PSG1494" s="55"/>
      <c r="PSH1494" s="55"/>
      <c r="PSI1494" s="55"/>
      <c r="PSJ1494" s="55"/>
      <c r="PSK1494" s="55"/>
      <c r="PSL1494" s="55"/>
      <c r="PSM1494" s="55"/>
      <c r="PSN1494" s="55"/>
      <c r="PSO1494" s="55"/>
      <c r="PSP1494" s="55"/>
      <c r="PSQ1494" s="55"/>
      <c r="PSR1494" s="55"/>
      <c r="PSS1494" s="55"/>
      <c r="PST1494" s="55"/>
      <c r="PSU1494" s="55"/>
      <c r="PSV1494" s="55"/>
      <c r="PSW1494" s="55"/>
      <c r="PSX1494" s="55"/>
      <c r="PSY1494" s="55"/>
      <c r="PSZ1494" s="55"/>
      <c r="PTA1494" s="55"/>
      <c r="PTB1494" s="55"/>
      <c r="PTC1494" s="55"/>
      <c r="PTD1494" s="55"/>
      <c r="PTE1494" s="55"/>
      <c r="PTF1494" s="55"/>
      <c r="PTG1494" s="55"/>
      <c r="PTH1494" s="55"/>
      <c r="PTI1494" s="55"/>
      <c r="PTJ1494" s="55"/>
      <c r="PTK1494" s="55"/>
      <c r="PTL1494" s="55"/>
      <c r="PTM1494" s="55"/>
      <c r="PTN1494" s="55"/>
      <c r="PTO1494" s="55"/>
      <c r="PTP1494" s="55"/>
      <c r="PTQ1494" s="55"/>
      <c r="PTR1494" s="55"/>
      <c r="PTS1494" s="55"/>
      <c r="PTT1494" s="55"/>
      <c r="PTU1494" s="55"/>
      <c r="PTV1494" s="55"/>
      <c r="PTW1494" s="55"/>
      <c r="PTX1494" s="55"/>
      <c r="PTY1494" s="55"/>
      <c r="PTZ1494" s="55"/>
      <c r="PUA1494" s="55"/>
      <c r="PUB1494" s="55"/>
      <c r="PUC1494" s="55"/>
      <c r="PUD1494" s="55"/>
      <c r="PUE1494" s="55"/>
      <c r="PUF1494" s="55"/>
      <c r="PUG1494" s="55"/>
      <c r="PUH1494" s="55"/>
      <c r="PUI1494" s="55"/>
      <c r="PUJ1494" s="55"/>
      <c r="PUK1494" s="55"/>
      <c r="PUL1494" s="55"/>
      <c r="PUM1494" s="55"/>
      <c r="PUN1494" s="55"/>
      <c r="PUO1494" s="55"/>
      <c r="PUP1494" s="55"/>
      <c r="PUQ1494" s="55"/>
      <c r="PUR1494" s="55"/>
      <c r="PUS1494" s="55"/>
      <c r="PUT1494" s="55"/>
      <c r="PUU1494" s="55"/>
      <c r="PUV1494" s="55"/>
      <c r="PUW1494" s="55"/>
      <c r="PUX1494" s="55"/>
      <c r="PUY1494" s="55"/>
      <c r="PUZ1494" s="55"/>
      <c r="PVA1494" s="55"/>
      <c r="PVB1494" s="55"/>
      <c r="PVC1494" s="55"/>
      <c r="PVD1494" s="55"/>
      <c r="PVE1494" s="55"/>
      <c r="PVF1494" s="55"/>
      <c r="PVG1494" s="55"/>
      <c r="PVH1494" s="55"/>
      <c r="PVI1494" s="55"/>
      <c r="PVJ1494" s="55"/>
      <c r="PVK1494" s="55"/>
      <c r="PVL1494" s="55"/>
      <c r="PVM1494" s="55"/>
      <c r="PVN1494" s="55"/>
      <c r="PVO1494" s="55"/>
      <c r="PVP1494" s="55"/>
      <c r="PVQ1494" s="55"/>
      <c r="PVR1494" s="55"/>
      <c r="PVS1494" s="55"/>
      <c r="PVT1494" s="55"/>
      <c r="PVU1494" s="55"/>
      <c r="PVV1494" s="55"/>
      <c r="PVW1494" s="55"/>
      <c r="PVX1494" s="55"/>
      <c r="PVY1494" s="55"/>
      <c r="PVZ1494" s="55"/>
      <c r="PWA1494" s="55"/>
      <c r="PWB1494" s="55"/>
      <c r="PWC1494" s="55"/>
      <c r="PWD1494" s="55"/>
      <c r="PWE1494" s="55"/>
      <c r="PWF1494" s="55"/>
      <c r="PWG1494" s="55"/>
      <c r="PWH1494" s="55"/>
      <c r="PWI1494" s="55"/>
      <c r="PWJ1494" s="55"/>
      <c r="PWK1494" s="55"/>
      <c r="PWL1494" s="55"/>
      <c r="PWM1494" s="55"/>
      <c r="PWN1494" s="55"/>
      <c r="PWO1494" s="55"/>
      <c r="PWP1494" s="55"/>
      <c r="PWQ1494" s="55"/>
      <c r="PWR1494" s="55"/>
      <c r="PWS1494" s="55"/>
      <c r="PWT1494" s="55"/>
      <c r="PWU1494" s="55"/>
      <c r="PWV1494" s="55"/>
      <c r="PWW1494" s="55"/>
      <c r="PWX1494" s="55"/>
      <c r="PWY1494" s="55"/>
      <c r="PWZ1494" s="55"/>
      <c r="PXA1494" s="55"/>
      <c r="PXB1494" s="55"/>
      <c r="PXC1494" s="55"/>
      <c r="PXD1494" s="55"/>
      <c r="PXE1494" s="55"/>
      <c r="PXF1494" s="55"/>
      <c r="PXG1494" s="55"/>
      <c r="PXH1494" s="55"/>
      <c r="PXI1494" s="55"/>
      <c r="PXJ1494" s="55"/>
      <c r="PXK1494" s="55"/>
      <c r="PXL1494" s="55"/>
      <c r="PXM1494" s="55"/>
      <c r="PXN1494" s="55"/>
      <c r="PXO1494" s="55"/>
      <c r="PXP1494" s="55"/>
      <c r="PXQ1494" s="55"/>
      <c r="PXR1494" s="55"/>
      <c r="PXS1494" s="55"/>
      <c r="PXT1494" s="55"/>
      <c r="PXU1494" s="55"/>
      <c r="PXV1494" s="55"/>
      <c r="PXW1494" s="55"/>
      <c r="PXX1494" s="55"/>
      <c r="PXY1494" s="55"/>
      <c r="PXZ1494" s="55"/>
      <c r="PYA1494" s="55"/>
      <c r="PYB1494" s="55"/>
      <c r="PYC1494" s="55"/>
      <c r="PYD1494" s="55"/>
      <c r="PYE1494" s="55"/>
      <c r="PYF1494" s="55"/>
      <c r="PYG1494" s="55"/>
      <c r="PYH1494" s="55"/>
      <c r="PYI1494" s="55"/>
      <c r="PYJ1494" s="55"/>
      <c r="PYK1494" s="55"/>
      <c r="PYL1494" s="55"/>
      <c r="PYM1494" s="55"/>
      <c r="PYN1494" s="55"/>
      <c r="PYO1494" s="55"/>
      <c r="PYP1494" s="55"/>
      <c r="PYQ1494" s="55"/>
      <c r="PYR1494" s="55"/>
      <c r="PYS1494" s="55"/>
      <c r="PYT1494" s="55"/>
      <c r="PYU1494" s="55"/>
      <c r="PYV1494" s="55"/>
      <c r="PYW1494" s="55"/>
      <c r="PYX1494" s="55"/>
      <c r="PYY1494" s="55"/>
      <c r="PYZ1494" s="55"/>
      <c r="PZA1494" s="55"/>
      <c r="PZB1494" s="55"/>
      <c r="PZC1494" s="55"/>
      <c r="PZD1494" s="55"/>
      <c r="PZE1494" s="55"/>
      <c r="PZF1494" s="55"/>
      <c r="PZG1494" s="55"/>
      <c r="PZH1494" s="55"/>
      <c r="PZI1494" s="55"/>
      <c r="PZJ1494" s="55"/>
      <c r="PZK1494" s="55"/>
      <c r="PZL1494" s="55"/>
      <c r="PZM1494" s="55"/>
      <c r="PZN1494" s="55"/>
      <c r="PZO1494" s="55"/>
      <c r="PZP1494" s="55"/>
      <c r="PZQ1494" s="55"/>
      <c r="PZR1494" s="55"/>
      <c r="PZS1494" s="55"/>
      <c r="PZT1494" s="55"/>
      <c r="PZU1494" s="55"/>
      <c r="PZV1494" s="55"/>
      <c r="PZW1494" s="55"/>
      <c r="PZX1494" s="55"/>
      <c r="PZY1494" s="55"/>
      <c r="PZZ1494" s="55"/>
      <c r="QAA1494" s="55"/>
      <c r="QAB1494" s="55"/>
      <c r="QAC1494" s="55"/>
      <c r="QAD1494" s="55"/>
      <c r="QAE1494" s="55"/>
      <c r="QAF1494" s="55"/>
      <c r="QAG1494" s="55"/>
      <c r="QAH1494" s="55"/>
      <c r="QAI1494" s="55"/>
      <c r="QAJ1494" s="55"/>
      <c r="QAK1494" s="55"/>
      <c r="QAL1494" s="55"/>
      <c r="QAM1494" s="55"/>
      <c r="QAN1494" s="55"/>
      <c r="QAO1494" s="55"/>
      <c r="QAP1494" s="55"/>
      <c r="QAQ1494" s="55"/>
      <c r="QAR1494" s="55"/>
      <c r="QAS1494" s="55"/>
      <c r="QAT1494" s="55"/>
      <c r="QAU1494" s="55"/>
      <c r="QAV1494" s="55"/>
      <c r="QAW1494" s="55"/>
      <c r="QAX1494" s="55"/>
      <c r="QAY1494" s="55"/>
      <c r="QAZ1494" s="55"/>
      <c r="QBA1494" s="55"/>
      <c r="QBB1494" s="55"/>
      <c r="QBC1494" s="55"/>
      <c r="QBD1494" s="55"/>
      <c r="QBE1494" s="55"/>
      <c r="QBF1494" s="55"/>
      <c r="QBG1494" s="55"/>
      <c r="QBH1494" s="55"/>
      <c r="QBI1494" s="55"/>
      <c r="QBJ1494" s="55"/>
      <c r="QBK1494" s="55"/>
      <c r="QBL1494" s="55"/>
      <c r="QBM1494" s="55"/>
      <c r="QBN1494" s="55"/>
      <c r="QBO1494" s="55"/>
      <c r="QBP1494" s="55"/>
      <c r="QBQ1494" s="55"/>
      <c r="QBR1494" s="55"/>
      <c r="QBS1494" s="55"/>
      <c r="QBT1494" s="55"/>
      <c r="QBU1494" s="55"/>
      <c r="QBV1494" s="55"/>
      <c r="QBW1494" s="55"/>
      <c r="QBX1494" s="55"/>
      <c r="QBY1494" s="55"/>
      <c r="QBZ1494" s="55"/>
      <c r="QCA1494" s="55"/>
      <c r="QCB1494" s="55"/>
      <c r="QCC1494" s="55"/>
      <c r="QCD1494" s="55"/>
      <c r="QCE1494" s="55"/>
      <c r="QCF1494" s="55"/>
      <c r="QCG1494" s="55"/>
      <c r="QCH1494" s="55"/>
      <c r="QCI1494" s="55"/>
      <c r="QCJ1494" s="55"/>
      <c r="QCK1494" s="55"/>
      <c r="QCL1494" s="55"/>
      <c r="QCM1494" s="55"/>
      <c r="QCN1494" s="55"/>
      <c r="QCO1494" s="55"/>
      <c r="QCP1494" s="55"/>
      <c r="QCQ1494" s="55"/>
      <c r="QCR1494" s="55"/>
      <c r="QCS1494" s="55"/>
      <c r="QCT1494" s="55"/>
      <c r="QCU1494" s="55"/>
      <c r="QCV1494" s="55"/>
      <c r="QCW1494" s="55"/>
      <c r="QCX1494" s="55"/>
      <c r="QCY1494" s="55"/>
      <c r="QCZ1494" s="55"/>
      <c r="QDA1494" s="55"/>
      <c r="QDB1494" s="55"/>
      <c r="QDC1494" s="55"/>
      <c r="QDD1494" s="55"/>
      <c r="QDE1494" s="55"/>
      <c r="QDF1494" s="55"/>
      <c r="QDG1494" s="55"/>
      <c r="QDH1494" s="55"/>
      <c r="QDI1494" s="55"/>
      <c r="QDJ1494" s="55"/>
      <c r="QDK1494" s="55"/>
      <c r="QDL1494" s="55"/>
      <c r="QDM1494" s="55"/>
      <c r="QDN1494" s="55"/>
      <c r="QDO1494" s="55"/>
      <c r="QDP1494" s="55"/>
      <c r="QDQ1494" s="55"/>
      <c r="QDR1494" s="55"/>
      <c r="QDS1494" s="55"/>
      <c r="QDT1494" s="55"/>
      <c r="QDU1494" s="55"/>
      <c r="QDV1494" s="55"/>
      <c r="QDW1494" s="55"/>
      <c r="QDX1494" s="55"/>
      <c r="QDY1494" s="55"/>
      <c r="QDZ1494" s="55"/>
      <c r="QEA1494" s="55"/>
      <c r="QEB1494" s="55"/>
      <c r="QEC1494" s="55"/>
      <c r="QED1494" s="55"/>
      <c r="QEE1494" s="55"/>
      <c r="QEF1494" s="55"/>
      <c r="QEG1494" s="55"/>
      <c r="QEH1494" s="55"/>
      <c r="QEI1494" s="55"/>
      <c r="QEJ1494" s="55"/>
      <c r="QEK1494" s="55"/>
      <c r="QEL1494" s="55"/>
      <c r="QEM1494" s="55"/>
      <c r="QEN1494" s="55"/>
      <c r="QEO1494" s="55"/>
      <c r="QEP1494" s="55"/>
      <c r="QEQ1494" s="55"/>
      <c r="QER1494" s="55"/>
      <c r="QES1494" s="55"/>
      <c r="QET1494" s="55"/>
      <c r="QEU1494" s="55"/>
      <c r="QEV1494" s="55"/>
      <c r="QEW1494" s="55"/>
      <c r="QEX1494" s="55"/>
      <c r="QEY1494" s="55"/>
      <c r="QEZ1494" s="55"/>
      <c r="QFA1494" s="55"/>
      <c r="QFB1494" s="55"/>
      <c r="QFC1494" s="55"/>
      <c r="QFD1494" s="55"/>
      <c r="QFE1494" s="55"/>
      <c r="QFF1494" s="55"/>
      <c r="QFG1494" s="55"/>
      <c r="QFH1494" s="55"/>
      <c r="QFI1494" s="55"/>
      <c r="QFJ1494" s="55"/>
      <c r="QFK1494" s="55"/>
      <c r="QFL1494" s="55"/>
      <c r="QFM1494" s="55"/>
      <c r="QFN1494" s="55"/>
      <c r="QFO1494" s="55"/>
      <c r="QFP1494" s="55"/>
      <c r="QFQ1494" s="55"/>
      <c r="QFR1494" s="55"/>
      <c r="QFS1494" s="55"/>
      <c r="QFT1494" s="55"/>
      <c r="QFU1494" s="55"/>
      <c r="QFV1494" s="55"/>
      <c r="QFW1494" s="55"/>
      <c r="QFX1494" s="55"/>
      <c r="QFY1494" s="55"/>
      <c r="QFZ1494" s="55"/>
      <c r="QGA1494" s="55"/>
      <c r="QGB1494" s="55"/>
      <c r="QGC1494" s="55"/>
      <c r="QGD1494" s="55"/>
      <c r="QGE1494" s="55"/>
      <c r="QGF1494" s="55"/>
      <c r="QGG1494" s="55"/>
      <c r="QGH1494" s="55"/>
      <c r="QGI1494" s="55"/>
      <c r="QGJ1494" s="55"/>
      <c r="QGK1494" s="55"/>
      <c r="QGL1494" s="55"/>
      <c r="QGM1494" s="55"/>
      <c r="QGN1494" s="55"/>
      <c r="QGO1494" s="55"/>
      <c r="QGP1494" s="55"/>
      <c r="QGQ1494" s="55"/>
      <c r="QGR1494" s="55"/>
      <c r="QGS1494" s="55"/>
      <c r="QGT1494" s="55"/>
      <c r="QGU1494" s="55"/>
      <c r="QGV1494" s="55"/>
      <c r="QGW1494" s="55"/>
      <c r="QGX1494" s="55"/>
      <c r="QGY1494" s="55"/>
      <c r="QGZ1494" s="55"/>
      <c r="QHA1494" s="55"/>
      <c r="QHB1494" s="55"/>
      <c r="QHC1494" s="55"/>
      <c r="QHD1494" s="55"/>
      <c r="QHE1494" s="55"/>
      <c r="QHF1494" s="55"/>
      <c r="QHG1494" s="55"/>
      <c r="QHH1494" s="55"/>
      <c r="QHI1494" s="55"/>
      <c r="QHJ1494" s="55"/>
      <c r="QHK1494" s="55"/>
      <c r="QHL1494" s="55"/>
      <c r="QHM1494" s="55"/>
      <c r="QHN1494" s="55"/>
      <c r="QHO1494" s="55"/>
      <c r="QHP1494" s="55"/>
      <c r="QHQ1494" s="55"/>
      <c r="QHR1494" s="55"/>
      <c r="QHS1494" s="55"/>
      <c r="QHT1494" s="55"/>
      <c r="QHU1494" s="55"/>
      <c r="QHV1494" s="55"/>
      <c r="QHW1494" s="55"/>
      <c r="QHX1494" s="55"/>
      <c r="QHY1494" s="55"/>
      <c r="QHZ1494" s="55"/>
      <c r="QIA1494" s="55"/>
      <c r="QIB1494" s="55"/>
      <c r="QIC1494" s="55"/>
      <c r="QID1494" s="55"/>
      <c r="QIE1494" s="55"/>
      <c r="QIF1494" s="55"/>
      <c r="QIG1494" s="55"/>
      <c r="QIH1494" s="55"/>
      <c r="QII1494" s="55"/>
      <c r="QIJ1494" s="55"/>
      <c r="QIK1494" s="55"/>
      <c r="QIL1494" s="55"/>
      <c r="QIM1494" s="55"/>
      <c r="QIN1494" s="55"/>
      <c r="QIO1494" s="55"/>
      <c r="QIP1494" s="55"/>
      <c r="QIQ1494" s="55"/>
      <c r="QIR1494" s="55"/>
      <c r="QIS1494" s="55"/>
      <c r="QIT1494" s="55"/>
      <c r="QIU1494" s="55"/>
      <c r="QIV1494" s="55"/>
      <c r="QIW1494" s="55"/>
      <c r="QIX1494" s="55"/>
      <c r="QIY1494" s="55"/>
      <c r="QIZ1494" s="55"/>
      <c r="QJA1494" s="55"/>
      <c r="QJB1494" s="55"/>
      <c r="QJC1494" s="55"/>
      <c r="QJD1494" s="55"/>
      <c r="QJE1494" s="55"/>
      <c r="QJF1494" s="55"/>
      <c r="QJG1494" s="55"/>
      <c r="QJH1494" s="55"/>
      <c r="QJI1494" s="55"/>
      <c r="QJJ1494" s="55"/>
      <c r="QJK1494" s="55"/>
      <c r="QJL1494" s="55"/>
      <c r="QJM1494" s="55"/>
      <c r="QJN1494" s="55"/>
      <c r="QJO1494" s="55"/>
      <c r="QJP1494" s="55"/>
      <c r="QJQ1494" s="55"/>
      <c r="QJR1494" s="55"/>
      <c r="QJS1494" s="55"/>
      <c r="QJT1494" s="55"/>
      <c r="QJU1494" s="55"/>
      <c r="QJV1494" s="55"/>
      <c r="QJW1494" s="55"/>
      <c r="QJX1494" s="55"/>
      <c r="QJY1494" s="55"/>
      <c r="QJZ1494" s="55"/>
      <c r="QKA1494" s="55"/>
      <c r="QKB1494" s="55"/>
      <c r="QKC1494" s="55"/>
      <c r="QKD1494" s="55"/>
      <c r="QKE1494" s="55"/>
      <c r="QKF1494" s="55"/>
      <c r="QKG1494" s="55"/>
      <c r="QKH1494" s="55"/>
      <c r="QKI1494" s="55"/>
      <c r="QKJ1494" s="55"/>
      <c r="QKK1494" s="55"/>
      <c r="QKL1494" s="55"/>
      <c r="QKM1494" s="55"/>
      <c r="QKN1494" s="55"/>
      <c r="QKO1494" s="55"/>
      <c r="QKP1494" s="55"/>
      <c r="QKQ1494" s="55"/>
      <c r="QKR1494" s="55"/>
      <c r="QKS1494" s="55"/>
      <c r="QKT1494" s="55"/>
      <c r="QKU1494" s="55"/>
      <c r="QKV1494" s="55"/>
      <c r="QKW1494" s="55"/>
      <c r="QKX1494" s="55"/>
      <c r="QKY1494" s="55"/>
      <c r="QKZ1494" s="55"/>
      <c r="QLA1494" s="55"/>
      <c r="QLB1494" s="55"/>
      <c r="QLC1494" s="55"/>
      <c r="QLD1494" s="55"/>
      <c r="QLE1494" s="55"/>
      <c r="QLF1494" s="55"/>
      <c r="QLG1494" s="55"/>
      <c r="QLH1494" s="55"/>
      <c r="QLI1494" s="55"/>
      <c r="QLJ1494" s="55"/>
      <c r="QLK1494" s="55"/>
      <c r="QLL1494" s="55"/>
      <c r="QLM1494" s="55"/>
      <c r="QLN1494" s="55"/>
      <c r="QLO1494" s="55"/>
      <c r="QLP1494" s="55"/>
      <c r="QLQ1494" s="55"/>
      <c r="QLR1494" s="55"/>
      <c r="QLS1494" s="55"/>
      <c r="QLT1494" s="55"/>
      <c r="QLU1494" s="55"/>
      <c r="QLV1494" s="55"/>
      <c r="QLW1494" s="55"/>
      <c r="QLX1494" s="55"/>
      <c r="QLY1494" s="55"/>
      <c r="QLZ1494" s="55"/>
      <c r="QMA1494" s="55"/>
      <c r="QMB1494" s="55"/>
      <c r="QMC1494" s="55"/>
      <c r="QMD1494" s="55"/>
      <c r="QME1494" s="55"/>
      <c r="QMF1494" s="55"/>
      <c r="QMG1494" s="55"/>
      <c r="QMH1494" s="55"/>
      <c r="QMI1494" s="55"/>
      <c r="QMJ1494" s="55"/>
      <c r="QMK1494" s="55"/>
      <c r="QML1494" s="55"/>
      <c r="QMM1494" s="55"/>
      <c r="QMN1494" s="55"/>
      <c r="QMO1494" s="55"/>
      <c r="QMP1494" s="55"/>
      <c r="QMQ1494" s="55"/>
      <c r="QMR1494" s="55"/>
      <c r="QMS1494" s="55"/>
      <c r="QMT1494" s="55"/>
      <c r="QMU1494" s="55"/>
      <c r="QMV1494" s="55"/>
      <c r="QMW1494" s="55"/>
      <c r="QMX1494" s="55"/>
      <c r="QMY1494" s="55"/>
      <c r="QMZ1494" s="55"/>
      <c r="QNA1494" s="55"/>
      <c r="QNB1494" s="55"/>
      <c r="QNC1494" s="55"/>
      <c r="QND1494" s="55"/>
      <c r="QNE1494" s="55"/>
      <c r="QNF1494" s="55"/>
      <c r="QNG1494" s="55"/>
      <c r="QNH1494" s="55"/>
      <c r="QNI1494" s="55"/>
      <c r="QNJ1494" s="55"/>
      <c r="QNK1494" s="55"/>
      <c r="QNL1494" s="55"/>
      <c r="QNM1494" s="55"/>
      <c r="QNN1494" s="55"/>
      <c r="QNO1494" s="55"/>
      <c r="QNP1494" s="55"/>
      <c r="QNQ1494" s="55"/>
      <c r="QNR1494" s="55"/>
      <c r="QNS1494" s="55"/>
      <c r="QNT1494" s="55"/>
      <c r="QNU1494" s="55"/>
      <c r="QNV1494" s="55"/>
      <c r="QNW1494" s="55"/>
      <c r="QNX1494" s="55"/>
      <c r="QNY1494" s="55"/>
      <c r="QNZ1494" s="55"/>
      <c r="QOA1494" s="55"/>
      <c r="QOB1494" s="55"/>
      <c r="QOC1494" s="55"/>
      <c r="QOD1494" s="55"/>
      <c r="QOE1494" s="55"/>
      <c r="QOF1494" s="55"/>
      <c r="QOG1494" s="55"/>
      <c r="QOH1494" s="55"/>
      <c r="QOI1494" s="55"/>
      <c r="QOJ1494" s="55"/>
      <c r="QOK1494" s="55"/>
      <c r="QOL1494" s="55"/>
      <c r="QOM1494" s="55"/>
      <c r="QON1494" s="55"/>
      <c r="QOO1494" s="55"/>
      <c r="QOP1494" s="55"/>
      <c r="QOQ1494" s="55"/>
      <c r="QOR1494" s="55"/>
      <c r="QOS1494" s="55"/>
      <c r="QOT1494" s="55"/>
      <c r="QOU1494" s="55"/>
      <c r="QOV1494" s="55"/>
      <c r="QOW1494" s="55"/>
      <c r="QOX1494" s="55"/>
      <c r="QOY1494" s="55"/>
      <c r="QOZ1494" s="55"/>
      <c r="QPA1494" s="55"/>
      <c r="QPB1494" s="55"/>
      <c r="QPC1494" s="55"/>
      <c r="QPD1494" s="55"/>
      <c r="QPE1494" s="55"/>
      <c r="QPF1494" s="55"/>
      <c r="QPG1494" s="55"/>
      <c r="QPH1494" s="55"/>
      <c r="QPI1494" s="55"/>
      <c r="QPJ1494" s="55"/>
      <c r="QPK1494" s="55"/>
      <c r="QPL1494" s="55"/>
      <c r="QPM1494" s="55"/>
      <c r="QPN1494" s="55"/>
      <c r="QPO1494" s="55"/>
      <c r="QPP1494" s="55"/>
      <c r="QPQ1494" s="55"/>
      <c r="QPR1494" s="55"/>
      <c r="QPS1494" s="55"/>
      <c r="QPT1494" s="55"/>
      <c r="QPU1494" s="55"/>
      <c r="QPV1494" s="55"/>
      <c r="QPW1494" s="55"/>
      <c r="QPX1494" s="55"/>
      <c r="QPY1494" s="55"/>
      <c r="QPZ1494" s="55"/>
      <c r="QQA1494" s="55"/>
      <c r="QQB1494" s="55"/>
      <c r="QQC1494" s="55"/>
      <c r="QQD1494" s="55"/>
      <c r="QQE1494" s="55"/>
      <c r="QQF1494" s="55"/>
      <c r="QQG1494" s="55"/>
      <c r="QQH1494" s="55"/>
      <c r="QQI1494" s="55"/>
      <c r="QQJ1494" s="55"/>
      <c r="QQK1494" s="55"/>
      <c r="QQL1494" s="55"/>
      <c r="QQM1494" s="55"/>
      <c r="QQN1494" s="55"/>
      <c r="QQO1494" s="55"/>
      <c r="QQP1494" s="55"/>
      <c r="QQQ1494" s="55"/>
      <c r="QQR1494" s="55"/>
      <c r="QQS1494" s="55"/>
      <c r="QQT1494" s="55"/>
      <c r="QQU1494" s="55"/>
      <c r="QQV1494" s="55"/>
      <c r="QQW1494" s="55"/>
      <c r="QQX1494" s="55"/>
      <c r="QQY1494" s="55"/>
      <c r="QQZ1494" s="55"/>
      <c r="QRA1494" s="55"/>
      <c r="QRB1494" s="55"/>
      <c r="QRC1494" s="55"/>
      <c r="QRD1494" s="55"/>
      <c r="QRE1494" s="55"/>
      <c r="QRF1494" s="55"/>
      <c r="QRG1494" s="55"/>
      <c r="QRH1494" s="55"/>
      <c r="QRI1494" s="55"/>
      <c r="QRJ1494" s="55"/>
      <c r="QRK1494" s="55"/>
      <c r="QRL1494" s="55"/>
      <c r="QRM1494" s="55"/>
      <c r="QRN1494" s="55"/>
      <c r="QRO1494" s="55"/>
      <c r="QRP1494" s="55"/>
      <c r="QRQ1494" s="55"/>
      <c r="QRR1494" s="55"/>
      <c r="QRS1494" s="55"/>
      <c r="QRT1494" s="55"/>
      <c r="QRU1494" s="55"/>
      <c r="QRV1494" s="55"/>
      <c r="QRW1494" s="55"/>
      <c r="QRX1494" s="55"/>
      <c r="QRY1494" s="55"/>
      <c r="QRZ1494" s="55"/>
      <c r="QSA1494" s="55"/>
      <c r="QSB1494" s="55"/>
      <c r="QSC1494" s="55"/>
      <c r="QSD1494" s="55"/>
      <c r="QSE1494" s="55"/>
      <c r="QSF1494" s="55"/>
      <c r="QSG1494" s="55"/>
      <c r="QSH1494" s="55"/>
      <c r="QSI1494" s="55"/>
      <c r="QSJ1494" s="55"/>
      <c r="QSK1494" s="55"/>
      <c r="QSL1494" s="55"/>
      <c r="QSM1494" s="55"/>
      <c r="QSN1494" s="55"/>
      <c r="QSO1494" s="55"/>
      <c r="QSP1494" s="55"/>
      <c r="QSQ1494" s="55"/>
      <c r="QSR1494" s="55"/>
      <c r="QSS1494" s="55"/>
      <c r="QST1494" s="55"/>
      <c r="QSU1494" s="55"/>
      <c r="QSV1494" s="55"/>
      <c r="QSW1494" s="55"/>
      <c r="QSX1494" s="55"/>
      <c r="QSY1494" s="55"/>
      <c r="QSZ1494" s="55"/>
      <c r="QTA1494" s="55"/>
      <c r="QTB1494" s="55"/>
      <c r="QTC1494" s="55"/>
      <c r="QTD1494" s="55"/>
      <c r="QTE1494" s="55"/>
      <c r="QTF1494" s="55"/>
      <c r="QTG1494" s="55"/>
      <c r="QTH1494" s="55"/>
      <c r="QTI1494" s="55"/>
      <c r="QTJ1494" s="55"/>
      <c r="QTK1494" s="55"/>
      <c r="QTL1494" s="55"/>
      <c r="QTM1494" s="55"/>
      <c r="QTN1494" s="55"/>
      <c r="QTO1494" s="55"/>
      <c r="QTP1494" s="55"/>
      <c r="QTQ1494" s="55"/>
      <c r="QTR1494" s="55"/>
      <c r="QTS1494" s="55"/>
      <c r="QTT1494" s="55"/>
      <c r="QTU1494" s="55"/>
      <c r="QTV1494" s="55"/>
      <c r="QTW1494" s="55"/>
      <c r="QTX1494" s="55"/>
      <c r="QTY1494" s="55"/>
      <c r="QTZ1494" s="55"/>
      <c r="QUA1494" s="55"/>
      <c r="QUB1494" s="55"/>
      <c r="QUC1494" s="55"/>
      <c r="QUD1494" s="55"/>
      <c r="QUE1494" s="55"/>
      <c r="QUF1494" s="55"/>
      <c r="QUG1494" s="55"/>
      <c r="QUH1494" s="55"/>
      <c r="QUI1494" s="55"/>
      <c r="QUJ1494" s="55"/>
      <c r="QUK1494" s="55"/>
      <c r="QUL1494" s="55"/>
      <c r="QUM1494" s="55"/>
      <c r="QUN1494" s="55"/>
      <c r="QUO1494" s="55"/>
      <c r="QUP1494" s="55"/>
      <c r="QUQ1494" s="55"/>
      <c r="QUR1494" s="55"/>
      <c r="QUS1494" s="55"/>
      <c r="QUT1494" s="55"/>
      <c r="QUU1494" s="55"/>
      <c r="QUV1494" s="55"/>
      <c r="QUW1494" s="55"/>
      <c r="QUX1494" s="55"/>
      <c r="QUY1494" s="55"/>
      <c r="QUZ1494" s="55"/>
      <c r="QVA1494" s="55"/>
      <c r="QVB1494" s="55"/>
      <c r="QVC1494" s="55"/>
      <c r="QVD1494" s="55"/>
      <c r="QVE1494" s="55"/>
      <c r="QVF1494" s="55"/>
      <c r="QVG1494" s="55"/>
      <c r="QVH1494" s="55"/>
      <c r="QVI1494" s="55"/>
      <c r="QVJ1494" s="55"/>
      <c r="QVK1494" s="55"/>
      <c r="QVL1494" s="55"/>
      <c r="QVM1494" s="55"/>
      <c r="QVN1494" s="55"/>
      <c r="QVO1494" s="55"/>
      <c r="QVP1494" s="55"/>
      <c r="QVQ1494" s="55"/>
      <c r="QVR1494" s="55"/>
      <c r="QVS1494" s="55"/>
      <c r="QVT1494" s="55"/>
      <c r="QVU1494" s="55"/>
      <c r="QVV1494" s="55"/>
      <c r="QVW1494" s="55"/>
      <c r="QVX1494" s="55"/>
      <c r="QVY1494" s="55"/>
      <c r="QVZ1494" s="55"/>
      <c r="QWA1494" s="55"/>
      <c r="QWB1494" s="55"/>
      <c r="QWC1494" s="55"/>
      <c r="QWD1494" s="55"/>
      <c r="QWE1494" s="55"/>
      <c r="QWF1494" s="55"/>
      <c r="QWG1494" s="55"/>
      <c r="QWH1494" s="55"/>
      <c r="QWI1494" s="55"/>
      <c r="QWJ1494" s="55"/>
      <c r="QWK1494" s="55"/>
      <c r="QWL1494" s="55"/>
      <c r="QWM1494" s="55"/>
      <c r="QWN1494" s="55"/>
      <c r="QWO1494" s="55"/>
      <c r="QWP1494" s="55"/>
      <c r="QWQ1494" s="55"/>
      <c r="QWR1494" s="55"/>
      <c r="QWS1494" s="55"/>
      <c r="QWT1494" s="55"/>
      <c r="QWU1494" s="55"/>
      <c r="QWV1494" s="55"/>
      <c r="QWW1494" s="55"/>
      <c r="QWX1494" s="55"/>
      <c r="QWY1494" s="55"/>
      <c r="QWZ1494" s="55"/>
      <c r="QXA1494" s="55"/>
      <c r="QXB1494" s="55"/>
      <c r="QXC1494" s="55"/>
      <c r="QXD1494" s="55"/>
      <c r="QXE1494" s="55"/>
      <c r="QXF1494" s="55"/>
      <c r="QXG1494" s="55"/>
      <c r="QXH1494" s="55"/>
      <c r="QXI1494" s="55"/>
      <c r="QXJ1494" s="55"/>
      <c r="QXK1494" s="55"/>
      <c r="QXL1494" s="55"/>
      <c r="QXM1494" s="55"/>
      <c r="QXN1494" s="55"/>
      <c r="QXO1494" s="55"/>
      <c r="QXP1494" s="55"/>
      <c r="QXQ1494" s="55"/>
      <c r="QXR1494" s="55"/>
      <c r="QXS1494" s="55"/>
      <c r="QXT1494" s="55"/>
      <c r="QXU1494" s="55"/>
      <c r="QXV1494" s="55"/>
      <c r="QXW1494" s="55"/>
      <c r="QXX1494" s="55"/>
      <c r="QXY1494" s="55"/>
      <c r="QXZ1494" s="55"/>
      <c r="QYA1494" s="55"/>
      <c r="QYB1494" s="55"/>
      <c r="QYC1494" s="55"/>
      <c r="QYD1494" s="55"/>
      <c r="QYE1494" s="55"/>
      <c r="QYF1494" s="55"/>
      <c r="QYG1494" s="55"/>
      <c r="QYH1494" s="55"/>
      <c r="QYI1494" s="55"/>
      <c r="QYJ1494" s="55"/>
      <c r="QYK1494" s="55"/>
      <c r="QYL1494" s="55"/>
      <c r="QYM1494" s="55"/>
      <c r="QYN1494" s="55"/>
      <c r="QYO1494" s="55"/>
      <c r="QYP1494" s="55"/>
      <c r="QYQ1494" s="55"/>
      <c r="QYR1494" s="55"/>
      <c r="QYS1494" s="55"/>
      <c r="QYT1494" s="55"/>
      <c r="QYU1494" s="55"/>
      <c r="QYV1494" s="55"/>
      <c r="QYW1494" s="55"/>
      <c r="QYX1494" s="55"/>
      <c r="QYY1494" s="55"/>
      <c r="QYZ1494" s="55"/>
      <c r="QZA1494" s="55"/>
      <c r="QZB1494" s="55"/>
      <c r="QZC1494" s="55"/>
      <c r="QZD1494" s="55"/>
      <c r="QZE1494" s="55"/>
      <c r="QZF1494" s="55"/>
      <c r="QZG1494" s="55"/>
      <c r="QZH1494" s="55"/>
      <c r="QZI1494" s="55"/>
      <c r="QZJ1494" s="55"/>
      <c r="QZK1494" s="55"/>
      <c r="QZL1494" s="55"/>
      <c r="QZM1494" s="55"/>
      <c r="QZN1494" s="55"/>
      <c r="QZO1494" s="55"/>
      <c r="QZP1494" s="55"/>
      <c r="QZQ1494" s="55"/>
      <c r="QZR1494" s="55"/>
      <c r="QZS1494" s="55"/>
      <c r="QZT1494" s="55"/>
      <c r="QZU1494" s="55"/>
      <c r="QZV1494" s="55"/>
      <c r="QZW1494" s="55"/>
      <c r="QZX1494" s="55"/>
      <c r="QZY1494" s="55"/>
      <c r="QZZ1494" s="55"/>
      <c r="RAA1494" s="55"/>
      <c r="RAB1494" s="55"/>
      <c r="RAC1494" s="55"/>
      <c r="RAD1494" s="55"/>
      <c r="RAE1494" s="55"/>
      <c r="RAF1494" s="55"/>
      <c r="RAG1494" s="55"/>
      <c r="RAH1494" s="55"/>
      <c r="RAI1494" s="55"/>
      <c r="RAJ1494" s="55"/>
      <c r="RAK1494" s="55"/>
      <c r="RAL1494" s="55"/>
      <c r="RAM1494" s="55"/>
      <c r="RAN1494" s="55"/>
      <c r="RAO1494" s="55"/>
      <c r="RAP1494" s="55"/>
      <c r="RAQ1494" s="55"/>
      <c r="RAR1494" s="55"/>
      <c r="RAS1494" s="55"/>
      <c r="RAT1494" s="55"/>
      <c r="RAU1494" s="55"/>
      <c r="RAV1494" s="55"/>
      <c r="RAW1494" s="55"/>
      <c r="RAX1494" s="55"/>
      <c r="RAY1494" s="55"/>
      <c r="RAZ1494" s="55"/>
      <c r="RBA1494" s="55"/>
      <c r="RBB1494" s="55"/>
      <c r="RBC1494" s="55"/>
      <c r="RBD1494" s="55"/>
      <c r="RBE1494" s="55"/>
      <c r="RBF1494" s="55"/>
      <c r="RBG1494" s="55"/>
      <c r="RBH1494" s="55"/>
      <c r="RBI1494" s="55"/>
      <c r="RBJ1494" s="55"/>
      <c r="RBK1494" s="55"/>
      <c r="RBL1494" s="55"/>
      <c r="RBM1494" s="55"/>
      <c r="RBN1494" s="55"/>
      <c r="RBO1494" s="55"/>
      <c r="RBP1494" s="55"/>
      <c r="RBQ1494" s="55"/>
      <c r="RBR1494" s="55"/>
      <c r="RBS1494" s="55"/>
      <c r="RBT1494" s="55"/>
      <c r="RBU1494" s="55"/>
      <c r="RBV1494" s="55"/>
      <c r="RBW1494" s="55"/>
      <c r="RBX1494" s="55"/>
      <c r="RBY1494" s="55"/>
      <c r="RBZ1494" s="55"/>
      <c r="RCA1494" s="55"/>
      <c r="RCB1494" s="55"/>
      <c r="RCC1494" s="55"/>
      <c r="RCD1494" s="55"/>
      <c r="RCE1494" s="55"/>
      <c r="RCF1494" s="55"/>
      <c r="RCG1494" s="55"/>
      <c r="RCH1494" s="55"/>
      <c r="RCI1494" s="55"/>
      <c r="RCJ1494" s="55"/>
      <c r="RCK1494" s="55"/>
      <c r="RCL1494" s="55"/>
      <c r="RCM1494" s="55"/>
      <c r="RCN1494" s="55"/>
      <c r="RCO1494" s="55"/>
      <c r="RCP1494" s="55"/>
      <c r="RCQ1494" s="55"/>
      <c r="RCR1494" s="55"/>
      <c r="RCS1494" s="55"/>
      <c r="RCT1494" s="55"/>
      <c r="RCU1494" s="55"/>
      <c r="RCV1494" s="55"/>
      <c r="RCW1494" s="55"/>
      <c r="RCX1494" s="55"/>
      <c r="RCY1494" s="55"/>
      <c r="RCZ1494" s="55"/>
      <c r="RDA1494" s="55"/>
      <c r="RDB1494" s="55"/>
      <c r="RDC1494" s="55"/>
      <c r="RDD1494" s="55"/>
      <c r="RDE1494" s="55"/>
      <c r="RDF1494" s="55"/>
      <c r="RDG1494" s="55"/>
      <c r="RDH1494" s="55"/>
      <c r="RDI1494" s="55"/>
      <c r="RDJ1494" s="55"/>
      <c r="RDK1494" s="55"/>
      <c r="RDL1494" s="55"/>
      <c r="RDM1494" s="55"/>
      <c r="RDN1494" s="55"/>
      <c r="RDO1494" s="55"/>
      <c r="RDP1494" s="55"/>
      <c r="RDQ1494" s="55"/>
      <c r="RDR1494" s="55"/>
      <c r="RDS1494" s="55"/>
      <c r="RDT1494" s="55"/>
      <c r="RDU1494" s="55"/>
      <c r="RDV1494" s="55"/>
      <c r="RDW1494" s="55"/>
      <c r="RDX1494" s="55"/>
      <c r="RDY1494" s="55"/>
      <c r="RDZ1494" s="55"/>
      <c r="REA1494" s="55"/>
      <c r="REB1494" s="55"/>
      <c r="REC1494" s="55"/>
      <c r="RED1494" s="55"/>
      <c r="REE1494" s="55"/>
      <c r="REF1494" s="55"/>
      <c r="REG1494" s="55"/>
      <c r="REH1494" s="55"/>
      <c r="REI1494" s="55"/>
      <c r="REJ1494" s="55"/>
      <c r="REK1494" s="55"/>
      <c r="REL1494" s="55"/>
      <c r="REM1494" s="55"/>
      <c r="REN1494" s="55"/>
      <c r="REO1494" s="55"/>
      <c r="REP1494" s="55"/>
      <c r="REQ1494" s="55"/>
      <c r="RER1494" s="55"/>
      <c r="RES1494" s="55"/>
      <c r="RET1494" s="55"/>
      <c r="REU1494" s="55"/>
      <c r="REV1494" s="55"/>
      <c r="REW1494" s="55"/>
      <c r="REX1494" s="55"/>
      <c r="REY1494" s="55"/>
      <c r="REZ1494" s="55"/>
      <c r="RFA1494" s="55"/>
      <c r="RFB1494" s="55"/>
      <c r="RFC1494" s="55"/>
      <c r="RFD1494" s="55"/>
      <c r="RFE1494" s="55"/>
      <c r="RFF1494" s="55"/>
      <c r="RFG1494" s="55"/>
      <c r="RFH1494" s="55"/>
      <c r="RFI1494" s="55"/>
      <c r="RFJ1494" s="55"/>
      <c r="RFK1494" s="55"/>
      <c r="RFL1494" s="55"/>
      <c r="RFM1494" s="55"/>
      <c r="RFN1494" s="55"/>
      <c r="RFO1494" s="55"/>
      <c r="RFP1494" s="55"/>
      <c r="RFQ1494" s="55"/>
      <c r="RFR1494" s="55"/>
      <c r="RFS1494" s="55"/>
      <c r="RFT1494" s="55"/>
      <c r="RFU1494" s="55"/>
      <c r="RFV1494" s="55"/>
      <c r="RFW1494" s="55"/>
      <c r="RFX1494" s="55"/>
      <c r="RFY1494" s="55"/>
      <c r="RFZ1494" s="55"/>
      <c r="RGA1494" s="55"/>
      <c r="RGB1494" s="55"/>
      <c r="RGC1494" s="55"/>
      <c r="RGD1494" s="55"/>
      <c r="RGE1494" s="55"/>
      <c r="RGF1494" s="55"/>
      <c r="RGG1494" s="55"/>
      <c r="RGH1494" s="55"/>
      <c r="RGI1494" s="55"/>
      <c r="RGJ1494" s="55"/>
      <c r="RGK1494" s="55"/>
      <c r="RGL1494" s="55"/>
      <c r="RGM1494" s="55"/>
      <c r="RGN1494" s="55"/>
      <c r="RGO1494" s="55"/>
      <c r="RGP1494" s="55"/>
      <c r="RGQ1494" s="55"/>
      <c r="RGR1494" s="55"/>
      <c r="RGS1494" s="55"/>
      <c r="RGT1494" s="55"/>
      <c r="RGU1494" s="55"/>
      <c r="RGV1494" s="55"/>
      <c r="RGW1494" s="55"/>
      <c r="RGX1494" s="55"/>
      <c r="RGY1494" s="55"/>
      <c r="RGZ1494" s="55"/>
      <c r="RHA1494" s="55"/>
      <c r="RHB1494" s="55"/>
      <c r="RHC1494" s="55"/>
      <c r="RHD1494" s="55"/>
      <c r="RHE1494" s="55"/>
      <c r="RHF1494" s="55"/>
      <c r="RHG1494" s="55"/>
      <c r="RHH1494" s="55"/>
      <c r="RHI1494" s="55"/>
      <c r="RHJ1494" s="55"/>
      <c r="RHK1494" s="55"/>
      <c r="RHL1494" s="55"/>
      <c r="RHM1494" s="55"/>
      <c r="RHN1494" s="55"/>
      <c r="RHO1494" s="55"/>
      <c r="RHP1494" s="55"/>
      <c r="RHQ1494" s="55"/>
      <c r="RHR1494" s="55"/>
      <c r="RHS1494" s="55"/>
      <c r="RHT1494" s="55"/>
      <c r="RHU1494" s="55"/>
      <c r="RHV1494" s="55"/>
      <c r="RHW1494" s="55"/>
      <c r="RHX1494" s="55"/>
      <c r="RHY1494" s="55"/>
      <c r="RHZ1494" s="55"/>
      <c r="RIA1494" s="55"/>
      <c r="RIB1494" s="55"/>
      <c r="RIC1494" s="55"/>
      <c r="RID1494" s="55"/>
      <c r="RIE1494" s="55"/>
      <c r="RIF1494" s="55"/>
      <c r="RIG1494" s="55"/>
      <c r="RIH1494" s="55"/>
      <c r="RII1494" s="55"/>
      <c r="RIJ1494" s="55"/>
      <c r="RIK1494" s="55"/>
      <c r="RIL1494" s="55"/>
      <c r="RIM1494" s="55"/>
      <c r="RIN1494" s="55"/>
      <c r="RIO1494" s="55"/>
      <c r="RIP1494" s="55"/>
      <c r="RIQ1494" s="55"/>
      <c r="RIR1494" s="55"/>
      <c r="RIS1494" s="55"/>
      <c r="RIT1494" s="55"/>
      <c r="RIU1494" s="55"/>
      <c r="RIV1494" s="55"/>
      <c r="RIW1494" s="55"/>
      <c r="RIX1494" s="55"/>
      <c r="RIY1494" s="55"/>
      <c r="RIZ1494" s="55"/>
      <c r="RJA1494" s="55"/>
      <c r="RJB1494" s="55"/>
      <c r="RJC1494" s="55"/>
      <c r="RJD1494" s="55"/>
      <c r="RJE1494" s="55"/>
      <c r="RJF1494" s="55"/>
      <c r="RJG1494" s="55"/>
      <c r="RJH1494" s="55"/>
      <c r="RJI1494" s="55"/>
      <c r="RJJ1494" s="55"/>
      <c r="RJK1494" s="55"/>
      <c r="RJL1494" s="55"/>
      <c r="RJM1494" s="55"/>
      <c r="RJN1494" s="55"/>
      <c r="RJO1494" s="55"/>
      <c r="RJP1494" s="55"/>
      <c r="RJQ1494" s="55"/>
      <c r="RJR1494" s="55"/>
      <c r="RJS1494" s="55"/>
      <c r="RJT1494" s="55"/>
      <c r="RJU1494" s="55"/>
      <c r="RJV1494" s="55"/>
      <c r="RJW1494" s="55"/>
      <c r="RJX1494" s="55"/>
      <c r="RJY1494" s="55"/>
      <c r="RJZ1494" s="55"/>
      <c r="RKA1494" s="55"/>
      <c r="RKB1494" s="55"/>
      <c r="RKC1494" s="55"/>
      <c r="RKD1494" s="55"/>
      <c r="RKE1494" s="55"/>
      <c r="RKF1494" s="55"/>
      <c r="RKG1494" s="55"/>
      <c r="RKH1494" s="55"/>
      <c r="RKI1494" s="55"/>
      <c r="RKJ1494" s="55"/>
      <c r="RKK1494" s="55"/>
      <c r="RKL1494" s="55"/>
      <c r="RKM1494" s="55"/>
      <c r="RKN1494" s="55"/>
      <c r="RKO1494" s="55"/>
      <c r="RKP1494" s="55"/>
      <c r="RKQ1494" s="55"/>
      <c r="RKR1494" s="55"/>
      <c r="RKS1494" s="55"/>
      <c r="RKT1494" s="55"/>
      <c r="RKU1494" s="55"/>
      <c r="RKV1494" s="55"/>
      <c r="RKW1494" s="55"/>
      <c r="RKX1494" s="55"/>
      <c r="RKY1494" s="55"/>
      <c r="RKZ1494" s="55"/>
      <c r="RLA1494" s="55"/>
      <c r="RLB1494" s="55"/>
      <c r="RLC1494" s="55"/>
      <c r="RLD1494" s="55"/>
      <c r="RLE1494" s="55"/>
      <c r="RLF1494" s="55"/>
      <c r="RLG1494" s="55"/>
      <c r="RLH1494" s="55"/>
      <c r="RLI1494" s="55"/>
      <c r="RLJ1494" s="55"/>
      <c r="RLK1494" s="55"/>
      <c r="RLL1494" s="55"/>
      <c r="RLM1494" s="55"/>
      <c r="RLN1494" s="55"/>
      <c r="RLO1494" s="55"/>
      <c r="RLP1494" s="55"/>
      <c r="RLQ1494" s="55"/>
      <c r="RLR1494" s="55"/>
      <c r="RLS1494" s="55"/>
      <c r="RLT1494" s="55"/>
      <c r="RLU1494" s="55"/>
      <c r="RLV1494" s="55"/>
      <c r="RLW1494" s="55"/>
      <c r="RLX1494" s="55"/>
      <c r="RLY1494" s="55"/>
      <c r="RLZ1494" s="55"/>
      <c r="RMA1494" s="55"/>
      <c r="RMB1494" s="55"/>
      <c r="RMC1494" s="55"/>
      <c r="RMD1494" s="55"/>
      <c r="RME1494" s="55"/>
      <c r="RMF1494" s="55"/>
      <c r="RMG1494" s="55"/>
      <c r="RMH1494" s="55"/>
      <c r="RMI1494" s="55"/>
      <c r="RMJ1494" s="55"/>
      <c r="RMK1494" s="55"/>
      <c r="RML1494" s="55"/>
      <c r="RMM1494" s="55"/>
      <c r="RMN1494" s="55"/>
      <c r="RMO1494" s="55"/>
      <c r="RMP1494" s="55"/>
      <c r="RMQ1494" s="55"/>
      <c r="RMR1494" s="55"/>
      <c r="RMS1494" s="55"/>
      <c r="RMT1494" s="55"/>
      <c r="RMU1494" s="55"/>
      <c r="RMV1494" s="55"/>
      <c r="RMW1494" s="55"/>
      <c r="RMX1494" s="55"/>
      <c r="RMY1494" s="55"/>
      <c r="RMZ1494" s="55"/>
      <c r="RNA1494" s="55"/>
      <c r="RNB1494" s="55"/>
      <c r="RNC1494" s="55"/>
      <c r="RND1494" s="55"/>
      <c r="RNE1494" s="55"/>
      <c r="RNF1494" s="55"/>
      <c r="RNG1494" s="55"/>
      <c r="RNH1494" s="55"/>
      <c r="RNI1494" s="55"/>
      <c r="RNJ1494" s="55"/>
      <c r="RNK1494" s="55"/>
      <c r="RNL1494" s="55"/>
      <c r="RNM1494" s="55"/>
      <c r="RNN1494" s="55"/>
      <c r="RNO1494" s="55"/>
      <c r="RNP1494" s="55"/>
      <c r="RNQ1494" s="55"/>
      <c r="RNR1494" s="55"/>
      <c r="RNS1494" s="55"/>
      <c r="RNT1494" s="55"/>
      <c r="RNU1494" s="55"/>
      <c r="RNV1494" s="55"/>
      <c r="RNW1494" s="55"/>
      <c r="RNX1494" s="55"/>
      <c r="RNY1494" s="55"/>
      <c r="RNZ1494" s="55"/>
      <c r="ROA1494" s="55"/>
      <c r="ROB1494" s="55"/>
      <c r="ROC1494" s="55"/>
      <c r="ROD1494" s="55"/>
      <c r="ROE1494" s="55"/>
      <c r="ROF1494" s="55"/>
      <c r="ROG1494" s="55"/>
      <c r="ROH1494" s="55"/>
      <c r="ROI1494" s="55"/>
      <c r="ROJ1494" s="55"/>
      <c r="ROK1494" s="55"/>
      <c r="ROL1494" s="55"/>
      <c r="ROM1494" s="55"/>
      <c r="RON1494" s="55"/>
      <c r="ROO1494" s="55"/>
      <c r="ROP1494" s="55"/>
      <c r="ROQ1494" s="55"/>
      <c r="ROR1494" s="55"/>
      <c r="ROS1494" s="55"/>
      <c r="ROT1494" s="55"/>
      <c r="ROU1494" s="55"/>
      <c r="ROV1494" s="55"/>
      <c r="ROW1494" s="55"/>
      <c r="ROX1494" s="55"/>
      <c r="ROY1494" s="55"/>
      <c r="ROZ1494" s="55"/>
      <c r="RPA1494" s="55"/>
      <c r="RPB1494" s="55"/>
      <c r="RPC1494" s="55"/>
      <c r="RPD1494" s="55"/>
      <c r="RPE1494" s="55"/>
      <c r="RPF1494" s="55"/>
      <c r="RPG1494" s="55"/>
      <c r="RPH1494" s="55"/>
      <c r="RPI1494" s="55"/>
      <c r="RPJ1494" s="55"/>
      <c r="RPK1494" s="55"/>
      <c r="RPL1494" s="55"/>
      <c r="RPM1494" s="55"/>
      <c r="RPN1494" s="55"/>
      <c r="RPO1494" s="55"/>
      <c r="RPP1494" s="55"/>
      <c r="RPQ1494" s="55"/>
      <c r="RPR1494" s="55"/>
      <c r="RPS1494" s="55"/>
      <c r="RPT1494" s="55"/>
      <c r="RPU1494" s="55"/>
      <c r="RPV1494" s="55"/>
      <c r="RPW1494" s="55"/>
      <c r="RPX1494" s="55"/>
      <c r="RPY1494" s="55"/>
      <c r="RPZ1494" s="55"/>
      <c r="RQA1494" s="55"/>
      <c r="RQB1494" s="55"/>
      <c r="RQC1494" s="55"/>
      <c r="RQD1494" s="55"/>
      <c r="RQE1494" s="55"/>
      <c r="RQF1494" s="55"/>
      <c r="RQG1494" s="55"/>
      <c r="RQH1494" s="55"/>
      <c r="RQI1494" s="55"/>
      <c r="RQJ1494" s="55"/>
      <c r="RQK1494" s="55"/>
      <c r="RQL1494" s="55"/>
      <c r="RQM1494" s="55"/>
      <c r="RQN1494" s="55"/>
      <c r="RQO1494" s="55"/>
      <c r="RQP1494" s="55"/>
      <c r="RQQ1494" s="55"/>
      <c r="RQR1494" s="55"/>
      <c r="RQS1494" s="55"/>
      <c r="RQT1494" s="55"/>
      <c r="RQU1494" s="55"/>
      <c r="RQV1494" s="55"/>
      <c r="RQW1494" s="55"/>
      <c r="RQX1494" s="55"/>
      <c r="RQY1494" s="55"/>
      <c r="RQZ1494" s="55"/>
      <c r="RRA1494" s="55"/>
      <c r="RRB1494" s="55"/>
      <c r="RRC1494" s="55"/>
      <c r="RRD1494" s="55"/>
      <c r="RRE1494" s="55"/>
      <c r="RRF1494" s="55"/>
      <c r="RRG1494" s="55"/>
      <c r="RRH1494" s="55"/>
      <c r="RRI1494" s="55"/>
      <c r="RRJ1494" s="55"/>
      <c r="RRK1494" s="55"/>
      <c r="RRL1494" s="55"/>
      <c r="RRM1494" s="55"/>
      <c r="RRN1494" s="55"/>
      <c r="RRO1494" s="55"/>
      <c r="RRP1494" s="55"/>
      <c r="RRQ1494" s="55"/>
      <c r="RRR1494" s="55"/>
      <c r="RRS1494" s="55"/>
      <c r="RRT1494" s="55"/>
      <c r="RRU1494" s="55"/>
      <c r="RRV1494" s="55"/>
      <c r="RRW1494" s="55"/>
      <c r="RRX1494" s="55"/>
      <c r="RRY1494" s="55"/>
      <c r="RRZ1494" s="55"/>
      <c r="RSA1494" s="55"/>
      <c r="RSB1494" s="55"/>
      <c r="RSC1494" s="55"/>
      <c r="RSD1494" s="55"/>
      <c r="RSE1494" s="55"/>
      <c r="RSF1494" s="55"/>
      <c r="RSG1494" s="55"/>
      <c r="RSH1494" s="55"/>
      <c r="RSI1494" s="55"/>
      <c r="RSJ1494" s="55"/>
      <c r="RSK1494" s="55"/>
      <c r="RSL1494" s="55"/>
      <c r="RSM1494" s="55"/>
      <c r="RSN1494" s="55"/>
      <c r="RSO1494" s="55"/>
      <c r="RSP1494" s="55"/>
      <c r="RSQ1494" s="55"/>
      <c r="RSR1494" s="55"/>
      <c r="RSS1494" s="55"/>
      <c r="RST1494" s="55"/>
      <c r="RSU1494" s="55"/>
      <c r="RSV1494" s="55"/>
      <c r="RSW1494" s="55"/>
      <c r="RSX1494" s="55"/>
      <c r="RSY1494" s="55"/>
      <c r="RSZ1494" s="55"/>
      <c r="RTA1494" s="55"/>
      <c r="RTB1494" s="55"/>
      <c r="RTC1494" s="55"/>
      <c r="RTD1494" s="55"/>
      <c r="RTE1494" s="55"/>
      <c r="RTF1494" s="55"/>
      <c r="RTG1494" s="55"/>
      <c r="RTH1494" s="55"/>
      <c r="RTI1494" s="55"/>
      <c r="RTJ1494" s="55"/>
      <c r="RTK1494" s="55"/>
      <c r="RTL1494" s="55"/>
      <c r="RTM1494" s="55"/>
      <c r="RTN1494" s="55"/>
      <c r="RTO1494" s="55"/>
      <c r="RTP1494" s="55"/>
      <c r="RTQ1494" s="55"/>
      <c r="RTR1494" s="55"/>
      <c r="RTS1494" s="55"/>
      <c r="RTT1494" s="55"/>
      <c r="RTU1494" s="55"/>
      <c r="RTV1494" s="55"/>
      <c r="RTW1494" s="55"/>
      <c r="RTX1494" s="55"/>
      <c r="RTY1494" s="55"/>
      <c r="RTZ1494" s="55"/>
      <c r="RUA1494" s="55"/>
      <c r="RUB1494" s="55"/>
      <c r="RUC1494" s="55"/>
      <c r="RUD1494" s="55"/>
      <c r="RUE1494" s="55"/>
      <c r="RUF1494" s="55"/>
      <c r="RUG1494" s="55"/>
      <c r="RUH1494" s="55"/>
      <c r="RUI1494" s="55"/>
      <c r="RUJ1494" s="55"/>
      <c r="RUK1494" s="55"/>
      <c r="RUL1494" s="55"/>
      <c r="RUM1494" s="55"/>
      <c r="RUN1494" s="55"/>
      <c r="RUO1494" s="55"/>
      <c r="RUP1494" s="55"/>
      <c r="RUQ1494" s="55"/>
      <c r="RUR1494" s="55"/>
      <c r="RUS1494" s="55"/>
      <c r="RUT1494" s="55"/>
      <c r="RUU1494" s="55"/>
      <c r="RUV1494" s="55"/>
      <c r="RUW1494" s="55"/>
      <c r="RUX1494" s="55"/>
      <c r="RUY1494" s="55"/>
      <c r="RUZ1494" s="55"/>
      <c r="RVA1494" s="55"/>
      <c r="RVB1494" s="55"/>
      <c r="RVC1494" s="55"/>
      <c r="RVD1494" s="55"/>
      <c r="RVE1494" s="55"/>
      <c r="RVF1494" s="55"/>
      <c r="RVG1494" s="55"/>
      <c r="RVH1494" s="55"/>
      <c r="RVI1494" s="55"/>
      <c r="RVJ1494" s="55"/>
      <c r="RVK1494" s="55"/>
      <c r="RVL1494" s="55"/>
      <c r="RVM1494" s="55"/>
      <c r="RVN1494" s="55"/>
      <c r="RVO1494" s="55"/>
      <c r="RVP1494" s="55"/>
      <c r="RVQ1494" s="55"/>
      <c r="RVR1494" s="55"/>
      <c r="RVS1494" s="55"/>
      <c r="RVT1494" s="55"/>
      <c r="RVU1494" s="55"/>
      <c r="RVV1494" s="55"/>
      <c r="RVW1494" s="55"/>
      <c r="RVX1494" s="55"/>
      <c r="RVY1494" s="55"/>
      <c r="RVZ1494" s="55"/>
      <c r="RWA1494" s="55"/>
      <c r="RWB1494" s="55"/>
      <c r="RWC1494" s="55"/>
      <c r="RWD1494" s="55"/>
      <c r="RWE1494" s="55"/>
      <c r="RWF1494" s="55"/>
      <c r="RWG1494" s="55"/>
      <c r="RWH1494" s="55"/>
      <c r="RWI1494" s="55"/>
      <c r="RWJ1494" s="55"/>
      <c r="RWK1494" s="55"/>
      <c r="RWL1494" s="55"/>
      <c r="RWM1494" s="55"/>
      <c r="RWN1494" s="55"/>
      <c r="RWO1494" s="55"/>
      <c r="RWP1494" s="55"/>
      <c r="RWQ1494" s="55"/>
      <c r="RWR1494" s="55"/>
      <c r="RWS1494" s="55"/>
      <c r="RWT1494" s="55"/>
      <c r="RWU1494" s="55"/>
      <c r="RWV1494" s="55"/>
      <c r="RWW1494" s="55"/>
      <c r="RWX1494" s="55"/>
      <c r="RWY1494" s="55"/>
      <c r="RWZ1494" s="55"/>
      <c r="RXA1494" s="55"/>
      <c r="RXB1494" s="55"/>
      <c r="RXC1494" s="55"/>
      <c r="RXD1494" s="55"/>
      <c r="RXE1494" s="55"/>
      <c r="RXF1494" s="55"/>
      <c r="RXG1494" s="55"/>
      <c r="RXH1494" s="55"/>
      <c r="RXI1494" s="55"/>
      <c r="RXJ1494" s="55"/>
      <c r="RXK1494" s="55"/>
      <c r="RXL1494" s="55"/>
      <c r="RXM1494" s="55"/>
      <c r="RXN1494" s="55"/>
      <c r="RXO1494" s="55"/>
      <c r="RXP1494" s="55"/>
      <c r="RXQ1494" s="55"/>
      <c r="RXR1494" s="55"/>
      <c r="RXS1494" s="55"/>
      <c r="RXT1494" s="55"/>
      <c r="RXU1494" s="55"/>
      <c r="RXV1494" s="55"/>
      <c r="RXW1494" s="55"/>
      <c r="RXX1494" s="55"/>
      <c r="RXY1494" s="55"/>
      <c r="RXZ1494" s="55"/>
      <c r="RYA1494" s="55"/>
      <c r="RYB1494" s="55"/>
      <c r="RYC1494" s="55"/>
      <c r="RYD1494" s="55"/>
      <c r="RYE1494" s="55"/>
      <c r="RYF1494" s="55"/>
      <c r="RYG1494" s="55"/>
      <c r="RYH1494" s="55"/>
      <c r="RYI1494" s="55"/>
      <c r="RYJ1494" s="55"/>
      <c r="RYK1494" s="55"/>
      <c r="RYL1494" s="55"/>
      <c r="RYM1494" s="55"/>
      <c r="RYN1494" s="55"/>
      <c r="RYO1494" s="55"/>
      <c r="RYP1494" s="55"/>
      <c r="RYQ1494" s="55"/>
      <c r="RYR1494" s="55"/>
      <c r="RYS1494" s="55"/>
      <c r="RYT1494" s="55"/>
      <c r="RYU1494" s="55"/>
      <c r="RYV1494" s="55"/>
      <c r="RYW1494" s="55"/>
      <c r="RYX1494" s="55"/>
      <c r="RYY1494" s="55"/>
      <c r="RYZ1494" s="55"/>
      <c r="RZA1494" s="55"/>
      <c r="RZB1494" s="55"/>
      <c r="RZC1494" s="55"/>
      <c r="RZD1494" s="55"/>
      <c r="RZE1494" s="55"/>
      <c r="RZF1494" s="55"/>
      <c r="RZG1494" s="55"/>
      <c r="RZH1494" s="55"/>
      <c r="RZI1494" s="55"/>
      <c r="RZJ1494" s="55"/>
      <c r="RZK1494" s="55"/>
      <c r="RZL1494" s="55"/>
      <c r="RZM1494" s="55"/>
      <c r="RZN1494" s="55"/>
      <c r="RZO1494" s="55"/>
      <c r="RZP1494" s="55"/>
      <c r="RZQ1494" s="55"/>
      <c r="RZR1494" s="55"/>
      <c r="RZS1494" s="55"/>
      <c r="RZT1494" s="55"/>
      <c r="RZU1494" s="55"/>
      <c r="RZV1494" s="55"/>
      <c r="RZW1494" s="55"/>
      <c r="RZX1494" s="55"/>
      <c r="RZY1494" s="55"/>
      <c r="RZZ1494" s="55"/>
      <c r="SAA1494" s="55"/>
      <c r="SAB1494" s="55"/>
      <c r="SAC1494" s="55"/>
      <c r="SAD1494" s="55"/>
      <c r="SAE1494" s="55"/>
      <c r="SAF1494" s="55"/>
      <c r="SAG1494" s="55"/>
      <c r="SAH1494" s="55"/>
      <c r="SAI1494" s="55"/>
      <c r="SAJ1494" s="55"/>
      <c r="SAK1494" s="55"/>
      <c r="SAL1494" s="55"/>
      <c r="SAM1494" s="55"/>
      <c r="SAN1494" s="55"/>
      <c r="SAO1494" s="55"/>
      <c r="SAP1494" s="55"/>
      <c r="SAQ1494" s="55"/>
      <c r="SAR1494" s="55"/>
      <c r="SAS1494" s="55"/>
      <c r="SAT1494" s="55"/>
      <c r="SAU1494" s="55"/>
      <c r="SAV1494" s="55"/>
      <c r="SAW1494" s="55"/>
      <c r="SAX1494" s="55"/>
      <c r="SAY1494" s="55"/>
      <c r="SAZ1494" s="55"/>
      <c r="SBA1494" s="55"/>
      <c r="SBB1494" s="55"/>
      <c r="SBC1494" s="55"/>
      <c r="SBD1494" s="55"/>
      <c r="SBE1494" s="55"/>
      <c r="SBF1494" s="55"/>
      <c r="SBG1494" s="55"/>
      <c r="SBH1494" s="55"/>
      <c r="SBI1494" s="55"/>
      <c r="SBJ1494" s="55"/>
      <c r="SBK1494" s="55"/>
      <c r="SBL1494" s="55"/>
      <c r="SBM1494" s="55"/>
      <c r="SBN1494" s="55"/>
      <c r="SBO1494" s="55"/>
      <c r="SBP1494" s="55"/>
      <c r="SBQ1494" s="55"/>
      <c r="SBR1494" s="55"/>
      <c r="SBS1494" s="55"/>
      <c r="SBT1494" s="55"/>
      <c r="SBU1494" s="55"/>
      <c r="SBV1494" s="55"/>
      <c r="SBW1494" s="55"/>
      <c r="SBX1494" s="55"/>
      <c r="SBY1494" s="55"/>
      <c r="SBZ1494" s="55"/>
      <c r="SCA1494" s="55"/>
      <c r="SCB1494" s="55"/>
      <c r="SCC1494" s="55"/>
      <c r="SCD1494" s="55"/>
      <c r="SCE1494" s="55"/>
      <c r="SCF1494" s="55"/>
      <c r="SCG1494" s="55"/>
      <c r="SCH1494" s="55"/>
      <c r="SCI1494" s="55"/>
      <c r="SCJ1494" s="55"/>
      <c r="SCK1494" s="55"/>
      <c r="SCL1494" s="55"/>
      <c r="SCM1494" s="55"/>
      <c r="SCN1494" s="55"/>
      <c r="SCO1494" s="55"/>
      <c r="SCP1494" s="55"/>
      <c r="SCQ1494" s="55"/>
      <c r="SCR1494" s="55"/>
      <c r="SCS1494" s="55"/>
      <c r="SCT1494" s="55"/>
      <c r="SCU1494" s="55"/>
      <c r="SCV1494" s="55"/>
      <c r="SCW1494" s="55"/>
      <c r="SCX1494" s="55"/>
      <c r="SCY1494" s="55"/>
      <c r="SCZ1494" s="55"/>
      <c r="SDA1494" s="55"/>
      <c r="SDB1494" s="55"/>
      <c r="SDC1494" s="55"/>
      <c r="SDD1494" s="55"/>
      <c r="SDE1494" s="55"/>
      <c r="SDF1494" s="55"/>
      <c r="SDG1494" s="55"/>
      <c r="SDH1494" s="55"/>
      <c r="SDI1494" s="55"/>
      <c r="SDJ1494" s="55"/>
      <c r="SDK1494" s="55"/>
      <c r="SDL1494" s="55"/>
      <c r="SDM1494" s="55"/>
      <c r="SDN1494" s="55"/>
      <c r="SDO1494" s="55"/>
      <c r="SDP1494" s="55"/>
      <c r="SDQ1494" s="55"/>
      <c r="SDR1494" s="55"/>
      <c r="SDS1494" s="55"/>
      <c r="SDT1494" s="55"/>
      <c r="SDU1494" s="55"/>
      <c r="SDV1494" s="55"/>
      <c r="SDW1494" s="55"/>
      <c r="SDX1494" s="55"/>
      <c r="SDY1494" s="55"/>
      <c r="SDZ1494" s="55"/>
      <c r="SEA1494" s="55"/>
      <c r="SEB1494" s="55"/>
      <c r="SEC1494" s="55"/>
      <c r="SED1494" s="55"/>
      <c r="SEE1494" s="55"/>
      <c r="SEF1494" s="55"/>
      <c r="SEG1494" s="55"/>
      <c r="SEH1494" s="55"/>
      <c r="SEI1494" s="55"/>
      <c r="SEJ1494" s="55"/>
      <c r="SEK1494" s="55"/>
      <c r="SEL1494" s="55"/>
      <c r="SEM1494" s="55"/>
      <c r="SEN1494" s="55"/>
      <c r="SEO1494" s="55"/>
      <c r="SEP1494" s="55"/>
      <c r="SEQ1494" s="55"/>
      <c r="SER1494" s="55"/>
      <c r="SES1494" s="55"/>
      <c r="SET1494" s="55"/>
      <c r="SEU1494" s="55"/>
      <c r="SEV1494" s="55"/>
      <c r="SEW1494" s="55"/>
      <c r="SEX1494" s="55"/>
      <c r="SEY1494" s="55"/>
      <c r="SEZ1494" s="55"/>
      <c r="SFA1494" s="55"/>
      <c r="SFB1494" s="55"/>
      <c r="SFC1494" s="55"/>
      <c r="SFD1494" s="55"/>
      <c r="SFE1494" s="55"/>
      <c r="SFF1494" s="55"/>
      <c r="SFG1494" s="55"/>
      <c r="SFH1494" s="55"/>
      <c r="SFI1494" s="55"/>
      <c r="SFJ1494" s="55"/>
      <c r="SFK1494" s="55"/>
      <c r="SFL1494" s="55"/>
      <c r="SFM1494" s="55"/>
      <c r="SFN1494" s="55"/>
      <c r="SFO1494" s="55"/>
      <c r="SFP1494" s="55"/>
      <c r="SFQ1494" s="55"/>
      <c r="SFR1494" s="55"/>
      <c r="SFS1494" s="55"/>
      <c r="SFT1494" s="55"/>
      <c r="SFU1494" s="55"/>
      <c r="SFV1494" s="55"/>
      <c r="SFW1494" s="55"/>
      <c r="SFX1494" s="55"/>
      <c r="SFY1494" s="55"/>
      <c r="SFZ1494" s="55"/>
      <c r="SGA1494" s="55"/>
      <c r="SGB1494" s="55"/>
      <c r="SGC1494" s="55"/>
      <c r="SGD1494" s="55"/>
      <c r="SGE1494" s="55"/>
      <c r="SGF1494" s="55"/>
      <c r="SGG1494" s="55"/>
      <c r="SGH1494" s="55"/>
      <c r="SGI1494" s="55"/>
      <c r="SGJ1494" s="55"/>
      <c r="SGK1494" s="55"/>
      <c r="SGL1494" s="55"/>
      <c r="SGM1494" s="55"/>
      <c r="SGN1494" s="55"/>
      <c r="SGO1494" s="55"/>
      <c r="SGP1494" s="55"/>
      <c r="SGQ1494" s="55"/>
      <c r="SGR1494" s="55"/>
      <c r="SGS1494" s="55"/>
      <c r="SGT1494" s="55"/>
      <c r="SGU1494" s="55"/>
      <c r="SGV1494" s="55"/>
      <c r="SGW1494" s="55"/>
      <c r="SGX1494" s="55"/>
      <c r="SGY1494" s="55"/>
      <c r="SGZ1494" s="55"/>
      <c r="SHA1494" s="55"/>
      <c r="SHB1494" s="55"/>
      <c r="SHC1494" s="55"/>
      <c r="SHD1494" s="55"/>
      <c r="SHE1494" s="55"/>
      <c r="SHF1494" s="55"/>
      <c r="SHG1494" s="55"/>
      <c r="SHH1494" s="55"/>
      <c r="SHI1494" s="55"/>
      <c r="SHJ1494" s="55"/>
      <c r="SHK1494" s="55"/>
      <c r="SHL1494" s="55"/>
      <c r="SHM1494" s="55"/>
      <c r="SHN1494" s="55"/>
      <c r="SHO1494" s="55"/>
      <c r="SHP1494" s="55"/>
      <c r="SHQ1494" s="55"/>
      <c r="SHR1494" s="55"/>
      <c r="SHS1494" s="55"/>
      <c r="SHT1494" s="55"/>
      <c r="SHU1494" s="55"/>
      <c r="SHV1494" s="55"/>
      <c r="SHW1494" s="55"/>
      <c r="SHX1494" s="55"/>
      <c r="SHY1494" s="55"/>
      <c r="SHZ1494" s="55"/>
      <c r="SIA1494" s="55"/>
      <c r="SIB1494" s="55"/>
      <c r="SIC1494" s="55"/>
      <c r="SID1494" s="55"/>
      <c r="SIE1494" s="55"/>
      <c r="SIF1494" s="55"/>
      <c r="SIG1494" s="55"/>
      <c r="SIH1494" s="55"/>
      <c r="SII1494" s="55"/>
      <c r="SIJ1494" s="55"/>
      <c r="SIK1494" s="55"/>
      <c r="SIL1494" s="55"/>
      <c r="SIM1494" s="55"/>
      <c r="SIN1494" s="55"/>
      <c r="SIO1494" s="55"/>
      <c r="SIP1494" s="55"/>
      <c r="SIQ1494" s="55"/>
      <c r="SIR1494" s="55"/>
      <c r="SIS1494" s="55"/>
      <c r="SIT1494" s="55"/>
      <c r="SIU1494" s="55"/>
      <c r="SIV1494" s="55"/>
      <c r="SIW1494" s="55"/>
      <c r="SIX1494" s="55"/>
      <c r="SIY1494" s="55"/>
      <c r="SIZ1494" s="55"/>
      <c r="SJA1494" s="55"/>
      <c r="SJB1494" s="55"/>
      <c r="SJC1494" s="55"/>
      <c r="SJD1494" s="55"/>
      <c r="SJE1494" s="55"/>
      <c r="SJF1494" s="55"/>
      <c r="SJG1494" s="55"/>
      <c r="SJH1494" s="55"/>
      <c r="SJI1494" s="55"/>
      <c r="SJJ1494" s="55"/>
      <c r="SJK1494" s="55"/>
      <c r="SJL1494" s="55"/>
      <c r="SJM1494" s="55"/>
      <c r="SJN1494" s="55"/>
      <c r="SJO1494" s="55"/>
      <c r="SJP1494" s="55"/>
      <c r="SJQ1494" s="55"/>
      <c r="SJR1494" s="55"/>
      <c r="SJS1494" s="55"/>
      <c r="SJT1494" s="55"/>
      <c r="SJU1494" s="55"/>
      <c r="SJV1494" s="55"/>
      <c r="SJW1494" s="55"/>
      <c r="SJX1494" s="55"/>
      <c r="SJY1494" s="55"/>
      <c r="SJZ1494" s="55"/>
      <c r="SKA1494" s="55"/>
      <c r="SKB1494" s="55"/>
      <c r="SKC1494" s="55"/>
      <c r="SKD1494" s="55"/>
      <c r="SKE1494" s="55"/>
      <c r="SKF1494" s="55"/>
      <c r="SKG1494" s="55"/>
      <c r="SKH1494" s="55"/>
      <c r="SKI1494" s="55"/>
      <c r="SKJ1494" s="55"/>
      <c r="SKK1494" s="55"/>
      <c r="SKL1494" s="55"/>
      <c r="SKM1494" s="55"/>
      <c r="SKN1494" s="55"/>
      <c r="SKO1494" s="55"/>
      <c r="SKP1494" s="55"/>
      <c r="SKQ1494" s="55"/>
      <c r="SKR1494" s="55"/>
      <c r="SKS1494" s="55"/>
      <c r="SKT1494" s="55"/>
      <c r="SKU1494" s="55"/>
      <c r="SKV1494" s="55"/>
      <c r="SKW1494" s="55"/>
      <c r="SKX1494" s="55"/>
      <c r="SKY1494" s="55"/>
      <c r="SKZ1494" s="55"/>
      <c r="SLA1494" s="55"/>
      <c r="SLB1494" s="55"/>
      <c r="SLC1494" s="55"/>
      <c r="SLD1494" s="55"/>
      <c r="SLE1494" s="55"/>
      <c r="SLF1494" s="55"/>
      <c r="SLG1494" s="55"/>
      <c r="SLH1494" s="55"/>
      <c r="SLI1494" s="55"/>
      <c r="SLJ1494" s="55"/>
      <c r="SLK1494" s="55"/>
      <c r="SLL1494" s="55"/>
      <c r="SLM1494" s="55"/>
      <c r="SLN1494" s="55"/>
      <c r="SLO1494" s="55"/>
      <c r="SLP1494" s="55"/>
      <c r="SLQ1494" s="55"/>
      <c r="SLR1494" s="55"/>
      <c r="SLS1494" s="55"/>
      <c r="SLT1494" s="55"/>
      <c r="SLU1494" s="55"/>
      <c r="SLV1494" s="55"/>
      <c r="SLW1494" s="55"/>
      <c r="SLX1494" s="55"/>
      <c r="SLY1494" s="55"/>
      <c r="SLZ1494" s="55"/>
      <c r="SMA1494" s="55"/>
      <c r="SMB1494" s="55"/>
      <c r="SMC1494" s="55"/>
      <c r="SMD1494" s="55"/>
      <c r="SME1494" s="55"/>
      <c r="SMF1494" s="55"/>
      <c r="SMG1494" s="55"/>
      <c r="SMH1494" s="55"/>
      <c r="SMI1494" s="55"/>
      <c r="SMJ1494" s="55"/>
      <c r="SMK1494" s="55"/>
      <c r="SML1494" s="55"/>
      <c r="SMM1494" s="55"/>
      <c r="SMN1494" s="55"/>
      <c r="SMO1494" s="55"/>
      <c r="SMP1494" s="55"/>
      <c r="SMQ1494" s="55"/>
      <c r="SMR1494" s="55"/>
      <c r="SMS1494" s="55"/>
      <c r="SMT1494" s="55"/>
      <c r="SMU1494" s="55"/>
      <c r="SMV1494" s="55"/>
      <c r="SMW1494" s="55"/>
      <c r="SMX1494" s="55"/>
      <c r="SMY1494" s="55"/>
      <c r="SMZ1494" s="55"/>
      <c r="SNA1494" s="55"/>
      <c r="SNB1494" s="55"/>
      <c r="SNC1494" s="55"/>
      <c r="SND1494" s="55"/>
      <c r="SNE1494" s="55"/>
      <c r="SNF1494" s="55"/>
      <c r="SNG1494" s="55"/>
      <c r="SNH1494" s="55"/>
      <c r="SNI1494" s="55"/>
      <c r="SNJ1494" s="55"/>
      <c r="SNK1494" s="55"/>
      <c r="SNL1494" s="55"/>
      <c r="SNM1494" s="55"/>
      <c r="SNN1494" s="55"/>
      <c r="SNO1494" s="55"/>
      <c r="SNP1494" s="55"/>
      <c r="SNQ1494" s="55"/>
      <c r="SNR1494" s="55"/>
      <c r="SNS1494" s="55"/>
      <c r="SNT1494" s="55"/>
      <c r="SNU1494" s="55"/>
      <c r="SNV1494" s="55"/>
      <c r="SNW1494" s="55"/>
      <c r="SNX1494" s="55"/>
      <c r="SNY1494" s="55"/>
      <c r="SNZ1494" s="55"/>
      <c r="SOA1494" s="55"/>
      <c r="SOB1494" s="55"/>
      <c r="SOC1494" s="55"/>
      <c r="SOD1494" s="55"/>
      <c r="SOE1494" s="55"/>
      <c r="SOF1494" s="55"/>
      <c r="SOG1494" s="55"/>
      <c r="SOH1494" s="55"/>
      <c r="SOI1494" s="55"/>
      <c r="SOJ1494" s="55"/>
      <c r="SOK1494" s="55"/>
      <c r="SOL1494" s="55"/>
      <c r="SOM1494" s="55"/>
      <c r="SON1494" s="55"/>
      <c r="SOO1494" s="55"/>
      <c r="SOP1494" s="55"/>
      <c r="SOQ1494" s="55"/>
      <c r="SOR1494" s="55"/>
      <c r="SOS1494" s="55"/>
      <c r="SOT1494" s="55"/>
      <c r="SOU1494" s="55"/>
      <c r="SOV1494" s="55"/>
      <c r="SOW1494" s="55"/>
      <c r="SOX1494" s="55"/>
      <c r="SOY1494" s="55"/>
      <c r="SOZ1494" s="55"/>
      <c r="SPA1494" s="55"/>
      <c r="SPB1494" s="55"/>
      <c r="SPC1494" s="55"/>
      <c r="SPD1494" s="55"/>
      <c r="SPE1494" s="55"/>
      <c r="SPF1494" s="55"/>
      <c r="SPG1494" s="55"/>
      <c r="SPH1494" s="55"/>
      <c r="SPI1494" s="55"/>
      <c r="SPJ1494" s="55"/>
      <c r="SPK1494" s="55"/>
      <c r="SPL1494" s="55"/>
      <c r="SPM1494" s="55"/>
      <c r="SPN1494" s="55"/>
      <c r="SPO1494" s="55"/>
      <c r="SPP1494" s="55"/>
      <c r="SPQ1494" s="55"/>
      <c r="SPR1494" s="55"/>
      <c r="SPS1494" s="55"/>
      <c r="SPT1494" s="55"/>
      <c r="SPU1494" s="55"/>
      <c r="SPV1494" s="55"/>
      <c r="SPW1494" s="55"/>
      <c r="SPX1494" s="55"/>
      <c r="SPY1494" s="55"/>
      <c r="SPZ1494" s="55"/>
      <c r="SQA1494" s="55"/>
      <c r="SQB1494" s="55"/>
      <c r="SQC1494" s="55"/>
      <c r="SQD1494" s="55"/>
      <c r="SQE1494" s="55"/>
      <c r="SQF1494" s="55"/>
      <c r="SQG1494" s="55"/>
      <c r="SQH1494" s="55"/>
      <c r="SQI1494" s="55"/>
      <c r="SQJ1494" s="55"/>
      <c r="SQK1494" s="55"/>
      <c r="SQL1494" s="55"/>
      <c r="SQM1494" s="55"/>
      <c r="SQN1494" s="55"/>
      <c r="SQO1494" s="55"/>
      <c r="SQP1494" s="55"/>
      <c r="SQQ1494" s="55"/>
      <c r="SQR1494" s="55"/>
      <c r="SQS1494" s="55"/>
      <c r="SQT1494" s="55"/>
      <c r="SQU1494" s="55"/>
      <c r="SQV1494" s="55"/>
      <c r="SQW1494" s="55"/>
      <c r="SQX1494" s="55"/>
      <c r="SQY1494" s="55"/>
      <c r="SQZ1494" s="55"/>
      <c r="SRA1494" s="55"/>
      <c r="SRB1494" s="55"/>
      <c r="SRC1494" s="55"/>
      <c r="SRD1494" s="55"/>
      <c r="SRE1494" s="55"/>
      <c r="SRF1494" s="55"/>
      <c r="SRG1494" s="55"/>
      <c r="SRH1494" s="55"/>
      <c r="SRI1494" s="55"/>
      <c r="SRJ1494" s="55"/>
      <c r="SRK1494" s="55"/>
      <c r="SRL1494" s="55"/>
      <c r="SRM1494" s="55"/>
      <c r="SRN1494" s="55"/>
      <c r="SRO1494" s="55"/>
      <c r="SRP1494" s="55"/>
      <c r="SRQ1494" s="55"/>
      <c r="SRR1494" s="55"/>
      <c r="SRS1494" s="55"/>
      <c r="SRT1494" s="55"/>
      <c r="SRU1494" s="55"/>
      <c r="SRV1494" s="55"/>
      <c r="SRW1494" s="55"/>
      <c r="SRX1494" s="55"/>
      <c r="SRY1494" s="55"/>
      <c r="SRZ1494" s="55"/>
      <c r="SSA1494" s="55"/>
      <c r="SSB1494" s="55"/>
      <c r="SSC1494" s="55"/>
      <c r="SSD1494" s="55"/>
      <c r="SSE1494" s="55"/>
      <c r="SSF1494" s="55"/>
      <c r="SSG1494" s="55"/>
      <c r="SSH1494" s="55"/>
      <c r="SSI1494" s="55"/>
      <c r="SSJ1494" s="55"/>
      <c r="SSK1494" s="55"/>
      <c r="SSL1494" s="55"/>
      <c r="SSM1494" s="55"/>
      <c r="SSN1494" s="55"/>
      <c r="SSO1494" s="55"/>
      <c r="SSP1494" s="55"/>
      <c r="SSQ1494" s="55"/>
      <c r="SSR1494" s="55"/>
      <c r="SSS1494" s="55"/>
      <c r="SST1494" s="55"/>
      <c r="SSU1494" s="55"/>
      <c r="SSV1494" s="55"/>
      <c r="SSW1494" s="55"/>
      <c r="SSX1494" s="55"/>
      <c r="SSY1494" s="55"/>
      <c r="SSZ1494" s="55"/>
      <c r="STA1494" s="55"/>
      <c r="STB1494" s="55"/>
      <c r="STC1494" s="55"/>
      <c r="STD1494" s="55"/>
      <c r="STE1494" s="55"/>
      <c r="STF1494" s="55"/>
      <c r="STG1494" s="55"/>
      <c r="STH1494" s="55"/>
      <c r="STI1494" s="55"/>
      <c r="STJ1494" s="55"/>
      <c r="STK1494" s="55"/>
      <c r="STL1494" s="55"/>
      <c r="STM1494" s="55"/>
      <c r="STN1494" s="55"/>
      <c r="STO1494" s="55"/>
      <c r="STP1494" s="55"/>
      <c r="STQ1494" s="55"/>
      <c r="STR1494" s="55"/>
      <c r="STS1494" s="55"/>
      <c r="STT1494" s="55"/>
      <c r="STU1494" s="55"/>
      <c r="STV1494" s="55"/>
      <c r="STW1494" s="55"/>
      <c r="STX1494" s="55"/>
      <c r="STY1494" s="55"/>
      <c r="STZ1494" s="55"/>
      <c r="SUA1494" s="55"/>
      <c r="SUB1494" s="55"/>
      <c r="SUC1494" s="55"/>
      <c r="SUD1494" s="55"/>
      <c r="SUE1494" s="55"/>
      <c r="SUF1494" s="55"/>
      <c r="SUG1494" s="55"/>
      <c r="SUH1494" s="55"/>
      <c r="SUI1494" s="55"/>
      <c r="SUJ1494" s="55"/>
      <c r="SUK1494" s="55"/>
      <c r="SUL1494" s="55"/>
      <c r="SUM1494" s="55"/>
      <c r="SUN1494" s="55"/>
      <c r="SUO1494" s="55"/>
      <c r="SUP1494" s="55"/>
      <c r="SUQ1494" s="55"/>
      <c r="SUR1494" s="55"/>
      <c r="SUS1494" s="55"/>
      <c r="SUT1494" s="55"/>
      <c r="SUU1494" s="55"/>
      <c r="SUV1494" s="55"/>
      <c r="SUW1494" s="55"/>
      <c r="SUX1494" s="55"/>
      <c r="SUY1494" s="55"/>
      <c r="SUZ1494" s="55"/>
      <c r="SVA1494" s="55"/>
      <c r="SVB1494" s="55"/>
      <c r="SVC1494" s="55"/>
      <c r="SVD1494" s="55"/>
      <c r="SVE1494" s="55"/>
      <c r="SVF1494" s="55"/>
      <c r="SVG1494" s="55"/>
      <c r="SVH1494" s="55"/>
      <c r="SVI1494" s="55"/>
      <c r="SVJ1494" s="55"/>
      <c r="SVK1494" s="55"/>
      <c r="SVL1494" s="55"/>
      <c r="SVM1494" s="55"/>
      <c r="SVN1494" s="55"/>
      <c r="SVO1494" s="55"/>
      <c r="SVP1494" s="55"/>
      <c r="SVQ1494" s="55"/>
      <c r="SVR1494" s="55"/>
      <c r="SVS1494" s="55"/>
      <c r="SVT1494" s="55"/>
      <c r="SVU1494" s="55"/>
      <c r="SVV1494" s="55"/>
      <c r="SVW1494" s="55"/>
      <c r="SVX1494" s="55"/>
      <c r="SVY1494" s="55"/>
      <c r="SVZ1494" s="55"/>
      <c r="SWA1494" s="55"/>
      <c r="SWB1494" s="55"/>
      <c r="SWC1494" s="55"/>
      <c r="SWD1494" s="55"/>
      <c r="SWE1494" s="55"/>
      <c r="SWF1494" s="55"/>
      <c r="SWG1494" s="55"/>
      <c r="SWH1494" s="55"/>
      <c r="SWI1494" s="55"/>
      <c r="SWJ1494" s="55"/>
      <c r="SWK1494" s="55"/>
      <c r="SWL1494" s="55"/>
      <c r="SWM1494" s="55"/>
      <c r="SWN1494" s="55"/>
      <c r="SWO1494" s="55"/>
      <c r="SWP1494" s="55"/>
      <c r="SWQ1494" s="55"/>
      <c r="SWR1494" s="55"/>
      <c r="SWS1494" s="55"/>
      <c r="SWT1494" s="55"/>
      <c r="SWU1494" s="55"/>
      <c r="SWV1494" s="55"/>
      <c r="SWW1494" s="55"/>
      <c r="SWX1494" s="55"/>
      <c r="SWY1494" s="55"/>
      <c r="SWZ1494" s="55"/>
      <c r="SXA1494" s="55"/>
      <c r="SXB1494" s="55"/>
      <c r="SXC1494" s="55"/>
      <c r="SXD1494" s="55"/>
      <c r="SXE1494" s="55"/>
      <c r="SXF1494" s="55"/>
      <c r="SXG1494" s="55"/>
      <c r="SXH1494" s="55"/>
      <c r="SXI1494" s="55"/>
      <c r="SXJ1494" s="55"/>
      <c r="SXK1494" s="55"/>
      <c r="SXL1494" s="55"/>
      <c r="SXM1494" s="55"/>
      <c r="SXN1494" s="55"/>
      <c r="SXO1494" s="55"/>
      <c r="SXP1494" s="55"/>
      <c r="SXQ1494" s="55"/>
      <c r="SXR1494" s="55"/>
      <c r="SXS1494" s="55"/>
      <c r="SXT1494" s="55"/>
      <c r="SXU1494" s="55"/>
      <c r="SXV1494" s="55"/>
      <c r="SXW1494" s="55"/>
      <c r="SXX1494" s="55"/>
      <c r="SXY1494" s="55"/>
      <c r="SXZ1494" s="55"/>
      <c r="SYA1494" s="55"/>
      <c r="SYB1494" s="55"/>
      <c r="SYC1494" s="55"/>
      <c r="SYD1494" s="55"/>
      <c r="SYE1494" s="55"/>
      <c r="SYF1494" s="55"/>
      <c r="SYG1494" s="55"/>
      <c r="SYH1494" s="55"/>
      <c r="SYI1494" s="55"/>
      <c r="SYJ1494" s="55"/>
      <c r="SYK1494" s="55"/>
      <c r="SYL1494" s="55"/>
      <c r="SYM1494" s="55"/>
      <c r="SYN1494" s="55"/>
      <c r="SYO1494" s="55"/>
      <c r="SYP1494" s="55"/>
      <c r="SYQ1494" s="55"/>
      <c r="SYR1494" s="55"/>
      <c r="SYS1494" s="55"/>
      <c r="SYT1494" s="55"/>
      <c r="SYU1494" s="55"/>
      <c r="SYV1494" s="55"/>
      <c r="SYW1494" s="55"/>
      <c r="SYX1494" s="55"/>
      <c r="SYY1494" s="55"/>
      <c r="SYZ1494" s="55"/>
      <c r="SZA1494" s="55"/>
      <c r="SZB1494" s="55"/>
      <c r="SZC1494" s="55"/>
      <c r="SZD1494" s="55"/>
      <c r="SZE1494" s="55"/>
      <c r="SZF1494" s="55"/>
      <c r="SZG1494" s="55"/>
      <c r="SZH1494" s="55"/>
      <c r="SZI1494" s="55"/>
      <c r="SZJ1494" s="55"/>
      <c r="SZK1494" s="55"/>
      <c r="SZL1494" s="55"/>
      <c r="SZM1494" s="55"/>
      <c r="SZN1494" s="55"/>
      <c r="SZO1494" s="55"/>
      <c r="SZP1494" s="55"/>
      <c r="SZQ1494" s="55"/>
      <c r="SZR1494" s="55"/>
      <c r="SZS1494" s="55"/>
      <c r="SZT1494" s="55"/>
      <c r="SZU1494" s="55"/>
      <c r="SZV1494" s="55"/>
      <c r="SZW1494" s="55"/>
      <c r="SZX1494" s="55"/>
      <c r="SZY1494" s="55"/>
      <c r="SZZ1494" s="55"/>
      <c r="TAA1494" s="55"/>
      <c r="TAB1494" s="55"/>
      <c r="TAC1494" s="55"/>
      <c r="TAD1494" s="55"/>
      <c r="TAE1494" s="55"/>
      <c r="TAF1494" s="55"/>
      <c r="TAG1494" s="55"/>
      <c r="TAH1494" s="55"/>
      <c r="TAI1494" s="55"/>
      <c r="TAJ1494" s="55"/>
      <c r="TAK1494" s="55"/>
      <c r="TAL1494" s="55"/>
      <c r="TAM1494" s="55"/>
      <c r="TAN1494" s="55"/>
      <c r="TAO1494" s="55"/>
      <c r="TAP1494" s="55"/>
      <c r="TAQ1494" s="55"/>
      <c r="TAR1494" s="55"/>
      <c r="TAS1494" s="55"/>
      <c r="TAT1494" s="55"/>
      <c r="TAU1494" s="55"/>
      <c r="TAV1494" s="55"/>
      <c r="TAW1494" s="55"/>
      <c r="TAX1494" s="55"/>
      <c r="TAY1494" s="55"/>
      <c r="TAZ1494" s="55"/>
      <c r="TBA1494" s="55"/>
      <c r="TBB1494" s="55"/>
      <c r="TBC1494" s="55"/>
      <c r="TBD1494" s="55"/>
      <c r="TBE1494" s="55"/>
      <c r="TBF1494" s="55"/>
      <c r="TBG1494" s="55"/>
      <c r="TBH1494" s="55"/>
      <c r="TBI1494" s="55"/>
      <c r="TBJ1494" s="55"/>
      <c r="TBK1494" s="55"/>
      <c r="TBL1494" s="55"/>
      <c r="TBM1494" s="55"/>
      <c r="TBN1494" s="55"/>
      <c r="TBO1494" s="55"/>
      <c r="TBP1494" s="55"/>
      <c r="TBQ1494" s="55"/>
      <c r="TBR1494" s="55"/>
      <c r="TBS1494" s="55"/>
      <c r="TBT1494" s="55"/>
      <c r="TBU1494" s="55"/>
      <c r="TBV1494" s="55"/>
      <c r="TBW1494" s="55"/>
      <c r="TBX1494" s="55"/>
      <c r="TBY1494" s="55"/>
      <c r="TBZ1494" s="55"/>
      <c r="TCA1494" s="55"/>
      <c r="TCB1494" s="55"/>
      <c r="TCC1494" s="55"/>
      <c r="TCD1494" s="55"/>
      <c r="TCE1494" s="55"/>
      <c r="TCF1494" s="55"/>
      <c r="TCG1494" s="55"/>
      <c r="TCH1494" s="55"/>
      <c r="TCI1494" s="55"/>
      <c r="TCJ1494" s="55"/>
      <c r="TCK1494" s="55"/>
      <c r="TCL1494" s="55"/>
      <c r="TCM1494" s="55"/>
      <c r="TCN1494" s="55"/>
      <c r="TCO1494" s="55"/>
      <c r="TCP1494" s="55"/>
      <c r="TCQ1494" s="55"/>
      <c r="TCR1494" s="55"/>
      <c r="TCS1494" s="55"/>
      <c r="TCT1494" s="55"/>
      <c r="TCU1494" s="55"/>
      <c r="TCV1494" s="55"/>
      <c r="TCW1494" s="55"/>
      <c r="TCX1494" s="55"/>
      <c r="TCY1494" s="55"/>
      <c r="TCZ1494" s="55"/>
      <c r="TDA1494" s="55"/>
      <c r="TDB1494" s="55"/>
      <c r="TDC1494" s="55"/>
      <c r="TDD1494" s="55"/>
      <c r="TDE1494" s="55"/>
      <c r="TDF1494" s="55"/>
      <c r="TDG1494" s="55"/>
      <c r="TDH1494" s="55"/>
      <c r="TDI1494" s="55"/>
      <c r="TDJ1494" s="55"/>
      <c r="TDK1494" s="55"/>
      <c r="TDL1494" s="55"/>
      <c r="TDM1494" s="55"/>
      <c r="TDN1494" s="55"/>
      <c r="TDO1494" s="55"/>
      <c r="TDP1494" s="55"/>
      <c r="TDQ1494" s="55"/>
      <c r="TDR1494" s="55"/>
      <c r="TDS1494" s="55"/>
      <c r="TDT1494" s="55"/>
      <c r="TDU1494" s="55"/>
      <c r="TDV1494" s="55"/>
      <c r="TDW1494" s="55"/>
      <c r="TDX1494" s="55"/>
      <c r="TDY1494" s="55"/>
      <c r="TDZ1494" s="55"/>
      <c r="TEA1494" s="55"/>
      <c r="TEB1494" s="55"/>
      <c r="TEC1494" s="55"/>
      <c r="TED1494" s="55"/>
      <c r="TEE1494" s="55"/>
      <c r="TEF1494" s="55"/>
      <c r="TEG1494" s="55"/>
      <c r="TEH1494" s="55"/>
      <c r="TEI1494" s="55"/>
      <c r="TEJ1494" s="55"/>
      <c r="TEK1494" s="55"/>
      <c r="TEL1494" s="55"/>
      <c r="TEM1494" s="55"/>
      <c r="TEN1494" s="55"/>
      <c r="TEO1494" s="55"/>
      <c r="TEP1494" s="55"/>
      <c r="TEQ1494" s="55"/>
      <c r="TER1494" s="55"/>
      <c r="TES1494" s="55"/>
      <c r="TET1494" s="55"/>
      <c r="TEU1494" s="55"/>
      <c r="TEV1494" s="55"/>
      <c r="TEW1494" s="55"/>
      <c r="TEX1494" s="55"/>
      <c r="TEY1494" s="55"/>
      <c r="TEZ1494" s="55"/>
      <c r="TFA1494" s="55"/>
      <c r="TFB1494" s="55"/>
      <c r="TFC1494" s="55"/>
      <c r="TFD1494" s="55"/>
      <c r="TFE1494" s="55"/>
      <c r="TFF1494" s="55"/>
      <c r="TFG1494" s="55"/>
      <c r="TFH1494" s="55"/>
      <c r="TFI1494" s="55"/>
      <c r="TFJ1494" s="55"/>
      <c r="TFK1494" s="55"/>
      <c r="TFL1494" s="55"/>
      <c r="TFM1494" s="55"/>
      <c r="TFN1494" s="55"/>
      <c r="TFO1494" s="55"/>
      <c r="TFP1494" s="55"/>
      <c r="TFQ1494" s="55"/>
      <c r="TFR1494" s="55"/>
      <c r="TFS1494" s="55"/>
      <c r="TFT1494" s="55"/>
      <c r="TFU1494" s="55"/>
      <c r="TFV1494" s="55"/>
      <c r="TFW1494" s="55"/>
      <c r="TFX1494" s="55"/>
      <c r="TFY1494" s="55"/>
      <c r="TFZ1494" s="55"/>
      <c r="TGA1494" s="55"/>
      <c r="TGB1494" s="55"/>
      <c r="TGC1494" s="55"/>
      <c r="TGD1494" s="55"/>
      <c r="TGE1494" s="55"/>
      <c r="TGF1494" s="55"/>
      <c r="TGG1494" s="55"/>
      <c r="TGH1494" s="55"/>
      <c r="TGI1494" s="55"/>
      <c r="TGJ1494" s="55"/>
      <c r="TGK1494" s="55"/>
      <c r="TGL1494" s="55"/>
      <c r="TGM1494" s="55"/>
      <c r="TGN1494" s="55"/>
      <c r="TGO1494" s="55"/>
      <c r="TGP1494" s="55"/>
      <c r="TGQ1494" s="55"/>
      <c r="TGR1494" s="55"/>
      <c r="TGS1494" s="55"/>
      <c r="TGT1494" s="55"/>
      <c r="TGU1494" s="55"/>
      <c r="TGV1494" s="55"/>
      <c r="TGW1494" s="55"/>
      <c r="TGX1494" s="55"/>
      <c r="TGY1494" s="55"/>
      <c r="TGZ1494" s="55"/>
      <c r="THA1494" s="55"/>
      <c r="THB1494" s="55"/>
      <c r="THC1494" s="55"/>
      <c r="THD1494" s="55"/>
      <c r="THE1494" s="55"/>
      <c r="THF1494" s="55"/>
      <c r="THG1494" s="55"/>
      <c r="THH1494" s="55"/>
      <c r="THI1494" s="55"/>
      <c r="THJ1494" s="55"/>
      <c r="THK1494" s="55"/>
      <c r="THL1494" s="55"/>
      <c r="THM1494" s="55"/>
      <c r="THN1494" s="55"/>
      <c r="THO1494" s="55"/>
      <c r="THP1494" s="55"/>
      <c r="THQ1494" s="55"/>
      <c r="THR1494" s="55"/>
      <c r="THS1494" s="55"/>
      <c r="THT1494" s="55"/>
      <c r="THU1494" s="55"/>
      <c r="THV1494" s="55"/>
      <c r="THW1494" s="55"/>
      <c r="THX1494" s="55"/>
      <c r="THY1494" s="55"/>
      <c r="THZ1494" s="55"/>
      <c r="TIA1494" s="55"/>
      <c r="TIB1494" s="55"/>
      <c r="TIC1494" s="55"/>
      <c r="TID1494" s="55"/>
      <c r="TIE1494" s="55"/>
      <c r="TIF1494" s="55"/>
      <c r="TIG1494" s="55"/>
      <c r="TIH1494" s="55"/>
      <c r="TII1494" s="55"/>
      <c r="TIJ1494" s="55"/>
      <c r="TIK1494" s="55"/>
      <c r="TIL1494" s="55"/>
      <c r="TIM1494" s="55"/>
      <c r="TIN1494" s="55"/>
      <c r="TIO1494" s="55"/>
      <c r="TIP1494" s="55"/>
      <c r="TIQ1494" s="55"/>
      <c r="TIR1494" s="55"/>
      <c r="TIS1494" s="55"/>
      <c r="TIT1494" s="55"/>
      <c r="TIU1494" s="55"/>
      <c r="TIV1494" s="55"/>
      <c r="TIW1494" s="55"/>
      <c r="TIX1494" s="55"/>
      <c r="TIY1494" s="55"/>
      <c r="TIZ1494" s="55"/>
      <c r="TJA1494" s="55"/>
      <c r="TJB1494" s="55"/>
      <c r="TJC1494" s="55"/>
      <c r="TJD1494" s="55"/>
      <c r="TJE1494" s="55"/>
      <c r="TJF1494" s="55"/>
      <c r="TJG1494" s="55"/>
      <c r="TJH1494" s="55"/>
      <c r="TJI1494" s="55"/>
      <c r="TJJ1494" s="55"/>
      <c r="TJK1494" s="55"/>
      <c r="TJL1494" s="55"/>
      <c r="TJM1494" s="55"/>
      <c r="TJN1494" s="55"/>
      <c r="TJO1494" s="55"/>
      <c r="TJP1494" s="55"/>
      <c r="TJQ1494" s="55"/>
      <c r="TJR1494" s="55"/>
      <c r="TJS1494" s="55"/>
      <c r="TJT1494" s="55"/>
      <c r="TJU1494" s="55"/>
      <c r="TJV1494" s="55"/>
      <c r="TJW1494" s="55"/>
      <c r="TJX1494" s="55"/>
      <c r="TJY1494" s="55"/>
      <c r="TJZ1494" s="55"/>
      <c r="TKA1494" s="55"/>
      <c r="TKB1494" s="55"/>
      <c r="TKC1494" s="55"/>
      <c r="TKD1494" s="55"/>
      <c r="TKE1494" s="55"/>
      <c r="TKF1494" s="55"/>
      <c r="TKG1494" s="55"/>
      <c r="TKH1494" s="55"/>
      <c r="TKI1494" s="55"/>
      <c r="TKJ1494" s="55"/>
      <c r="TKK1494" s="55"/>
      <c r="TKL1494" s="55"/>
      <c r="TKM1494" s="55"/>
      <c r="TKN1494" s="55"/>
      <c r="TKO1494" s="55"/>
      <c r="TKP1494" s="55"/>
      <c r="TKQ1494" s="55"/>
      <c r="TKR1494" s="55"/>
      <c r="TKS1494" s="55"/>
      <c r="TKT1494" s="55"/>
      <c r="TKU1494" s="55"/>
      <c r="TKV1494" s="55"/>
      <c r="TKW1494" s="55"/>
      <c r="TKX1494" s="55"/>
      <c r="TKY1494" s="55"/>
      <c r="TKZ1494" s="55"/>
      <c r="TLA1494" s="55"/>
      <c r="TLB1494" s="55"/>
      <c r="TLC1494" s="55"/>
      <c r="TLD1494" s="55"/>
      <c r="TLE1494" s="55"/>
      <c r="TLF1494" s="55"/>
      <c r="TLG1494" s="55"/>
      <c r="TLH1494" s="55"/>
      <c r="TLI1494" s="55"/>
      <c r="TLJ1494" s="55"/>
      <c r="TLK1494" s="55"/>
      <c r="TLL1494" s="55"/>
      <c r="TLM1494" s="55"/>
      <c r="TLN1494" s="55"/>
      <c r="TLO1494" s="55"/>
      <c r="TLP1494" s="55"/>
      <c r="TLQ1494" s="55"/>
      <c r="TLR1494" s="55"/>
      <c r="TLS1494" s="55"/>
      <c r="TLT1494" s="55"/>
      <c r="TLU1494" s="55"/>
      <c r="TLV1494" s="55"/>
      <c r="TLW1494" s="55"/>
      <c r="TLX1494" s="55"/>
      <c r="TLY1494" s="55"/>
      <c r="TLZ1494" s="55"/>
      <c r="TMA1494" s="55"/>
      <c r="TMB1494" s="55"/>
      <c r="TMC1494" s="55"/>
      <c r="TMD1494" s="55"/>
      <c r="TME1494" s="55"/>
      <c r="TMF1494" s="55"/>
      <c r="TMG1494" s="55"/>
      <c r="TMH1494" s="55"/>
      <c r="TMI1494" s="55"/>
      <c r="TMJ1494" s="55"/>
      <c r="TMK1494" s="55"/>
      <c r="TML1494" s="55"/>
      <c r="TMM1494" s="55"/>
      <c r="TMN1494" s="55"/>
      <c r="TMO1494" s="55"/>
      <c r="TMP1494" s="55"/>
      <c r="TMQ1494" s="55"/>
      <c r="TMR1494" s="55"/>
      <c r="TMS1494" s="55"/>
      <c r="TMT1494" s="55"/>
      <c r="TMU1494" s="55"/>
      <c r="TMV1494" s="55"/>
      <c r="TMW1494" s="55"/>
      <c r="TMX1494" s="55"/>
      <c r="TMY1494" s="55"/>
      <c r="TMZ1494" s="55"/>
      <c r="TNA1494" s="55"/>
      <c r="TNB1494" s="55"/>
      <c r="TNC1494" s="55"/>
      <c r="TND1494" s="55"/>
      <c r="TNE1494" s="55"/>
      <c r="TNF1494" s="55"/>
      <c r="TNG1494" s="55"/>
      <c r="TNH1494" s="55"/>
      <c r="TNI1494" s="55"/>
      <c r="TNJ1494" s="55"/>
      <c r="TNK1494" s="55"/>
      <c r="TNL1494" s="55"/>
      <c r="TNM1494" s="55"/>
      <c r="TNN1494" s="55"/>
      <c r="TNO1494" s="55"/>
      <c r="TNP1494" s="55"/>
      <c r="TNQ1494" s="55"/>
      <c r="TNR1494" s="55"/>
      <c r="TNS1494" s="55"/>
      <c r="TNT1494" s="55"/>
      <c r="TNU1494" s="55"/>
      <c r="TNV1494" s="55"/>
      <c r="TNW1494" s="55"/>
      <c r="TNX1494" s="55"/>
      <c r="TNY1494" s="55"/>
      <c r="TNZ1494" s="55"/>
      <c r="TOA1494" s="55"/>
      <c r="TOB1494" s="55"/>
      <c r="TOC1494" s="55"/>
      <c r="TOD1494" s="55"/>
      <c r="TOE1494" s="55"/>
      <c r="TOF1494" s="55"/>
      <c r="TOG1494" s="55"/>
      <c r="TOH1494" s="55"/>
      <c r="TOI1494" s="55"/>
      <c r="TOJ1494" s="55"/>
      <c r="TOK1494" s="55"/>
      <c r="TOL1494" s="55"/>
      <c r="TOM1494" s="55"/>
      <c r="TON1494" s="55"/>
      <c r="TOO1494" s="55"/>
      <c r="TOP1494" s="55"/>
      <c r="TOQ1494" s="55"/>
      <c r="TOR1494" s="55"/>
      <c r="TOS1494" s="55"/>
      <c r="TOT1494" s="55"/>
      <c r="TOU1494" s="55"/>
      <c r="TOV1494" s="55"/>
      <c r="TOW1494" s="55"/>
      <c r="TOX1494" s="55"/>
      <c r="TOY1494" s="55"/>
      <c r="TOZ1494" s="55"/>
      <c r="TPA1494" s="55"/>
      <c r="TPB1494" s="55"/>
      <c r="TPC1494" s="55"/>
      <c r="TPD1494" s="55"/>
      <c r="TPE1494" s="55"/>
      <c r="TPF1494" s="55"/>
      <c r="TPG1494" s="55"/>
      <c r="TPH1494" s="55"/>
      <c r="TPI1494" s="55"/>
      <c r="TPJ1494" s="55"/>
      <c r="TPK1494" s="55"/>
      <c r="TPL1494" s="55"/>
      <c r="TPM1494" s="55"/>
      <c r="TPN1494" s="55"/>
      <c r="TPO1494" s="55"/>
      <c r="TPP1494" s="55"/>
      <c r="TPQ1494" s="55"/>
      <c r="TPR1494" s="55"/>
      <c r="TPS1494" s="55"/>
      <c r="TPT1494" s="55"/>
      <c r="TPU1494" s="55"/>
      <c r="TPV1494" s="55"/>
      <c r="TPW1494" s="55"/>
      <c r="TPX1494" s="55"/>
      <c r="TPY1494" s="55"/>
      <c r="TPZ1494" s="55"/>
      <c r="TQA1494" s="55"/>
      <c r="TQB1494" s="55"/>
      <c r="TQC1494" s="55"/>
      <c r="TQD1494" s="55"/>
      <c r="TQE1494" s="55"/>
      <c r="TQF1494" s="55"/>
      <c r="TQG1494" s="55"/>
      <c r="TQH1494" s="55"/>
      <c r="TQI1494" s="55"/>
      <c r="TQJ1494" s="55"/>
      <c r="TQK1494" s="55"/>
      <c r="TQL1494" s="55"/>
      <c r="TQM1494" s="55"/>
      <c r="TQN1494" s="55"/>
      <c r="TQO1494" s="55"/>
      <c r="TQP1494" s="55"/>
      <c r="TQQ1494" s="55"/>
      <c r="TQR1494" s="55"/>
      <c r="TQS1494" s="55"/>
      <c r="TQT1494" s="55"/>
      <c r="TQU1494" s="55"/>
      <c r="TQV1494" s="55"/>
      <c r="TQW1494" s="55"/>
      <c r="TQX1494" s="55"/>
      <c r="TQY1494" s="55"/>
      <c r="TQZ1494" s="55"/>
      <c r="TRA1494" s="55"/>
      <c r="TRB1494" s="55"/>
      <c r="TRC1494" s="55"/>
      <c r="TRD1494" s="55"/>
      <c r="TRE1494" s="55"/>
      <c r="TRF1494" s="55"/>
      <c r="TRG1494" s="55"/>
      <c r="TRH1494" s="55"/>
      <c r="TRI1494" s="55"/>
      <c r="TRJ1494" s="55"/>
      <c r="TRK1494" s="55"/>
      <c r="TRL1494" s="55"/>
      <c r="TRM1494" s="55"/>
      <c r="TRN1494" s="55"/>
      <c r="TRO1494" s="55"/>
      <c r="TRP1494" s="55"/>
      <c r="TRQ1494" s="55"/>
      <c r="TRR1494" s="55"/>
      <c r="TRS1494" s="55"/>
      <c r="TRT1494" s="55"/>
      <c r="TRU1494" s="55"/>
      <c r="TRV1494" s="55"/>
      <c r="TRW1494" s="55"/>
      <c r="TRX1494" s="55"/>
      <c r="TRY1494" s="55"/>
      <c r="TRZ1494" s="55"/>
      <c r="TSA1494" s="55"/>
      <c r="TSB1494" s="55"/>
      <c r="TSC1494" s="55"/>
      <c r="TSD1494" s="55"/>
      <c r="TSE1494" s="55"/>
      <c r="TSF1494" s="55"/>
      <c r="TSG1494" s="55"/>
      <c r="TSH1494" s="55"/>
      <c r="TSI1494" s="55"/>
      <c r="TSJ1494" s="55"/>
      <c r="TSK1494" s="55"/>
      <c r="TSL1494" s="55"/>
      <c r="TSM1494" s="55"/>
      <c r="TSN1494" s="55"/>
      <c r="TSO1494" s="55"/>
      <c r="TSP1494" s="55"/>
      <c r="TSQ1494" s="55"/>
      <c r="TSR1494" s="55"/>
      <c r="TSS1494" s="55"/>
      <c r="TST1494" s="55"/>
      <c r="TSU1494" s="55"/>
      <c r="TSV1494" s="55"/>
      <c r="TSW1494" s="55"/>
      <c r="TSX1494" s="55"/>
      <c r="TSY1494" s="55"/>
      <c r="TSZ1494" s="55"/>
      <c r="TTA1494" s="55"/>
      <c r="TTB1494" s="55"/>
      <c r="TTC1494" s="55"/>
      <c r="TTD1494" s="55"/>
      <c r="TTE1494" s="55"/>
      <c r="TTF1494" s="55"/>
      <c r="TTG1494" s="55"/>
      <c r="TTH1494" s="55"/>
      <c r="TTI1494" s="55"/>
      <c r="TTJ1494" s="55"/>
      <c r="TTK1494" s="55"/>
      <c r="TTL1494" s="55"/>
      <c r="TTM1494" s="55"/>
      <c r="TTN1494" s="55"/>
      <c r="TTO1494" s="55"/>
      <c r="TTP1494" s="55"/>
      <c r="TTQ1494" s="55"/>
      <c r="TTR1494" s="55"/>
      <c r="TTS1494" s="55"/>
      <c r="TTT1494" s="55"/>
      <c r="TTU1494" s="55"/>
      <c r="TTV1494" s="55"/>
      <c r="TTW1494" s="55"/>
      <c r="TTX1494" s="55"/>
      <c r="TTY1494" s="55"/>
      <c r="TTZ1494" s="55"/>
      <c r="TUA1494" s="55"/>
      <c r="TUB1494" s="55"/>
      <c r="TUC1494" s="55"/>
      <c r="TUD1494" s="55"/>
      <c r="TUE1494" s="55"/>
      <c r="TUF1494" s="55"/>
      <c r="TUG1494" s="55"/>
      <c r="TUH1494" s="55"/>
      <c r="TUI1494" s="55"/>
      <c r="TUJ1494" s="55"/>
      <c r="TUK1494" s="55"/>
      <c r="TUL1494" s="55"/>
      <c r="TUM1494" s="55"/>
      <c r="TUN1494" s="55"/>
      <c r="TUO1494" s="55"/>
      <c r="TUP1494" s="55"/>
      <c r="TUQ1494" s="55"/>
      <c r="TUR1494" s="55"/>
      <c r="TUS1494" s="55"/>
      <c r="TUT1494" s="55"/>
      <c r="TUU1494" s="55"/>
      <c r="TUV1494" s="55"/>
      <c r="TUW1494" s="55"/>
      <c r="TUX1494" s="55"/>
      <c r="TUY1494" s="55"/>
      <c r="TUZ1494" s="55"/>
      <c r="TVA1494" s="55"/>
      <c r="TVB1494" s="55"/>
      <c r="TVC1494" s="55"/>
      <c r="TVD1494" s="55"/>
      <c r="TVE1494" s="55"/>
      <c r="TVF1494" s="55"/>
      <c r="TVG1494" s="55"/>
      <c r="TVH1494" s="55"/>
      <c r="TVI1494" s="55"/>
      <c r="TVJ1494" s="55"/>
      <c r="TVK1494" s="55"/>
      <c r="TVL1494" s="55"/>
      <c r="TVM1494" s="55"/>
      <c r="TVN1494" s="55"/>
      <c r="TVO1494" s="55"/>
      <c r="TVP1494" s="55"/>
      <c r="TVQ1494" s="55"/>
      <c r="TVR1494" s="55"/>
      <c r="TVS1494" s="55"/>
      <c r="TVT1494" s="55"/>
      <c r="TVU1494" s="55"/>
      <c r="TVV1494" s="55"/>
      <c r="TVW1494" s="55"/>
      <c r="TVX1494" s="55"/>
      <c r="TVY1494" s="55"/>
      <c r="TVZ1494" s="55"/>
      <c r="TWA1494" s="55"/>
      <c r="TWB1494" s="55"/>
      <c r="TWC1494" s="55"/>
      <c r="TWD1494" s="55"/>
      <c r="TWE1494" s="55"/>
      <c r="TWF1494" s="55"/>
      <c r="TWG1494" s="55"/>
      <c r="TWH1494" s="55"/>
      <c r="TWI1494" s="55"/>
      <c r="TWJ1494" s="55"/>
      <c r="TWK1494" s="55"/>
      <c r="TWL1494" s="55"/>
      <c r="TWM1494" s="55"/>
      <c r="TWN1494" s="55"/>
      <c r="TWO1494" s="55"/>
      <c r="TWP1494" s="55"/>
      <c r="TWQ1494" s="55"/>
      <c r="TWR1494" s="55"/>
      <c r="TWS1494" s="55"/>
      <c r="TWT1494" s="55"/>
      <c r="TWU1494" s="55"/>
      <c r="TWV1494" s="55"/>
      <c r="TWW1494" s="55"/>
      <c r="TWX1494" s="55"/>
      <c r="TWY1494" s="55"/>
      <c r="TWZ1494" s="55"/>
      <c r="TXA1494" s="55"/>
      <c r="TXB1494" s="55"/>
      <c r="TXC1494" s="55"/>
      <c r="TXD1494" s="55"/>
      <c r="TXE1494" s="55"/>
      <c r="TXF1494" s="55"/>
      <c r="TXG1494" s="55"/>
      <c r="TXH1494" s="55"/>
      <c r="TXI1494" s="55"/>
      <c r="TXJ1494" s="55"/>
      <c r="TXK1494" s="55"/>
      <c r="TXL1494" s="55"/>
      <c r="TXM1494" s="55"/>
      <c r="TXN1494" s="55"/>
      <c r="TXO1494" s="55"/>
      <c r="TXP1494" s="55"/>
      <c r="TXQ1494" s="55"/>
      <c r="TXR1494" s="55"/>
      <c r="TXS1494" s="55"/>
      <c r="TXT1494" s="55"/>
      <c r="TXU1494" s="55"/>
      <c r="TXV1494" s="55"/>
      <c r="TXW1494" s="55"/>
      <c r="TXX1494" s="55"/>
      <c r="TXY1494" s="55"/>
      <c r="TXZ1494" s="55"/>
      <c r="TYA1494" s="55"/>
      <c r="TYB1494" s="55"/>
      <c r="TYC1494" s="55"/>
      <c r="TYD1494" s="55"/>
      <c r="TYE1494" s="55"/>
      <c r="TYF1494" s="55"/>
      <c r="TYG1494" s="55"/>
      <c r="TYH1494" s="55"/>
      <c r="TYI1494" s="55"/>
      <c r="TYJ1494" s="55"/>
      <c r="TYK1494" s="55"/>
      <c r="TYL1494" s="55"/>
      <c r="TYM1494" s="55"/>
      <c r="TYN1494" s="55"/>
      <c r="TYO1494" s="55"/>
      <c r="TYP1494" s="55"/>
      <c r="TYQ1494" s="55"/>
      <c r="TYR1494" s="55"/>
      <c r="TYS1494" s="55"/>
      <c r="TYT1494" s="55"/>
      <c r="TYU1494" s="55"/>
      <c r="TYV1494" s="55"/>
      <c r="TYW1494" s="55"/>
      <c r="TYX1494" s="55"/>
      <c r="TYY1494" s="55"/>
      <c r="TYZ1494" s="55"/>
      <c r="TZA1494" s="55"/>
      <c r="TZB1494" s="55"/>
      <c r="TZC1494" s="55"/>
      <c r="TZD1494" s="55"/>
      <c r="TZE1494" s="55"/>
      <c r="TZF1494" s="55"/>
      <c r="TZG1494" s="55"/>
      <c r="TZH1494" s="55"/>
      <c r="TZI1494" s="55"/>
      <c r="TZJ1494" s="55"/>
      <c r="TZK1494" s="55"/>
      <c r="TZL1494" s="55"/>
      <c r="TZM1494" s="55"/>
      <c r="TZN1494" s="55"/>
      <c r="TZO1494" s="55"/>
      <c r="TZP1494" s="55"/>
      <c r="TZQ1494" s="55"/>
      <c r="TZR1494" s="55"/>
      <c r="TZS1494" s="55"/>
      <c r="TZT1494" s="55"/>
      <c r="TZU1494" s="55"/>
      <c r="TZV1494" s="55"/>
      <c r="TZW1494" s="55"/>
      <c r="TZX1494" s="55"/>
      <c r="TZY1494" s="55"/>
      <c r="TZZ1494" s="55"/>
      <c r="UAA1494" s="55"/>
      <c r="UAB1494" s="55"/>
      <c r="UAC1494" s="55"/>
      <c r="UAD1494" s="55"/>
      <c r="UAE1494" s="55"/>
      <c r="UAF1494" s="55"/>
      <c r="UAG1494" s="55"/>
      <c r="UAH1494" s="55"/>
      <c r="UAI1494" s="55"/>
      <c r="UAJ1494" s="55"/>
      <c r="UAK1494" s="55"/>
      <c r="UAL1494" s="55"/>
      <c r="UAM1494" s="55"/>
      <c r="UAN1494" s="55"/>
      <c r="UAO1494" s="55"/>
      <c r="UAP1494" s="55"/>
      <c r="UAQ1494" s="55"/>
      <c r="UAR1494" s="55"/>
      <c r="UAS1494" s="55"/>
      <c r="UAT1494" s="55"/>
      <c r="UAU1494" s="55"/>
      <c r="UAV1494" s="55"/>
      <c r="UAW1494" s="55"/>
      <c r="UAX1494" s="55"/>
      <c r="UAY1494" s="55"/>
      <c r="UAZ1494" s="55"/>
      <c r="UBA1494" s="55"/>
      <c r="UBB1494" s="55"/>
      <c r="UBC1494" s="55"/>
      <c r="UBD1494" s="55"/>
      <c r="UBE1494" s="55"/>
      <c r="UBF1494" s="55"/>
      <c r="UBG1494" s="55"/>
      <c r="UBH1494" s="55"/>
      <c r="UBI1494" s="55"/>
      <c r="UBJ1494" s="55"/>
      <c r="UBK1494" s="55"/>
      <c r="UBL1494" s="55"/>
      <c r="UBM1494" s="55"/>
      <c r="UBN1494" s="55"/>
      <c r="UBO1494" s="55"/>
      <c r="UBP1494" s="55"/>
      <c r="UBQ1494" s="55"/>
      <c r="UBR1494" s="55"/>
      <c r="UBS1494" s="55"/>
      <c r="UBT1494" s="55"/>
      <c r="UBU1494" s="55"/>
      <c r="UBV1494" s="55"/>
      <c r="UBW1494" s="55"/>
      <c r="UBX1494" s="55"/>
      <c r="UBY1494" s="55"/>
      <c r="UBZ1494" s="55"/>
      <c r="UCA1494" s="55"/>
      <c r="UCB1494" s="55"/>
      <c r="UCC1494" s="55"/>
      <c r="UCD1494" s="55"/>
      <c r="UCE1494" s="55"/>
      <c r="UCF1494" s="55"/>
      <c r="UCG1494" s="55"/>
      <c r="UCH1494" s="55"/>
      <c r="UCI1494" s="55"/>
      <c r="UCJ1494" s="55"/>
      <c r="UCK1494" s="55"/>
      <c r="UCL1494" s="55"/>
      <c r="UCM1494" s="55"/>
      <c r="UCN1494" s="55"/>
      <c r="UCO1494" s="55"/>
      <c r="UCP1494" s="55"/>
      <c r="UCQ1494" s="55"/>
      <c r="UCR1494" s="55"/>
      <c r="UCS1494" s="55"/>
      <c r="UCT1494" s="55"/>
      <c r="UCU1494" s="55"/>
      <c r="UCV1494" s="55"/>
      <c r="UCW1494" s="55"/>
      <c r="UCX1494" s="55"/>
      <c r="UCY1494" s="55"/>
      <c r="UCZ1494" s="55"/>
      <c r="UDA1494" s="55"/>
      <c r="UDB1494" s="55"/>
      <c r="UDC1494" s="55"/>
      <c r="UDD1494" s="55"/>
      <c r="UDE1494" s="55"/>
      <c r="UDF1494" s="55"/>
      <c r="UDG1494" s="55"/>
      <c r="UDH1494" s="55"/>
      <c r="UDI1494" s="55"/>
      <c r="UDJ1494" s="55"/>
      <c r="UDK1494" s="55"/>
      <c r="UDL1494" s="55"/>
      <c r="UDM1494" s="55"/>
      <c r="UDN1494" s="55"/>
      <c r="UDO1494" s="55"/>
      <c r="UDP1494" s="55"/>
      <c r="UDQ1494" s="55"/>
      <c r="UDR1494" s="55"/>
      <c r="UDS1494" s="55"/>
      <c r="UDT1494" s="55"/>
      <c r="UDU1494" s="55"/>
      <c r="UDV1494" s="55"/>
      <c r="UDW1494" s="55"/>
      <c r="UDX1494" s="55"/>
      <c r="UDY1494" s="55"/>
      <c r="UDZ1494" s="55"/>
      <c r="UEA1494" s="55"/>
      <c r="UEB1494" s="55"/>
      <c r="UEC1494" s="55"/>
      <c r="UED1494" s="55"/>
      <c r="UEE1494" s="55"/>
      <c r="UEF1494" s="55"/>
      <c r="UEG1494" s="55"/>
      <c r="UEH1494" s="55"/>
      <c r="UEI1494" s="55"/>
      <c r="UEJ1494" s="55"/>
      <c r="UEK1494" s="55"/>
      <c r="UEL1494" s="55"/>
      <c r="UEM1494" s="55"/>
      <c r="UEN1494" s="55"/>
      <c r="UEO1494" s="55"/>
      <c r="UEP1494" s="55"/>
      <c r="UEQ1494" s="55"/>
      <c r="UER1494" s="55"/>
      <c r="UES1494" s="55"/>
      <c r="UET1494" s="55"/>
      <c r="UEU1494" s="55"/>
      <c r="UEV1494" s="55"/>
      <c r="UEW1494" s="55"/>
      <c r="UEX1494" s="55"/>
      <c r="UEY1494" s="55"/>
      <c r="UEZ1494" s="55"/>
      <c r="UFA1494" s="55"/>
      <c r="UFB1494" s="55"/>
      <c r="UFC1494" s="55"/>
      <c r="UFD1494" s="55"/>
      <c r="UFE1494" s="55"/>
      <c r="UFF1494" s="55"/>
      <c r="UFG1494" s="55"/>
      <c r="UFH1494" s="55"/>
      <c r="UFI1494" s="55"/>
      <c r="UFJ1494" s="55"/>
      <c r="UFK1494" s="55"/>
      <c r="UFL1494" s="55"/>
      <c r="UFM1494" s="55"/>
      <c r="UFN1494" s="55"/>
      <c r="UFO1494" s="55"/>
      <c r="UFP1494" s="55"/>
      <c r="UFQ1494" s="55"/>
      <c r="UFR1494" s="55"/>
      <c r="UFS1494" s="55"/>
      <c r="UFT1494" s="55"/>
      <c r="UFU1494" s="55"/>
      <c r="UFV1494" s="55"/>
      <c r="UFW1494" s="55"/>
      <c r="UFX1494" s="55"/>
      <c r="UFY1494" s="55"/>
      <c r="UFZ1494" s="55"/>
      <c r="UGA1494" s="55"/>
      <c r="UGB1494" s="55"/>
      <c r="UGC1494" s="55"/>
      <c r="UGD1494" s="55"/>
      <c r="UGE1494" s="55"/>
      <c r="UGF1494" s="55"/>
      <c r="UGG1494" s="55"/>
      <c r="UGH1494" s="55"/>
      <c r="UGI1494" s="55"/>
      <c r="UGJ1494" s="55"/>
      <c r="UGK1494" s="55"/>
      <c r="UGL1494" s="55"/>
      <c r="UGM1494" s="55"/>
      <c r="UGN1494" s="55"/>
      <c r="UGO1494" s="55"/>
      <c r="UGP1494" s="55"/>
      <c r="UGQ1494" s="55"/>
      <c r="UGR1494" s="55"/>
      <c r="UGS1494" s="55"/>
      <c r="UGT1494" s="55"/>
      <c r="UGU1494" s="55"/>
      <c r="UGV1494" s="55"/>
      <c r="UGW1494" s="55"/>
      <c r="UGX1494" s="55"/>
      <c r="UGY1494" s="55"/>
      <c r="UGZ1494" s="55"/>
      <c r="UHA1494" s="55"/>
      <c r="UHB1494" s="55"/>
      <c r="UHC1494" s="55"/>
      <c r="UHD1494" s="55"/>
      <c r="UHE1494" s="55"/>
      <c r="UHF1494" s="55"/>
      <c r="UHG1494" s="55"/>
      <c r="UHH1494" s="55"/>
      <c r="UHI1494" s="55"/>
      <c r="UHJ1494" s="55"/>
      <c r="UHK1494" s="55"/>
      <c r="UHL1494" s="55"/>
      <c r="UHM1494" s="55"/>
      <c r="UHN1494" s="55"/>
      <c r="UHO1494" s="55"/>
      <c r="UHP1494" s="55"/>
      <c r="UHQ1494" s="55"/>
      <c r="UHR1494" s="55"/>
      <c r="UHS1494" s="55"/>
      <c r="UHT1494" s="55"/>
      <c r="UHU1494" s="55"/>
      <c r="UHV1494" s="55"/>
      <c r="UHW1494" s="55"/>
      <c r="UHX1494" s="55"/>
      <c r="UHY1494" s="55"/>
      <c r="UHZ1494" s="55"/>
      <c r="UIA1494" s="55"/>
      <c r="UIB1494" s="55"/>
      <c r="UIC1494" s="55"/>
      <c r="UID1494" s="55"/>
      <c r="UIE1494" s="55"/>
      <c r="UIF1494" s="55"/>
      <c r="UIG1494" s="55"/>
      <c r="UIH1494" s="55"/>
      <c r="UII1494" s="55"/>
      <c r="UIJ1494" s="55"/>
      <c r="UIK1494" s="55"/>
      <c r="UIL1494" s="55"/>
      <c r="UIM1494" s="55"/>
      <c r="UIN1494" s="55"/>
      <c r="UIO1494" s="55"/>
      <c r="UIP1494" s="55"/>
      <c r="UIQ1494" s="55"/>
      <c r="UIR1494" s="55"/>
      <c r="UIS1494" s="55"/>
      <c r="UIT1494" s="55"/>
      <c r="UIU1494" s="55"/>
      <c r="UIV1494" s="55"/>
      <c r="UIW1494" s="55"/>
      <c r="UIX1494" s="55"/>
      <c r="UIY1494" s="55"/>
      <c r="UIZ1494" s="55"/>
      <c r="UJA1494" s="55"/>
      <c r="UJB1494" s="55"/>
      <c r="UJC1494" s="55"/>
      <c r="UJD1494" s="55"/>
      <c r="UJE1494" s="55"/>
      <c r="UJF1494" s="55"/>
      <c r="UJG1494" s="55"/>
      <c r="UJH1494" s="55"/>
      <c r="UJI1494" s="55"/>
      <c r="UJJ1494" s="55"/>
      <c r="UJK1494" s="55"/>
      <c r="UJL1494" s="55"/>
      <c r="UJM1494" s="55"/>
      <c r="UJN1494" s="55"/>
      <c r="UJO1494" s="55"/>
      <c r="UJP1494" s="55"/>
      <c r="UJQ1494" s="55"/>
      <c r="UJR1494" s="55"/>
      <c r="UJS1494" s="55"/>
      <c r="UJT1494" s="55"/>
      <c r="UJU1494" s="55"/>
      <c r="UJV1494" s="55"/>
      <c r="UJW1494" s="55"/>
      <c r="UJX1494" s="55"/>
      <c r="UJY1494" s="55"/>
      <c r="UJZ1494" s="55"/>
      <c r="UKA1494" s="55"/>
      <c r="UKB1494" s="55"/>
      <c r="UKC1494" s="55"/>
      <c r="UKD1494" s="55"/>
      <c r="UKE1494" s="55"/>
      <c r="UKF1494" s="55"/>
      <c r="UKG1494" s="55"/>
      <c r="UKH1494" s="55"/>
      <c r="UKI1494" s="55"/>
      <c r="UKJ1494" s="55"/>
      <c r="UKK1494" s="55"/>
      <c r="UKL1494" s="55"/>
      <c r="UKM1494" s="55"/>
      <c r="UKN1494" s="55"/>
      <c r="UKO1494" s="55"/>
      <c r="UKP1494" s="55"/>
      <c r="UKQ1494" s="55"/>
      <c r="UKR1494" s="55"/>
      <c r="UKS1494" s="55"/>
      <c r="UKT1494" s="55"/>
      <c r="UKU1494" s="55"/>
      <c r="UKV1494" s="55"/>
      <c r="UKW1494" s="55"/>
      <c r="UKX1494" s="55"/>
      <c r="UKY1494" s="55"/>
      <c r="UKZ1494" s="55"/>
      <c r="ULA1494" s="55"/>
      <c r="ULB1494" s="55"/>
      <c r="ULC1494" s="55"/>
      <c r="ULD1494" s="55"/>
      <c r="ULE1494" s="55"/>
      <c r="ULF1494" s="55"/>
      <c r="ULG1494" s="55"/>
      <c r="ULH1494" s="55"/>
      <c r="ULI1494" s="55"/>
      <c r="ULJ1494" s="55"/>
      <c r="ULK1494" s="55"/>
      <c r="ULL1494" s="55"/>
      <c r="ULM1494" s="55"/>
      <c r="ULN1494" s="55"/>
      <c r="ULO1494" s="55"/>
      <c r="ULP1494" s="55"/>
      <c r="ULQ1494" s="55"/>
      <c r="ULR1494" s="55"/>
      <c r="ULS1494" s="55"/>
      <c r="ULT1494" s="55"/>
      <c r="ULU1494" s="55"/>
      <c r="ULV1494" s="55"/>
      <c r="ULW1494" s="55"/>
      <c r="ULX1494" s="55"/>
      <c r="ULY1494" s="55"/>
      <c r="ULZ1494" s="55"/>
      <c r="UMA1494" s="55"/>
      <c r="UMB1494" s="55"/>
      <c r="UMC1494" s="55"/>
      <c r="UMD1494" s="55"/>
      <c r="UME1494" s="55"/>
      <c r="UMF1494" s="55"/>
      <c r="UMG1494" s="55"/>
      <c r="UMH1494" s="55"/>
      <c r="UMI1494" s="55"/>
      <c r="UMJ1494" s="55"/>
      <c r="UMK1494" s="55"/>
      <c r="UML1494" s="55"/>
      <c r="UMM1494" s="55"/>
      <c r="UMN1494" s="55"/>
      <c r="UMO1494" s="55"/>
      <c r="UMP1494" s="55"/>
      <c r="UMQ1494" s="55"/>
      <c r="UMR1494" s="55"/>
      <c r="UMS1494" s="55"/>
      <c r="UMT1494" s="55"/>
      <c r="UMU1494" s="55"/>
      <c r="UMV1494" s="55"/>
      <c r="UMW1494" s="55"/>
      <c r="UMX1494" s="55"/>
      <c r="UMY1494" s="55"/>
      <c r="UMZ1494" s="55"/>
      <c r="UNA1494" s="55"/>
      <c r="UNB1494" s="55"/>
      <c r="UNC1494" s="55"/>
      <c r="UND1494" s="55"/>
      <c r="UNE1494" s="55"/>
      <c r="UNF1494" s="55"/>
      <c r="UNG1494" s="55"/>
      <c r="UNH1494" s="55"/>
      <c r="UNI1494" s="55"/>
      <c r="UNJ1494" s="55"/>
      <c r="UNK1494" s="55"/>
      <c r="UNL1494" s="55"/>
      <c r="UNM1494" s="55"/>
      <c r="UNN1494" s="55"/>
      <c r="UNO1494" s="55"/>
      <c r="UNP1494" s="55"/>
      <c r="UNQ1494" s="55"/>
      <c r="UNR1494" s="55"/>
      <c r="UNS1494" s="55"/>
      <c r="UNT1494" s="55"/>
      <c r="UNU1494" s="55"/>
      <c r="UNV1494" s="55"/>
      <c r="UNW1494" s="55"/>
      <c r="UNX1494" s="55"/>
      <c r="UNY1494" s="55"/>
      <c r="UNZ1494" s="55"/>
      <c r="UOA1494" s="55"/>
      <c r="UOB1494" s="55"/>
      <c r="UOC1494" s="55"/>
      <c r="UOD1494" s="55"/>
      <c r="UOE1494" s="55"/>
      <c r="UOF1494" s="55"/>
      <c r="UOG1494" s="55"/>
      <c r="UOH1494" s="55"/>
      <c r="UOI1494" s="55"/>
      <c r="UOJ1494" s="55"/>
      <c r="UOK1494" s="55"/>
      <c r="UOL1494" s="55"/>
      <c r="UOM1494" s="55"/>
      <c r="UON1494" s="55"/>
      <c r="UOO1494" s="55"/>
      <c r="UOP1494" s="55"/>
      <c r="UOQ1494" s="55"/>
      <c r="UOR1494" s="55"/>
      <c r="UOS1494" s="55"/>
      <c r="UOT1494" s="55"/>
      <c r="UOU1494" s="55"/>
      <c r="UOV1494" s="55"/>
      <c r="UOW1494" s="55"/>
      <c r="UOX1494" s="55"/>
      <c r="UOY1494" s="55"/>
      <c r="UOZ1494" s="55"/>
      <c r="UPA1494" s="55"/>
      <c r="UPB1494" s="55"/>
      <c r="UPC1494" s="55"/>
      <c r="UPD1494" s="55"/>
      <c r="UPE1494" s="55"/>
      <c r="UPF1494" s="55"/>
      <c r="UPG1494" s="55"/>
      <c r="UPH1494" s="55"/>
      <c r="UPI1494" s="55"/>
      <c r="UPJ1494" s="55"/>
      <c r="UPK1494" s="55"/>
      <c r="UPL1494" s="55"/>
      <c r="UPM1494" s="55"/>
      <c r="UPN1494" s="55"/>
      <c r="UPO1494" s="55"/>
      <c r="UPP1494" s="55"/>
      <c r="UPQ1494" s="55"/>
      <c r="UPR1494" s="55"/>
      <c r="UPS1494" s="55"/>
      <c r="UPT1494" s="55"/>
      <c r="UPU1494" s="55"/>
      <c r="UPV1494" s="55"/>
      <c r="UPW1494" s="55"/>
      <c r="UPX1494" s="55"/>
      <c r="UPY1494" s="55"/>
      <c r="UPZ1494" s="55"/>
      <c r="UQA1494" s="55"/>
      <c r="UQB1494" s="55"/>
      <c r="UQC1494" s="55"/>
      <c r="UQD1494" s="55"/>
      <c r="UQE1494" s="55"/>
      <c r="UQF1494" s="55"/>
      <c r="UQG1494" s="55"/>
      <c r="UQH1494" s="55"/>
      <c r="UQI1494" s="55"/>
      <c r="UQJ1494" s="55"/>
      <c r="UQK1494" s="55"/>
      <c r="UQL1494" s="55"/>
      <c r="UQM1494" s="55"/>
      <c r="UQN1494" s="55"/>
      <c r="UQO1494" s="55"/>
      <c r="UQP1494" s="55"/>
      <c r="UQQ1494" s="55"/>
      <c r="UQR1494" s="55"/>
      <c r="UQS1494" s="55"/>
      <c r="UQT1494" s="55"/>
      <c r="UQU1494" s="55"/>
      <c r="UQV1494" s="55"/>
      <c r="UQW1494" s="55"/>
      <c r="UQX1494" s="55"/>
      <c r="UQY1494" s="55"/>
      <c r="UQZ1494" s="55"/>
      <c r="URA1494" s="55"/>
      <c r="URB1494" s="55"/>
      <c r="URC1494" s="55"/>
      <c r="URD1494" s="55"/>
      <c r="URE1494" s="55"/>
      <c r="URF1494" s="55"/>
      <c r="URG1494" s="55"/>
      <c r="URH1494" s="55"/>
      <c r="URI1494" s="55"/>
      <c r="URJ1494" s="55"/>
      <c r="URK1494" s="55"/>
      <c r="URL1494" s="55"/>
      <c r="URM1494" s="55"/>
      <c r="URN1494" s="55"/>
      <c r="URO1494" s="55"/>
      <c r="URP1494" s="55"/>
      <c r="URQ1494" s="55"/>
      <c r="URR1494" s="55"/>
      <c r="URS1494" s="55"/>
      <c r="URT1494" s="55"/>
      <c r="URU1494" s="55"/>
      <c r="URV1494" s="55"/>
      <c r="URW1494" s="55"/>
      <c r="URX1494" s="55"/>
      <c r="URY1494" s="55"/>
      <c r="URZ1494" s="55"/>
      <c r="USA1494" s="55"/>
      <c r="USB1494" s="55"/>
      <c r="USC1494" s="55"/>
      <c r="USD1494" s="55"/>
      <c r="USE1494" s="55"/>
      <c r="USF1494" s="55"/>
      <c r="USG1494" s="55"/>
      <c r="USH1494" s="55"/>
      <c r="USI1494" s="55"/>
      <c r="USJ1494" s="55"/>
      <c r="USK1494" s="55"/>
      <c r="USL1494" s="55"/>
      <c r="USM1494" s="55"/>
      <c r="USN1494" s="55"/>
      <c r="USO1494" s="55"/>
      <c r="USP1494" s="55"/>
      <c r="USQ1494" s="55"/>
      <c r="USR1494" s="55"/>
      <c r="USS1494" s="55"/>
      <c r="UST1494" s="55"/>
      <c r="USU1494" s="55"/>
      <c r="USV1494" s="55"/>
      <c r="USW1494" s="55"/>
      <c r="USX1494" s="55"/>
      <c r="USY1494" s="55"/>
      <c r="USZ1494" s="55"/>
      <c r="UTA1494" s="55"/>
      <c r="UTB1494" s="55"/>
      <c r="UTC1494" s="55"/>
      <c r="UTD1494" s="55"/>
      <c r="UTE1494" s="55"/>
      <c r="UTF1494" s="55"/>
      <c r="UTG1494" s="55"/>
      <c r="UTH1494" s="55"/>
      <c r="UTI1494" s="55"/>
      <c r="UTJ1494" s="55"/>
      <c r="UTK1494" s="55"/>
      <c r="UTL1494" s="55"/>
      <c r="UTM1494" s="55"/>
      <c r="UTN1494" s="55"/>
      <c r="UTO1494" s="55"/>
      <c r="UTP1494" s="55"/>
      <c r="UTQ1494" s="55"/>
      <c r="UTR1494" s="55"/>
      <c r="UTS1494" s="55"/>
      <c r="UTT1494" s="55"/>
      <c r="UTU1494" s="55"/>
      <c r="UTV1494" s="55"/>
      <c r="UTW1494" s="55"/>
      <c r="UTX1494" s="55"/>
      <c r="UTY1494" s="55"/>
      <c r="UTZ1494" s="55"/>
      <c r="UUA1494" s="55"/>
      <c r="UUB1494" s="55"/>
      <c r="UUC1494" s="55"/>
      <c r="UUD1494" s="55"/>
      <c r="UUE1494" s="55"/>
      <c r="UUF1494" s="55"/>
      <c r="UUG1494" s="55"/>
      <c r="UUH1494" s="55"/>
      <c r="UUI1494" s="55"/>
      <c r="UUJ1494" s="55"/>
      <c r="UUK1494" s="55"/>
      <c r="UUL1494" s="55"/>
      <c r="UUM1494" s="55"/>
      <c r="UUN1494" s="55"/>
      <c r="UUO1494" s="55"/>
      <c r="UUP1494" s="55"/>
      <c r="UUQ1494" s="55"/>
      <c r="UUR1494" s="55"/>
      <c r="UUS1494" s="55"/>
      <c r="UUT1494" s="55"/>
      <c r="UUU1494" s="55"/>
      <c r="UUV1494" s="55"/>
      <c r="UUW1494" s="55"/>
      <c r="UUX1494" s="55"/>
      <c r="UUY1494" s="55"/>
      <c r="UUZ1494" s="55"/>
      <c r="UVA1494" s="55"/>
      <c r="UVB1494" s="55"/>
      <c r="UVC1494" s="55"/>
      <c r="UVD1494" s="55"/>
      <c r="UVE1494" s="55"/>
      <c r="UVF1494" s="55"/>
      <c r="UVG1494" s="55"/>
      <c r="UVH1494" s="55"/>
      <c r="UVI1494" s="55"/>
      <c r="UVJ1494" s="55"/>
      <c r="UVK1494" s="55"/>
      <c r="UVL1494" s="55"/>
      <c r="UVM1494" s="55"/>
      <c r="UVN1494" s="55"/>
      <c r="UVO1494" s="55"/>
      <c r="UVP1494" s="55"/>
      <c r="UVQ1494" s="55"/>
      <c r="UVR1494" s="55"/>
      <c r="UVS1494" s="55"/>
      <c r="UVT1494" s="55"/>
      <c r="UVU1494" s="55"/>
      <c r="UVV1494" s="55"/>
      <c r="UVW1494" s="55"/>
      <c r="UVX1494" s="55"/>
      <c r="UVY1494" s="55"/>
      <c r="UVZ1494" s="55"/>
      <c r="UWA1494" s="55"/>
      <c r="UWB1494" s="55"/>
      <c r="UWC1494" s="55"/>
      <c r="UWD1494" s="55"/>
      <c r="UWE1494" s="55"/>
      <c r="UWF1494" s="55"/>
      <c r="UWG1494" s="55"/>
      <c r="UWH1494" s="55"/>
      <c r="UWI1494" s="55"/>
      <c r="UWJ1494" s="55"/>
      <c r="UWK1494" s="55"/>
      <c r="UWL1494" s="55"/>
      <c r="UWM1494" s="55"/>
      <c r="UWN1494" s="55"/>
      <c r="UWO1494" s="55"/>
      <c r="UWP1494" s="55"/>
      <c r="UWQ1494" s="55"/>
      <c r="UWR1494" s="55"/>
      <c r="UWS1494" s="55"/>
      <c r="UWT1494" s="55"/>
      <c r="UWU1494" s="55"/>
      <c r="UWV1494" s="55"/>
      <c r="UWW1494" s="55"/>
      <c r="UWX1494" s="55"/>
      <c r="UWY1494" s="55"/>
      <c r="UWZ1494" s="55"/>
      <c r="UXA1494" s="55"/>
      <c r="UXB1494" s="55"/>
      <c r="UXC1494" s="55"/>
      <c r="UXD1494" s="55"/>
      <c r="UXE1494" s="55"/>
      <c r="UXF1494" s="55"/>
      <c r="UXG1494" s="55"/>
      <c r="UXH1494" s="55"/>
      <c r="UXI1494" s="55"/>
      <c r="UXJ1494" s="55"/>
      <c r="UXK1494" s="55"/>
      <c r="UXL1494" s="55"/>
      <c r="UXM1494" s="55"/>
      <c r="UXN1494" s="55"/>
      <c r="UXO1494" s="55"/>
      <c r="UXP1494" s="55"/>
      <c r="UXQ1494" s="55"/>
      <c r="UXR1494" s="55"/>
      <c r="UXS1494" s="55"/>
      <c r="UXT1494" s="55"/>
      <c r="UXU1494" s="55"/>
      <c r="UXV1494" s="55"/>
      <c r="UXW1494" s="55"/>
      <c r="UXX1494" s="55"/>
      <c r="UXY1494" s="55"/>
      <c r="UXZ1494" s="55"/>
      <c r="UYA1494" s="55"/>
      <c r="UYB1494" s="55"/>
      <c r="UYC1494" s="55"/>
      <c r="UYD1494" s="55"/>
      <c r="UYE1494" s="55"/>
      <c r="UYF1494" s="55"/>
      <c r="UYG1494" s="55"/>
      <c r="UYH1494" s="55"/>
      <c r="UYI1494" s="55"/>
      <c r="UYJ1494" s="55"/>
      <c r="UYK1494" s="55"/>
      <c r="UYL1494" s="55"/>
      <c r="UYM1494" s="55"/>
      <c r="UYN1494" s="55"/>
      <c r="UYO1494" s="55"/>
      <c r="UYP1494" s="55"/>
      <c r="UYQ1494" s="55"/>
      <c r="UYR1494" s="55"/>
      <c r="UYS1494" s="55"/>
      <c r="UYT1494" s="55"/>
      <c r="UYU1494" s="55"/>
      <c r="UYV1494" s="55"/>
      <c r="UYW1494" s="55"/>
      <c r="UYX1494" s="55"/>
      <c r="UYY1494" s="55"/>
      <c r="UYZ1494" s="55"/>
      <c r="UZA1494" s="55"/>
      <c r="UZB1494" s="55"/>
      <c r="UZC1494" s="55"/>
      <c r="UZD1494" s="55"/>
      <c r="UZE1494" s="55"/>
      <c r="UZF1494" s="55"/>
      <c r="UZG1494" s="55"/>
      <c r="UZH1494" s="55"/>
      <c r="UZI1494" s="55"/>
      <c r="UZJ1494" s="55"/>
      <c r="UZK1494" s="55"/>
      <c r="UZL1494" s="55"/>
      <c r="UZM1494" s="55"/>
      <c r="UZN1494" s="55"/>
      <c r="UZO1494" s="55"/>
      <c r="UZP1494" s="55"/>
      <c r="UZQ1494" s="55"/>
      <c r="UZR1494" s="55"/>
      <c r="UZS1494" s="55"/>
      <c r="UZT1494" s="55"/>
      <c r="UZU1494" s="55"/>
      <c r="UZV1494" s="55"/>
      <c r="UZW1494" s="55"/>
      <c r="UZX1494" s="55"/>
      <c r="UZY1494" s="55"/>
      <c r="UZZ1494" s="55"/>
      <c r="VAA1494" s="55"/>
      <c r="VAB1494" s="55"/>
      <c r="VAC1494" s="55"/>
      <c r="VAD1494" s="55"/>
      <c r="VAE1494" s="55"/>
      <c r="VAF1494" s="55"/>
      <c r="VAG1494" s="55"/>
      <c r="VAH1494" s="55"/>
      <c r="VAI1494" s="55"/>
      <c r="VAJ1494" s="55"/>
      <c r="VAK1494" s="55"/>
      <c r="VAL1494" s="55"/>
      <c r="VAM1494" s="55"/>
      <c r="VAN1494" s="55"/>
      <c r="VAO1494" s="55"/>
      <c r="VAP1494" s="55"/>
      <c r="VAQ1494" s="55"/>
      <c r="VAR1494" s="55"/>
      <c r="VAS1494" s="55"/>
      <c r="VAT1494" s="55"/>
      <c r="VAU1494" s="55"/>
      <c r="VAV1494" s="55"/>
      <c r="VAW1494" s="55"/>
      <c r="VAX1494" s="55"/>
      <c r="VAY1494" s="55"/>
      <c r="VAZ1494" s="55"/>
      <c r="VBA1494" s="55"/>
      <c r="VBB1494" s="55"/>
      <c r="VBC1494" s="55"/>
      <c r="VBD1494" s="55"/>
      <c r="VBE1494" s="55"/>
      <c r="VBF1494" s="55"/>
      <c r="VBG1494" s="55"/>
      <c r="VBH1494" s="55"/>
      <c r="VBI1494" s="55"/>
      <c r="VBJ1494" s="55"/>
      <c r="VBK1494" s="55"/>
      <c r="VBL1494" s="55"/>
      <c r="VBM1494" s="55"/>
      <c r="VBN1494" s="55"/>
      <c r="VBO1494" s="55"/>
      <c r="VBP1494" s="55"/>
      <c r="VBQ1494" s="55"/>
      <c r="VBR1494" s="55"/>
      <c r="VBS1494" s="55"/>
      <c r="VBT1494" s="55"/>
      <c r="VBU1494" s="55"/>
      <c r="VBV1494" s="55"/>
      <c r="VBW1494" s="55"/>
      <c r="VBX1494" s="55"/>
      <c r="VBY1494" s="55"/>
      <c r="VBZ1494" s="55"/>
      <c r="VCA1494" s="55"/>
      <c r="VCB1494" s="55"/>
      <c r="VCC1494" s="55"/>
      <c r="VCD1494" s="55"/>
      <c r="VCE1494" s="55"/>
      <c r="VCF1494" s="55"/>
      <c r="VCG1494" s="55"/>
      <c r="VCH1494" s="55"/>
      <c r="VCI1494" s="55"/>
      <c r="VCJ1494" s="55"/>
      <c r="VCK1494" s="55"/>
      <c r="VCL1494" s="55"/>
      <c r="VCM1494" s="55"/>
      <c r="VCN1494" s="55"/>
      <c r="VCO1494" s="55"/>
      <c r="VCP1494" s="55"/>
      <c r="VCQ1494" s="55"/>
      <c r="VCR1494" s="55"/>
      <c r="VCS1494" s="55"/>
      <c r="VCT1494" s="55"/>
      <c r="VCU1494" s="55"/>
      <c r="VCV1494" s="55"/>
      <c r="VCW1494" s="55"/>
      <c r="VCX1494" s="55"/>
      <c r="VCY1494" s="55"/>
      <c r="VCZ1494" s="55"/>
      <c r="VDA1494" s="55"/>
      <c r="VDB1494" s="55"/>
      <c r="VDC1494" s="55"/>
      <c r="VDD1494" s="55"/>
      <c r="VDE1494" s="55"/>
      <c r="VDF1494" s="55"/>
      <c r="VDG1494" s="55"/>
      <c r="VDH1494" s="55"/>
      <c r="VDI1494" s="55"/>
      <c r="VDJ1494" s="55"/>
      <c r="VDK1494" s="55"/>
      <c r="VDL1494" s="55"/>
      <c r="VDM1494" s="55"/>
      <c r="VDN1494" s="55"/>
      <c r="VDO1494" s="55"/>
      <c r="VDP1494" s="55"/>
      <c r="VDQ1494" s="55"/>
      <c r="VDR1494" s="55"/>
      <c r="VDS1494" s="55"/>
      <c r="VDT1494" s="55"/>
      <c r="VDU1494" s="55"/>
      <c r="VDV1494" s="55"/>
      <c r="VDW1494" s="55"/>
      <c r="VDX1494" s="55"/>
      <c r="VDY1494" s="55"/>
      <c r="VDZ1494" s="55"/>
      <c r="VEA1494" s="55"/>
      <c r="VEB1494" s="55"/>
      <c r="VEC1494" s="55"/>
      <c r="VED1494" s="55"/>
      <c r="VEE1494" s="55"/>
      <c r="VEF1494" s="55"/>
      <c r="VEG1494" s="55"/>
      <c r="VEH1494" s="55"/>
      <c r="VEI1494" s="55"/>
      <c r="VEJ1494" s="55"/>
      <c r="VEK1494" s="55"/>
      <c r="VEL1494" s="55"/>
      <c r="VEM1494" s="55"/>
      <c r="VEN1494" s="55"/>
      <c r="VEO1494" s="55"/>
      <c r="VEP1494" s="55"/>
      <c r="VEQ1494" s="55"/>
      <c r="VER1494" s="55"/>
      <c r="VES1494" s="55"/>
      <c r="VET1494" s="55"/>
      <c r="VEU1494" s="55"/>
      <c r="VEV1494" s="55"/>
      <c r="VEW1494" s="55"/>
      <c r="VEX1494" s="55"/>
      <c r="VEY1494" s="55"/>
      <c r="VEZ1494" s="55"/>
      <c r="VFA1494" s="55"/>
      <c r="VFB1494" s="55"/>
      <c r="VFC1494" s="55"/>
      <c r="VFD1494" s="55"/>
      <c r="VFE1494" s="55"/>
      <c r="VFF1494" s="55"/>
      <c r="VFG1494" s="55"/>
      <c r="VFH1494" s="55"/>
      <c r="VFI1494" s="55"/>
      <c r="VFJ1494" s="55"/>
      <c r="VFK1494" s="55"/>
      <c r="VFL1494" s="55"/>
      <c r="VFM1494" s="55"/>
      <c r="VFN1494" s="55"/>
      <c r="VFO1494" s="55"/>
      <c r="VFP1494" s="55"/>
      <c r="VFQ1494" s="55"/>
      <c r="VFR1494" s="55"/>
      <c r="VFS1494" s="55"/>
      <c r="VFT1494" s="55"/>
      <c r="VFU1494" s="55"/>
      <c r="VFV1494" s="55"/>
      <c r="VFW1494" s="55"/>
      <c r="VFX1494" s="55"/>
      <c r="VFY1494" s="55"/>
      <c r="VFZ1494" s="55"/>
      <c r="VGA1494" s="55"/>
      <c r="VGB1494" s="55"/>
      <c r="VGC1494" s="55"/>
      <c r="VGD1494" s="55"/>
      <c r="VGE1494" s="55"/>
      <c r="VGF1494" s="55"/>
      <c r="VGG1494" s="55"/>
      <c r="VGH1494" s="55"/>
      <c r="VGI1494" s="55"/>
      <c r="VGJ1494" s="55"/>
      <c r="VGK1494" s="55"/>
      <c r="VGL1494" s="55"/>
      <c r="VGM1494" s="55"/>
      <c r="VGN1494" s="55"/>
      <c r="VGO1494" s="55"/>
      <c r="VGP1494" s="55"/>
      <c r="VGQ1494" s="55"/>
      <c r="VGR1494" s="55"/>
      <c r="VGS1494" s="55"/>
      <c r="VGT1494" s="55"/>
      <c r="VGU1494" s="55"/>
      <c r="VGV1494" s="55"/>
      <c r="VGW1494" s="55"/>
      <c r="VGX1494" s="55"/>
      <c r="VGY1494" s="55"/>
      <c r="VGZ1494" s="55"/>
      <c r="VHA1494" s="55"/>
      <c r="VHB1494" s="55"/>
      <c r="VHC1494" s="55"/>
      <c r="VHD1494" s="55"/>
      <c r="VHE1494" s="55"/>
      <c r="VHF1494" s="55"/>
      <c r="VHG1494" s="55"/>
      <c r="VHH1494" s="55"/>
      <c r="VHI1494" s="55"/>
      <c r="VHJ1494" s="55"/>
      <c r="VHK1494" s="55"/>
      <c r="VHL1494" s="55"/>
      <c r="VHM1494" s="55"/>
      <c r="VHN1494" s="55"/>
      <c r="VHO1494" s="55"/>
      <c r="VHP1494" s="55"/>
      <c r="VHQ1494" s="55"/>
      <c r="VHR1494" s="55"/>
      <c r="VHS1494" s="55"/>
      <c r="VHT1494" s="55"/>
      <c r="VHU1494" s="55"/>
      <c r="VHV1494" s="55"/>
      <c r="VHW1494" s="55"/>
      <c r="VHX1494" s="55"/>
      <c r="VHY1494" s="55"/>
      <c r="VHZ1494" s="55"/>
      <c r="VIA1494" s="55"/>
      <c r="VIB1494" s="55"/>
      <c r="VIC1494" s="55"/>
      <c r="VID1494" s="55"/>
      <c r="VIE1494" s="55"/>
      <c r="VIF1494" s="55"/>
      <c r="VIG1494" s="55"/>
      <c r="VIH1494" s="55"/>
      <c r="VII1494" s="55"/>
      <c r="VIJ1494" s="55"/>
      <c r="VIK1494" s="55"/>
      <c r="VIL1494" s="55"/>
      <c r="VIM1494" s="55"/>
      <c r="VIN1494" s="55"/>
      <c r="VIO1494" s="55"/>
      <c r="VIP1494" s="55"/>
      <c r="VIQ1494" s="55"/>
      <c r="VIR1494" s="55"/>
      <c r="VIS1494" s="55"/>
      <c r="VIT1494" s="55"/>
      <c r="VIU1494" s="55"/>
      <c r="VIV1494" s="55"/>
      <c r="VIW1494" s="55"/>
      <c r="VIX1494" s="55"/>
      <c r="VIY1494" s="55"/>
      <c r="VIZ1494" s="55"/>
      <c r="VJA1494" s="55"/>
      <c r="VJB1494" s="55"/>
      <c r="VJC1494" s="55"/>
      <c r="VJD1494" s="55"/>
      <c r="VJE1494" s="55"/>
      <c r="VJF1494" s="55"/>
      <c r="VJG1494" s="55"/>
      <c r="VJH1494" s="55"/>
      <c r="VJI1494" s="55"/>
      <c r="VJJ1494" s="55"/>
      <c r="VJK1494" s="55"/>
      <c r="VJL1494" s="55"/>
      <c r="VJM1494" s="55"/>
      <c r="VJN1494" s="55"/>
      <c r="VJO1494" s="55"/>
      <c r="VJP1494" s="55"/>
      <c r="VJQ1494" s="55"/>
      <c r="VJR1494" s="55"/>
      <c r="VJS1494" s="55"/>
      <c r="VJT1494" s="55"/>
      <c r="VJU1494" s="55"/>
      <c r="VJV1494" s="55"/>
      <c r="VJW1494" s="55"/>
      <c r="VJX1494" s="55"/>
      <c r="VJY1494" s="55"/>
      <c r="VJZ1494" s="55"/>
      <c r="VKA1494" s="55"/>
      <c r="VKB1494" s="55"/>
      <c r="VKC1494" s="55"/>
      <c r="VKD1494" s="55"/>
      <c r="VKE1494" s="55"/>
      <c r="VKF1494" s="55"/>
      <c r="VKG1494" s="55"/>
      <c r="VKH1494" s="55"/>
      <c r="VKI1494" s="55"/>
      <c r="VKJ1494" s="55"/>
      <c r="VKK1494" s="55"/>
      <c r="VKL1494" s="55"/>
      <c r="VKM1494" s="55"/>
      <c r="VKN1494" s="55"/>
      <c r="VKO1494" s="55"/>
      <c r="VKP1494" s="55"/>
      <c r="VKQ1494" s="55"/>
      <c r="VKR1494" s="55"/>
      <c r="VKS1494" s="55"/>
      <c r="VKT1494" s="55"/>
      <c r="VKU1494" s="55"/>
      <c r="VKV1494" s="55"/>
      <c r="VKW1494" s="55"/>
      <c r="VKX1494" s="55"/>
      <c r="VKY1494" s="55"/>
      <c r="VKZ1494" s="55"/>
      <c r="VLA1494" s="55"/>
      <c r="VLB1494" s="55"/>
      <c r="VLC1494" s="55"/>
      <c r="VLD1494" s="55"/>
      <c r="VLE1494" s="55"/>
      <c r="VLF1494" s="55"/>
      <c r="VLG1494" s="55"/>
      <c r="VLH1494" s="55"/>
      <c r="VLI1494" s="55"/>
      <c r="VLJ1494" s="55"/>
      <c r="VLK1494" s="55"/>
      <c r="VLL1494" s="55"/>
      <c r="VLM1494" s="55"/>
      <c r="VLN1494" s="55"/>
      <c r="VLO1494" s="55"/>
      <c r="VLP1494" s="55"/>
      <c r="VLQ1494" s="55"/>
      <c r="VLR1494" s="55"/>
      <c r="VLS1494" s="55"/>
      <c r="VLT1494" s="55"/>
      <c r="VLU1494" s="55"/>
      <c r="VLV1494" s="55"/>
      <c r="VLW1494" s="55"/>
      <c r="VLX1494" s="55"/>
      <c r="VLY1494" s="55"/>
      <c r="VLZ1494" s="55"/>
      <c r="VMA1494" s="55"/>
      <c r="VMB1494" s="55"/>
      <c r="VMC1494" s="55"/>
      <c r="VMD1494" s="55"/>
      <c r="VME1494" s="55"/>
      <c r="VMF1494" s="55"/>
      <c r="VMG1494" s="55"/>
      <c r="VMH1494" s="55"/>
      <c r="VMI1494" s="55"/>
      <c r="VMJ1494" s="55"/>
      <c r="VMK1494" s="55"/>
      <c r="VML1494" s="55"/>
      <c r="VMM1494" s="55"/>
      <c r="VMN1494" s="55"/>
      <c r="VMO1494" s="55"/>
      <c r="VMP1494" s="55"/>
      <c r="VMQ1494" s="55"/>
      <c r="VMR1494" s="55"/>
      <c r="VMS1494" s="55"/>
      <c r="VMT1494" s="55"/>
      <c r="VMU1494" s="55"/>
      <c r="VMV1494" s="55"/>
      <c r="VMW1494" s="55"/>
      <c r="VMX1494" s="55"/>
      <c r="VMY1494" s="55"/>
      <c r="VMZ1494" s="55"/>
      <c r="VNA1494" s="55"/>
      <c r="VNB1494" s="55"/>
      <c r="VNC1494" s="55"/>
      <c r="VND1494" s="55"/>
      <c r="VNE1494" s="55"/>
      <c r="VNF1494" s="55"/>
      <c r="VNG1494" s="55"/>
      <c r="VNH1494" s="55"/>
      <c r="VNI1494" s="55"/>
      <c r="VNJ1494" s="55"/>
      <c r="VNK1494" s="55"/>
      <c r="VNL1494" s="55"/>
      <c r="VNM1494" s="55"/>
      <c r="VNN1494" s="55"/>
      <c r="VNO1494" s="55"/>
      <c r="VNP1494" s="55"/>
      <c r="VNQ1494" s="55"/>
      <c r="VNR1494" s="55"/>
      <c r="VNS1494" s="55"/>
      <c r="VNT1494" s="55"/>
      <c r="VNU1494" s="55"/>
      <c r="VNV1494" s="55"/>
      <c r="VNW1494" s="55"/>
      <c r="VNX1494" s="55"/>
      <c r="VNY1494" s="55"/>
      <c r="VNZ1494" s="55"/>
      <c r="VOA1494" s="55"/>
      <c r="VOB1494" s="55"/>
      <c r="VOC1494" s="55"/>
      <c r="VOD1494" s="55"/>
      <c r="VOE1494" s="55"/>
      <c r="VOF1494" s="55"/>
      <c r="VOG1494" s="55"/>
      <c r="VOH1494" s="55"/>
      <c r="VOI1494" s="55"/>
      <c r="VOJ1494" s="55"/>
      <c r="VOK1494" s="55"/>
      <c r="VOL1494" s="55"/>
      <c r="VOM1494" s="55"/>
      <c r="VON1494" s="55"/>
      <c r="VOO1494" s="55"/>
      <c r="VOP1494" s="55"/>
      <c r="VOQ1494" s="55"/>
      <c r="VOR1494" s="55"/>
      <c r="VOS1494" s="55"/>
      <c r="VOT1494" s="55"/>
      <c r="VOU1494" s="55"/>
      <c r="VOV1494" s="55"/>
      <c r="VOW1494" s="55"/>
      <c r="VOX1494" s="55"/>
      <c r="VOY1494" s="55"/>
      <c r="VOZ1494" s="55"/>
      <c r="VPA1494" s="55"/>
      <c r="VPB1494" s="55"/>
      <c r="VPC1494" s="55"/>
      <c r="VPD1494" s="55"/>
      <c r="VPE1494" s="55"/>
      <c r="VPF1494" s="55"/>
      <c r="VPG1494" s="55"/>
      <c r="VPH1494" s="55"/>
      <c r="VPI1494" s="55"/>
      <c r="VPJ1494" s="55"/>
      <c r="VPK1494" s="55"/>
      <c r="VPL1494" s="55"/>
      <c r="VPM1494" s="55"/>
      <c r="VPN1494" s="55"/>
      <c r="VPO1494" s="55"/>
      <c r="VPP1494" s="55"/>
      <c r="VPQ1494" s="55"/>
      <c r="VPR1494" s="55"/>
      <c r="VPS1494" s="55"/>
      <c r="VPT1494" s="55"/>
      <c r="VPU1494" s="55"/>
      <c r="VPV1494" s="55"/>
      <c r="VPW1494" s="55"/>
      <c r="VPX1494" s="55"/>
      <c r="VPY1494" s="55"/>
      <c r="VPZ1494" s="55"/>
      <c r="VQA1494" s="55"/>
      <c r="VQB1494" s="55"/>
      <c r="VQC1494" s="55"/>
      <c r="VQD1494" s="55"/>
      <c r="VQE1494" s="55"/>
      <c r="VQF1494" s="55"/>
      <c r="VQG1494" s="55"/>
      <c r="VQH1494" s="55"/>
      <c r="VQI1494" s="55"/>
      <c r="VQJ1494" s="55"/>
      <c r="VQK1494" s="55"/>
      <c r="VQL1494" s="55"/>
      <c r="VQM1494" s="55"/>
      <c r="VQN1494" s="55"/>
      <c r="VQO1494" s="55"/>
      <c r="VQP1494" s="55"/>
      <c r="VQQ1494" s="55"/>
      <c r="VQR1494" s="55"/>
      <c r="VQS1494" s="55"/>
      <c r="VQT1494" s="55"/>
      <c r="VQU1494" s="55"/>
      <c r="VQV1494" s="55"/>
      <c r="VQW1494" s="55"/>
      <c r="VQX1494" s="55"/>
      <c r="VQY1494" s="55"/>
      <c r="VQZ1494" s="55"/>
      <c r="VRA1494" s="55"/>
      <c r="VRB1494" s="55"/>
      <c r="VRC1494" s="55"/>
      <c r="VRD1494" s="55"/>
      <c r="VRE1494" s="55"/>
      <c r="VRF1494" s="55"/>
      <c r="VRG1494" s="55"/>
      <c r="VRH1494" s="55"/>
      <c r="VRI1494" s="55"/>
      <c r="VRJ1494" s="55"/>
      <c r="VRK1494" s="55"/>
      <c r="VRL1494" s="55"/>
      <c r="VRM1494" s="55"/>
      <c r="VRN1494" s="55"/>
      <c r="VRO1494" s="55"/>
      <c r="VRP1494" s="55"/>
      <c r="VRQ1494" s="55"/>
      <c r="VRR1494" s="55"/>
      <c r="VRS1494" s="55"/>
      <c r="VRT1494" s="55"/>
      <c r="VRU1494" s="55"/>
      <c r="VRV1494" s="55"/>
      <c r="VRW1494" s="55"/>
      <c r="VRX1494" s="55"/>
      <c r="VRY1494" s="55"/>
      <c r="VRZ1494" s="55"/>
      <c r="VSA1494" s="55"/>
      <c r="VSB1494" s="55"/>
      <c r="VSC1494" s="55"/>
      <c r="VSD1494" s="55"/>
      <c r="VSE1494" s="55"/>
      <c r="VSF1494" s="55"/>
      <c r="VSG1494" s="55"/>
      <c r="VSH1494" s="55"/>
      <c r="VSI1494" s="55"/>
      <c r="VSJ1494" s="55"/>
      <c r="VSK1494" s="55"/>
      <c r="VSL1494" s="55"/>
      <c r="VSM1494" s="55"/>
      <c r="VSN1494" s="55"/>
      <c r="VSO1494" s="55"/>
      <c r="VSP1494" s="55"/>
      <c r="VSQ1494" s="55"/>
      <c r="VSR1494" s="55"/>
      <c r="VSS1494" s="55"/>
      <c r="VST1494" s="55"/>
      <c r="VSU1494" s="55"/>
      <c r="VSV1494" s="55"/>
      <c r="VSW1494" s="55"/>
      <c r="VSX1494" s="55"/>
      <c r="VSY1494" s="55"/>
      <c r="VSZ1494" s="55"/>
      <c r="VTA1494" s="55"/>
      <c r="VTB1494" s="55"/>
      <c r="VTC1494" s="55"/>
      <c r="VTD1494" s="55"/>
      <c r="VTE1494" s="55"/>
      <c r="VTF1494" s="55"/>
      <c r="VTG1494" s="55"/>
      <c r="VTH1494" s="55"/>
      <c r="VTI1494" s="55"/>
      <c r="VTJ1494" s="55"/>
      <c r="VTK1494" s="55"/>
      <c r="VTL1494" s="55"/>
      <c r="VTM1494" s="55"/>
      <c r="VTN1494" s="55"/>
      <c r="VTO1494" s="55"/>
      <c r="VTP1494" s="55"/>
      <c r="VTQ1494" s="55"/>
      <c r="VTR1494" s="55"/>
      <c r="VTS1494" s="55"/>
      <c r="VTT1494" s="55"/>
      <c r="VTU1494" s="55"/>
      <c r="VTV1494" s="55"/>
      <c r="VTW1494" s="55"/>
      <c r="VTX1494" s="55"/>
      <c r="VTY1494" s="55"/>
      <c r="VTZ1494" s="55"/>
      <c r="VUA1494" s="55"/>
      <c r="VUB1494" s="55"/>
      <c r="VUC1494" s="55"/>
      <c r="VUD1494" s="55"/>
      <c r="VUE1494" s="55"/>
      <c r="VUF1494" s="55"/>
      <c r="VUG1494" s="55"/>
      <c r="VUH1494" s="55"/>
      <c r="VUI1494" s="55"/>
      <c r="VUJ1494" s="55"/>
      <c r="VUK1494" s="55"/>
      <c r="VUL1494" s="55"/>
      <c r="VUM1494" s="55"/>
      <c r="VUN1494" s="55"/>
      <c r="VUO1494" s="55"/>
      <c r="VUP1494" s="55"/>
      <c r="VUQ1494" s="55"/>
      <c r="VUR1494" s="55"/>
      <c r="VUS1494" s="55"/>
      <c r="VUT1494" s="55"/>
      <c r="VUU1494" s="55"/>
      <c r="VUV1494" s="55"/>
      <c r="VUW1494" s="55"/>
      <c r="VUX1494" s="55"/>
      <c r="VUY1494" s="55"/>
      <c r="VUZ1494" s="55"/>
      <c r="VVA1494" s="55"/>
      <c r="VVB1494" s="55"/>
      <c r="VVC1494" s="55"/>
      <c r="VVD1494" s="55"/>
      <c r="VVE1494" s="55"/>
      <c r="VVF1494" s="55"/>
      <c r="VVG1494" s="55"/>
      <c r="VVH1494" s="55"/>
      <c r="VVI1494" s="55"/>
      <c r="VVJ1494" s="55"/>
      <c r="VVK1494" s="55"/>
      <c r="VVL1494" s="55"/>
      <c r="VVM1494" s="55"/>
      <c r="VVN1494" s="55"/>
      <c r="VVO1494" s="55"/>
      <c r="VVP1494" s="55"/>
      <c r="VVQ1494" s="55"/>
      <c r="VVR1494" s="55"/>
      <c r="VVS1494" s="55"/>
      <c r="VVT1494" s="55"/>
      <c r="VVU1494" s="55"/>
      <c r="VVV1494" s="55"/>
      <c r="VVW1494" s="55"/>
      <c r="VVX1494" s="55"/>
      <c r="VVY1494" s="55"/>
      <c r="VVZ1494" s="55"/>
      <c r="VWA1494" s="55"/>
      <c r="VWB1494" s="55"/>
      <c r="VWC1494" s="55"/>
      <c r="VWD1494" s="55"/>
      <c r="VWE1494" s="55"/>
      <c r="VWF1494" s="55"/>
      <c r="VWG1494" s="55"/>
      <c r="VWH1494" s="55"/>
      <c r="VWI1494" s="55"/>
      <c r="VWJ1494" s="55"/>
      <c r="VWK1494" s="55"/>
      <c r="VWL1494" s="55"/>
      <c r="VWM1494" s="55"/>
      <c r="VWN1494" s="55"/>
      <c r="VWO1494" s="55"/>
      <c r="VWP1494" s="55"/>
      <c r="VWQ1494" s="55"/>
      <c r="VWR1494" s="55"/>
      <c r="VWS1494" s="55"/>
      <c r="VWT1494" s="55"/>
      <c r="VWU1494" s="55"/>
      <c r="VWV1494" s="55"/>
      <c r="VWW1494" s="55"/>
      <c r="VWX1494" s="55"/>
      <c r="VWY1494" s="55"/>
      <c r="VWZ1494" s="55"/>
      <c r="VXA1494" s="55"/>
      <c r="VXB1494" s="55"/>
      <c r="VXC1494" s="55"/>
      <c r="VXD1494" s="55"/>
      <c r="VXE1494" s="55"/>
      <c r="VXF1494" s="55"/>
      <c r="VXG1494" s="55"/>
      <c r="VXH1494" s="55"/>
      <c r="VXI1494" s="55"/>
      <c r="VXJ1494" s="55"/>
      <c r="VXK1494" s="55"/>
      <c r="VXL1494" s="55"/>
      <c r="VXM1494" s="55"/>
      <c r="VXN1494" s="55"/>
      <c r="VXO1494" s="55"/>
      <c r="VXP1494" s="55"/>
      <c r="VXQ1494" s="55"/>
      <c r="VXR1494" s="55"/>
      <c r="VXS1494" s="55"/>
      <c r="VXT1494" s="55"/>
      <c r="VXU1494" s="55"/>
      <c r="VXV1494" s="55"/>
      <c r="VXW1494" s="55"/>
      <c r="VXX1494" s="55"/>
      <c r="VXY1494" s="55"/>
      <c r="VXZ1494" s="55"/>
      <c r="VYA1494" s="55"/>
      <c r="VYB1494" s="55"/>
      <c r="VYC1494" s="55"/>
      <c r="VYD1494" s="55"/>
      <c r="VYE1494" s="55"/>
      <c r="VYF1494" s="55"/>
      <c r="VYG1494" s="55"/>
      <c r="VYH1494" s="55"/>
      <c r="VYI1494" s="55"/>
      <c r="VYJ1494" s="55"/>
      <c r="VYK1494" s="55"/>
      <c r="VYL1494" s="55"/>
      <c r="VYM1494" s="55"/>
      <c r="VYN1494" s="55"/>
      <c r="VYO1494" s="55"/>
      <c r="VYP1494" s="55"/>
      <c r="VYQ1494" s="55"/>
      <c r="VYR1494" s="55"/>
      <c r="VYS1494" s="55"/>
      <c r="VYT1494" s="55"/>
      <c r="VYU1494" s="55"/>
      <c r="VYV1494" s="55"/>
      <c r="VYW1494" s="55"/>
      <c r="VYX1494" s="55"/>
      <c r="VYY1494" s="55"/>
      <c r="VYZ1494" s="55"/>
      <c r="VZA1494" s="55"/>
      <c r="VZB1494" s="55"/>
      <c r="VZC1494" s="55"/>
      <c r="VZD1494" s="55"/>
      <c r="VZE1494" s="55"/>
      <c r="VZF1494" s="55"/>
      <c r="VZG1494" s="55"/>
      <c r="VZH1494" s="55"/>
      <c r="VZI1494" s="55"/>
      <c r="VZJ1494" s="55"/>
      <c r="VZK1494" s="55"/>
      <c r="VZL1494" s="55"/>
      <c r="VZM1494" s="55"/>
      <c r="VZN1494" s="55"/>
      <c r="VZO1494" s="55"/>
      <c r="VZP1494" s="55"/>
      <c r="VZQ1494" s="55"/>
      <c r="VZR1494" s="55"/>
      <c r="VZS1494" s="55"/>
      <c r="VZT1494" s="55"/>
      <c r="VZU1494" s="55"/>
      <c r="VZV1494" s="55"/>
      <c r="VZW1494" s="55"/>
      <c r="VZX1494" s="55"/>
      <c r="VZY1494" s="55"/>
      <c r="VZZ1494" s="55"/>
      <c r="WAA1494" s="55"/>
      <c r="WAB1494" s="55"/>
      <c r="WAC1494" s="55"/>
      <c r="WAD1494" s="55"/>
      <c r="WAE1494" s="55"/>
      <c r="WAF1494" s="55"/>
      <c r="WAG1494" s="55"/>
      <c r="WAH1494" s="55"/>
      <c r="WAI1494" s="55"/>
      <c r="WAJ1494" s="55"/>
      <c r="WAK1494" s="55"/>
      <c r="WAL1494" s="55"/>
      <c r="WAM1494" s="55"/>
      <c r="WAN1494" s="55"/>
      <c r="WAO1494" s="55"/>
      <c r="WAP1494" s="55"/>
      <c r="WAQ1494" s="55"/>
      <c r="WAR1494" s="55"/>
      <c r="WAS1494" s="55"/>
      <c r="WAT1494" s="55"/>
      <c r="WAU1494" s="55"/>
      <c r="WAV1494" s="55"/>
      <c r="WAW1494" s="55"/>
      <c r="WAX1494" s="55"/>
      <c r="WAY1494" s="55"/>
      <c r="WAZ1494" s="55"/>
      <c r="WBA1494" s="55"/>
      <c r="WBB1494" s="55"/>
      <c r="WBC1494" s="55"/>
      <c r="WBD1494" s="55"/>
      <c r="WBE1494" s="55"/>
      <c r="WBF1494" s="55"/>
      <c r="WBG1494" s="55"/>
      <c r="WBH1494" s="55"/>
      <c r="WBI1494" s="55"/>
      <c r="WBJ1494" s="55"/>
      <c r="WBK1494" s="55"/>
      <c r="WBL1494" s="55"/>
      <c r="WBM1494" s="55"/>
      <c r="WBN1494" s="55"/>
      <c r="WBO1494" s="55"/>
      <c r="WBP1494" s="55"/>
      <c r="WBQ1494" s="55"/>
      <c r="WBR1494" s="55"/>
      <c r="WBS1494" s="55"/>
      <c r="WBT1494" s="55"/>
      <c r="WBU1494" s="55"/>
      <c r="WBV1494" s="55"/>
      <c r="WBW1494" s="55"/>
      <c r="WBX1494" s="55"/>
      <c r="WBY1494" s="55"/>
      <c r="WBZ1494" s="55"/>
      <c r="WCA1494" s="55"/>
      <c r="WCB1494" s="55"/>
      <c r="WCC1494" s="55"/>
      <c r="WCD1494" s="55"/>
      <c r="WCE1494" s="55"/>
      <c r="WCF1494" s="55"/>
      <c r="WCG1494" s="55"/>
      <c r="WCH1494" s="55"/>
      <c r="WCI1494" s="55"/>
      <c r="WCJ1494" s="55"/>
      <c r="WCK1494" s="55"/>
      <c r="WCL1494" s="55"/>
      <c r="WCM1494" s="55"/>
      <c r="WCN1494" s="55"/>
      <c r="WCO1494" s="55"/>
      <c r="WCP1494" s="55"/>
      <c r="WCQ1494" s="55"/>
      <c r="WCR1494" s="55"/>
      <c r="WCS1494" s="55"/>
      <c r="WCT1494" s="55"/>
      <c r="WCU1494" s="55"/>
      <c r="WCV1494" s="55"/>
      <c r="WCW1494" s="55"/>
      <c r="WCX1494" s="55"/>
      <c r="WCY1494" s="55"/>
      <c r="WCZ1494" s="55"/>
      <c r="WDA1494" s="55"/>
      <c r="WDB1494" s="55"/>
      <c r="WDC1494" s="55"/>
      <c r="WDD1494" s="55"/>
      <c r="WDE1494" s="55"/>
      <c r="WDF1494" s="55"/>
      <c r="WDG1494" s="55"/>
      <c r="WDH1494" s="55"/>
      <c r="WDI1494" s="55"/>
      <c r="WDJ1494" s="55"/>
      <c r="WDK1494" s="55"/>
      <c r="WDL1494" s="55"/>
      <c r="WDM1494" s="55"/>
      <c r="WDN1494" s="55"/>
      <c r="WDO1494" s="55"/>
      <c r="WDP1494" s="55"/>
      <c r="WDQ1494" s="55"/>
      <c r="WDR1494" s="55"/>
      <c r="WDS1494" s="55"/>
      <c r="WDT1494" s="55"/>
      <c r="WDU1494" s="55"/>
      <c r="WDV1494" s="55"/>
      <c r="WDW1494" s="55"/>
      <c r="WDX1494" s="55"/>
      <c r="WDY1494" s="55"/>
      <c r="WDZ1494" s="55"/>
      <c r="WEA1494" s="55"/>
      <c r="WEB1494" s="55"/>
      <c r="WEC1494" s="55"/>
      <c r="WED1494" s="55"/>
      <c r="WEE1494" s="55"/>
      <c r="WEF1494" s="55"/>
      <c r="WEG1494" s="55"/>
      <c r="WEH1494" s="55"/>
      <c r="WEI1494" s="55"/>
      <c r="WEJ1494" s="55"/>
      <c r="WEK1494" s="55"/>
      <c r="WEL1494" s="55"/>
      <c r="WEM1494" s="55"/>
      <c r="WEN1494" s="55"/>
      <c r="WEO1494" s="55"/>
      <c r="WEP1494" s="55"/>
      <c r="WEQ1494" s="55"/>
      <c r="WER1494" s="55"/>
      <c r="WES1494" s="55"/>
      <c r="WET1494" s="55"/>
      <c r="WEU1494" s="55"/>
      <c r="WEV1494" s="55"/>
      <c r="WEW1494" s="55"/>
      <c r="WEX1494" s="55"/>
      <c r="WEY1494" s="55"/>
      <c r="WEZ1494" s="55"/>
      <c r="WFA1494" s="55"/>
      <c r="WFB1494" s="55"/>
      <c r="WFC1494" s="55"/>
      <c r="WFD1494" s="55"/>
      <c r="WFE1494" s="55"/>
      <c r="WFF1494" s="55"/>
      <c r="WFG1494" s="55"/>
      <c r="WFH1494" s="55"/>
      <c r="WFI1494" s="55"/>
      <c r="WFJ1494" s="55"/>
      <c r="WFK1494" s="55"/>
      <c r="WFL1494" s="55"/>
      <c r="WFM1494" s="55"/>
      <c r="WFN1494" s="55"/>
      <c r="WFO1494" s="55"/>
      <c r="WFP1494" s="55"/>
      <c r="WFQ1494" s="55"/>
      <c r="WFR1494" s="55"/>
      <c r="WFS1494" s="55"/>
      <c r="WFT1494" s="55"/>
      <c r="WFU1494" s="55"/>
      <c r="WFV1494" s="55"/>
      <c r="WFW1494" s="55"/>
      <c r="WFX1494" s="55"/>
      <c r="WFY1494" s="55"/>
      <c r="WFZ1494" s="55"/>
      <c r="WGA1494" s="55"/>
      <c r="WGB1494" s="55"/>
      <c r="WGC1494" s="55"/>
      <c r="WGD1494" s="55"/>
      <c r="WGE1494" s="55"/>
      <c r="WGF1494" s="55"/>
      <c r="WGG1494" s="55"/>
      <c r="WGH1494" s="55"/>
      <c r="WGI1494" s="55"/>
      <c r="WGJ1494" s="55"/>
      <c r="WGK1494" s="55"/>
      <c r="WGL1494" s="55"/>
      <c r="WGM1494" s="55"/>
      <c r="WGN1494" s="55"/>
      <c r="WGO1494" s="55"/>
      <c r="WGP1494" s="55"/>
      <c r="WGQ1494" s="55"/>
      <c r="WGR1494" s="55"/>
      <c r="WGS1494" s="55"/>
      <c r="WGT1494" s="55"/>
      <c r="WGU1494" s="55"/>
      <c r="WGV1494" s="55"/>
      <c r="WGW1494" s="55"/>
      <c r="WGX1494" s="55"/>
      <c r="WGY1494" s="55"/>
      <c r="WGZ1494" s="55"/>
      <c r="WHA1494" s="55"/>
      <c r="WHB1494" s="55"/>
      <c r="WHC1494" s="55"/>
      <c r="WHD1494" s="55"/>
      <c r="WHE1494" s="55"/>
      <c r="WHF1494" s="55"/>
      <c r="WHG1494" s="55"/>
      <c r="WHH1494" s="55"/>
      <c r="WHI1494" s="55"/>
      <c r="WHJ1494" s="55"/>
      <c r="WHK1494" s="55"/>
      <c r="WHL1494" s="55"/>
      <c r="WHM1494" s="55"/>
      <c r="WHN1494" s="55"/>
      <c r="WHO1494" s="55"/>
      <c r="WHP1494" s="55"/>
      <c r="WHQ1494" s="55"/>
      <c r="WHR1494" s="55"/>
      <c r="WHS1494" s="55"/>
      <c r="WHT1494" s="55"/>
      <c r="WHU1494" s="55"/>
      <c r="WHV1494" s="55"/>
      <c r="WHW1494" s="55"/>
      <c r="WHX1494" s="55"/>
      <c r="WHY1494" s="55"/>
      <c r="WHZ1494" s="55"/>
      <c r="WIA1494" s="55"/>
      <c r="WIB1494" s="55"/>
      <c r="WIC1494" s="55"/>
      <c r="WID1494" s="55"/>
      <c r="WIE1494" s="55"/>
      <c r="WIF1494" s="55"/>
      <c r="WIG1494" s="55"/>
      <c r="WIH1494" s="55"/>
      <c r="WII1494" s="55"/>
      <c r="WIJ1494" s="55"/>
      <c r="WIK1494" s="55"/>
      <c r="WIL1494" s="55"/>
      <c r="WIM1494" s="55"/>
      <c r="WIN1494" s="55"/>
      <c r="WIO1494" s="55"/>
      <c r="WIP1494" s="55"/>
      <c r="WIQ1494" s="55"/>
      <c r="WIR1494" s="55"/>
      <c r="WIS1494" s="55"/>
      <c r="WIT1494" s="55"/>
      <c r="WIU1494" s="55"/>
      <c r="WIV1494" s="55"/>
      <c r="WIW1494" s="55"/>
      <c r="WIX1494" s="55"/>
      <c r="WIY1494" s="55"/>
      <c r="WIZ1494" s="55"/>
      <c r="WJA1494" s="55"/>
      <c r="WJB1494" s="55"/>
      <c r="WJC1494" s="55"/>
      <c r="WJD1494" s="55"/>
      <c r="WJE1494" s="55"/>
      <c r="WJF1494" s="55"/>
      <c r="WJG1494" s="55"/>
      <c r="WJH1494" s="55"/>
      <c r="WJI1494" s="55"/>
      <c r="WJJ1494" s="55"/>
      <c r="WJK1494" s="55"/>
      <c r="WJL1494" s="55"/>
      <c r="WJM1494" s="55"/>
      <c r="WJN1494" s="55"/>
      <c r="WJO1494" s="55"/>
      <c r="WJP1494" s="55"/>
      <c r="WJQ1494" s="55"/>
      <c r="WJR1494" s="55"/>
      <c r="WJS1494" s="55"/>
      <c r="WJT1494" s="55"/>
      <c r="WJU1494" s="55"/>
      <c r="WJV1494" s="55"/>
      <c r="WJW1494" s="55"/>
      <c r="WJX1494" s="55"/>
      <c r="WJY1494" s="55"/>
      <c r="WJZ1494" s="55"/>
      <c r="WKA1494" s="55"/>
      <c r="WKB1494" s="55"/>
      <c r="WKC1494" s="55"/>
      <c r="WKD1494" s="55"/>
      <c r="WKE1494" s="55"/>
      <c r="WKF1494" s="55"/>
      <c r="WKG1494" s="55"/>
      <c r="WKH1494" s="55"/>
      <c r="WKI1494" s="55"/>
      <c r="WKJ1494" s="55"/>
      <c r="WKK1494" s="55"/>
      <c r="WKL1494" s="55"/>
      <c r="WKM1494" s="55"/>
      <c r="WKN1494" s="55"/>
      <c r="WKO1494" s="55"/>
      <c r="WKP1494" s="55"/>
      <c r="WKQ1494" s="55"/>
      <c r="WKR1494" s="55"/>
      <c r="WKS1494" s="55"/>
      <c r="WKT1494" s="55"/>
      <c r="WKU1494" s="55"/>
      <c r="WKV1494" s="55"/>
      <c r="WKW1494" s="55"/>
      <c r="WKX1494" s="55"/>
      <c r="WKY1494" s="55"/>
      <c r="WKZ1494" s="55"/>
      <c r="WLA1494" s="55"/>
      <c r="WLB1494" s="55"/>
      <c r="WLC1494" s="55"/>
      <c r="WLD1494" s="55"/>
      <c r="WLE1494" s="55"/>
      <c r="WLF1494" s="55"/>
      <c r="WLG1494" s="55"/>
      <c r="WLH1494" s="55"/>
      <c r="WLI1494" s="55"/>
      <c r="WLJ1494" s="55"/>
      <c r="WLK1494" s="55"/>
      <c r="WLL1494" s="55"/>
      <c r="WLM1494" s="55"/>
      <c r="WLN1494" s="55"/>
      <c r="WLO1494" s="55"/>
      <c r="WLP1494" s="55"/>
      <c r="WLQ1494" s="55"/>
      <c r="WLR1494" s="55"/>
      <c r="WLS1494" s="55"/>
      <c r="WLT1494" s="55"/>
      <c r="WLU1494" s="55"/>
      <c r="WLV1494" s="55"/>
      <c r="WLW1494" s="55"/>
      <c r="WLX1494" s="55"/>
      <c r="WLY1494" s="55"/>
      <c r="WLZ1494" s="55"/>
      <c r="WMA1494" s="55"/>
      <c r="WMB1494" s="55"/>
      <c r="WMC1494" s="55"/>
      <c r="WMD1494" s="55"/>
      <c r="WME1494" s="55"/>
      <c r="WMF1494" s="55"/>
      <c r="WMG1494" s="55"/>
      <c r="WMH1494" s="55"/>
      <c r="WMI1494" s="55"/>
      <c r="WMJ1494" s="55"/>
      <c r="WMK1494" s="55"/>
      <c r="WML1494" s="55"/>
      <c r="WMM1494" s="55"/>
      <c r="WMN1494" s="55"/>
      <c r="WMO1494" s="55"/>
      <c r="WMP1494" s="55"/>
      <c r="WMQ1494" s="55"/>
      <c r="WMR1494" s="55"/>
      <c r="WMS1494" s="55"/>
      <c r="WMT1494" s="55"/>
      <c r="WMU1494" s="55"/>
      <c r="WMV1494" s="55"/>
      <c r="WMW1494" s="55"/>
      <c r="WMX1494" s="55"/>
      <c r="WMY1494" s="55"/>
      <c r="WMZ1494" s="55"/>
      <c r="WNA1494" s="55"/>
      <c r="WNB1494" s="55"/>
      <c r="WNC1494" s="55"/>
      <c r="WND1494" s="55"/>
      <c r="WNE1494" s="55"/>
      <c r="WNF1494" s="55"/>
      <c r="WNG1494" s="55"/>
      <c r="WNH1494" s="55"/>
      <c r="WNI1494" s="55"/>
      <c r="WNJ1494" s="55"/>
      <c r="WNK1494" s="55"/>
      <c r="WNL1494" s="55"/>
      <c r="WNM1494" s="55"/>
      <c r="WNN1494" s="55"/>
      <c r="WNO1494" s="55"/>
      <c r="WNP1494" s="55"/>
      <c r="WNQ1494" s="55"/>
      <c r="WNR1494" s="55"/>
      <c r="WNS1494" s="55"/>
      <c r="WNT1494" s="55"/>
      <c r="WNU1494" s="55"/>
      <c r="WNV1494" s="55"/>
      <c r="WNW1494" s="55"/>
      <c r="WNX1494" s="55"/>
      <c r="WNY1494" s="55"/>
      <c r="WNZ1494" s="55"/>
      <c r="WOA1494" s="55"/>
      <c r="WOB1494" s="55"/>
      <c r="WOC1494" s="55"/>
      <c r="WOD1494" s="55"/>
      <c r="WOE1494" s="55"/>
      <c r="WOF1494" s="55"/>
      <c r="WOG1494" s="55"/>
      <c r="WOH1494" s="55"/>
      <c r="WOI1494" s="55"/>
      <c r="WOJ1494" s="55"/>
      <c r="WOK1494" s="55"/>
      <c r="WOL1494" s="55"/>
      <c r="WOM1494" s="55"/>
      <c r="WON1494" s="55"/>
      <c r="WOO1494" s="55"/>
      <c r="WOP1494" s="55"/>
      <c r="WOQ1494" s="55"/>
      <c r="WOR1494" s="55"/>
      <c r="WOS1494" s="55"/>
      <c r="WOT1494" s="55"/>
      <c r="WOU1494" s="55"/>
      <c r="WOV1494" s="55"/>
      <c r="WOW1494" s="55"/>
      <c r="WOX1494" s="55"/>
      <c r="WOY1494" s="55"/>
      <c r="WOZ1494" s="55"/>
      <c r="WPA1494" s="55"/>
      <c r="WPB1494" s="55"/>
      <c r="WPC1494" s="55"/>
      <c r="WPD1494" s="55"/>
      <c r="WPE1494" s="55"/>
      <c r="WPF1494" s="55"/>
      <c r="WPG1494" s="55"/>
      <c r="WPH1494" s="55"/>
      <c r="WPI1494" s="55"/>
      <c r="WPJ1494" s="55"/>
      <c r="WPK1494" s="55"/>
      <c r="WPL1494" s="55"/>
      <c r="WPM1494" s="55"/>
      <c r="WPN1494" s="55"/>
      <c r="WPO1494" s="55"/>
      <c r="WPP1494" s="55"/>
      <c r="WPQ1494" s="55"/>
      <c r="WPR1494" s="55"/>
      <c r="WPS1494" s="55"/>
      <c r="WPT1494" s="55"/>
      <c r="WPU1494" s="55"/>
      <c r="WPV1494" s="55"/>
      <c r="WPW1494" s="55"/>
      <c r="WPX1494" s="55"/>
      <c r="WPY1494" s="55"/>
      <c r="WPZ1494" s="55"/>
      <c r="WQA1494" s="55"/>
      <c r="WQB1494" s="55"/>
      <c r="WQC1494" s="55"/>
      <c r="WQD1494" s="55"/>
      <c r="WQE1494" s="55"/>
      <c r="WQF1494" s="55"/>
      <c r="WQG1494" s="55"/>
      <c r="WQH1494" s="55"/>
      <c r="WQI1494" s="55"/>
      <c r="WQJ1494" s="55"/>
      <c r="WQK1494" s="55"/>
      <c r="WQL1494" s="55"/>
      <c r="WQM1494" s="55"/>
      <c r="WQN1494" s="55"/>
      <c r="WQO1494" s="55"/>
      <c r="WQP1494" s="55"/>
      <c r="WQQ1494" s="55"/>
      <c r="WQR1494" s="55"/>
      <c r="WQS1494" s="55"/>
      <c r="WQT1494" s="55"/>
      <c r="WQU1494" s="55"/>
      <c r="WQV1494" s="55"/>
      <c r="WQW1494" s="55"/>
      <c r="WQX1494" s="55"/>
      <c r="WQY1494" s="55"/>
      <c r="WQZ1494" s="55"/>
      <c r="WRA1494" s="55"/>
      <c r="WRB1494" s="55"/>
      <c r="WRC1494" s="55"/>
      <c r="WRD1494" s="55"/>
      <c r="WRE1494" s="55"/>
      <c r="WRF1494" s="55"/>
      <c r="WRG1494" s="55"/>
      <c r="WRH1494" s="55"/>
      <c r="WRI1494" s="55"/>
      <c r="WRJ1494" s="55"/>
      <c r="WRK1494" s="55"/>
      <c r="WRL1494" s="55"/>
      <c r="WRM1494" s="55"/>
      <c r="WRN1494" s="55"/>
      <c r="WRO1494" s="55"/>
      <c r="WRP1494" s="55"/>
      <c r="WRQ1494" s="55"/>
      <c r="WRR1494" s="55"/>
      <c r="WRS1494" s="55"/>
      <c r="WRT1494" s="55"/>
      <c r="WRU1494" s="55"/>
      <c r="WRV1494" s="55"/>
      <c r="WRW1494" s="55"/>
      <c r="WRX1494" s="55"/>
      <c r="WRY1494" s="55"/>
      <c r="WRZ1494" s="55"/>
      <c r="WSA1494" s="55"/>
      <c r="WSB1494" s="55"/>
      <c r="WSC1494" s="55"/>
      <c r="WSD1494" s="55"/>
      <c r="WSE1494" s="55"/>
      <c r="WSF1494" s="55"/>
      <c r="WSG1494" s="55"/>
      <c r="WSH1494" s="55"/>
      <c r="WSI1494" s="55"/>
      <c r="WSJ1494" s="55"/>
      <c r="WSK1494" s="55"/>
      <c r="WSL1494" s="55"/>
      <c r="WSM1494" s="55"/>
      <c r="WSN1494" s="55"/>
      <c r="WSO1494" s="55"/>
      <c r="WSP1494" s="55"/>
      <c r="WSQ1494" s="55"/>
      <c r="WSR1494" s="55"/>
      <c r="WSS1494" s="55"/>
      <c r="WST1494" s="55"/>
      <c r="WSU1494" s="55"/>
      <c r="WSV1494" s="55"/>
      <c r="WSW1494" s="55"/>
      <c r="WSX1494" s="55"/>
      <c r="WSY1494" s="55"/>
      <c r="WSZ1494" s="55"/>
      <c r="WTA1494" s="55"/>
      <c r="WTB1494" s="55"/>
      <c r="WTC1494" s="55"/>
      <c r="WTD1494" s="55"/>
      <c r="WTE1494" s="55"/>
      <c r="WTF1494" s="55"/>
      <c r="WTG1494" s="55"/>
      <c r="WTH1494" s="55"/>
      <c r="WTI1494" s="55"/>
      <c r="WTJ1494" s="55"/>
      <c r="WTK1494" s="55"/>
      <c r="WTL1494" s="55"/>
      <c r="WTM1494" s="55"/>
      <c r="WTN1494" s="55"/>
      <c r="WTO1494" s="55"/>
      <c r="WTP1494" s="55"/>
      <c r="WTQ1494" s="55"/>
      <c r="WTR1494" s="55"/>
      <c r="WTS1494" s="55"/>
      <c r="WTT1494" s="55"/>
      <c r="WTU1494" s="55"/>
      <c r="WTV1494" s="55"/>
      <c r="WTW1494" s="55"/>
      <c r="WTX1494" s="55"/>
      <c r="WTY1494" s="55"/>
      <c r="WTZ1494" s="55"/>
      <c r="WUA1494" s="55"/>
      <c r="WUB1494" s="55"/>
      <c r="WUC1494" s="55"/>
      <c r="WUD1494" s="55"/>
      <c r="WUE1494" s="55"/>
      <c r="WUF1494" s="55"/>
      <c r="WUG1494" s="55"/>
      <c r="WUH1494" s="55"/>
      <c r="WUI1494" s="55"/>
      <c r="WUJ1494" s="55"/>
      <c r="WUK1494" s="55"/>
      <c r="WUL1494" s="55"/>
      <c r="WUM1494" s="55"/>
      <c r="WUN1494" s="55"/>
      <c r="WUO1494" s="55"/>
      <c r="WUP1494" s="55"/>
      <c r="WUQ1494" s="55"/>
      <c r="WUR1494" s="55"/>
      <c r="WUS1494" s="55"/>
      <c r="WUT1494" s="55"/>
      <c r="WUU1494" s="55"/>
      <c r="WUV1494" s="55"/>
      <c r="WUW1494" s="55"/>
      <c r="WUX1494" s="55"/>
      <c r="WUY1494" s="55"/>
      <c r="WUZ1494" s="55"/>
      <c r="WVA1494" s="55"/>
      <c r="WVB1494" s="55"/>
      <c r="WVC1494" s="55"/>
      <c r="WVD1494" s="55"/>
      <c r="WVE1494" s="55"/>
      <c r="WVF1494" s="55"/>
      <c r="WVG1494" s="55"/>
      <c r="WVH1494" s="55"/>
      <c r="WVI1494" s="55"/>
      <c r="WVJ1494" s="55"/>
      <c r="WVK1494" s="55"/>
      <c r="WVL1494" s="55"/>
      <c r="WVM1494" s="55"/>
      <c r="WVN1494" s="55"/>
      <c r="WVO1494" s="55"/>
      <c r="WVP1494" s="55"/>
      <c r="WVQ1494" s="55"/>
      <c r="WVR1494" s="55"/>
      <c r="WVS1494" s="55"/>
      <c r="WVT1494" s="55"/>
      <c r="WVU1494" s="55"/>
      <c r="WVV1494" s="55"/>
      <c r="WVW1494" s="55"/>
      <c r="WVX1494" s="55"/>
      <c r="WVY1494" s="55"/>
      <c r="WVZ1494" s="55"/>
      <c r="WWA1494" s="55"/>
      <c r="WWB1494" s="55"/>
      <c r="WWC1494" s="55"/>
      <c r="WWD1494" s="55"/>
      <c r="WWE1494" s="55"/>
      <c r="WWF1494" s="55"/>
      <c r="WWG1494" s="55"/>
      <c r="WWH1494" s="55"/>
      <c r="WWI1494" s="55"/>
      <c r="WWJ1494" s="55"/>
      <c r="WWK1494" s="55"/>
      <c r="WWL1494" s="55"/>
      <c r="WWM1494" s="55"/>
      <c r="WWN1494" s="55"/>
      <c r="WWO1494" s="55"/>
      <c r="WWP1494" s="55"/>
      <c r="WWQ1494" s="55"/>
      <c r="WWR1494" s="55"/>
      <c r="WWS1494" s="55"/>
      <c r="WWT1494" s="55"/>
      <c r="WWU1494" s="55"/>
      <c r="WWV1494" s="55"/>
      <c r="WWW1494" s="55"/>
      <c r="WWX1494" s="55"/>
      <c r="WWY1494" s="55"/>
      <c r="WWZ1494" s="55"/>
      <c r="WXA1494" s="55"/>
      <c r="WXB1494" s="55"/>
      <c r="WXC1494" s="55"/>
      <c r="WXD1494" s="55"/>
      <c r="WXE1494" s="55"/>
      <c r="WXF1494" s="55"/>
      <c r="WXG1494" s="55"/>
      <c r="WXH1494" s="55"/>
      <c r="WXI1494" s="55"/>
      <c r="WXJ1494" s="55"/>
      <c r="WXK1494" s="55"/>
      <c r="WXL1494" s="55"/>
      <c r="WXM1494" s="55"/>
      <c r="WXN1494" s="55"/>
      <c r="WXO1494" s="55"/>
      <c r="WXP1494" s="55"/>
      <c r="WXQ1494" s="55"/>
      <c r="WXR1494" s="55"/>
      <c r="WXS1494" s="55"/>
      <c r="WXT1494" s="55"/>
      <c r="WXU1494" s="55"/>
      <c r="WXV1494" s="55"/>
      <c r="WXW1494" s="55"/>
      <c r="WXX1494" s="55"/>
      <c r="WXY1494" s="55"/>
      <c r="WXZ1494" s="55"/>
      <c r="WYA1494" s="55"/>
      <c r="WYB1494" s="55"/>
      <c r="WYC1494" s="55"/>
      <c r="WYD1494" s="55"/>
      <c r="WYE1494" s="55"/>
      <c r="WYF1494" s="55"/>
      <c r="WYG1494" s="55"/>
      <c r="WYH1494" s="55"/>
      <c r="WYI1494" s="55"/>
      <c r="WYJ1494" s="55"/>
      <c r="WYK1494" s="55"/>
      <c r="WYL1494" s="55"/>
      <c r="WYM1494" s="55"/>
      <c r="WYN1494" s="55"/>
      <c r="WYO1494" s="55"/>
      <c r="WYP1494" s="55"/>
      <c r="WYQ1494" s="55"/>
      <c r="WYR1494" s="55"/>
      <c r="WYS1494" s="55"/>
      <c r="WYT1494" s="55"/>
      <c r="WYU1494" s="55"/>
      <c r="WYV1494" s="55"/>
      <c r="WYW1494" s="55"/>
      <c r="WYX1494" s="55"/>
      <c r="WYY1494" s="55"/>
      <c r="WYZ1494" s="55"/>
      <c r="WZA1494" s="55"/>
      <c r="WZB1494" s="55"/>
      <c r="WZC1494" s="55"/>
      <c r="WZD1494" s="55"/>
      <c r="WZE1494" s="55"/>
      <c r="WZF1494" s="55"/>
      <c r="WZG1494" s="55"/>
      <c r="WZH1494" s="55"/>
      <c r="WZI1494" s="55"/>
      <c r="WZJ1494" s="55"/>
      <c r="WZK1494" s="55"/>
      <c r="WZL1494" s="55"/>
      <c r="WZM1494" s="55"/>
      <c r="WZN1494" s="55"/>
      <c r="WZO1494" s="55"/>
      <c r="WZP1494" s="55"/>
      <c r="WZQ1494" s="55"/>
      <c r="WZR1494" s="55"/>
      <c r="WZS1494" s="55"/>
      <c r="WZT1494" s="55"/>
      <c r="WZU1494" s="55"/>
      <c r="WZV1494" s="55"/>
      <c r="WZW1494" s="55"/>
      <c r="WZX1494" s="55"/>
      <c r="WZY1494" s="55"/>
      <c r="WZZ1494" s="55"/>
      <c r="XAA1494" s="55"/>
      <c r="XAB1494" s="55"/>
      <c r="XAC1494" s="55"/>
      <c r="XAD1494" s="55"/>
      <c r="XAE1494" s="55"/>
      <c r="XAF1494" s="55"/>
      <c r="XAG1494" s="55"/>
      <c r="XAH1494" s="55"/>
      <c r="XAI1494" s="55"/>
      <c r="XAJ1494" s="55"/>
      <c r="XAK1494" s="55"/>
      <c r="XAL1494" s="55"/>
      <c r="XAM1494" s="55"/>
      <c r="XAN1494" s="55"/>
      <c r="XAO1494" s="55"/>
      <c r="XAP1494" s="55"/>
      <c r="XAQ1494" s="55"/>
      <c r="XAR1494" s="55"/>
      <c r="XAS1494" s="55"/>
      <c r="XAT1494" s="55"/>
      <c r="XAU1494" s="55"/>
      <c r="XAV1494" s="55"/>
      <c r="XAW1494" s="55"/>
      <c r="XAX1494" s="55"/>
      <c r="XAY1494" s="55"/>
      <c r="XAZ1494" s="55"/>
      <c r="XBA1494" s="55"/>
      <c r="XBB1494" s="55"/>
      <c r="XBC1494" s="55"/>
      <c r="XBD1494" s="55"/>
      <c r="XBE1494" s="55"/>
      <c r="XBF1494" s="55"/>
      <c r="XBG1494" s="55"/>
      <c r="XBH1494" s="55"/>
      <c r="XBI1494" s="55"/>
      <c r="XBJ1494" s="55"/>
      <c r="XBK1494" s="55"/>
      <c r="XBL1494" s="55"/>
      <c r="XBM1494" s="55"/>
      <c r="XBN1494" s="55"/>
      <c r="XBO1494" s="55"/>
      <c r="XBP1494" s="55"/>
      <c r="XBQ1494" s="55"/>
      <c r="XBR1494" s="55"/>
      <c r="XBS1494" s="55"/>
      <c r="XBT1494" s="55"/>
      <c r="XBU1494" s="55"/>
      <c r="XBV1494" s="55"/>
      <c r="XBW1494" s="55"/>
      <c r="XBX1494" s="55"/>
      <c r="XBY1494" s="55"/>
      <c r="XBZ1494" s="55"/>
      <c r="XCA1494" s="55"/>
      <c r="XCB1494" s="55"/>
      <c r="XCC1494" s="55"/>
      <c r="XCD1494" s="55"/>
      <c r="XCE1494" s="55"/>
      <c r="XCF1494" s="55"/>
      <c r="XCG1494" s="55"/>
      <c r="XCH1494" s="55"/>
      <c r="XCI1494" s="55"/>
      <c r="XCJ1494" s="55"/>
      <c r="XCK1494" s="55"/>
      <c r="XCL1494" s="55"/>
      <c r="XCM1494" s="55"/>
      <c r="XCN1494" s="55"/>
      <c r="XCO1494" s="55"/>
      <c r="XCP1494" s="55"/>
      <c r="XCQ1494" s="55"/>
      <c r="XCR1494" s="55"/>
      <c r="XCS1494" s="55"/>
      <c r="XCT1494" s="55"/>
      <c r="XCU1494" s="55"/>
      <c r="XCV1494" s="55"/>
      <c r="XCW1494" s="55"/>
      <c r="XCX1494" s="55"/>
      <c r="XCY1494" s="55"/>
      <c r="XCZ1494" s="55"/>
      <c r="XDA1494" s="55"/>
      <c r="XDB1494" s="55"/>
      <c r="XDC1494" s="55"/>
      <c r="XDD1494" s="55"/>
      <c r="XDE1494" s="55"/>
      <c r="XDF1494" s="55"/>
      <c r="XDG1494" s="55"/>
      <c r="XDH1494" s="55"/>
      <c r="XDI1494" s="55"/>
      <c r="XDJ1494" s="55"/>
      <c r="XDK1494" s="55"/>
      <c r="XDL1494" s="55"/>
      <c r="XDM1494" s="55"/>
      <c r="XDN1494" s="55"/>
      <c r="XDO1494" s="55"/>
      <c r="XDP1494" s="55"/>
      <c r="XDQ1494" s="55"/>
      <c r="XDR1494" s="55"/>
      <c r="XDS1494" s="55"/>
      <c r="XDT1494" s="55"/>
      <c r="XDU1494" s="55"/>
      <c r="XDV1494" s="55"/>
      <c r="XDW1494" s="55"/>
      <c r="XDX1494" s="55"/>
      <c r="XDY1494" s="55"/>
      <c r="XDZ1494" s="55"/>
      <c r="XEA1494" s="55"/>
      <c r="XEB1494" s="55"/>
      <c r="XEC1494" s="55"/>
      <c r="XED1494" s="55"/>
      <c r="XEE1494" s="55"/>
      <c r="XEF1494" s="55"/>
      <c r="XEG1494" s="55"/>
      <c r="XEH1494" s="55"/>
      <c r="XEI1494" s="55"/>
      <c r="XEJ1494" s="55"/>
      <c r="XEK1494" s="55"/>
      <c r="XEL1494" s="55"/>
      <c r="XEM1494" s="55"/>
      <c r="XEN1494" s="55"/>
      <c r="XEO1494" s="55"/>
      <c r="XEP1494" s="55"/>
      <c r="XEQ1494" s="55"/>
      <c r="XER1494" s="55"/>
      <c r="XES1494" s="55"/>
      <c r="XET1494" s="55"/>
      <c r="XEU1494" s="55"/>
      <c r="XEV1494" s="55"/>
    </row>
    <row r="1495" spans="1:16376" x14ac:dyDescent="0.25">
      <c r="A1495" s="1">
        <v>1488</v>
      </c>
      <c r="B1495" s="211" t="s">
        <v>5564</v>
      </c>
      <c r="C1495" s="212" t="s">
        <v>5565</v>
      </c>
      <c r="D1495" s="213" t="s">
        <v>299</v>
      </c>
      <c r="E1495" s="214" t="s">
        <v>5566</v>
      </c>
      <c r="F1495" s="215" t="s">
        <v>5567</v>
      </c>
      <c r="G1495" s="156" t="s">
        <v>169</v>
      </c>
      <c r="H1495" s="143">
        <v>158503.87</v>
      </c>
      <c r="I1495" s="25">
        <v>2</v>
      </c>
      <c r="J1495" s="25"/>
      <c r="K1495" s="25"/>
      <c r="L1495" s="25"/>
      <c r="M1495" s="25"/>
      <c r="N1495" s="25"/>
      <c r="O1495" s="55"/>
      <c r="P1495" s="55"/>
      <c r="Q1495" s="55"/>
      <c r="R1495" s="9">
        <f t="shared" si="36"/>
        <v>158503.87</v>
      </c>
      <c r="S1495" s="1">
        <v>2</v>
      </c>
      <c r="T1495" s="155" t="s">
        <v>5559</v>
      </c>
      <c r="U1495" s="24" t="s">
        <v>5568</v>
      </c>
      <c r="V1495" s="55"/>
      <c r="W1495" s="55"/>
      <c r="X1495" s="55"/>
      <c r="Y1495" s="55"/>
      <c r="Z1495" s="55"/>
      <c r="AA1495" s="55"/>
      <c r="AB1495" s="55"/>
      <c r="AC1495" s="55"/>
      <c r="AD1495" s="55"/>
      <c r="AE1495" s="55"/>
      <c r="AF1495" s="55"/>
      <c r="AG1495" s="55"/>
      <c r="AH1495" s="55"/>
      <c r="AI1495" s="55"/>
      <c r="AJ1495" s="55"/>
      <c r="AK1495" s="55"/>
      <c r="AL1495" s="55"/>
      <c r="AM1495" s="55"/>
      <c r="AN1495" s="55"/>
      <c r="AO1495" s="55"/>
      <c r="AP1495" s="55"/>
      <c r="AQ1495" s="55"/>
      <c r="AR1495" s="55"/>
      <c r="AS1495" s="55"/>
      <c r="AT1495" s="55"/>
      <c r="AU1495" s="55"/>
      <c r="AV1495" s="55"/>
      <c r="AW1495" s="55"/>
      <c r="AX1495" s="55"/>
      <c r="AY1495" s="55"/>
      <c r="AZ1495" s="55"/>
      <c r="BA1495" s="55"/>
      <c r="BB1495" s="55"/>
      <c r="BC1495" s="55"/>
      <c r="BD1495" s="55"/>
      <c r="BE1495" s="55"/>
      <c r="BF1495" s="55"/>
      <c r="BG1495" s="55"/>
      <c r="BH1495" s="55"/>
      <c r="BI1495" s="55"/>
      <c r="BJ1495" s="55"/>
      <c r="BK1495" s="55"/>
      <c r="BL1495" s="55"/>
      <c r="BM1495" s="55"/>
      <c r="BN1495" s="55"/>
      <c r="BO1495" s="55"/>
      <c r="BP1495" s="55"/>
      <c r="BQ1495" s="55"/>
      <c r="BR1495" s="55"/>
      <c r="BS1495" s="55"/>
      <c r="BT1495" s="55"/>
      <c r="BU1495" s="55"/>
      <c r="BV1495" s="55"/>
      <c r="BW1495" s="55"/>
      <c r="BX1495" s="55"/>
      <c r="BY1495" s="55"/>
      <c r="BZ1495" s="55"/>
      <c r="CA1495" s="55"/>
      <c r="CB1495" s="55"/>
      <c r="CC1495" s="55"/>
      <c r="CD1495" s="55"/>
      <c r="CE1495" s="55"/>
      <c r="CF1495" s="55"/>
      <c r="CG1495" s="55"/>
      <c r="CH1495" s="55"/>
      <c r="CI1495" s="55"/>
      <c r="CJ1495" s="55"/>
      <c r="CK1495" s="55"/>
      <c r="CL1495" s="55"/>
      <c r="CM1495" s="55"/>
      <c r="CN1495" s="55"/>
      <c r="CO1495" s="55"/>
      <c r="CP1495" s="55"/>
      <c r="CQ1495" s="55"/>
      <c r="CR1495" s="55"/>
      <c r="CS1495" s="55"/>
      <c r="CT1495" s="55"/>
      <c r="CU1495" s="55"/>
      <c r="CV1495" s="55"/>
      <c r="CW1495" s="55"/>
      <c r="CX1495" s="55"/>
      <c r="CY1495" s="55"/>
      <c r="CZ1495" s="55"/>
      <c r="DA1495" s="55"/>
      <c r="DB1495" s="55"/>
      <c r="DC1495" s="55"/>
      <c r="DD1495" s="55"/>
      <c r="DE1495" s="55"/>
      <c r="DF1495" s="55"/>
      <c r="DG1495" s="55"/>
      <c r="DH1495" s="55"/>
      <c r="DI1495" s="55"/>
      <c r="DJ1495" s="55"/>
      <c r="DK1495" s="55"/>
      <c r="DL1495" s="55"/>
      <c r="DM1495" s="55"/>
      <c r="DN1495" s="55"/>
      <c r="DO1495" s="55"/>
      <c r="DP1495" s="55"/>
      <c r="DQ1495" s="55"/>
      <c r="DR1495" s="55"/>
      <c r="DS1495" s="55"/>
      <c r="DT1495" s="55"/>
      <c r="DU1495" s="55"/>
      <c r="DV1495" s="55"/>
      <c r="DW1495" s="55"/>
      <c r="DX1495" s="55"/>
      <c r="DY1495" s="55"/>
      <c r="DZ1495" s="55"/>
      <c r="EA1495" s="55"/>
      <c r="EB1495" s="55"/>
      <c r="EC1495" s="55"/>
      <c r="ED1495" s="55"/>
      <c r="EE1495" s="55"/>
      <c r="EF1495" s="55"/>
      <c r="EG1495" s="55"/>
      <c r="EH1495" s="55"/>
      <c r="EI1495" s="55"/>
      <c r="EJ1495" s="55"/>
      <c r="EK1495" s="55"/>
      <c r="EL1495" s="55"/>
      <c r="EM1495" s="55"/>
      <c r="EN1495" s="55"/>
      <c r="EO1495" s="55"/>
      <c r="EP1495" s="55"/>
      <c r="EQ1495" s="55"/>
      <c r="ER1495" s="55"/>
      <c r="ES1495" s="55"/>
      <c r="ET1495" s="55"/>
      <c r="EU1495" s="55"/>
      <c r="EV1495" s="55"/>
      <c r="EW1495" s="55"/>
      <c r="EX1495" s="55"/>
      <c r="EY1495" s="55"/>
      <c r="EZ1495" s="55"/>
      <c r="FA1495" s="55"/>
      <c r="FB1495" s="55"/>
      <c r="FC1495" s="55"/>
      <c r="FD1495" s="55"/>
      <c r="FE1495" s="55"/>
      <c r="FF1495" s="55"/>
      <c r="FG1495" s="55"/>
      <c r="FH1495" s="55"/>
      <c r="FI1495" s="55"/>
      <c r="FJ1495" s="55"/>
      <c r="FK1495" s="55"/>
      <c r="FL1495" s="55"/>
      <c r="FM1495" s="55"/>
      <c r="FN1495" s="55"/>
      <c r="FO1495" s="55"/>
      <c r="FP1495" s="55"/>
      <c r="FQ1495" s="55"/>
      <c r="FR1495" s="55"/>
      <c r="FS1495" s="55"/>
      <c r="FT1495" s="55"/>
      <c r="FU1495" s="55"/>
      <c r="FV1495" s="55"/>
      <c r="FW1495" s="55"/>
      <c r="FX1495" s="55"/>
      <c r="FY1495" s="55"/>
      <c r="FZ1495" s="55"/>
      <c r="GA1495" s="55"/>
      <c r="GB1495" s="55"/>
      <c r="GC1495" s="55"/>
      <c r="GD1495" s="55"/>
      <c r="GE1495" s="55"/>
      <c r="GF1495" s="55"/>
      <c r="GG1495" s="55"/>
      <c r="GH1495" s="55"/>
      <c r="GI1495" s="55"/>
      <c r="GJ1495" s="55"/>
      <c r="GK1495" s="55"/>
      <c r="GL1495" s="55"/>
      <c r="GM1495" s="55"/>
      <c r="GN1495" s="55"/>
      <c r="GO1495" s="55"/>
      <c r="GP1495" s="55"/>
      <c r="GQ1495" s="55"/>
      <c r="GR1495" s="55"/>
      <c r="GS1495" s="55"/>
      <c r="GT1495" s="55"/>
      <c r="GU1495" s="55"/>
      <c r="GV1495" s="55"/>
      <c r="GW1495" s="55"/>
      <c r="GX1495" s="55"/>
      <c r="GY1495" s="55"/>
      <c r="GZ1495" s="55"/>
      <c r="HA1495" s="55"/>
      <c r="HB1495" s="55"/>
      <c r="HC1495" s="55"/>
      <c r="HD1495" s="55"/>
      <c r="HE1495" s="55"/>
      <c r="HF1495" s="55"/>
      <c r="HG1495" s="55"/>
      <c r="HH1495" s="55"/>
      <c r="HI1495" s="55"/>
      <c r="HJ1495" s="55"/>
      <c r="HK1495" s="55"/>
      <c r="HL1495" s="55"/>
      <c r="HM1495" s="55"/>
      <c r="HN1495" s="55"/>
      <c r="HO1495" s="55"/>
      <c r="HP1495" s="55"/>
      <c r="HQ1495" s="55"/>
      <c r="HR1495" s="55"/>
      <c r="HS1495" s="55"/>
      <c r="HT1495" s="55"/>
      <c r="HU1495" s="55"/>
      <c r="HV1495" s="55"/>
      <c r="HW1495" s="55"/>
      <c r="HX1495" s="55"/>
      <c r="HY1495" s="55"/>
      <c r="HZ1495" s="55"/>
      <c r="IA1495" s="55"/>
      <c r="IB1495" s="55"/>
      <c r="IC1495" s="55"/>
      <c r="ID1495" s="55"/>
      <c r="IE1495" s="55"/>
      <c r="IF1495" s="55"/>
      <c r="IG1495" s="55"/>
      <c r="IH1495" s="55"/>
      <c r="II1495" s="55"/>
      <c r="IJ1495" s="55"/>
      <c r="IK1495" s="55"/>
      <c r="IL1495" s="55"/>
      <c r="IM1495" s="55"/>
      <c r="IN1495" s="55"/>
      <c r="IO1495" s="55"/>
      <c r="IP1495" s="55"/>
      <c r="IQ1495" s="55"/>
      <c r="IR1495" s="55"/>
      <c r="IS1495" s="55"/>
      <c r="IT1495" s="55"/>
      <c r="IU1495" s="55"/>
      <c r="IV1495" s="55"/>
      <c r="IW1495" s="55"/>
      <c r="IX1495" s="55"/>
      <c r="IY1495" s="55"/>
      <c r="IZ1495" s="55"/>
      <c r="JA1495" s="55"/>
      <c r="JB1495" s="55"/>
      <c r="JC1495" s="55"/>
      <c r="JD1495" s="55"/>
      <c r="JE1495" s="55"/>
      <c r="JF1495" s="55"/>
      <c r="JG1495" s="55"/>
      <c r="JH1495" s="55"/>
      <c r="JI1495" s="55"/>
      <c r="JJ1495" s="55"/>
      <c r="JK1495" s="55"/>
      <c r="JL1495" s="55"/>
      <c r="JM1495" s="55"/>
      <c r="JN1495" s="55"/>
      <c r="JO1495" s="55"/>
      <c r="JP1495" s="55"/>
      <c r="JQ1495" s="55"/>
      <c r="JR1495" s="55"/>
      <c r="JS1495" s="55"/>
      <c r="JT1495" s="55"/>
      <c r="JU1495" s="55"/>
      <c r="JV1495" s="55"/>
      <c r="JW1495" s="55"/>
      <c r="JX1495" s="55"/>
      <c r="JY1495" s="55"/>
      <c r="JZ1495" s="55"/>
      <c r="KA1495" s="55"/>
      <c r="KB1495" s="55"/>
      <c r="KC1495" s="55"/>
      <c r="KD1495" s="55"/>
      <c r="KE1495" s="55"/>
      <c r="KF1495" s="55"/>
      <c r="KG1495" s="55"/>
      <c r="KH1495" s="55"/>
      <c r="KI1495" s="55"/>
      <c r="KJ1495" s="55"/>
      <c r="KK1495" s="55"/>
      <c r="KL1495" s="55"/>
      <c r="KM1495" s="55"/>
      <c r="KN1495" s="55"/>
      <c r="KO1495" s="55"/>
      <c r="KP1495" s="55"/>
      <c r="KQ1495" s="55"/>
      <c r="KR1495" s="55"/>
      <c r="KS1495" s="55"/>
      <c r="KT1495" s="55"/>
      <c r="KU1495" s="55"/>
      <c r="KV1495" s="55"/>
      <c r="KW1495" s="55"/>
      <c r="KX1495" s="55"/>
      <c r="KY1495" s="55"/>
      <c r="KZ1495" s="55"/>
      <c r="LA1495" s="55"/>
      <c r="LB1495" s="55"/>
      <c r="LC1495" s="55"/>
      <c r="LD1495" s="55"/>
      <c r="LE1495" s="55"/>
      <c r="LF1495" s="55"/>
      <c r="LG1495" s="55"/>
      <c r="LH1495" s="55"/>
      <c r="LI1495" s="55"/>
      <c r="LJ1495" s="55"/>
      <c r="LK1495" s="55"/>
      <c r="LL1495" s="55"/>
      <c r="LM1495" s="55"/>
      <c r="LN1495" s="55"/>
      <c r="LO1495" s="55"/>
      <c r="LP1495" s="55"/>
      <c r="LQ1495" s="55"/>
      <c r="LR1495" s="55"/>
      <c r="LS1495" s="55"/>
      <c r="LT1495" s="55"/>
      <c r="LU1495" s="55"/>
      <c r="LV1495" s="55"/>
      <c r="LW1495" s="55"/>
      <c r="LX1495" s="55"/>
      <c r="LY1495" s="55"/>
      <c r="LZ1495" s="55"/>
      <c r="MA1495" s="55"/>
      <c r="MB1495" s="55"/>
      <c r="MC1495" s="55"/>
      <c r="MD1495" s="55"/>
      <c r="ME1495" s="55"/>
      <c r="MF1495" s="55"/>
      <c r="MG1495" s="55"/>
      <c r="MH1495" s="55"/>
      <c r="MI1495" s="55"/>
      <c r="MJ1495" s="55"/>
      <c r="MK1495" s="55"/>
      <c r="ML1495" s="55"/>
      <c r="MM1495" s="55"/>
      <c r="MN1495" s="55"/>
      <c r="MO1495" s="55"/>
      <c r="MP1495" s="55"/>
      <c r="MQ1495" s="55"/>
      <c r="MR1495" s="55"/>
      <c r="MS1495" s="55"/>
      <c r="MT1495" s="55"/>
      <c r="MU1495" s="55"/>
      <c r="MV1495" s="55"/>
      <c r="MW1495" s="55"/>
      <c r="MX1495" s="55"/>
      <c r="MY1495" s="55"/>
      <c r="MZ1495" s="55"/>
      <c r="NA1495" s="55"/>
      <c r="NB1495" s="55"/>
      <c r="NC1495" s="55"/>
      <c r="ND1495" s="55"/>
      <c r="NE1495" s="55"/>
      <c r="NF1495" s="55"/>
      <c r="NG1495" s="55"/>
      <c r="NH1495" s="55"/>
      <c r="NI1495" s="55"/>
      <c r="NJ1495" s="55"/>
      <c r="NK1495" s="55"/>
      <c r="NL1495" s="55"/>
      <c r="NM1495" s="55"/>
      <c r="NN1495" s="55"/>
      <c r="NO1495" s="55"/>
      <c r="NP1495" s="55"/>
      <c r="NQ1495" s="55"/>
      <c r="NR1495" s="55"/>
      <c r="NS1495" s="55"/>
      <c r="NT1495" s="55"/>
      <c r="NU1495" s="55"/>
      <c r="NV1495" s="55"/>
      <c r="NW1495" s="55"/>
      <c r="NX1495" s="55"/>
      <c r="NY1495" s="55"/>
      <c r="NZ1495" s="55"/>
      <c r="OA1495" s="55"/>
      <c r="OB1495" s="55"/>
      <c r="OC1495" s="55"/>
      <c r="OD1495" s="55"/>
      <c r="OE1495" s="55"/>
      <c r="OF1495" s="55"/>
      <c r="OG1495" s="55"/>
      <c r="OH1495" s="55"/>
      <c r="OI1495" s="55"/>
      <c r="OJ1495" s="55"/>
      <c r="OK1495" s="55"/>
      <c r="OL1495" s="55"/>
      <c r="OM1495" s="55"/>
      <c r="ON1495" s="55"/>
      <c r="OO1495" s="55"/>
      <c r="OP1495" s="55"/>
      <c r="OQ1495" s="55"/>
      <c r="OR1495" s="55"/>
      <c r="OS1495" s="55"/>
      <c r="OT1495" s="55"/>
      <c r="OU1495" s="55"/>
      <c r="OV1495" s="55"/>
      <c r="OW1495" s="55"/>
      <c r="OX1495" s="55"/>
      <c r="OY1495" s="55"/>
      <c r="OZ1495" s="55"/>
      <c r="PA1495" s="55"/>
      <c r="PB1495" s="55"/>
      <c r="PC1495" s="55"/>
      <c r="PD1495" s="55"/>
      <c r="PE1495" s="55"/>
      <c r="PF1495" s="55"/>
      <c r="PG1495" s="55"/>
      <c r="PH1495" s="55"/>
      <c r="PI1495" s="55"/>
      <c r="PJ1495" s="55"/>
      <c r="PK1495" s="55"/>
      <c r="PL1495" s="55"/>
      <c r="PM1495" s="55"/>
      <c r="PN1495" s="55"/>
      <c r="PO1495" s="55"/>
      <c r="PP1495" s="55"/>
      <c r="PQ1495" s="55"/>
      <c r="PR1495" s="55"/>
      <c r="PS1495" s="55"/>
      <c r="PT1495" s="55"/>
      <c r="PU1495" s="55"/>
      <c r="PV1495" s="55"/>
      <c r="PW1495" s="55"/>
      <c r="PX1495" s="55"/>
      <c r="PY1495" s="55"/>
      <c r="PZ1495" s="55"/>
      <c r="QA1495" s="55"/>
      <c r="QB1495" s="55"/>
      <c r="QC1495" s="55"/>
      <c r="QD1495" s="55"/>
      <c r="QE1495" s="55"/>
      <c r="QF1495" s="55"/>
      <c r="QG1495" s="55"/>
      <c r="QH1495" s="55"/>
      <c r="QI1495" s="55"/>
      <c r="QJ1495" s="55"/>
      <c r="QK1495" s="55"/>
      <c r="QL1495" s="55"/>
      <c r="QM1495" s="55"/>
      <c r="QN1495" s="55"/>
      <c r="QO1495" s="55"/>
      <c r="QP1495" s="55"/>
      <c r="QQ1495" s="55"/>
      <c r="QR1495" s="55"/>
      <c r="QS1495" s="55"/>
      <c r="QT1495" s="55"/>
      <c r="QU1495" s="55"/>
      <c r="QV1495" s="55"/>
      <c r="QW1495" s="55"/>
      <c r="QX1495" s="55"/>
      <c r="QY1495" s="55"/>
      <c r="QZ1495" s="55"/>
      <c r="RA1495" s="55"/>
      <c r="RB1495" s="55"/>
      <c r="RC1495" s="55"/>
      <c r="RD1495" s="55"/>
      <c r="RE1495" s="55"/>
      <c r="RF1495" s="55"/>
      <c r="RG1495" s="55"/>
      <c r="RH1495" s="55"/>
      <c r="RI1495" s="55"/>
      <c r="RJ1495" s="55"/>
      <c r="RK1495" s="55"/>
      <c r="RL1495" s="55"/>
      <c r="RM1495" s="55"/>
      <c r="RN1495" s="55"/>
      <c r="RO1495" s="55"/>
      <c r="RP1495" s="55"/>
      <c r="RQ1495" s="55"/>
      <c r="RR1495" s="55"/>
      <c r="RS1495" s="55"/>
      <c r="RT1495" s="55"/>
      <c r="RU1495" s="55"/>
      <c r="RV1495" s="55"/>
      <c r="RW1495" s="55"/>
      <c r="RX1495" s="55"/>
      <c r="RY1495" s="55"/>
      <c r="RZ1495" s="55"/>
      <c r="SA1495" s="55"/>
      <c r="SB1495" s="55"/>
      <c r="SC1495" s="55"/>
      <c r="SD1495" s="55"/>
      <c r="SE1495" s="55"/>
      <c r="SF1495" s="55"/>
      <c r="SG1495" s="55"/>
      <c r="SH1495" s="55"/>
      <c r="SI1495" s="55"/>
      <c r="SJ1495" s="55"/>
      <c r="SK1495" s="55"/>
      <c r="SL1495" s="55"/>
      <c r="SM1495" s="55"/>
      <c r="SN1495" s="55"/>
      <c r="SO1495" s="55"/>
      <c r="SP1495" s="55"/>
      <c r="SQ1495" s="55"/>
      <c r="SR1495" s="55"/>
      <c r="SS1495" s="55"/>
      <c r="ST1495" s="55"/>
      <c r="SU1495" s="55"/>
      <c r="SV1495" s="55"/>
      <c r="SW1495" s="55"/>
      <c r="SX1495" s="55"/>
      <c r="SY1495" s="55"/>
      <c r="SZ1495" s="55"/>
      <c r="TA1495" s="55"/>
      <c r="TB1495" s="55"/>
      <c r="TC1495" s="55"/>
      <c r="TD1495" s="55"/>
      <c r="TE1495" s="55"/>
      <c r="TF1495" s="55"/>
      <c r="TG1495" s="55"/>
      <c r="TH1495" s="55"/>
      <c r="TI1495" s="55"/>
      <c r="TJ1495" s="55"/>
      <c r="TK1495" s="55"/>
      <c r="TL1495" s="55"/>
      <c r="TM1495" s="55"/>
      <c r="TN1495" s="55"/>
      <c r="TO1495" s="55"/>
      <c r="TP1495" s="55"/>
      <c r="TQ1495" s="55"/>
      <c r="TR1495" s="55"/>
      <c r="TS1495" s="55"/>
      <c r="TT1495" s="55"/>
      <c r="TU1495" s="55"/>
      <c r="TV1495" s="55"/>
      <c r="TW1495" s="55"/>
      <c r="TX1495" s="55"/>
      <c r="TY1495" s="55"/>
      <c r="TZ1495" s="55"/>
      <c r="UA1495" s="55"/>
      <c r="UB1495" s="55"/>
      <c r="UC1495" s="55"/>
      <c r="UD1495" s="55"/>
      <c r="UE1495" s="55"/>
      <c r="UF1495" s="55"/>
      <c r="UG1495" s="55"/>
      <c r="UH1495" s="55"/>
      <c r="UI1495" s="55"/>
      <c r="UJ1495" s="55"/>
      <c r="UK1495" s="55"/>
      <c r="UL1495" s="55"/>
      <c r="UM1495" s="55"/>
      <c r="UN1495" s="55"/>
      <c r="UO1495" s="55"/>
      <c r="UP1495" s="55"/>
      <c r="UQ1495" s="55"/>
      <c r="UR1495" s="55"/>
      <c r="US1495" s="55"/>
      <c r="UT1495" s="55"/>
      <c r="UU1495" s="55"/>
      <c r="UV1495" s="55"/>
      <c r="UW1495" s="55"/>
      <c r="UX1495" s="55"/>
      <c r="UY1495" s="55"/>
      <c r="UZ1495" s="55"/>
      <c r="VA1495" s="55"/>
      <c r="VB1495" s="55"/>
      <c r="VC1495" s="55"/>
      <c r="VD1495" s="55"/>
      <c r="VE1495" s="55"/>
      <c r="VF1495" s="55"/>
      <c r="VG1495" s="55"/>
      <c r="VH1495" s="55"/>
      <c r="VI1495" s="55"/>
      <c r="VJ1495" s="55"/>
      <c r="VK1495" s="55"/>
      <c r="VL1495" s="55"/>
      <c r="VM1495" s="55"/>
      <c r="VN1495" s="55"/>
      <c r="VO1495" s="55"/>
      <c r="VP1495" s="55"/>
      <c r="VQ1495" s="55"/>
      <c r="VR1495" s="55"/>
      <c r="VS1495" s="55"/>
      <c r="VT1495" s="55"/>
      <c r="VU1495" s="55"/>
      <c r="VV1495" s="55"/>
      <c r="VW1495" s="55"/>
      <c r="VX1495" s="55"/>
      <c r="VY1495" s="55"/>
      <c r="VZ1495" s="55"/>
      <c r="WA1495" s="55"/>
      <c r="WB1495" s="55"/>
      <c r="WC1495" s="55"/>
      <c r="WD1495" s="55"/>
      <c r="WE1495" s="55"/>
      <c r="WF1495" s="55"/>
      <c r="WG1495" s="55"/>
      <c r="WH1495" s="55"/>
      <c r="WI1495" s="55"/>
      <c r="WJ1495" s="55"/>
      <c r="WK1495" s="55"/>
      <c r="WL1495" s="55"/>
      <c r="WM1495" s="55"/>
      <c r="WN1495" s="55"/>
      <c r="WO1495" s="55"/>
      <c r="WP1495" s="55"/>
      <c r="WQ1495" s="55"/>
      <c r="WR1495" s="55"/>
      <c r="WS1495" s="55"/>
      <c r="WT1495" s="55"/>
      <c r="WU1495" s="55"/>
      <c r="WV1495" s="55"/>
      <c r="WW1495" s="55"/>
      <c r="WX1495" s="55"/>
      <c r="WY1495" s="55"/>
      <c r="WZ1495" s="55"/>
      <c r="XA1495" s="55"/>
      <c r="XB1495" s="55"/>
      <c r="XC1495" s="55"/>
      <c r="XD1495" s="55"/>
      <c r="XE1495" s="55"/>
      <c r="XF1495" s="55"/>
      <c r="XG1495" s="55"/>
      <c r="XH1495" s="55"/>
      <c r="XI1495" s="55"/>
      <c r="XJ1495" s="55"/>
      <c r="XK1495" s="55"/>
      <c r="XL1495" s="55"/>
      <c r="XM1495" s="55"/>
      <c r="XN1495" s="55"/>
      <c r="XO1495" s="55"/>
      <c r="XP1495" s="55"/>
      <c r="XQ1495" s="55"/>
      <c r="XR1495" s="55"/>
      <c r="XS1495" s="55"/>
      <c r="XT1495" s="55"/>
      <c r="XU1495" s="55"/>
      <c r="XV1495" s="55"/>
      <c r="XW1495" s="55"/>
      <c r="XX1495" s="55"/>
      <c r="XY1495" s="55"/>
      <c r="XZ1495" s="55"/>
      <c r="YA1495" s="55"/>
      <c r="YB1495" s="55"/>
      <c r="YC1495" s="55"/>
      <c r="YD1495" s="55"/>
      <c r="YE1495" s="55"/>
      <c r="YF1495" s="55"/>
      <c r="YG1495" s="55"/>
      <c r="YH1495" s="55"/>
      <c r="YI1495" s="55"/>
      <c r="YJ1495" s="55"/>
      <c r="YK1495" s="55"/>
      <c r="YL1495" s="55"/>
      <c r="YM1495" s="55"/>
      <c r="YN1495" s="55"/>
      <c r="YO1495" s="55"/>
      <c r="YP1495" s="55"/>
      <c r="YQ1495" s="55"/>
      <c r="YR1495" s="55"/>
      <c r="YS1495" s="55"/>
      <c r="YT1495" s="55"/>
      <c r="YU1495" s="55"/>
      <c r="YV1495" s="55"/>
      <c r="YW1495" s="55"/>
      <c r="YX1495" s="55"/>
      <c r="YY1495" s="55"/>
      <c r="YZ1495" s="55"/>
      <c r="ZA1495" s="55"/>
      <c r="ZB1495" s="55"/>
      <c r="ZC1495" s="55"/>
      <c r="ZD1495" s="55"/>
      <c r="ZE1495" s="55"/>
      <c r="ZF1495" s="55"/>
      <c r="ZG1495" s="55"/>
      <c r="ZH1495" s="55"/>
      <c r="ZI1495" s="55"/>
      <c r="ZJ1495" s="55"/>
      <c r="ZK1495" s="55"/>
      <c r="ZL1495" s="55"/>
      <c r="ZM1495" s="55"/>
      <c r="ZN1495" s="55"/>
      <c r="ZO1495" s="55"/>
      <c r="ZP1495" s="55"/>
      <c r="ZQ1495" s="55"/>
      <c r="ZR1495" s="55"/>
      <c r="ZS1495" s="55"/>
      <c r="ZT1495" s="55"/>
      <c r="ZU1495" s="55"/>
      <c r="ZV1495" s="55"/>
      <c r="ZW1495" s="55"/>
      <c r="ZX1495" s="55"/>
      <c r="ZY1495" s="55"/>
      <c r="ZZ1495" s="55"/>
      <c r="AAA1495" s="55"/>
      <c r="AAB1495" s="55"/>
      <c r="AAC1495" s="55"/>
      <c r="AAD1495" s="55"/>
      <c r="AAE1495" s="55"/>
      <c r="AAF1495" s="55"/>
      <c r="AAG1495" s="55"/>
      <c r="AAH1495" s="55"/>
      <c r="AAI1495" s="55"/>
      <c r="AAJ1495" s="55"/>
      <c r="AAK1495" s="55"/>
      <c r="AAL1495" s="55"/>
      <c r="AAM1495" s="55"/>
      <c r="AAN1495" s="55"/>
      <c r="AAO1495" s="55"/>
      <c r="AAP1495" s="55"/>
      <c r="AAQ1495" s="55"/>
      <c r="AAR1495" s="55"/>
      <c r="AAS1495" s="55"/>
      <c r="AAT1495" s="55"/>
      <c r="AAU1495" s="55"/>
      <c r="AAV1495" s="55"/>
      <c r="AAW1495" s="55"/>
      <c r="AAX1495" s="55"/>
      <c r="AAY1495" s="55"/>
      <c r="AAZ1495" s="55"/>
      <c r="ABA1495" s="55"/>
      <c r="ABB1495" s="55"/>
      <c r="ABC1495" s="55"/>
      <c r="ABD1495" s="55"/>
      <c r="ABE1495" s="55"/>
      <c r="ABF1495" s="55"/>
      <c r="ABG1495" s="55"/>
      <c r="ABH1495" s="55"/>
      <c r="ABI1495" s="55"/>
      <c r="ABJ1495" s="55"/>
      <c r="ABK1495" s="55"/>
      <c r="ABL1495" s="55"/>
      <c r="ABM1495" s="55"/>
      <c r="ABN1495" s="55"/>
      <c r="ABO1495" s="55"/>
      <c r="ABP1495" s="55"/>
      <c r="ABQ1495" s="55"/>
      <c r="ABR1495" s="55"/>
      <c r="ABS1495" s="55"/>
      <c r="ABT1495" s="55"/>
      <c r="ABU1495" s="55"/>
      <c r="ABV1495" s="55"/>
      <c r="ABW1495" s="55"/>
      <c r="ABX1495" s="55"/>
      <c r="ABY1495" s="55"/>
      <c r="ABZ1495" s="55"/>
      <c r="ACA1495" s="55"/>
      <c r="ACB1495" s="55"/>
      <c r="ACC1495" s="55"/>
      <c r="ACD1495" s="55"/>
      <c r="ACE1495" s="55"/>
      <c r="ACF1495" s="55"/>
      <c r="ACG1495" s="55"/>
      <c r="ACH1495" s="55"/>
      <c r="ACI1495" s="55"/>
      <c r="ACJ1495" s="55"/>
      <c r="ACK1495" s="55"/>
      <c r="ACL1495" s="55"/>
      <c r="ACM1495" s="55"/>
      <c r="ACN1495" s="55"/>
      <c r="ACO1495" s="55"/>
      <c r="ACP1495" s="55"/>
      <c r="ACQ1495" s="55"/>
      <c r="ACR1495" s="55"/>
      <c r="ACS1495" s="55"/>
      <c r="ACT1495" s="55"/>
      <c r="ACU1495" s="55"/>
      <c r="ACV1495" s="55"/>
      <c r="ACW1495" s="55"/>
      <c r="ACX1495" s="55"/>
      <c r="ACY1495" s="55"/>
      <c r="ACZ1495" s="55"/>
      <c r="ADA1495" s="55"/>
      <c r="ADB1495" s="55"/>
      <c r="ADC1495" s="55"/>
      <c r="ADD1495" s="55"/>
      <c r="ADE1495" s="55"/>
      <c r="ADF1495" s="55"/>
      <c r="ADG1495" s="55"/>
      <c r="ADH1495" s="55"/>
      <c r="ADI1495" s="55"/>
      <c r="ADJ1495" s="55"/>
      <c r="ADK1495" s="55"/>
      <c r="ADL1495" s="55"/>
      <c r="ADM1495" s="55"/>
      <c r="ADN1495" s="55"/>
      <c r="ADO1495" s="55"/>
      <c r="ADP1495" s="55"/>
      <c r="ADQ1495" s="55"/>
      <c r="ADR1495" s="55"/>
      <c r="ADS1495" s="55"/>
      <c r="ADT1495" s="55"/>
      <c r="ADU1495" s="55"/>
      <c r="ADV1495" s="55"/>
      <c r="ADW1495" s="55"/>
      <c r="ADX1495" s="55"/>
      <c r="ADY1495" s="55"/>
      <c r="ADZ1495" s="55"/>
      <c r="AEA1495" s="55"/>
      <c r="AEB1495" s="55"/>
      <c r="AEC1495" s="55"/>
      <c r="AED1495" s="55"/>
      <c r="AEE1495" s="55"/>
      <c r="AEF1495" s="55"/>
      <c r="AEG1495" s="55"/>
      <c r="AEH1495" s="55"/>
      <c r="AEI1495" s="55"/>
      <c r="AEJ1495" s="55"/>
      <c r="AEK1495" s="55"/>
      <c r="AEL1495" s="55"/>
      <c r="AEM1495" s="55"/>
      <c r="AEN1495" s="55"/>
      <c r="AEO1495" s="55"/>
      <c r="AEP1495" s="55"/>
      <c r="AEQ1495" s="55"/>
      <c r="AER1495" s="55"/>
      <c r="AES1495" s="55"/>
      <c r="AET1495" s="55"/>
      <c r="AEU1495" s="55"/>
      <c r="AEV1495" s="55"/>
      <c r="AEW1495" s="55"/>
      <c r="AEX1495" s="55"/>
      <c r="AEY1495" s="55"/>
      <c r="AEZ1495" s="55"/>
      <c r="AFA1495" s="55"/>
      <c r="AFB1495" s="55"/>
      <c r="AFC1495" s="55"/>
      <c r="AFD1495" s="55"/>
      <c r="AFE1495" s="55"/>
      <c r="AFF1495" s="55"/>
      <c r="AFG1495" s="55"/>
      <c r="AFH1495" s="55"/>
      <c r="AFI1495" s="55"/>
      <c r="AFJ1495" s="55"/>
      <c r="AFK1495" s="55"/>
      <c r="AFL1495" s="55"/>
      <c r="AFM1495" s="55"/>
      <c r="AFN1495" s="55"/>
      <c r="AFO1495" s="55"/>
      <c r="AFP1495" s="55"/>
      <c r="AFQ1495" s="55"/>
      <c r="AFR1495" s="55"/>
      <c r="AFS1495" s="55"/>
      <c r="AFT1495" s="55"/>
      <c r="AFU1495" s="55"/>
      <c r="AFV1495" s="55"/>
      <c r="AFW1495" s="55"/>
      <c r="AFX1495" s="55"/>
      <c r="AFY1495" s="55"/>
      <c r="AFZ1495" s="55"/>
      <c r="AGA1495" s="55"/>
      <c r="AGB1495" s="55"/>
      <c r="AGC1495" s="55"/>
      <c r="AGD1495" s="55"/>
      <c r="AGE1495" s="55"/>
      <c r="AGF1495" s="55"/>
      <c r="AGG1495" s="55"/>
      <c r="AGH1495" s="55"/>
      <c r="AGI1495" s="55"/>
      <c r="AGJ1495" s="55"/>
      <c r="AGK1495" s="55"/>
      <c r="AGL1495" s="55"/>
      <c r="AGM1495" s="55"/>
      <c r="AGN1495" s="55"/>
      <c r="AGO1495" s="55"/>
      <c r="AGP1495" s="55"/>
      <c r="AGQ1495" s="55"/>
      <c r="AGR1495" s="55"/>
      <c r="AGS1495" s="55"/>
      <c r="AGT1495" s="55"/>
      <c r="AGU1495" s="55"/>
      <c r="AGV1495" s="55"/>
      <c r="AGW1495" s="55"/>
      <c r="AGX1495" s="55"/>
      <c r="AGY1495" s="55"/>
      <c r="AGZ1495" s="55"/>
      <c r="AHA1495" s="55"/>
      <c r="AHB1495" s="55"/>
      <c r="AHC1495" s="55"/>
      <c r="AHD1495" s="55"/>
      <c r="AHE1495" s="55"/>
      <c r="AHF1495" s="55"/>
      <c r="AHG1495" s="55"/>
      <c r="AHH1495" s="55"/>
      <c r="AHI1495" s="55"/>
      <c r="AHJ1495" s="55"/>
      <c r="AHK1495" s="55"/>
      <c r="AHL1495" s="55"/>
      <c r="AHM1495" s="55"/>
      <c r="AHN1495" s="55"/>
      <c r="AHO1495" s="55"/>
      <c r="AHP1495" s="55"/>
      <c r="AHQ1495" s="55"/>
      <c r="AHR1495" s="55"/>
      <c r="AHS1495" s="55"/>
      <c r="AHT1495" s="55"/>
      <c r="AHU1495" s="55"/>
      <c r="AHV1495" s="55"/>
      <c r="AHW1495" s="55"/>
      <c r="AHX1495" s="55"/>
      <c r="AHY1495" s="55"/>
      <c r="AHZ1495" s="55"/>
      <c r="AIA1495" s="55"/>
      <c r="AIB1495" s="55"/>
      <c r="AIC1495" s="55"/>
      <c r="AID1495" s="55"/>
      <c r="AIE1495" s="55"/>
      <c r="AIF1495" s="55"/>
      <c r="AIG1495" s="55"/>
      <c r="AIH1495" s="55"/>
      <c r="AII1495" s="55"/>
      <c r="AIJ1495" s="55"/>
      <c r="AIK1495" s="55"/>
      <c r="AIL1495" s="55"/>
      <c r="AIM1495" s="55"/>
      <c r="AIN1495" s="55"/>
      <c r="AIO1495" s="55"/>
      <c r="AIP1495" s="55"/>
      <c r="AIQ1495" s="55"/>
      <c r="AIR1495" s="55"/>
      <c r="AIS1495" s="55"/>
      <c r="AIT1495" s="55"/>
      <c r="AIU1495" s="55"/>
      <c r="AIV1495" s="55"/>
      <c r="AIW1495" s="55"/>
      <c r="AIX1495" s="55"/>
      <c r="AIY1495" s="55"/>
      <c r="AIZ1495" s="55"/>
      <c r="AJA1495" s="55"/>
      <c r="AJB1495" s="55"/>
      <c r="AJC1495" s="55"/>
      <c r="AJD1495" s="55"/>
      <c r="AJE1495" s="55"/>
      <c r="AJF1495" s="55"/>
      <c r="AJG1495" s="55"/>
      <c r="AJH1495" s="55"/>
      <c r="AJI1495" s="55"/>
      <c r="AJJ1495" s="55"/>
      <c r="AJK1495" s="55"/>
      <c r="AJL1495" s="55"/>
      <c r="AJM1495" s="55"/>
      <c r="AJN1495" s="55"/>
      <c r="AJO1495" s="55"/>
      <c r="AJP1495" s="55"/>
      <c r="AJQ1495" s="55"/>
      <c r="AJR1495" s="55"/>
      <c r="AJS1495" s="55"/>
      <c r="AJT1495" s="55"/>
      <c r="AJU1495" s="55"/>
      <c r="AJV1495" s="55"/>
      <c r="AJW1495" s="55"/>
      <c r="AJX1495" s="55"/>
      <c r="AJY1495" s="55"/>
      <c r="AJZ1495" s="55"/>
      <c r="AKA1495" s="55"/>
      <c r="AKB1495" s="55"/>
      <c r="AKC1495" s="55"/>
      <c r="AKD1495" s="55"/>
      <c r="AKE1495" s="55"/>
      <c r="AKF1495" s="55"/>
      <c r="AKG1495" s="55"/>
      <c r="AKH1495" s="55"/>
      <c r="AKI1495" s="55"/>
      <c r="AKJ1495" s="55"/>
      <c r="AKK1495" s="55"/>
      <c r="AKL1495" s="55"/>
      <c r="AKM1495" s="55"/>
      <c r="AKN1495" s="55"/>
      <c r="AKO1495" s="55"/>
      <c r="AKP1495" s="55"/>
      <c r="AKQ1495" s="55"/>
      <c r="AKR1495" s="55"/>
      <c r="AKS1495" s="55"/>
      <c r="AKT1495" s="55"/>
      <c r="AKU1495" s="55"/>
      <c r="AKV1495" s="55"/>
      <c r="AKW1495" s="55"/>
      <c r="AKX1495" s="55"/>
      <c r="AKY1495" s="55"/>
      <c r="AKZ1495" s="55"/>
      <c r="ALA1495" s="55"/>
      <c r="ALB1495" s="55"/>
      <c r="ALC1495" s="55"/>
      <c r="ALD1495" s="55"/>
      <c r="ALE1495" s="55"/>
      <c r="ALF1495" s="55"/>
      <c r="ALG1495" s="55"/>
      <c r="ALH1495" s="55"/>
      <c r="ALI1495" s="55"/>
      <c r="ALJ1495" s="55"/>
      <c r="ALK1495" s="55"/>
      <c r="ALL1495" s="55"/>
      <c r="ALM1495" s="55"/>
      <c r="ALN1495" s="55"/>
      <c r="ALO1495" s="55"/>
      <c r="ALP1495" s="55"/>
      <c r="ALQ1495" s="55"/>
      <c r="ALR1495" s="55"/>
      <c r="ALS1495" s="55"/>
      <c r="ALT1495" s="55"/>
      <c r="ALU1495" s="55"/>
      <c r="ALV1495" s="55"/>
      <c r="ALW1495" s="55"/>
      <c r="ALX1495" s="55"/>
      <c r="ALY1495" s="55"/>
      <c r="ALZ1495" s="55"/>
      <c r="AMA1495" s="55"/>
      <c r="AMB1495" s="55"/>
      <c r="AMC1495" s="55"/>
      <c r="AMD1495" s="55"/>
      <c r="AME1495" s="55"/>
      <c r="AMF1495" s="55"/>
      <c r="AMG1495" s="55"/>
      <c r="AMH1495" s="55"/>
      <c r="AMI1495" s="55"/>
      <c r="AMJ1495" s="55"/>
      <c r="AMK1495" s="55"/>
      <c r="AML1495" s="55"/>
      <c r="AMM1495" s="55"/>
      <c r="AMN1495" s="55"/>
      <c r="AMO1495" s="55"/>
      <c r="AMP1495" s="55"/>
      <c r="AMQ1495" s="55"/>
      <c r="AMR1495" s="55"/>
      <c r="AMS1495" s="55"/>
      <c r="AMT1495" s="55"/>
      <c r="AMU1495" s="55"/>
      <c r="AMV1495" s="55"/>
      <c r="AMW1495" s="55"/>
      <c r="AMX1495" s="55"/>
      <c r="AMY1495" s="55"/>
      <c r="AMZ1495" s="55"/>
      <c r="ANA1495" s="55"/>
      <c r="ANB1495" s="55"/>
      <c r="ANC1495" s="55"/>
      <c r="AND1495" s="55"/>
      <c r="ANE1495" s="55"/>
      <c r="ANF1495" s="55"/>
      <c r="ANG1495" s="55"/>
      <c r="ANH1495" s="55"/>
      <c r="ANI1495" s="55"/>
      <c r="ANJ1495" s="55"/>
      <c r="ANK1495" s="55"/>
      <c r="ANL1495" s="55"/>
      <c r="ANM1495" s="55"/>
      <c r="ANN1495" s="55"/>
      <c r="ANO1495" s="55"/>
      <c r="ANP1495" s="55"/>
      <c r="ANQ1495" s="55"/>
      <c r="ANR1495" s="55"/>
      <c r="ANS1495" s="55"/>
      <c r="ANT1495" s="55"/>
      <c r="ANU1495" s="55"/>
      <c r="ANV1495" s="55"/>
      <c r="ANW1495" s="55"/>
      <c r="ANX1495" s="55"/>
      <c r="ANY1495" s="55"/>
      <c r="ANZ1495" s="55"/>
      <c r="AOA1495" s="55"/>
      <c r="AOB1495" s="55"/>
      <c r="AOC1495" s="55"/>
      <c r="AOD1495" s="55"/>
      <c r="AOE1495" s="55"/>
      <c r="AOF1495" s="55"/>
      <c r="AOG1495" s="55"/>
      <c r="AOH1495" s="55"/>
      <c r="AOI1495" s="55"/>
      <c r="AOJ1495" s="55"/>
      <c r="AOK1495" s="55"/>
      <c r="AOL1495" s="55"/>
      <c r="AOM1495" s="55"/>
      <c r="AON1495" s="55"/>
      <c r="AOO1495" s="55"/>
      <c r="AOP1495" s="55"/>
      <c r="AOQ1495" s="55"/>
      <c r="AOR1495" s="55"/>
      <c r="AOS1495" s="55"/>
      <c r="AOT1495" s="55"/>
      <c r="AOU1495" s="55"/>
      <c r="AOV1495" s="55"/>
      <c r="AOW1495" s="55"/>
      <c r="AOX1495" s="55"/>
      <c r="AOY1495" s="55"/>
      <c r="AOZ1495" s="55"/>
      <c r="APA1495" s="55"/>
      <c r="APB1495" s="55"/>
      <c r="APC1495" s="55"/>
      <c r="APD1495" s="55"/>
      <c r="APE1495" s="55"/>
      <c r="APF1495" s="55"/>
      <c r="APG1495" s="55"/>
      <c r="APH1495" s="55"/>
      <c r="API1495" s="55"/>
      <c r="APJ1495" s="55"/>
      <c r="APK1495" s="55"/>
      <c r="APL1495" s="55"/>
      <c r="APM1495" s="55"/>
      <c r="APN1495" s="55"/>
      <c r="APO1495" s="55"/>
      <c r="APP1495" s="55"/>
      <c r="APQ1495" s="55"/>
      <c r="APR1495" s="55"/>
      <c r="APS1495" s="55"/>
      <c r="APT1495" s="55"/>
      <c r="APU1495" s="55"/>
      <c r="APV1495" s="55"/>
      <c r="APW1495" s="55"/>
      <c r="APX1495" s="55"/>
      <c r="APY1495" s="55"/>
      <c r="APZ1495" s="55"/>
      <c r="AQA1495" s="55"/>
      <c r="AQB1495" s="55"/>
      <c r="AQC1495" s="55"/>
      <c r="AQD1495" s="55"/>
      <c r="AQE1495" s="55"/>
      <c r="AQF1495" s="55"/>
      <c r="AQG1495" s="55"/>
      <c r="AQH1495" s="55"/>
      <c r="AQI1495" s="55"/>
      <c r="AQJ1495" s="55"/>
      <c r="AQK1495" s="55"/>
      <c r="AQL1495" s="55"/>
      <c r="AQM1495" s="55"/>
      <c r="AQN1495" s="55"/>
      <c r="AQO1495" s="55"/>
      <c r="AQP1495" s="55"/>
      <c r="AQQ1495" s="55"/>
      <c r="AQR1495" s="55"/>
      <c r="AQS1495" s="55"/>
      <c r="AQT1495" s="55"/>
      <c r="AQU1495" s="55"/>
      <c r="AQV1495" s="55"/>
      <c r="AQW1495" s="55"/>
      <c r="AQX1495" s="55"/>
      <c r="AQY1495" s="55"/>
      <c r="AQZ1495" s="55"/>
      <c r="ARA1495" s="55"/>
      <c r="ARB1495" s="55"/>
      <c r="ARC1495" s="55"/>
      <c r="ARD1495" s="55"/>
      <c r="ARE1495" s="55"/>
      <c r="ARF1495" s="55"/>
      <c r="ARG1495" s="55"/>
      <c r="ARH1495" s="55"/>
      <c r="ARI1495" s="55"/>
      <c r="ARJ1495" s="55"/>
      <c r="ARK1495" s="55"/>
      <c r="ARL1495" s="55"/>
      <c r="ARM1495" s="55"/>
      <c r="ARN1495" s="55"/>
      <c r="ARO1495" s="55"/>
      <c r="ARP1495" s="55"/>
      <c r="ARQ1495" s="55"/>
      <c r="ARR1495" s="55"/>
      <c r="ARS1495" s="55"/>
      <c r="ART1495" s="55"/>
      <c r="ARU1495" s="55"/>
      <c r="ARV1495" s="55"/>
      <c r="ARW1495" s="55"/>
      <c r="ARX1495" s="55"/>
      <c r="ARY1495" s="55"/>
      <c r="ARZ1495" s="55"/>
      <c r="ASA1495" s="55"/>
      <c r="ASB1495" s="55"/>
      <c r="ASC1495" s="55"/>
      <c r="ASD1495" s="55"/>
      <c r="ASE1495" s="55"/>
      <c r="ASF1495" s="55"/>
      <c r="ASG1495" s="55"/>
      <c r="ASH1495" s="55"/>
      <c r="ASI1495" s="55"/>
      <c r="ASJ1495" s="55"/>
      <c r="ASK1495" s="55"/>
      <c r="ASL1495" s="55"/>
      <c r="ASM1495" s="55"/>
      <c r="ASN1495" s="55"/>
      <c r="ASO1495" s="55"/>
      <c r="ASP1495" s="55"/>
      <c r="ASQ1495" s="55"/>
      <c r="ASR1495" s="55"/>
      <c r="ASS1495" s="55"/>
      <c r="AST1495" s="55"/>
      <c r="ASU1495" s="55"/>
      <c r="ASV1495" s="55"/>
      <c r="ASW1495" s="55"/>
      <c r="ASX1495" s="55"/>
      <c r="ASY1495" s="55"/>
      <c r="ASZ1495" s="55"/>
      <c r="ATA1495" s="55"/>
      <c r="ATB1495" s="55"/>
      <c r="ATC1495" s="55"/>
      <c r="ATD1495" s="55"/>
      <c r="ATE1495" s="55"/>
      <c r="ATF1495" s="55"/>
      <c r="ATG1495" s="55"/>
      <c r="ATH1495" s="55"/>
      <c r="ATI1495" s="55"/>
      <c r="ATJ1495" s="55"/>
      <c r="ATK1495" s="55"/>
      <c r="ATL1495" s="55"/>
      <c r="ATM1495" s="55"/>
      <c r="ATN1495" s="55"/>
      <c r="ATO1495" s="55"/>
      <c r="ATP1495" s="55"/>
      <c r="ATQ1495" s="55"/>
      <c r="ATR1495" s="55"/>
      <c r="ATS1495" s="55"/>
      <c r="ATT1495" s="55"/>
      <c r="ATU1495" s="55"/>
      <c r="ATV1495" s="55"/>
      <c r="ATW1495" s="55"/>
      <c r="ATX1495" s="55"/>
      <c r="ATY1495" s="55"/>
      <c r="ATZ1495" s="55"/>
      <c r="AUA1495" s="55"/>
      <c r="AUB1495" s="55"/>
      <c r="AUC1495" s="55"/>
      <c r="AUD1495" s="55"/>
      <c r="AUE1495" s="55"/>
      <c r="AUF1495" s="55"/>
      <c r="AUG1495" s="55"/>
      <c r="AUH1495" s="55"/>
      <c r="AUI1495" s="55"/>
      <c r="AUJ1495" s="55"/>
      <c r="AUK1495" s="55"/>
      <c r="AUL1495" s="55"/>
      <c r="AUM1495" s="55"/>
      <c r="AUN1495" s="55"/>
      <c r="AUO1495" s="55"/>
      <c r="AUP1495" s="55"/>
      <c r="AUQ1495" s="55"/>
      <c r="AUR1495" s="55"/>
      <c r="AUS1495" s="55"/>
      <c r="AUT1495" s="55"/>
      <c r="AUU1495" s="55"/>
      <c r="AUV1495" s="55"/>
      <c r="AUW1495" s="55"/>
      <c r="AUX1495" s="55"/>
      <c r="AUY1495" s="55"/>
      <c r="AUZ1495" s="55"/>
      <c r="AVA1495" s="55"/>
      <c r="AVB1495" s="55"/>
      <c r="AVC1495" s="55"/>
      <c r="AVD1495" s="55"/>
      <c r="AVE1495" s="55"/>
      <c r="AVF1495" s="55"/>
      <c r="AVG1495" s="55"/>
      <c r="AVH1495" s="55"/>
      <c r="AVI1495" s="55"/>
      <c r="AVJ1495" s="55"/>
      <c r="AVK1495" s="55"/>
      <c r="AVL1495" s="55"/>
      <c r="AVM1495" s="55"/>
      <c r="AVN1495" s="55"/>
      <c r="AVO1495" s="55"/>
      <c r="AVP1495" s="55"/>
      <c r="AVQ1495" s="55"/>
      <c r="AVR1495" s="55"/>
      <c r="AVS1495" s="55"/>
      <c r="AVT1495" s="55"/>
      <c r="AVU1495" s="55"/>
      <c r="AVV1495" s="55"/>
      <c r="AVW1495" s="55"/>
      <c r="AVX1495" s="55"/>
      <c r="AVY1495" s="55"/>
      <c r="AVZ1495" s="55"/>
      <c r="AWA1495" s="55"/>
      <c r="AWB1495" s="55"/>
      <c r="AWC1495" s="55"/>
      <c r="AWD1495" s="55"/>
      <c r="AWE1495" s="55"/>
      <c r="AWF1495" s="55"/>
      <c r="AWG1495" s="55"/>
      <c r="AWH1495" s="55"/>
      <c r="AWI1495" s="55"/>
      <c r="AWJ1495" s="55"/>
      <c r="AWK1495" s="55"/>
      <c r="AWL1495" s="55"/>
      <c r="AWM1495" s="55"/>
      <c r="AWN1495" s="55"/>
      <c r="AWO1495" s="55"/>
      <c r="AWP1495" s="55"/>
      <c r="AWQ1495" s="55"/>
      <c r="AWR1495" s="55"/>
      <c r="AWS1495" s="55"/>
      <c r="AWT1495" s="55"/>
      <c r="AWU1495" s="55"/>
      <c r="AWV1495" s="55"/>
      <c r="AWW1495" s="55"/>
      <c r="AWX1495" s="55"/>
      <c r="AWY1495" s="55"/>
      <c r="AWZ1495" s="55"/>
      <c r="AXA1495" s="55"/>
      <c r="AXB1495" s="55"/>
      <c r="AXC1495" s="55"/>
      <c r="AXD1495" s="55"/>
      <c r="AXE1495" s="55"/>
      <c r="AXF1495" s="55"/>
      <c r="AXG1495" s="55"/>
      <c r="AXH1495" s="55"/>
      <c r="AXI1495" s="55"/>
      <c r="AXJ1495" s="55"/>
      <c r="AXK1495" s="55"/>
      <c r="AXL1495" s="55"/>
      <c r="AXM1495" s="55"/>
      <c r="AXN1495" s="55"/>
      <c r="AXO1495" s="55"/>
      <c r="AXP1495" s="55"/>
      <c r="AXQ1495" s="55"/>
      <c r="AXR1495" s="55"/>
      <c r="AXS1495" s="55"/>
      <c r="AXT1495" s="55"/>
      <c r="AXU1495" s="55"/>
      <c r="AXV1495" s="55"/>
      <c r="AXW1495" s="55"/>
      <c r="AXX1495" s="55"/>
      <c r="AXY1495" s="55"/>
      <c r="AXZ1495" s="55"/>
      <c r="AYA1495" s="55"/>
      <c r="AYB1495" s="55"/>
      <c r="AYC1495" s="55"/>
      <c r="AYD1495" s="55"/>
      <c r="AYE1495" s="55"/>
      <c r="AYF1495" s="55"/>
      <c r="AYG1495" s="55"/>
      <c r="AYH1495" s="55"/>
      <c r="AYI1495" s="55"/>
      <c r="AYJ1495" s="55"/>
      <c r="AYK1495" s="55"/>
      <c r="AYL1495" s="55"/>
      <c r="AYM1495" s="55"/>
      <c r="AYN1495" s="55"/>
      <c r="AYO1495" s="55"/>
      <c r="AYP1495" s="55"/>
      <c r="AYQ1495" s="55"/>
      <c r="AYR1495" s="55"/>
      <c r="AYS1495" s="55"/>
      <c r="AYT1495" s="55"/>
      <c r="AYU1495" s="55"/>
      <c r="AYV1495" s="55"/>
      <c r="AYW1495" s="55"/>
      <c r="AYX1495" s="55"/>
      <c r="AYY1495" s="55"/>
      <c r="AYZ1495" s="55"/>
      <c r="AZA1495" s="55"/>
      <c r="AZB1495" s="55"/>
      <c r="AZC1495" s="55"/>
      <c r="AZD1495" s="55"/>
      <c r="AZE1495" s="55"/>
      <c r="AZF1495" s="55"/>
      <c r="AZG1495" s="55"/>
      <c r="AZH1495" s="55"/>
      <c r="AZI1495" s="55"/>
      <c r="AZJ1495" s="55"/>
      <c r="AZK1495" s="55"/>
      <c r="AZL1495" s="55"/>
      <c r="AZM1495" s="55"/>
      <c r="AZN1495" s="55"/>
      <c r="AZO1495" s="55"/>
      <c r="AZP1495" s="55"/>
      <c r="AZQ1495" s="55"/>
      <c r="AZR1495" s="55"/>
      <c r="AZS1495" s="55"/>
      <c r="AZT1495" s="55"/>
      <c r="AZU1495" s="55"/>
      <c r="AZV1495" s="55"/>
      <c r="AZW1495" s="55"/>
      <c r="AZX1495" s="55"/>
      <c r="AZY1495" s="55"/>
      <c r="AZZ1495" s="55"/>
      <c r="BAA1495" s="55"/>
      <c r="BAB1495" s="55"/>
      <c r="BAC1495" s="55"/>
      <c r="BAD1495" s="55"/>
      <c r="BAE1495" s="55"/>
      <c r="BAF1495" s="55"/>
      <c r="BAG1495" s="55"/>
      <c r="BAH1495" s="55"/>
      <c r="BAI1495" s="55"/>
      <c r="BAJ1495" s="55"/>
      <c r="BAK1495" s="55"/>
      <c r="BAL1495" s="55"/>
      <c r="BAM1495" s="55"/>
      <c r="BAN1495" s="55"/>
      <c r="BAO1495" s="55"/>
      <c r="BAP1495" s="55"/>
      <c r="BAQ1495" s="55"/>
      <c r="BAR1495" s="55"/>
      <c r="BAS1495" s="55"/>
      <c r="BAT1495" s="55"/>
      <c r="BAU1495" s="55"/>
      <c r="BAV1495" s="55"/>
      <c r="BAW1495" s="55"/>
      <c r="BAX1495" s="55"/>
      <c r="BAY1495" s="55"/>
      <c r="BAZ1495" s="55"/>
      <c r="BBA1495" s="55"/>
      <c r="BBB1495" s="55"/>
      <c r="BBC1495" s="55"/>
      <c r="BBD1495" s="55"/>
      <c r="BBE1495" s="55"/>
      <c r="BBF1495" s="55"/>
      <c r="BBG1495" s="55"/>
      <c r="BBH1495" s="55"/>
      <c r="BBI1495" s="55"/>
      <c r="BBJ1495" s="55"/>
      <c r="BBK1495" s="55"/>
      <c r="BBL1495" s="55"/>
      <c r="BBM1495" s="55"/>
      <c r="BBN1495" s="55"/>
      <c r="BBO1495" s="55"/>
      <c r="BBP1495" s="55"/>
      <c r="BBQ1495" s="55"/>
      <c r="BBR1495" s="55"/>
      <c r="BBS1495" s="55"/>
      <c r="BBT1495" s="55"/>
      <c r="BBU1495" s="55"/>
      <c r="BBV1495" s="55"/>
      <c r="BBW1495" s="55"/>
      <c r="BBX1495" s="55"/>
      <c r="BBY1495" s="55"/>
      <c r="BBZ1495" s="55"/>
      <c r="BCA1495" s="55"/>
      <c r="BCB1495" s="55"/>
      <c r="BCC1495" s="55"/>
      <c r="BCD1495" s="55"/>
      <c r="BCE1495" s="55"/>
      <c r="BCF1495" s="55"/>
      <c r="BCG1495" s="55"/>
      <c r="BCH1495" s="55"/>
      <c r="BCI1495" s="55"/>
      <c r="BCJ1495" s="55"/>
      <c r="BCK1495" s="55"/>
      <c r="BCL1495" s="55"/>
      <c r="BCM1495" s="55"/>
      <c r="BCN1495" s="55"/>
      <c r="BCO1495" s="55"/>
      <c r="BCP1495" s="55"/>
      <c r="BCQ1495" s="55"/>
      <c r="BCR1495" s="55"/>
      <c r="BCS1495" s="55"/>
      <c r="BCT1495" s="55"/>
      <c r="BCU1495" s="55"/>
      <c r="BCV1495" s="55"/>
      <c r="BCW1495" s="55"/>
      <c r="BCX1495" s="55"/>
      <c r="BCY1495" s="55"/>
      <c r="BCZ1495" s="55"/>
      <c r="BDA1495" s="55"/>
      <c r="BDB1495" s="55"/>
      <c r="BDC1495" s="55"/>
      <c r="BDD1495" s="55"/>
      <c r="BDE1495" s="55"/>
      <c r="BDF1495" s="55"/>
      <c r="BDG1495" s="55"/>
      <c r="BDH1495" s="55"/>
      <c r="BDI1495" s="55"/>
      <c r="BDJ1495" s="55"/>
      <c r="BDK1495" s="55"/>
      <c r="BDL1495" s="55"/>
      <c r="BDM1495" s="55"/>
      <c r="BDN1495" s="55"/>
      <c r="BDO1495" s="55"/>
      <c r="BDP1495" s="55"/>
      <c r="BDQ1495" s="55"/>
      <c r="BDR1495" s="55"/>
      <c r="BDS1495" s="55"/>
      <c r="BDT1495" s="55"/>
      <c r="BDU1495" s="55"/>
      <c r="BDV1495" s="55"/>
      <c r="BDW1495" s="55"/>
      <c r="BDX1495" s="55"/>
      <c r="BDY1495" s="55"/>
      <c r="BDZ1495" s="55"/>
      <c r="BEA1495" s="55"/>
      <c r="BEB1495" s="55"/>
      <c r="BEC1495" s="55"/>
      <c r="BED1495" s="55"/>
      <c r="BEE1495" s="55"/>
      <c r="BEF1495" s="55"/>
      <c r="BEG1495" s="55"/>
      <c r="BEH1495" s="55"/>
      <c r="BEI1495" s="55"/>
      <c r="BEJ1495" s="55"/>
      <c r="BEK1495" s="55"/>
      <c r="BEL1495" s="55"/>
      <c r="BEM1495" s="55"/>
      <c r="BEN1495" s="55"/>
      <c r="BEO1495" s="55"/>
      <c r="BEP1495" s="55"/>
      <c r="BEQ1495" s="55"/>
      <c r="BER1495" s="55"/>
      <c r="BES1495" s="55"/>
      <c r="BET1495" s="55"/>
      <c r="BEU1495" s="55"/>
      <c r="BEV1495" s="55"/>
      <c r="BEW1495" s="55"/>
      <c r="BEX1495" s="55"/>
      <c r="BEY1495" s="55"/>
      <c r="BEZ1495" s="55"/>
      <c r="BFA1495" s="55"/>
      <c r="BFB1495" s="55"/>
      <c r="BFC1495" s="55"/>
      <c r="BFD1495" s="55"/>
      <c r="BFE1495" s="55"/>
      <c r="BFF1495" s="55"/>
      <c r="BFG1495" s="55"/>
      <c r="BFH1495" s="55"/>
      <c r="BFI1495" s="55"/>
      <c r="BFJ1495" s="55"/>
      <c r="BFK1495" s="55"/>
      <c r="BFL1495" s="55"/>
      <c r="BFM1495" s="55"/>
      <c r="BFN1495" s="55"/>
      <c r="BFO1495" s="55"/>
      <c r="BFP1495" s="55"/>
      <c r="BFQ1495" s="55"/>
      <c r="BFR1495" s="55"/>
      <c r="BFS1495" s="55"/>
      <c r="BFT1495" s="55"/>
      <c r="BFU1495" s="55"/>
      <c r="BFV1495" s="55"/>
      <c r="BFW1495" s="55"/>
      <c r="BFX1495" s="55"/>
      <c r="BFY1495" s="55"/>
      <c r="BFZ1495" s="55"/>
      <c r="BGA1495" s="55"/>
      <c r="BGB1495" s="55"/>
      <c r="BGC1495" s="55"/>
      <c r="BGD1495" s="55"/>
      <c r="BGE1495" s="55"/>
      <c r="BGF1495" s="55"/>
      <c r="BGG1495" s="55"/>
      <c r="BGH1495" s="55"/>
      <c r="BGI1495" s="55"/>
      <c r="BGJ1495" s="55"/>
      <c r="BGK1495" s="55"/>
      <c r="BGL1495" s="55"/>
      <c r="BGM1495" s="55"/>
      <c r="BGN1495" s="55"/>
      <c r="BGO1495" s="55"/>
      <c r="BGP1495" s="55"/>
      <c r="BGQ1495" s="55"/>
      <c r="BGR1495" s="55"/>
      <c r="BGS1495" s="55"/>
      <c r="BGT1495" s="55"/>
      <c r="BGU1495" s="55"/>
      <c r="BGV1495" s="55"/>
      <c r="BGW1495" s="55"/>
      <c r="BGX1495" s="55"/>
      <c r="BGY1495" s="55"/>
      <c r="BGZ1495" s="55"/>
      <c r="BHA1495" s="55"/>
      <c r="BHB1495" s="55"/>
      <c r="BHC1495" s="55"/>
      <c r="BHD1495" s="55"/>
      <c r="BHE1495" s="55"/>
      <c r="BHF1495" s="55"/>
      <c r="BHG1495" s="55"/>
      <c r="BHH1495" s="55"/>
      <c r="BHI1495" s="55"/>
      <c r="BHJ1495" s="55"/>
      <c r="BHK1495" s="55"/>
      <c r="BHL1495" s="55"/>
      <c r="BHM1495" s="55"/>
      <c r="BHN1495" s="55"/>
      <c r="BHO1495" s="55"/>
      <c r="BHP1495" s="55"/>
      <c r="BHQ1495" s="55"/>
      <c r="BHR1495" s="55"/>
      <c r="BHS1495" s="55"/>
      <c r="BHT1495" s="55"/>
      <c r="BHU1495" s="55"/>
      <c r="BHV1495" s="55"/>
      <c r="BHW1495" s="55"/>
      <c r="BHX1495" s="55"/>
      <c r="BHY1495" s="55"/>
      <c r="BHZ1495" s="55"/>
      <c r="BIA1495" s="55"/>
      <c r="BIB1495" s="55"/>
      <c r="BIC1495" s="55"/>
      <c r="BID1495" s="55"/>
      <c r="BIE1495" s="55"/>
      <c r="BIF1495" s="55"/>
      <c r="BIG1495" s="55"/>
      <c r="BIH1495" s="55"/>
      <c r="BII1495" s="55"/>
      <c r="BIJ1495" s="55"/>
      <c r="BIK1495" s="55"/>
      <c r="BIL1495" s="55"/>
      <c r="BIM1495" s="55"/>
      <c r="BIN1495" s="55"/>
      <c r="BIO1495" s="55"/>
      <c r="BIP1495" s="55"/>
      <c r="BIQ1495" s="55"/>
      <c r="BIR1495" s="55"/>
      <c r="BIS1495" s="55"/>
      <c r="BIT1495" s="55"/>
      <c r="BIU1495" s="55"/>
      <c r="BIV1495" s="55"/>
      <c r="BIW1495" s="55"/>
      <c r="BIX1495" s="55"/>
      <c r="BIY1495" s="55"/>
      <c r="BIZ1495" s="55"/>
      <c r="BJA1495" s="55"/>
      <c r="BJB1495" s="55"/>
      <c r="BJC1495" s="55"/>
      <c r="BJD1495" s="55"/>
      <c r="BJE1495" s="55"/>
      <c r="BJF1495" s="55"/>
      <c r="BJG1495" s="55"/>
      <c r="BJH1495" s="55"/>
      <c r="BJI1495" s="55"/>
      <c r="BJJ1495" s="55"/>
      <c r="BJK1495" s="55"/>
      <c r="BJL1495" s="55"/>
      <c r="BJM1495" s="55"/>
      <c r="BJN1495" s="55"/>
      <c r="BJO1495" s="55"/>
      <c r="BJP1495" s="55"/>
      <c r="BJQ1495" s="55"/>
      <c r="BJR1495" s="55"/>
      <c r="BJS1495" s="55"/>
      <c r="BJT1495" s="55"/>
      <c r="BJU1495" s="55"/>
      <c r="BJV1495" s="55"/>
      <c r="BJW1495" s="55"/>
      <c r="BJX1495" s="55"/>
      <c r="BJY1495" s="55"/>
      <c r="BJZ1495" s="55"/>
      <c r="BKA1495" s="55"/>
      <c r="BKB1495" s="55"/>
      <c r="BKC1495" s="55"/>
      <c r="BKD1495" s="55"/>
      <c r="BKE1495" s="55"/>
      <c r="BKF1495" s="55"/>
      <c r="BKG1495" s="55"/>
      <c r="BKH1495" s="55"/>
      <c r="BKI1495" s="55"/>
      <c r="BKJ1495" s="55"/>
      <c r="BKK1495" s="55"/>
      <c r="BKL1495" s="55"/>
      <c r="BKM1495" s="55"/>
      <c r="BKN1495" s="55"/>
      <c r="BKO1495" s="55"/>
      <c r="BKP1495" s="55"/>
      <c r="BKQ1495" s="55"/>
      <c r="BKR1495" s="55"/>
      <c r="BKS1495" s="55"/>
      <c r="BKT1495" s="55"/>
      <c r="BKU1495" s="55"/>
      <c r="BKV1495" s="55"/>
      <c r="BKW1495" s="55"/>
      <c r="BKX1495" s="55"/>
      <c r="BKY1495" s="55"/>
      <c r="BKZ1495" s="55"/>
      <c r="BLA1495" s="55"/>
      <c r="BLB1495" s="55"/>
      <c r="BLC1495" s="55"/>
      <c r="BLD1495" s="55"/>
      <c r="BLE1495" s="55"/>
      <c r="BLF1495" s="55"/>
      <c r="BLG1495" s="55"/>
      <c r="BLH1495" s="55"/>
      <c r="BLI1495" s="55"/>
      <c r="BLJ1495" s="55"/>
      <c r="BLK1495" s="55"/>
      <c r="BLL1495" s="55"/>
      <c r="BLM1495" s="55"/>
      <c r="BLN1495" s="55"/>
      <c r="BLO1495" s="55"/>
      <c r="BLP1495" s="55"/>
      <c r="BLQ1495" s="55"/>
      <c r="BLR1495" s="55"/>
      <c r="BLS1495" s="55"/>
      <c r="BLT1495" s="55"/>
      <c r="BLU1495" s="55"/>
      <c r="BLV1495" s="55"/>
      <c r="BLW1495" s="55"/>
      <c r="BLX1495" s="55"/>
      <c r="BLY1495" s="55"/>
      <c r="BLZ1495" s="55"/>
      <c r="BMA1495" s="55"/>
      <c r="BMB1495" s="55"/>
      <c r="BMC1495" s="55"/>
      <c r="BMD1495" s="55"/>
      <c r="BME1495" s="55"/>
      <c r="BMF1495" s="55"/>
      <c r="BMG1495" s="55"/>
      <c r="BMH1495" s="55"/>
      <c r="BMI1495" s="55"/>
      <c r="BMJ1495" s="55"/>
      <c r="BMK1495" s="55"/>
      <c r="BML1495" s="55"/>
      <c r="BMM1495" s="55"/>
      <c r="BMN1495" s="55"/>
      <c r="BMO1495" s="55"/>
      <c r="BMP1495" s="55"/>
      <c r="BMQ1495" s="55"/>
      <c r="BMR1495" s="55"/>
      <c r="BMS1495" s="55"/>
      <c r="BMT1495" s="55"/>
      <c r="BMU1495" s="55"/>
      <c r="BMV1495" s="55"/>
      <c r="BMW1495" s="55"/>
      <c r="BMX1495" s="55"/>
      <c r="BMY1495" s="55"/>
      <c r="BMZ1495" s="55"/>
      <c r="BNA1495" s="55"/>
      <c r="BNB1495" s="55"/>
      <c r="BNC1495" s="55"/>
      <c r="BND1495" s="55"/>
      <c r="BNE1495" s="55"/>
      <c r="BNF1495" s="55"/>
      <c r="BNG1495" s="55"/>
      <c r="BNH1495" s="55"/>
      <c r="BNI1495" s="55"/>
      <c r="BNJ1495" s="55"/>
      <c r="BNK1495" s="55"/>
      <c r="BNL1495" s="55"/>
      <c r="BNM1495" s="55"/>
      <c r="BNN1495" s="55"/>
      <c r="BNO1495" s="55"/>
      <c r="BNP1495" s="55"/>
      <c r="BNQ1495" s="55"/>
      <c r="BNR1495" s="55"/>
      <c r="BNS1495" s="55"/>
      <c r="BNT1495" s="55"/>
      <c r="BNU1495" s="55"/>
      <c r="BNV1495" s="55"/>
      <c r="BNW1495" s="55"/>
      <c r="BNX1495" s="55"/>
      <c r="BNY1495" s="55"/>
      <c r="BNZ1495" s="55"/>
      <c r="BOA1495" s="55"/>
      <c r="BOB1495" s="55"/>
      <c r="BOC1495" s="55"/>
      <c r="BOD1495" s="55"/>
      <c r="BOE1495" s="55"/>
      <c r="BOF1495" s="55"/>
      <c r="BOG1495" s="55"/>
      <c r="BOH1495" s="55"/>
      <c r="BOI1495" s="55"/>
      <c r="BOJ1495" s="55"/>
      <c r="BOK1495" s="55"/>
      <c r="BOL1495" s="55"/>
      <c r="BOM1495" s="55"/>
      <c r="BON1495" s="55"/>
      <c r="BOO1495" s="55"/>
      <c r="BOP1495" s="55"/>
      <c r="BOQ1495" s="55"/>
      <c r="BOR1495" s="55"/>
      <c r="BOS1495" s="55"/>
      <c r="BOT1495" s="55"/>
      <c r="BOU1495" s="55"/>
      <c r="BOV1495" s="55"/>
      <c r="BOW1495" s="55"/>
      <c r="BOX1495" s="55"/>
      <c r="BOY1495" s="55"/>
      <c r="BOZ1495" s="55"/>
      <c r="BPA1495" s="55"/>
      <c r="BPB1495" s="55"/>
      <c r="BPC1495" s="55"/>
      <c r="BPD1495" s="55"/>
      <c r="BPE1495" s="55"/>
      <c r="BPF1495" s="55"/>
      <c r="BPG1495" s="55"/>
      <c r="BPH1495" s="55"/>
      <c r="BPI1495" s="55"/>
      <c r="BPJ1495" s="55"/>
      <c r="BPK1495" s="55"/>
      <c r="BPL1495" s="55"/>
      <c r="BPM1495" s="55"/>
      <c r="BPN1495" s="55"/>
      <c r="BPO1495" s="55"/>
      <c r="BPP1495" s="55"/>
      <c r="BPQ1495" s="55"/>
      <c r="BPR1495" s="55"/>
      <c r="BPS1495" s="55"/>
      <c r="BPT1495" s="55"/>
      <c r="BPU1495" s="55"/>
      <c r="BPV1495" s="55"/>
      <c r="BPW1495" s="55"/>
      <c r="BPX1495" s="55"/>
      <c r="BPY1495" s="55"/>
      <c r="BPZ1495" s="55"/>
      <c r="BQA1495" s="55"/>
      <c r="BQB1495" s="55"/>
      <c r="BQC1495" s="55"/>
      <c r="BQD1495" s="55"/>
      <c r="BQE1495" s="55"/>
      <c r="BQF1495" s="55"/>
      <c r="BQG1495" s="55"/>
      <c r="BQH1495" s="55"/>
      <c r="BQI1495" s="55"/>
      <c r="BQJ1495" s="55"/>
      <c r="BQK1495" s="55"/>
      <c r="BQL1495" s="55"/>
      <c r="BQM1495" s="55"/>
      <c r="BQN1495" s="55"/>
      <c r="BQO1495" s="55"/>
      <c r="BQP1495" s="55"/>
      <c r="BQQ1495" s="55"/>
      <c r="BQR1495" s="55"/>
      <c r="BQS1495" s="55"/>
      <c r="BQT1495" s="55"/>
      <c r="BQU1495" s="55"/>
      <c r="BQV1495" s="55"/>
      <c r="BQW1495" s="55"/>
      <c r="BQX1495" s="55"/>
      <c r="BQY1495" s="55"/>
      <c r="BQZ1495" s="55"/>
      <c r="BRA1495" s="55"/>
      <c r="BRB1495" s="55"/>
      <c r="BRC1495" s="55"/>
      <c r="BRD1495" s="55"/>
      <c r="BRE1495" s="55"/>
      <c r="BRF1495" s="55"/>
      <c r="BRG1495" s="55"/>
      <c r="BRH1495" s="55"/>
      <c r="BRI1495" s="55"/>
      <c r="BRJ1495" s="55"/>
      <c r="BRK1495" s="55"/>
      <c r="BRL1495" s="55"/>
      <c r="BRM1495" s="55"/>
      <c r="BRN1495" s="55"/>
      <c r="BRO1495" s="55"/>
      <c r="BRP1495" s="55"/>
      <c r="BRQ1495" s="55"/>
      <c r="BRR1495" s="55"/>
      <c r="BRS1495" s="55"/>
      <c r="BRT1495" s="55"/>
      <c r="BRU1495" s="55"/>
      <c r="BRV1495" s="55"/>
      <c r="BRW1495" s="55"/>
      <c r="BRX1495" s="55"/>
      <c r="BRY1495" s="55"/>
      <c r="BRZ1495" s="55"/>
      <c r="BSA1495" s="55"/>
      <c r="BSB1495" s="55"/>
      <c r="BSC1495" s="55"/>
      <c r="BSD1495" s="55"/>
      <c r="BSE1495" s="55"/>
      <c r="BSF1495" s="55"/>
      <c r="BSG1495" s="55"/>
      <c r="BSH1495" s="55"/>
      <c r="BSI1495" s="55"/>
      <c r="BSJ1495" s="55"/>
      <c r="BSK1495" s="55"/>
      <c r="BSL1495" s="55"/>
      <c r="BSM1495" s="55"/>
      <c r="BSN1495" s="55"/>
      <c r="BSO1495" s="55"/>
      <c r="BSP1495" s="55"/>
      <c r="BSQ1495" s="55"/>
      <c r="BSR1495" s="55"/>
      <c r="BSS1495" s="55"/>
      <c r="BST1495" s="55"/>
      <c r="BSU1495" s="55"/>
      <c r="BSV1495" s="55"/>
      <c r="BSW1495" s="55"/>
      <c r="BSX1495" s="55"/>
      <c r="BSY1495" s="55"/>
      <c r="BSZ1495" s="55"/>
      <c r="BTA1495" s="55"/>
      <c r="BTB1495" s="55"/>
      <c r="BTC1495" s="55"/>
      <c r="BTD1495" s="55"/>
      <c r="BTE1495" s="55"/>
      <c r="BTF1495" s="55"/>
      <c r="BTG1495" s="55"/>
      <c r="BTH1495" s="55"/>
      <c r="BTI1495" s="55"/>
      <c r="BTJ1495" s="55"/>
      <c r="BTK1495" s="55"/>
      <c r="BTL1495" s="55"/>
      <c r="BTM1495" s="55"/>
      <c r="BTN1495" s="55"/>
      <c r="BTO1495" s="55"/>
      <c r="BTP1495" s="55"/>
      <c r="BTQ1495" s="55"/>
      <c r="BTR1495" s="55"/>
      <c r="BTS1495" s="55"/>
      <c r="BTT1495" s="55"/>
      <c r="BTU1495" s="55"/>
      <c r="BTV1495" s="55"/>
      <c r="BTW1495" s="55"/>
      <c r="BTX1495" s="55"/>
      <c r="BTY1495" s="55"/>
      <c r="BTZ1495" s="55"/>
      <c r="BUA1495" s="55"/>
      <c r="BUB1495" s="55"/>
      <c r="BUC1495" s="55"/>
      <c r="BUD1495" s="55"/>
      <c r="BUE1495" s="55"/>
      <c r="BUF1495" s="55"/>
      <c r="BUG1495" s="55"/>
      <c r="BUH1495" s="55"/>
      <c r="BUI1495" s="55"/>
      <c r="BUJ1495" s="55"/>
      <c r="BUK1495" s="55"/>
      <c r="BUL1495" s="55"/>
      <c r="BUM1495" s="55"/>
      <c r="BUN1495" s="55"/>
      <c r="BUO1495" s="55"/>
      <c r="BUP1495" s="55"/>
      <c r="BUQ1495" s="55"/>
      <c r="BUR1495" s="55"/>
      <c r="BUS1495" s="55"/>
      <c r="BUT1495" s="55"/>
      <c r="BUU1495" s="55"/>
      <c r="BUV1495" s="55"/>
      <c r="BUW1495" s="55"/>
      <c r="BUX1495" s="55"/>
      <c r="BUY1495" s="55"/>
      <c r="BUZ1495" s="55"/>
      <c r="BVA1495" s="55"/>
      <c r="BVB1495" s="55"/>
      <c r="BVC1495" s="55"/>
      <c r="BVD1495" s="55"/>
      <c r="BVE1495" s="55"/>
      <c r="BVF1495" s="55"/>
      <c r="BVG1495" s="55"/>
      <c r="BVH1495" s="55"/>
      <c r="BVI1495" s="55"/>
      <c r="BVJ1495" s="55"/>
      <c r="BVK1495" s="55"/>
      <c r="BVL1495" s="55"/>
      <c r="BVM1495" s="55"/>
      <c r="BVN1495" s="55"/>
      <c r="BVO1495" s="55"/>
      <c r="BVP1495" s="55"/>
      <c r="BVQ1495" s="55"/>
      <c r="BVR1495" s="55"/>
      <c r="BVS1495" s="55"/>
      <c r="BVT1495" s="55"/>
      <c r="BVU1495" s="55"/>
      <c r="BVV1495" s="55"/>
      <c r="BVW1495" s="55"/>
      <c r="BVX1495" s="55"/>
      <c r="BVY1495" s="55"/>
      <c r="BVZ1495" s="55"/>
      <c r="BWA1495" s="55"/>
      <c r="BWB1495" s="55"/>
      <c r="BWC1495" s="55"/>
      <c r="BWD1495" s="55"/>
      <c r="BWE1495" s="55"/>
      <c r="BWF1495" s="55"/>
      <c r="BWG1495" s="55"/>
      <c r="BWH1495" s="55"/>
      <c r="BWI1495" s="55"/>
      <c r="BWJ1495" s="55"/>
      <c r="BWK1495" s="55"/>
      <c r="BWL1495" s="55"/>
      <c r="BWM1495" s="55"/>
      <c r="BWN1495" s="55"/>
      <c r="BWO1495" s="55"/>
      <c r="BWP1495" s="55"/>
      <c r="BWQ1495" s="55"/>
      <c r="BWR1495" s="55"/>
      <c r="BWS1495" s="55"/>
      <c r="BWT1495" s="55"/>
      <c r="BWU1495" s="55"/>
      <c r="BWV1495" s="55"/>
      <c r="BWW1495" s="55"/>
      <c r="BWX1495" s="55"/>
      <c r="BWY1495" s="55"/>
      <c r="BWZ1495" s="55"/>
      <c r="BXA1495" s="55"/>
      <c r="BXB1495" s="55"/>
      <c r="BXC1495" s="55"/>
      <c r="BXD1495" s="55"/>
      <c r="BXE1495" s="55"/>
      <c r="BXF1495" s="55"/>
      <c r="BXG1495" s="55"/>
      <c r="BXH1495" s="55"/>
      <c r="BXI1495" s="55"/>
      <c r="BXJ1495" s="55"/>
      <c r="BXK1495" s="55"/>
      <c r="BXL1495" s="55"/>
      <c r="BXM1495" s="55"/>
      <c r="BXN1495" s="55"/>
      <c r="BXO1495" s="55"/>
      <c r="BXP1495" s="55"/>
      <c r="BXQ1495" s="55"/>
      <c r="BXR1495" s="55"/>
      <c r="BXS1495" s="55"/>
      <c r="BXT1495" s="55"/>
      <c r="BXU1495" s="55"/>
      <c r="BXV1495" s="55"/>
      <c r="BXW1495" s="55"/>
      <c r="BXX1495" s="55"/>
      <c r="BXY1495" s="55"/>
      <c r="BXZ1495" s="55"/>
      <c r="BYA1495" s="55"/>
      <c r="BYB1495" s="55"/>
      <c r="BYC1495" s="55"/>
      <c r="BYD1495" s="55"/>
      <c r="BYE1495" s="55"/>
      <c r="BYF1495" s="55"/>
      <c r="BYG1495" s="55"/>
      <c r="BYH1495" s="55"/>
      <c r="BYI1495" s="55"/>
      <c r="BYJ1495" s="55"/>
      <c r="BYK1495" s="55"/>
      <c r="BYL1495" s="55"/>
      <c r="BYM1495" s="55"/>
      <c r="BYN1495" s="55"/>
      <c r="BYO1495" s="55"/>
      <c r="BYP1495" s="55"/>
      <c r="BYQ1495" s="55"/>
      <c r="BYR1495" s="55"/>
      <c r="BYS1495" s="55"/>
      <c r="BYT1495" s="55"/>
      <c r="BYU1495" s="55"/>
      <c r="BYV1495" s="55"/>
      <c r="BYW1495" s="55"/>
      <c r="BYX1495" s="55"/>
      <c r="BYY1495" s="55"/>
      <c r="BYZ1495" s="55"/>
      <c r="BZA1495" s="55"/>
      <c r="BZB1495" s="55"/>
      <c r="BZC1495" s="55"/>
      <c r="BZD1495" s="55"/>
      <c r="BZE1495" s="55"/>
      <c r="BZF1495" s="55"/>
      <c r="BZG1495" s="55"/>
      <c r="BZH1495" s="55"/>
      <c r="BZI1495" s="55"/>
      <c r="BZJ1495" s="55"/>
      <c r="BZK1495" s="55"/>
      <c r="BZL1495" s="55"/>
      <c r="BZM1495" s="55"/>
      <c r="BZN1495" s="55"/>
      <c r="BZO1495" s="55"/>
      <c r="BZP1495" s="55"/>
      <c r="BZQ1495" s="55"/>
      <c r="BZR1495" s="55"/>
      <c r="BZS1495" s="55"/>
      <c r="BZT1495" s="55"/>
      <c r="BZU1495" s="55"/>
      <c r="BZV1495" s="55"/>
      <c r="BZW1495" s="55"/>
      <c r="BZX1495" s="55"/>
      <c r="BZY1495" s="55"/>
      <c r="BZZ1495" s="55"/>
      <c r="CAA1495" s="55"/>
      <c r="CAB1495" s="55"/>
      <c r="CAC1495" s="55"/>
      <c r="CAD1495" s="55"/>
      <c r="CAE1495" s="55"/>
      <c r="CAF1495" s="55"/>
      <c r="CAG1495" s="55"/>
      <c r="CAH1495" s="55"/>
      <c r="CAI1495" s="55"/>
      <c r="CAJ1495" s="55"/>
      <c r="CAK1495" s="55"/>
      <c r="CAL1495" s="55"/>
      <c r="CAM1495" s="55"/>
      <c r="CAN1495" s="55"/>
      <c r="CAO1495" s="55"/>
      <c r="CAP1495" s="55"/>
      <c r="CAQ1495" s="55"/>
      <c r="CAR1495" s="55"/>
      <c r="CAS1495" s="55"/>
      <c r="CAT1495" s="55"/>
      <c r="CAU1495" s="55"/>
      <c r="CAV1495" s="55"/>
      <c r="CAW1495" s="55"/>
      <c r="CAX1495" s="55"/>
      <c r="CAY1495" s="55"/>
      <c r="CAZ1495" s="55"/>
      <c r="CBA1495" s="55"/>
      <c r="CBB1495" s="55"/>
      <c r="CBC1495" s="55"/>
      <c r="CBD1495" s="55"/>
      <c r="CBE1495" s="55"/>
      <c r="CBF1495" s="55"/>
      <c r="CBG1495" s="55"/>
      <c r="CBH1495" s="55"/>
      <c r="CBI1495" s="55"/>
      <c r="CBJ1495" s="55"/>
      <c r="CBK1495" s="55"/>
      <c r="CBL1495" s="55"/>
      <c r="CBM1495" s="55"/>
      <c r="CBN1495" s="55"/>
      <c r="CBO1495" s="55"/>
      <c r="CBP1495" s="55"/>
      <c r="CBQ1495" s="55"/>
      <c r="CBR1495" s="55"/>
      <c r="CBS1495" s="55"/>
      <c r="CBT1495" s="55"/>
      <c r="CBU1495" s="55"/>
      <c r="CBV1495" s="55"/>
      <c r="CBW1495" s="55"/>
      <c r="CBX1495" s="55"/>
      <c r="CBY1495" s="55"/>
      <c r="CBZ1495" s="55"/>
      <c r="CCA1495" s="55"/>
      <c r="CCB1495" s="55"/>
      <c r="CCC1495" s="55"/>
      <c r="CCD1495" s="55"/>
      <c r="CCE1495" s="55"/>
      <c r="CCF1495" s="55"/>
      <c r="CCG1495" s="55"/>
      <c r="CCH1495" s="55"/>
      <c r="CCI1495" s="55"/>
      <c r="CCJ1495" s="55"/>
      <c r="CCK1495" s="55"/>
      <c r="CCL1495" s="55"/>
      <c r="CCM1495" s="55"/>
      <c r="CCN1495" s="55"/>
      <c r="CCO1495" s="55"/>
      <c r="CCP1495" s="55"/>
      <c r="CCQ1495" s="55"/>
      <c r="CCR1495" s="55"/>
      <c r="CCS1495" s="55"/>
      <c r="CCT1495" s="55"/>
      <c r="CCU1495" s="55"/>
      <c r="CCV1495" s="55"/>
      <c r="CCW1495" s="55"/>
      <c r="CCX1495" s="55"/>
      <c r="CCY1495" s="55"/>
      <c r="CCZ1495" s="55"/>
      <c r="CDA1495" s="55"/>
      <c r="CDB1495" s="55"/>
      <c r="CDC1495" s="55"/>
      <c r="CDD1495" s="55"/>
      <c r="CDE1495" s="55"/>
      <c r="CDF1495" s="55"/>
      <c r="CDG1495" s="55"/>
      <c r="CDH1495" s="55"/>
      <c r="CDI1495" s="55"/>
      <c r="CDJ1495" s="55"/>
      <c r="CDK1495" s="55"/>
      <c r="CDL1495" s="55"/>
      <c r="CDM1495" s="55"/>
      <c r="CDN1495" s="55"/>
      <c r="CDO1495" s="55"/>
      <c r="CDP1495" s="55"/>
      <c r="CDQ1495" s="55"/>
      <c r="CDR1495" s="55"/>
      <c r="CDS1495" s="55"/>
      <c r="CDT1495" s="55"/>
      <c r="CDU1495" s="55"/>
      <c r="CDV1495" s="55"/>
      <c r="CDW1495" s="55"/>
      <c r="CDX1495" s="55"/>
      <c r="CDY1495" s="55"/>
      <c r="CDZ1495" s="55"/>
      <c r="CEA1495" s="55"/>
      <c r="CEB1495" s="55"/>
      <c r="CEC1495" s="55"/>
      <c r="CED1495" s="55"/>
      <c r="CEE1495" s="55"/>
      <c r="CEF1495" s="55"/>
      <c r="CEG1495" s="55"/>
      <c r="CEH1495" s="55"/>
      <c r="CEI1495" s="55"/>
      <c r="CEJ1495" s="55"/>
      <c r="CEK1495" s="55"/>
      <c r="CEL1495" s="55"/>
      <c r="CEM1495" s="55"/>
      <c r="CEN1495" s="55"/>
      <c r="CEO1495" s="55"/>
      <c r="CEP1495" s="55"/>
      <c r="CEQ1495" s="55"/>
      <c r="CER1495" s="55"/>
      <c r="CES1495" s="55"/>
      <c r="CET1495" s="55"/>
      <c r="CEU1495" s="55"/>
      <c r="CEV1495" s="55"/>
      <c r="CEW1495" s="55"/>
      <c r="CEX1495" s="55"/>
      <c r="CEY1495" s="55"/>
      <c r="CEZ1495" s="55"/>
      <c r="CFA1495" s="55"/>
      <c r="CFB1495" s="55"/>
      <c r="CFC1495" s="55"/>
      <c r="CFD1495" s="55"/>
      <c r="CFE1495" s="55"/>
      <c r="CFF1495" s="55"/>
      <c r="CFG1495" s="55"/>
      <c r="CFH1495" s="55"/>
      <c r="CFI1495" s="55"/>
      <c r="CFJ1495" s="55"/>
      <c r="CFK1495" s="55"/>
      <c r="CFL1495" s="55"/>
      <c r="CFM1495" s="55"/>
      <c r="CFN1495" s="55"/>
      <c r="CFO1495" s="55"/>
      <c r="CFP1495" s="55"/>
      <c r="CFQ1495" s="55"/>
      <c r="CFR1495" s="55"/>
      <c r="CFS1495" s="55"/>
      <c r="CFT1495" s="55"/>
      <c r="CFU1495" s="55"/>
      <c r="CFV1495" s="55"/>
      <c r="CFW1495" s="55"/>
      <c r="CFX1495" s="55"/>
      <c r="CFY1495" s="55"/>
      <c r="CFZ1495" s="55"/>
      <c r="CGA1495" s="55"/>
      <c r="CGB1495" s="55"/>
      <c r="CGC1495" s="55"/>
      <c r="CGD1495" s="55"/>
      <c r="CGE1495" s="55"/>
      <c r="CGF1495" s="55"/>
      <c r="CGG1495" s="55"/>
      <c r="CGH1495" s="55"/>
      <c r="CGI1495" s="55"/>
      <c r="CGJ1495" s="55"/>
      <c r="CGK1495" s="55"/>
      <c r="CGL1495" s="55"/>
      <c r="CGM1495" s="55"/>
      <c r="CGN1495" s="55"/>
      <c r="CGO1495" s="55"/>
      <c r="CGP1495" s="55"/>
      <c r="CGQ1495" s="55"/>
      <c r="CGR1495" s="55"/>
      <c r="CGS1495" s="55"/>
      <c r="CGT1495" s="55"/>
      <c r="CGU1495" s="55"/>
      <c r="CGV1495" s="55"/>
      <c r="CGW1495" s="55"/>
      <c r="CGX1495" s="55"/>
      <c r="CGY1495" s="55"/>
      <c r="CGZ1495" s="55"/>
      <c r="CHA1495" s="55"/>
      <c r="CHB1495" s="55"/>
      <c r="CHC1495" s="55"/>
      <c r="CHD1495" s="55"/>
      <c r="CHE1495" s="55"/>
      <c r="CHF1495" s="55"/>
      <c r="CHG1495" s="55"/>
      <c r="CHH1495" s="55"/>
      <c r="CHI1495" s="55"/>
      <c r="CHJ1495" s="55"/>
      <c r="CHK1495" s="55"/>
      <c r="CHL1495" s="55"/>
      <c r="CHM1495" s="55"/>
      <c r="CHN1495" s="55"/>
      <c r="CHO1495" s="55"/>
      <c r="CHP1495" s="55"/>
      <c r="CHQ1495" s="55"/>
      <c r="CHR1495" s="55"/>
      <c r="CHS1495" s="55"/>
      <c r="CHT1495" s="55"/>
      <c r="CHU1495" s="55"/>
      <c r="CHV1495" s="55"/>
      <c r="CHW1495" s="55"/>
      <c r="CHX1495" s="55"/>
      <c r="CHY1495" s="55"/>
      <c r="CHZ1495" s="55"/>
      <c r="CIA1495" s="55"/>
      <c r="CIB1495" s="55"/>
      <c r="CIC1495" s="55"/>
      <c r="CID1495" s="55"/>
      <c r="CIE1495" s="55"/>
      <c r="CIF1495" s="55"/>
      <c r="CIG1495" s="55"/>
      <c r="CIH1495" s="55"/>
      <c r="CII1495" s="55"/>
      <c r="CIJ1495" s="55"/>
      <c r="CIK1495" s="55"/>
      <c r="CIL1495" s="55"/>
      <c r="CIM1495" s="55"/>
      <c r="CIN1495" s="55"/>
      <c r="CIO1495" s="55"/>
      <c r="CIP1495" s="55"/>
      <c r="CIQ1495" s="55"/>
      <c r="CIR1495" s="55"/>
      <c r="CIS1495" s="55"/>
      <c r="CIT1495" s="55"/>
      <c r="CIU1495" s="55"/>
      <c r="CIV1495" s="55"/>
      <c r="CIW1495" s="55"/>
      <c r="CIX1495" s="55"/>
      <c r="CIY1495" s="55"/>
      <c r="CIZ1495" s="55"/>
      <c r="CJA1495" s="55"/>
      <c r="CJB1495" s="55"/>
      <c r="CJC1495" s="55"/>
      <c r="CJD1495" s="55"/>
      <c r="CJE1495" s="55"/>
      <c r="CJF1495" s="55"/>
      <c r="CJG1495" s="55"/>
      <c r="CJH1495" s="55"/>
      <c r="CJI1495" s="55"/>
      <c r="CJJ1495" s="55"/>
      <c r="CJK1495" s="55"/>
      <c r="CJL1495" s="55"/>
      <c r="CJM1495" s="55"/>
      <c r="CJN1495" s="55"/>
      <c r="CJO1495" s="55"/>
      <c r="CJP1495" s="55"/>
      <c r="CJQ1495" s="55"/>
      <c r="CJR1495" s="55"/>
      <c r="CJS1495" s="55"/>
      <c r="CJT1495" s="55"/>
      <c r="CJU1495" s="55"/>
      <c r="CJV1495" s="55"/>
      <c r="CJW1495" s="55"/>
      <c r="CJX1495" s="55"/>
      <c r="CJY1495" s="55"/>
      <c r="CJZ1495" s="55"/>
      <c r="CKA1495" s="55"/>
      <c r="CKB1495" s="55"/>
      <c r="CKC1495" s="55"/>
      <c r="CKD1495" s="55"/>
      <c r="CKE1495" s="55"/>
      <c r="CKF1495" s="55"/>
      <c r="CKG1495" s="55"/>
      <c r="CKH1495" s="55"/>
      <c r="CKI1495" s="55"/>
      <c r="CKJ1495" s="55"/>
      <c r="CKK1495" s="55"/>
      <c r="CKL1495" s="55"/>
      <c r="CKM1495" s="55"/>
      <c r="CKN1495" s="55"/>
      <c r="CKO1495" s="55"/>
      <c r="CKP1495" s="55"/>
      <c r="CKQ1495" s="55"/>
      <c r="CKR1495" s="55"/>
      <c r="CKS1495" s="55"/>
      <c r="CKT1495" s="55"/>
      <c r="CKU1495" s="55"/>
      <c r="CKV1495" s="55"/>
      <c r="CKW1495" s="55"/>
      <c r="CKX1495" s="55"/>
      <c r="CKY1495" s="55"/>
      <c r="CKZ1495" s="55"/>
      <c r="CLA1495" s="55"/>
      <c r="CLB1495" s="55"/>
      <c r="CLC1495" s="55"/>
      <c r="CLD1495" s="55"/>
      <c r="CLE1495" s="55"/>
      <c r="CLF1495" s="55"/>
      <c r="CLG1495" s="55"/>
      <c r="CLH1495" s="55"/>
      <c r="CLI1495" s="55"/>
      <c r="CLJ1495" s="55"/>
      <c r="CLK1495" s="55"/>
      <c r="CLL1495" s="55"/>
      <c r="CLM1495" s="55"/>
      <c r="CLN1495" s="55"/>
      <c r="CLO1495" s="55"/>
      <c r="CLP1495" s="55"/>
      <c r="CLQ1495" s="55"/>
      <c r="CLR1495" s="55"/>
      <c r="CLS1495" s="55"/>
      <c r="CLT1495" s="55"/>
      <c r="CLU1495" s="55"/>
      <c r="CLV1495" s="55"/>
      <c r="CLW1495" s="55"/>
      <c r="CLX1495" s="55"/>
      <c r="CLY1495" s="55"/>
      <c r="CLZ1495" s="55"/>
      <c r="CMA1495" s="55"/>
      <c r="CMB1495" s="55"/>
      <c r="CMC1495" s="55"/>
      <c r="CMD1495" s="55"/>
      <c r="CME1495" s="55"/>
      <c r="CMF1495" s="55"/>
      <c r="CMG1495" s="55"/>
      <c r="CMH1495" s="55"/>
      <c r="CMI1495" s="55"/>
      <c r="CMJ1495" s="55"/>
      <c r="CMK1495" s="55"/>
      <c r="CML1495" s="55"/>
      <c r="CMM1495" s="55"/>
      <c r="CMN1495" s="55"/>
      <c r="CMO1495" s="55"/>
      <c r="CMP1495" s="55"/>
      <c r="CMQ1495" s="55"/>
      <c r="CMR1495" s="55"/>
      <c r="CMS1495" s="55"/>
      <c r="CMT1495" s="55"/>
      <c r="CMU1495" s="55"/>
      <c r="CMV1495" s="55"/>
      <c r="CMW1495" s="55"/>
      <c r="CMX1495" s="55"/>
      <c r="CMY1495" s="55"/>
      <c r="CMZ1495" s="55"/>
      <c r="CNA1495" s="55"/>
      <c r="CNB1495" s="55"/>
      <c r="CNC1495" s="55"/>
      <c r="CND1495" s="55"/>
      <c r="CNE1495" s="55"/>
      <c r="CNF1495" s="55"/>
      <c r="CNG1495" s="55"/>
      <c r="CNH1495" s="55"/>
      <c r="CNI1495" s="55"/>
      <c r="CNJ1495" s="55"/>
      <c r="CNK1495" s="55"/>
      <c r="CNL1495" s="55"/>
      <c r="CNM1495" s="55"/>
      <c r="CNN1495" s="55"/>
      <c r="CNO1495" s="55"/>
      <c r="CNP1495" s="55"/>
      <c r="CNQ1495" s="55"/>
      <c r="CNR1495" s="55"/>
      <c r="CNS1495" s="55"/>
      <c r="CNT1495" s="55"/>
      <c r="CNU1495" s="55"/>
      <c r="CNV1495" s="55"/>
      <c r="CNW1495" s="55"/>
      <c r="CNX1495" s="55"/>
      <c r="CNY1495" s="55"/>
      <c r="CNZ1495" s="55"/>
      <c r="COA1495" s="55"/>
      <c r="COB1495" s="55"/>
      <c r="COC1495" s="55"/>
      <c r="COD1495" s="55"/>
      <c r="COE1495" s="55"/>
      <c r="COF1495" s="55"/>
      <c r="COG1495" s="55"/>
      <c r="COH1495" s="55"/>
      <c r="COI1495" s="55"/>
      <c r="COJ1495" s="55"/>
      <c r="COK1495" s="55"/>
      <c r="COL1495" s="55"/>
      <c r="COM1495" s="55"/>
      <c r="CON1495" s="55"/>
      <c r="COO1495" s="55"/>
      <c r="COP1495" s="55"/>
      <c r="COQ1495" s="55"/>
      <c r="COR1495" s="55"/>
      <c r="COS1495" s="55"/>
      <c r="COT1495" s="55"/>
      <c r="COU1495" s="55"/>
      <c r="COV1495" s="55"/>
      <c r="COW1495" s="55"/>
      <c r="COX1495" s="55"/>
      <c r="COY1495" s="55"/>
      <c r="COZ1495" s="55"/>
      <c r="CPA1495" s="55"/>
      <c r="CPB1495" s="55"/>
      <c r="CPC1495" s="55"/>
      <c r="CPD1495" s="55"/>
      <c r="CPE1495" s="55"/>
      <c r="CPF1495" s="55"/>
      <c r="CPG1495" s="55"/>
      <c r="CPH1495" s="55"/>
      <c r="CPI1495" s="55"/>
      <c r="CPJ1495" s="55"/>
      <c r="CPK1495" s="55"/>
      <c r="CPL1495" s="55"/>
      <c r="CPM1495" s="55"/>
      <c r="CPN1495" s="55"/>
      <c r="CPO1495" s="55"/>
      <c r="CPP1495" s="55"/>
      <c r="CPQ1495" s="55"/>
      <c r="CPR1495" s="55"/>
      <c r="CPS1495" s="55"/>
      <c r="CPT1495" s="55"/>
      <c r="CPU1495" s="55"/>
      <c r="CPV1495" s="55"/>
      <c r="CPW1495" s="55"/>
      <c r="CPX1495" s="55"/>
      <c r="CPY1495" s="55"/>
      <c r="CPZ1495" s="55"/>
      <c r="CQA1495" s="55"/>
      <c r="CQB1495" s="55"/>
      <c r="CQC1495" s="55"/>
      <c r="CQD1495" s="55"/>
      <c r="CQE1495" s="55"/>
      <c r="CQF1495" s="55"/>
      <c r="CQG1495" s="55"/>
      <c r="CQH1495" s="55"/>
      <c r="CQI1495" s="55"/>
      <c r="CQJ1495" s="55"/>
      <c r="CQK1495" s="55"/>
      <c r="CQL1495" s="55"/>
      <c r="CQM1495" s="55"/>
      <c r="CQN1495" s="55"/>
      <c r="CQO1495" s="55"/>
      <c r="CQP1495" s="55"/>
      <c r="CQQ1495" s="55"/>
      <c r="CQR1495" s="55"/>
      <c r="CQS1495" s="55"/>
      <c r="CQT1495" s="55"/>
      <c r="CQU1495" s="55"/>
      <c r="CQV1495" s="55"/>
      <c r="CQW1495" s="55"/>
      <c r="CQX1495" s="55"/>
      <c r="CQY1495" s="55"/>
      <c r="CQZ1495" s="55"/>
      <c r="CRA1495" s="55"/>
      <c r="CRB1495" s="55"/>
      <c r="CRC1495" s="55"/>
      <c r="CRD1495" s="55"/>
      <c r="CRE1495" s="55"/>
      <c r="CRF1495" s="55"/>
      <c r="CRG1495" s="55"/>
      <c r="CRH1495" s="55"/>
      <c r="CRI1495" s="55"/>
      <c r="CRJ1495" s="55"/>
      <c r="CRK1495" s="55"/>
      <c r="CRL1495" s="55"/>
      <c r="CRM1495" s="55"/>
      <c r="CRN1495" s="55"/>
      <c r="CRO1495" s="55"/>
      <c r="CRP1495" s="55"/>
      <c r="CRQ1495" s="55"/>
      <c r="CRR1495" s="55"/>
      <c r="CRS1495" s="55"/>
      <c r="CRT1495" s="55"/>
      <c r="CRU1495" s="55"/>
      <c r="CRV1495" s="55"/>
      <c r="CRW1495" s="55"/>
      <c r="CRX1495" s="55"/>
      <c r="CRY1495" s="55"/>
      <c r="CRZ1495" s="55"/>
      <c r="CSA1495" s="55"/>
      <c r="CSB1495" s="55"/>
      <c r="CSC1495" s="55"/>
      <c r="CSD1495" s="55"/>
      <c r="CSE1495" s="55"/>
      <c r="CSF1495" s="55"/>
      <c r="CSG1495" s="55"/>
      <c r="CSH1495" s="55"/>
      <c r="CSI1495" s="55"/>
      <c r="CSJ1495" s="55"/>
      <c r="CSK1495" s="55"/>
      <c r="CSL1495" s="55"/>
      <c r="CSM1495" s="55"/>
      <c r="CSN1495" s="55"/>
      <c r="CSO1495" s="55"/>
      <c r="CSP1495" s="55"/>
      <c r="CSQ1495" s="55"/>
      <c r="CSR1495" s="55"/>
      <c r="CSS1495" s="55"/>
      <c r="CST1495" s="55"/>
      <c r="CSU1495" s="55"/>
      <c r="CSV1495" s="55"/>
      <c r="CSW1495" s="55"/>
      <c r="CSX1495" s="55"/>
      <c r="CSY1495" s="55"/>
      <c r="CSZ1495" s="55"/>
      <c r="CTA1495" s="55"/>
      <c r="CTB1495" s="55"/>
      <c r="CTC1495" s="55"/>
      <c r="CTD1495" s="55"/>
      <c r="CTE1495" s="55"/>
      <c r="CTF1495" s="55"/>
      <c r="CTG1495" s="55"/>
      <c r="CTH1495" s="55"/>
      <c r="CTI1495" s="55"/>
      <c r="CTJ1495" s="55"/>
      <c r="CTK1495" s="55"/>
      <c r="CTL1495" s="55"/>
      <c r="CTM1495" s="55"/>
      <c r="CTN1495" s="55"/>
      <c r="CTO1495" s="55"/>
      <c r="CTP1495" s="55"/>
      <c r="CTQ1495" s="55"/>
      <c r="CTR1495" s="55"/>
      <c r="CTS1495" s="55"/>
      <c r="CTT1495" s="55"/>
      <c r="CTU1495" s="55"/>
      <c r="CTV1495" s="55"/>
      <c r="CTW1495" s="55"/>
      <c r="CTX1495" s="55"/>
      <c r="CTY1495" s="55"/>
      <c r="CTZ1495" s="55"/>
      <c r="CUA1495" s="55"/>
      <c r="CUB1495" s="55"/>
      <c r="CUC1495" s="55"/>
      <c r="CUD1495" s="55"/>
      <c r="CUE1495" s="55"/>
      <c r="CUF1495" s="55"/>
      <c r="CUG1495" s="55"/>
      <c r="CUH1495" s="55"/>
      <c r="CUI1495" s="55"/>
      <c r="CUJ1495" s="55"/>
      <c r="CUK1495" s="55"/>
      <c r="CUL1495" s="55"/>
      <c r="CUM1495" s="55"/>
      <c r="CUN1495" s="55"/>
      <c r="CUO1495" s="55"/>
      <c r="CUP1495" s="55"/>
      <c r="CUQ1495" s="55"/>
      <c r="CUR1495" s="55"/>
      <c r="CUS1495" s="55"/>
      <c r="CUT1495" s="55"/>
      <c r="CUU1495" s="55"/>
      <c r="CUV1495" s="55"/>
      <c r="CUW1495" s="55"/>
      <c r="CUX1495" s="55"/>
      <c r="CUY1495" s="55"/>
      <c r="CUZ1495" s="55"/>
      <c r="CVA1495" s="55"/>
      <c r="CVB1495" s="55"/>
      <c r="CVC1495" s="55"/>
      <c r="CVD1495" s="55"/>
      <c r="CVE1495" s="55"/>
      <c r="CVF1495" s="55"/>
      <c r="CVG1495" s="55"/>
      <c r="CVH1495" s="55"/>
      <c r="CVI1495" s="55"/>
      <c r="CVJ1495" s="55"/>
      <c r="CVK1495" s="55"/>
      <c r="CVL1495" s="55"/>
      <c r="CVM1495" s="55"/>
      <c r="CVN1495" s="55"/>
      <c r="CVO1495" s="55"/>
      <c r="CVP1495" s="55"/>
      <c r="CVQ1495" s="55"/>
      <c r="CVR1495" s="55"/>
      <c r="CVS1495" s="55"/>
      <c r="CVT1495" s="55"/>
      <c r="CVU1495" s="55"/>
      <c r="CVV1495" s="55"/>
      <c r="CVW1495" s="55"/>
      <c r="CVX1495" s="55"/>
      <c r="CVY1495" s="55"/>
      <c r="CVZ1495" s="55"/>
      <c r="CWA1495" s="55"/>
      <c r="CWB1495" s="55"/>
      <c r="CWC1495" s="55"/>
      <c r="CWD1495" s="55"/>
      <c r="CWE1495" s="55"/>
      <c r="CWF1495" s="55"/>
      <c r="CWG1495" s="55"/>
      <c r="CWH1495" s="55"/>
      <c r="CWI1495" s="55"/>
      <c r="CWJ1495" s="55"/>
      <c r="CWK1495" s="55"/>
      <c r="CWL1495" s="55"/>
      <c r="CWM1495" s="55"/>
      <c r="CWN1495" s="55"/>
      <c r="CWO1495" s="55"/>
      <c r="CWP1495" s="55"/>
      <c r="CWQ1495" s="55"/>
      <c r="CWR1495" s="55"/>
      <c r="CWS1495" s="55"/>
      <c r="CWT1495" s="55"/>
      <c r="CWU1495" s="55"/>
      <c r="CWV1495" s="55"/>
      <c r="CWW1495" s="55"/>
      <c r="CWX1495" s="55"/>
      <c r="CWY1495" s="55"/>
      <c r="CWZ1495" s="55"/>
      <c r="CXA1495" s="55"/>
      <c r="CXB1495" s="55"/>
      <c r="CXC1495" s="55"/>
      <c r="CXD1495" s="55"/>
      <c r="CXE1495" s="55"/>
      <c r="CXF1495" s="55"/>
      <c r="CXG1495" s="55"/>
      <c r="CXH1495" s="55"/>
      <c r="CXI1495" s="55"/>
      <c r="CXJ1495" s="55"/>
      <c r="CXK1495" s="55"/>
      <c r="CXL1495" s="55"/>
      <c r="CXM1495" s="55"/>
      <c r="CXN1495" s="55"/>
      <c r="CXO1495" s="55"/>
      <c r="CXP1495" s="55"/>
      <c r="CXQ1495" s="55"/>
      <c r="CXR1495" s="55"/>
      <c r="CXS1495" s="55"/>
      <c r="CXT1495" s="55"/>
      <c r="CXU1495" s="55"/>
      <c r="CXV1495" s="55"/>
      <c r="CXW1495" s="55"/>
      <c r="CXX1495" s="55"/>
      <c r="CXY1495" s="55"/>
      <c r="CXZ1495" s="55"/>
      <c r="CYA1495" s="55"/>
      <c r="CYB1495" s="55"/>
      <c r="CYC1495" s="55"/>
      <c r="CYD1495" s="55"/>
      <c r="CYE1495" s="55"/>
      <c r="CYF1495" s="55"/>
      <c r="CYG1495" s="55"/>
      <c r="CYH1495" s="55"/>
      <c r="CYI1495" s="55"/>
      <c r="CYJ1495" s="55"/>
      <c r="CYK1495" s="55"/>
      <c r="CYL1495" s="55"/>
      <c r="CYM1495" s="55"/>
      <c r="CYN1495" s="55"/>
      <c r="CYO1495" s="55"/>
      <c r="CYP1495" s="55"/>
      <c r="CYQ1495" s="55"/>
      <c r="CYR1495" s="55"/>
      <c r="CYS1495" s="55"/>
      <c r="CYT1495" s="55"/>
      <c r="CYU1495" s="55"/>
      <c r="CYV1495" s="55"/>
      <c r="CYW1495" s="55"/>
      <c r="CYX1495" s="55"/>
      <c r="CYY1495" s="55"/>
      <c r="CYZ1495" s="55"/>
      <c r="CZA1495" s="55"/>
      <c r="CZB1495" s="55"/>
      <c r="CZC1495" s="55"/>
      <c r="CZD1495" s="55"/>
      <c r="CZE1495" s="55"/>
      <c r="CZF1495" s="55"/>
      <c r="CZG1495" s="55"/>
      <c r="CZH1495" s="55"/>
      <c r="CZI1495" s="55"/>
      <c r="CZJ1495" s="55"/>
      <c r="CZK1495" s="55"/>
      <c r="CZL1495" s="55"/>
      <c r="CZM1495" s="55"/>
      <c r="CZN1495" s="55"/>
      <c r="CZO1495" s="55"/>
      <c r="CZP1495" s="55"/>
      <c r="CZQ1495" s="55"/>
      <c r="CZR1495" s="55"/>
      <c r="CZS1495" s="55"/>
      <c r="CZT1495" s="55"/>
      <c r="CZU1495" s="55"/>
      <c r="CZV1495" s="55"/>
      <c r="CZW1495" s="55"/>
      <c r="CZX1495" s="55"/>
      <c r="CZY1495" s="55"/>
      <c r="CZZ1495" s="55"/>
      <c r="DAA1495" s="55"/>
      <c r="DAB1495" s="55"/>
      <c r="DAC1495" s="55"/>
      <c r="DAD1495" s="55"/>
      <c r="DAE1495" s="55"/>
      <c r="DAF1495" s="55"/>
      <c r="DAG1495" s="55"/>
      <c r="DAH1495" s="55"/>
      <c r="DAI1495" s="55"/>
      <c r="DAJ1495" s="55"/>
      <c r="DAK1495" s="55"/>
      <c r="DAL1495" s="55"/>
      <c r="DAM1495" s="55"/>
      <c r="DAN1495" s="55"/>
      <c r="DAO1495" s="55"/>
      <c r="DAP1495" s="55"/>
      <c r="DAQ1495" s="55"/>
      <c r="DAR1495" s="55"/>
      <c r="DAS1495" s="55"/>
      <c r="DAT1495" s="55"/>
      <c r="DAU1495" s="55"/>
      <c r="DAV1495" s="55"/>
      <c r="DAW1495" s="55"/>
      <c r="DAX1495" s="55"/>
      <c r="DAY1495" s="55"/>
      <c r="DAZ1495" s="55"/>
      <c r="DBA1495" s="55"/>
      <c r="DBB1495" s="55"/>
      <c r="DBC1495" s="55"/>
      <c r="DBD1495" s="55"/>
      <c r="DBE1495" s="55"/>
      <c r="DBF1495" s="55"/>
      <c r="DBG1495" s="55"/>
      <c r="DBH1495" s="55"/>
      <c r="DBI1495" s="55"/>
      <c r="DBJ1495" s="55"/>
      <c r="DBK1495" s="55"/>
      <c r="DBL1495" s="55"/>
      <c r="DBM1495" s="55"/>
      <c r="DBN1495" s="55"/>
      <c r="DBO1495" s="55"/>
      <c r="DBP1495" s="55"/>
      <c r="DBQ1495" s="55"/>
      <c r="DBR1495" s="55"/>
      <c r="DBS1495" s="55"/>
      <c r="DBT1495" s="55"/>
      <c r="DBU1495" s="55"/>
      <c r="DBV1495" s="55"/>
      <c r="DBW1495" s="55"/>
      <c r="DBX1495" s="55"/>
      <c r="DBY1495" s="55"/>
      <c r="DBZ1495" s="55"/>
      <c r="DCA1495" s="55"/>
      <c r="DCB1495" s="55"/>
      <c r="DCC1495" s="55"/>
      <c r="DCD1495" s="55"/>
      <c r="DCE1495" s="55"/>
      <c r="DCF1495" s="55"/>
      <c r="DCG1495" s="55"/>
      <c r="DCH1495" s="55"/>
      <c r="DCI1495" s="55"/>
      <c r="DCJ1495" s="55"/>
      <c r="DCK1495" s="55"/>
      <c r="DCL1495" s="55"/>
      <c r="DCM1495" s="55"/>
      <c r="DCN1495" s="55"/>
      <c r="DCO1495" s="55"/>
      <c r="DCP1495" s="55"/>
      <c r="DCQ1495" s="55"/>
      <c r="DCR1495" s="55"/>
      <c r="DCS1495" s="55"/>
      <c r="DCT1495" s="55"/>
      <c r="DCU1495" s="55"/>
      <c r="DCV1495" s="55"/>
      <c r="DCW1495" s="55"/>
      <c r="DCX1495" s="55"/>
      <c r="DCY1495" s="55"/>
      <c r="DCZ1495" s="55"/>
      <c r="DDA1495" s="55"/>
      <c r="DDB1495" s="55"/>
      <c r="DDC1495" s="55"/>
      <c r="DDD1495" s="55"/>
      <c r="DDE1495" s="55"/>
      <c r="DDF1495" s="55"/>
      <c r="DDG1495" s="55"/>
      <c r="DDH1495" s="55"/>
      <c r="DDI1495" s="55"/>
      <c r="DDJ1495" s="55"/>
      <c r="DDK1495" s="55"/>
      <c r="DDL1495" s="55"/>
      <c r="DDM1495" s="55"/>
      <c r="DDN1495" s="55"/>
      <c r="DDO1495" s="55"/>
      <c r="DDP1495" s="55"/>
      <c r="DDQ1495" s="55"/>
      <c r="DDR1495" s="55"/>
      <c r="DDS1495" s="55"/>
      <c r="DDT1495" s="55"/>
      <c r="DDU1495" s="55"/>
      <c r="DDV1495" s="55"/>
      <c r="DDW1495" s="55"/>
      <c r="DDX1495" s="55"/>
      <c r="DDY1495" s="55"/>
      <c r="DDZ1495" s="55"/>
      <c r="DEA1495" s="55"/>
      <c r="DEB1495" s="55"/>
      <c r="DEC1495" s="55"/>
      <c r="DED1495" s="55"/>
      <c r="DEE1495" s="55"/>
      <c r="DEF1495" s="55"/>
      <c r="DEG1495" s="55"/>
      <c r="DEH1495" s="55"/>
      <c r="DEI1495" s="55"/>
      <c r="DEJ1495" s="55"/>
      <c r="DEK1495" s="55"/>
      <c r="DEL1495" s="55"/>
      <c r="DEM1495" s="55"/>
      <c r="DEN1495" s="55"/>
      <c r="DEO1495" s="55"/>
      <c r="DEP1495" s="55"/>
      <c r="DEQ1495" s="55"/>
      <c r="DER1495" s="55"/>
      <c r="DES1495" s="55"/>
      <c r="DET1495" s="55"/>
      <c r="DEU1495" s="55"/>
      <c r="DEV1495" s="55"/>
      <c r="DEW1495" s="55"/>
      <c r="DEX1495" s="55"/>
      <c r="DEY1495" s="55"/>
      <c r="DEZ1495" s="55"/>
      <c r="DFA1495" s="55"/>
      <c r="DFB1495" s="55"/>
      <c r="DFC1495" s="55"/>
      <c r="DFD1495" s="55"/>
      <c r="DFE1495" s="55"/>
      <c r="DFF1495" s="55"/>
      <c r="DFG1495" s="55"/>
      <c r="DFH1495" s="55"/>
      <c r="DFI1495" s="55"/>
      <c r="DFJ1495" s="55"/>
      <c r="DFK1495" s="55"/>
      <c r="DFL1495" s="55"/>
      <c r="DFM1495" s="55"/>
      <c r="DFN1495" s="55"/>
      <c r="DFO1495" s="55"/>
      <c r="DFP1495" s="55"/>
      <c r="DFQ1495" s="55"/>
      <c r="DFR1495" s="55"/>
      <c r="DFS1495" s="55"/>
      <c r="DFT1495" s="55"/>
      <c r="DFU1495" s="55"/>
      <c r="DFV1495" s="55"/>
      <c r="DFW1495" s="55"/>
      <c r="DFX1495" s="55"/>
      <c r="DFY1495" s="55"/>
      <c r="DFZ1495" s="55"/>
      <c r="DGA1495" s="55"/>
      <c r="DGB1495" s="55"/>
      <c r="DGC1495" s="55"/>
      <c r="DGD1495" s="55"/>
      <c r="DGE1495" s="55"/>
      <c r="DGF1495" s="55"/>
      <c r="DGG1495" s="55"/>
      <c r="DGH1495" s="55"/>
      <c r="DGI1495" s="55"/>
      <c r="DGJ1495" s="55"/>
      <c r="DGK1495" s="55"/>
      <c r="DGL1495" s="55"/>
      <c r="DGM1495" s="55"/>
      <c r="DGN1495" s="55"/>
      <c r="DGO1495" s="55"/>
      <c r="DGP1495" s="55"/>
      <c r="DGQ1495" s="55"/>
      <c r="DGR1495" s="55"/>
      <c r="DGS1495" s="55"/>
      <c r="DGT1495" s="55"/>
      <c r="DGU1495" s="55"/>
      <c r="DGV1495" s="55"/>
      <c r="DGW1495" s="55"/>
      <c r="DGX1495" s="55"/>
      <c r="DGY1495" s="55"/>
      <c r="DGZ1495" s="55"/>
      <c r="DHA1495" s="55"/>
      <c r="DHB1495" s="55"/>
      <c r="DHC1495" s="55"/>
      <c r="DHD1495" s="55"/>
      <c r="DHE1495" s="55"/>
      <c r="DHF1495" s="55"/>
      <c r="DHG1495" s="55"/>
      <c r="DHH1495" s="55"/>
      <c r="DHI1495" s="55"/>
      <c r="DHJ1495" s="55"/>
      <c r="DHK1495" s="55"/>
      <c r="DHL1495" s="55"/>
      <c r="DHM1495" s="55"/>
      <c r="DHN1495" s="55"/>
      <c r="DHO1495" s="55"/>
      <c r="DHP1495" s="55"/>
      <c r="DHQ1495" s="55"/>
      <c r="DHR1495" s="55"/>
      <c r="DHS1495" s="55"/>
      <c r="DHT1495" s="55"/>
      <c r="DHU1495" s="55"/>
      <c r="DHV1495" s="55"/>
      <c r="DHW1495" s="55"/>
      <c r="DHX1495" s="55"/>
      <c r="DHY1495" s="55"/>
      <c r="DHZ1495" s="55"/>
      <c r="DIA1495" s="55"/>
      <c r="DIB1495" s="55"/>
      <c r="DIC1495" s="55"/>
      <c r="DID1495" s="55"/>
      <c r="DIE1495" s="55"/>
      <c r="DIF1495" s="55"/>
      <c r="DIG1495" s="55"/>
      <c r="DIH1495" s="55"/>
      <c r="DII1495" s="55"/>
      <c r="DIJ1495" s="55"/>
      <c r="DIK1495" s="55"/>
      <c r="DIL1495" s="55"/>
      <c r="DIM1495" s="55"/>
      <c r="DIN1495" s="55"/>
      <c r="DIO1495" s="55"/>
      <c r="DIP1495" s="55"/>
      <c r="DIQ1495" s="55"/>
      <c r="DIR1495" s="55"/>
      <c r="DIS1495" s="55"/>
      <c r="DIT1495" s="55"/>
      <c r="DIU1495" s="55"/>
      <c r="DIV1495" s="55"/>
      <c r="DIW1495" s="55"/>
      <c r="DIX1495" s="55"/>
      <c r="DIY1495" s="55"/>
      <c r="DIZ1495" s="55"/>
      <c r="DJA1495" s="55"/>
      <c r="DJB1495" s="55"/>
      <c r="DJC1495" s="55"/>
      <c r="DJD1495" s="55"/>
      <c r="DJE1495" s="55"/>
      <c r="DJF1495" s="55"/>
      <c r="DJG1495" s="55"/>
      <c r="DJH1495" s="55"/>
      <c r="DJI1495" s="55"/>
      <c r="DJJ1495" s="55"/>
      <c r="DJK1495" s="55"/>
      <c r="DJL1495" s="55"/>
      <c r="DJM1495" s="55"/>
      <c r="DJN1495" s="55"/>
      <c r="DJO1495" s="55"/>
      <c r="DJP1495" s="55"/>
      <c r="DJQ1495" s="55"/>
      <c r="DJR1495" s="55"/>
      <c r="DJS1495" s="55"/>
      <c r="DJT1495" s="55"/>
      <c r="DJU1495" s="55"/>
      <c r="DJV1495" s="55"/>
      <c r="DJW1495" s="55"/>
      <c r="DJX1495" s="55"/>
      <c r="DJY1495" s="55"/>
      <c r="DJZ1495" s="55"/>
      <c r="DKA1495" s="55"/>
      <c r="DKB1495" s="55"/>
      <c r="DKC1495" s="55"/>
      <c r="DKD1495" s="55"/>
      <c r="DKE1495" s="55"/>
      <c r="DKF1495" s="55"/>
      <c r="DKG1495" s="55"/>
      <c r="DKH1495" s="55"/>
      <c r="DKI1495" s="55"/>
      <c r="DKJ1495" s="55"/>
      <c r="DKK1495" s="55"/>
      <c r="DKL1495" s="55"/>
      <c r="DKM1495" s="55"/>
      <c r="DKN1495" s="55"/>
      <c r="DKO1495" s="55"/>
      <c r="DKP1495" s="55"/>
      <c r="DKQ1495" s="55"/>
      <c r="DKR1495" s="55"/>
      <c r="DKS1495" s="55"/>
      <c r="DKT1495" s="55"/>
      <c r="DKU1495" s="55"/>
      <c r="DKV1495" s="55"/>
      <c r="DKW1495" s="55"/>
      <c r="DKX1495" s="55"/>
      <c r="DKY1495" s="55"/>
      <c r="DKZ1495" s="55"/>
      <c r="DLA1495" s="55"/>
      <c r="DLB1495" s="55"/>
      <c r="DLC1495" s="55"/>
      <c r="DLD1495" s="55"/>
      <c r="DLE1495" s="55"/>
      <c r="DLF1495" s="55"/>
      <c r="DLG1495" s="55"/>
      <c r="DLH1495" s="55"/>
      <c r="DLI1495" s="55"/>
      <c r="DLJ1495" s="55"/>
      <c r="DLK1495" s="55"/>
      <c r="DLL1495" s="55"/>
      <c r="DLM1495" s="55"/>
      <c r="DLN1495" s="55"/>
      <c r="DLO1495" s="55"/>
      <c r="DLP1495" s="55"/>
      <c r="DLQ1495" s="55"/>
      <c r="DLR1495" s="55"/>
      <c r="DLS1495" s="55"/>
      <c r="DLT1495" s="55"/>
      <c r="DLU1495" s="55"/>
      <c r="DLV1495" s="55"/>
      <c r="DLW1495" s="55"/>
      <c r="DLX1495" s="55"/>
      <c r="DLY1495" s="55"/>
      <c r="DLZ1495" s="55"/>
      <c r="DMA1495" s="55"/>
      <c r="DMB1495" s="55"/>
      <c r="DMC1495" s="55"/>
      <c r="DMD1495" s="55"/>
      <c r="DME1495" s="55"/>
      <c r="DMF1495" s="55"/>
      <c r="DMG1495" s="55"/>
      <c r="DMH1495" s="55"/>
      <c r="DMI1495" s="55"/>
      <c r="DMJ1495" s="55"/>
      <c r="DMK1495" s="55"/>
      <c r="DML1495" s="55"/>
      <c r="DMM1495" s="55"/>
      <c r="DMN1495" s="55"/>
      <c r="DMO1495" s="55"/>
      <c r="DMP1495" s="55"/>
      <c r="DMQ1495" s="55"/>
      <c r="DMR1495" s="55"/>
      <c r="DMS1495" s="55"/>
      <c r="DMT1495" s="55"/>
      <c r="DMU1495" s="55"/>
      <c r="DMV1495" s="55"/>
      <c r="DMW1495" s="55"/>
      <c r="DMX1495" s="55"/>
      <c r="DMY1495" s="55"/>
      <c r="DMZ1495" s="55"/>
      <c r="DNA1495" s="55"/>
      <c r="DNB1495" s="55"/>
      <c r="DNC1495" s="55"/>
      <c r="DND1495" s="55"/>
      <c r="DNE1495" s="55"/>
      <c r="DNF1495" s="55"/>
      <c r="DNG1495" s="55"/>
      <c r="DNH1495" s="55"/>
      <c r="DNI1495" s="55"/>
      <c r="DNJ1495" s="55"/>
      <c r="DNK1495" s="55"/>
      <c r="DNL1495" s="55"/>
      <c r="DNM1495" s="55"/>
      <c r="DNN1495" s="55"/>
      <c r="DNO1495" s="55"/>
      <c r="DNP1495" s="55"/>
      <c r="DNQ1495" s="55"/>
      <c r="DNR1495" s="55"/>
      <c r="DNS1495" s="55"/>
      <c r="DNT1495" s="55"/>
      <c r="DNU1495" s="55"/>
      <c r="DNV1495" s="55"/>
      <c r="DNW1495" s="55"/>
      <c r="DNX1495" s="55"/>
      <c r="DNY1495" s="55"/>
      <c r="DNZ1495" s="55"/>
      <c r="DOA1495" s="55"/>
      <c r="DOB1495" s="55"/>
      <c r="DOC1495" s="55"/>
      <c r="DOD1495" s="55"/>
      <c r="DOE1495" s="55"/>
      <c r="DOF1495" s="55"/>
      <c r="DOG1495" s="55"/>
      <c r="DOH1495" s="55"/>
      <c r="DOI1495" s="55"/>
      <c r="DOJ1495" s="55"/>
      <c r="DOK1495" s="55"/>
      <c r="DOL1495" s="55"/>
      <c r="DOM1495" s="55"/>
      <c r="DON1495" s="55"/>
      <c r="DOO1495" s="55"/>
      <c r="DOP1495" s="55"/>
      <c r="DOQ1495" s="55"/>
      <c r="DOR1495" s="55"/>
      <c r="DOS1495" s="55"/>
      <c r="DOT1495" s="55"/>
      <c r="DOU1495" s="55"/>
      <c r="DOV1495" s="55"/>
      <c r="DOW1495" s="55"/>
      <c r="DOX1495" s="55"/>
      <c r="DOY1495" s="55"/>
      <c r="DOZ1495" s="55"/>
      <c r="DPA1495" s="55"/>
      <c r="DPB1495" s="55"/>
      <c r="DPC1495" s="55"/>
      <c r="DPD1495" s="55"/>
      <c r="DPE1495" s="55"/>
      <c r="DPF1495" s="55"/>
      <c r="DPG1495" s="55"/>
      <c r="DPH1495" s="55"/>
      <c r="DPI1495" s="55"/>
      <c r="DPJ1495" s="55"/>
      <c r="DPK1495" s="55"/>
      <c r="DPL1495" s="55"/>
      <c r="DPM1495" s="55"/>
      <c r="DPN1495" s="55"/>
      <c r="DPO1495" s="55"/>
      <c r="DPP1495" s="55"/>
      <c r="DPQ1495" s="55"/>
      <c r="DPR1495" s="55"/>
      <c r="DPS1495" s="55"/>
      <c r="DPT1495" s="55"/>
      <c r="DPU1495" s="55"/>
      <c r="DPV1495" s="55"/>
      <c r="DPW1495" s="55"/>
      <c r="DPX1495" s="55"/>
      <c r="DPY1495" s="55"/>
      <c r="DPZ1495" s="55"/>
      <c r="DQA1495" s="55"/>
      <c r="DQB1495" s="55"/>
      <c r="DQC1495" s="55"/>
      <c r="DQD1495" s="55"/>
      <c r="DQE1495" s="55"/>
      <c r="DQF1495" s="55"/>
      <c r="DQG1495" s="55"/>
      <c r="DQH1495" s="55"/>
      <c r="DQI1495" s="55"/>
      <c r="DQJ1495" s="55"/>
      <c r="DQK1495" s="55"/>
      <c r="DQL1495" s="55"/>
      <c r="DQM1495" s="55"/>
      <c r="DQN1495" s="55"/>
      <c r="DQO1495" s="55"/>
      <c r="DQP1495" s="55"/>
      <c r="DQQ1495" s="55"/>
      <c r="DQR1495" s="55"/>
      <c r="DQS1495" s="55"/>
      <c r="DQT1495" s="55"/>
      <c r="DQU1495" s="55"/>
      <c r="DQV1495" s="55"/>
      <c r="DQW1495" s="55"/>
      <c r="DQX1495" s="55"/>
      <c r="DQY1495" s="55"/>
      <c r="DQZ1495" s="55"/>
      <c r="DRA1495" s="55"/>
      <c r="DRB1495" s="55"/>
      <c r="DRC1495" s="55"/>
      <c r="DRD1495" s="55"/>
      <c r="DRE1495" s="55"/>
      <c r="DRF1495" s="55"/>
      <c r="DRG1495" s="55"/>
      <c r="DRH1495" s="55"/>
      <c r="DRI1495" s="55"/>
      <c r="DRJ1495" s="55"/>
      <c r="DRK1495" s="55"/>
      <c r="DRL1495" s="55"/>
      <c r="DRM1495" s="55"/>
      <c r="DRN1495" s="55"/>
      <c r="DRO1495" s="55"/>
      <c r="DRP1495" s="55"/>
      <c r="DRQ1495" s="55"/>
      <c r="DRR1495" s="55"/>
      <c r="DRS1495" s="55"/>
      <c r="DRT1495" s="55"/>
      <c r="DRU1495" s="55"/>
      <c r="DRV1495" s="55"/>
      <c r="DRW1495" s="55"/>
      <c r="DRX1495" s="55"/>
      <c r="DRY1495" s="55"/>
      <c r="DRZ1495" s="55"/>
      <c r="DSA1495" s="55"/>
      <c r="DSB1495" s="55"/>
      <c r="DSC1495" s="55"/>
      <c r="DSD1495" s="55"/>
      <c r="DSE1495" s="55"/>
      <c r="DSF1495" s="55"/>
      <c r="DSG1495" s="55"/>
      <c r="DSH1495" s="55"/>
      <c r="DSI1495" s="55"/>
      <c r="DSJ1495" s="55"/>
      <c r="DSK1495" s="55"/>
      <c r="DSL1495" s="55"/>
      <c r="DSM1495" s="55"/>
      <c r="DSN1495" s="55"/>
      <c r="DSO1495" s="55"/>
      <c r="DSP1495" s="55"/>
      <c r="DSQ1495" s="55"/>
      <c r="DSR1495" s="55"/>
      <c r="DSS1495" s="55"/>
      <c r="DST1495" s="55"/>
      <c r="DSU1495" s="55"/>
      <c r="DSV1495" s="55"/>
      <c r="DSW1495" s="55"/>
      <c r="DSX1495" s="55"/>
      <c r="DSY1495" s="55"/>
      <c r="DSZ1495" s="55"/>
      <c r="DTA1495" s="55"/>
      <c r="DTB1495" s="55"/>
      <c r="DTC1495" s="55"/>
      <c r="DTD1495" s="55"/>
      <c r="DTE1495" s="55"/>
      <c r="DTF1495" s="55"/>
      <c r="DTG1495" s="55"/>
      <c r="DTH1495" s="55"/>
      <c r="DTI1495" s="55"/>
      <c r="DTJ1495" s="55"/>
      <c r="DTK1495" s="55"/>
      <c r="DTL1495" s="55"/>
      <c r="DTM1495" s="55"/>
      <c r="DTN1495" s="55"/>
      <c r="DTO1495" s="55"/>
      <c r="DTP1495" s="55"/>
      <c r="DTQ1495" s="55"/>
      <c r="DTR1495" s="55"/>
      <c r="DTS1495" s="55"/>
      <c r="DTT1495" s="55"/>
      <c r="DTU1495" s="55"/>
      <c r="DTV1495" s="55"/>
      <c r="DTW1495" s="55"/>
      <c r="DTX1495" s="55"/>
      <c r="DTY1495" s="55"/>
      <c r="DTZ1495" s="55"/>
      <c r="DUA1495" s="55"/>
      <c r="DUB1495" s="55"/>
      <c r="DUC1495" s="55"/>
      <c r="DUD1495" s="55"/>
      <c r="DUE1495" s="55"/>
      <c r="DUF1495" s="55"/>
      <c r="DUG1495" s="55"/>
      <c r="DUH1495" s="55"/>
      <c r="DUI1495" s="55"/>
      <c r="DUJ1495" s="55"/>
      <c r="DUK1495" s="55"/>
      <c r="DUL1495" s="55"/>
      <c r="DUM1495" s="55"/>
      <c r="DUN1495" s="55"/>
      <c r="DUO1495" s="55"/>
      <c r="DUP1495" s="55"/>
      <c r="DUQ1495" s="55"/>
      <c r="DUR1495" s="55"/>
      <c r="DUS1495" s="55"/>
      <c r="DUT1495" s="55"/>
      <c r="DUU1495" s="55"/>
      <c r="DUV1495" s="55"/>
      <c r="DUW1495" s="55"/>
      <c r="DUX1495" s="55"/>
      <c r="DUY1495" s="55"/>
      <c r="DUZ1495" s="55"/>
      <c r="DVA1495" s="55"/>
      <c r="DVB1495" s="55"/>
      <c r="DVC1495" s="55"/>
      <c r="DVD1495" s="55"/>
      <c r="DVE1495" s="55"/>
      <c r="DVF1495" s="55"/>
      <c r="DVG1495" s="55"/>
      <c r="DVH1495" s="55"/>
      <c r="DVI1495" s="55"/>
      <c r="DVJ1495" s="55"/>
      <c r="DVK1495" s="55"/>
      <c r="DVL1495" s="55"/>
      <c r="DVM1495" s="55"/>
      <c r="DVN1495" s="55"/>
      <c r="DVO1495" s="55"/>
      <c r="DVP1495" s="55"/>
      <c r="DVQ1495" s="55"/>
      <c r="DVR1495" s="55"/>
      <c r="DVS1495" s="55"/>
      <c r="DVT1495" s="55"/>
      <c r="DVU1495" s="55"/>
      <c r="DVV1495" s="55"/>
      <c r="DVW1495" s="55"/>
      <c r="DVX1495" s="55"/>
      <c r="DVY1495" s="55"/>
      <c r="DVZ1495" s="55"/>
      <c r="DWA1495" s="55"/>
      <c r="DWB1495" s="55"/>
      <c r="DWC1495" s="55"/>
      <c r="DWD1495" s="55"/>
      <c r="DWE1495" s="55"/>
      <c r="DWF1495" s="55"/>
      <c r="DWG1495" s="55"/>
      <c r="DWH1495" s="55"/>
      <c r="DWI1495" s="55"/>
      <c r="DWJ1495" s="55"/>
      <c r="DWK1495" s="55"/>
      <c r="DWL1495" s="55"/>
      <c r="DWM1495" s="55"/>
      <c r="DWN1495" s="55"/>
      <c r="DWO1495" s="55"/>
      <c r="DWP1495" s="55"/>
      <c r="DWQ1495" s="55"/>
      <c r="DWR1495" s="55"/>
      <c r="DWS1495" s="55"/>
      <c r="DWT1495" s="55"/>
      <c r="DWU1495" s="55"/>
      <c r="DWV1495" s="55"/>
      <c r="DWW1495" s="55"/>
      <c r="DWX1495" s="55"/>
      <c r="DWY1495" s="55"/>
      <c r="DWZ1495" s="55"/>
      <c r="DXA1495" s="55"/>
      <c r="DXB1495" s="55"/>
      <c r="DXC1495" s="55"/>
      <c r="DXD1495" s="55"/>
      <c r="DXE1495" s="55"/>
      <c r="DXF1495" s="55"/>
      <c r="DXG1495" s="55"/>
      <c r="DXH1495" s="55"/>
      <c r="DXI1495" s="55"/>
      <c r="DXJ1495" s="55"/>
      <c r="DXK1495" s="55"/>
      <c r="DXL1495" s="55"/>
      <c r="DXM1495" s="55"/>
      <c r="DXN1495" s="55"/>
      <c r="DXO1495" s="55"/>
      <c r="DXP1495" s="55"/>
      <c r="DXQ1495" s="55"/>
      <c r="DXR1495" s="55"/>
      <c r="DXS1495" s="55"/>
      <c r="DXT1495" s="55"/>
      <c r="DXU1495" s="55"/>
      <c r="DXV1495" s="55"/>
      <c r="DXW1495" s="55"/>
      <c r="DXX1495" s="55"/>
      <c r="DXY1495" s="55"/>
      <c r="DXZ1495" s="55"/>
      <c r="DYA1495" s="55"/>
      <c r="DYB1495" s="55"/>
      <c r="DYC1495" s="55"/>
      <c r="DYD1495" s="55"/>
      <c r="DYE1495" s="55"/>
      <c r="DYF1495" s="55"/>
      <c r="DYG1495" s="55"/>
      <c r="DYH1495" s="55"/>
      <c r="DYI1495" s="55"/>
      <c r="DYJ1495" s="55"/>
      <c r="DYK1495" s="55"/>
      <c r="DYL1495" s="55"/>
      <c r="DYM1495" s="55"/>
      <c r="DYN1495" s="55"/>
      <c r="DYO1495" s="55"/>
      <c r="DYP1495" s="55"/>
      <c r="DYQ1495" s="55"/>
      <c r="DYR1495" s="55"/>
      <c r="DYS1495" s="55"/>
      <c r="DYT1495" s="55"/>
      <c r="DYU1495" s="55"/>
      <c r="DYV1495" s="55"/>
      <c r="DYW1495" s="55"/>
      <c r="DYX1495" s="55"/>
      <c r="DYY1495" s="55"/>
      <c r="DYZ1495" s="55"/>
      <c r="DZA1495" s="55"/>
      <c r="DZB1495" s="55"/>
      <c r="DZC1495" s="55"/>
      <c r="DZD1495" s="55"/>
      <c r="DZE1495" s="55"/>
      <c r="DZF1495" s="55"/>
      <c r="DZG1495" s="55"/>
      <c r="DZH1495" s="55"/>
      <c r="DZI1495" s="55"/>
      <c r="DZJ1495" s="55"/>
      <c r="DZK1495" s="55"/>
      <c r="DZL1495" s="55"/>
      <c r="DZM1495" s="55"/>
      <c r="DZN1495" s="55"/>
      <c r="DZO1495" s="55"/>
      <c r="DZP1495" s="55"/>
      <c r="DZQ1495" s="55"/>
      <c r="DZR1495" s="55"/>
      <c r="DZS1495" s="55"/>
      <c r="DZT1495" s="55"/>
      <c r="DZU1495" s="55"/>
      <c r="DZV1495" s="55"/>
      <c r="DZW1495" s="55"/>
      <c r="DZX1495" s="55"/>
      <c r="DZY1495" s="55"/>
      <c r="DZZ1495" s="55"/>
      <c r="EAA1495" s="55"/>
      <c r="EAB1495" s="55"/>
      <c r="EAC1495" s="55"/>
      <c r="EAD1495" s="55"/>
      <c r="EAE1495" s="55"/>
      <c r="EAF1495" s="55"/>
      <c r="EAG1495" s="55"/>
      <c r="EAH1495" s="55"/>
      <c r="EAI1495" s="55"/>
      <c r="EAJ1495" s="55"/>
      <c r="EAK1495" s="55"/>
      <c r="EAL1495" s="55"/>
      <c r="EAM1495" s="55"/>
      <c r="EAN1495" s="55"/>
      <c r="EAO1495" s="55"/>
      <c r="EAP1495" s="55"/>
      <c r="EAQ1495" s="55"/>
      <c r="EAR1495" s="55"/>
      <c r="EAS1495" s="55"/>
      <c r="EAT1495" s="55"/>
      <c r="EAU1495" s="55"/>
      <c r="EAV1495" s="55"/>
      <c r="EAW1495" s="55"/>
      <c r="EAX1495" s="55"/>
      <c r="EAY1495" s="55"/>
      <c r="EAZ1495" s="55"/>
      <c r="EBA1495" s="55"/>
      <c r="EBB1495" s="55"/>
      <c r="EBC1495" s="55"/>
      <c r="EBD1495" s="55"/>
      <c r="EBE1495" s="55"/>
      <c r="EBF1495" s="55"/>
      <c r="EBG1495" s="55"/>
      <c r="EBH1495" s="55"/>
      <c r="EBI1495" s="55"/>
      <c r="EBJ1495" s="55"/>
      <c r="EBK1495" s="55"/>
      <c r="EBL1495" s="55"/>
      <c r="EBM1495" s="55"/>
      <c r="EBN1495" s="55"/>
      <c r="EBO1495" s="55"/>
      <c r="EBP1495" s="55"/>
      <c r="EBQ1495" s="55"/>
      <c r="EBR1495" s="55"/>
      <c r="EBS1495" s="55"/>
      <c r="EBT1495" s="55"/>
      <c r="EBU1495" s="55"/>
      <c r="EBV1495" s="55"/>
      <c r="EBW1495" s="55"/>
      <c r="EBX1495" s="55"/>
      <c r="EBY1495" s="55"/>
      <c r="EBZ1495" s="55"/>
      <c r="ECA1495" s="55"/>
      <c r="ECB1495" s="55"/>
      <c r="ECC1495" s="55"/>
      <c r="ECD1495" s="55"/>
      <c r="ECE1495" s="55"/>
      <c r="ECF1495" s="55"/>
      <c r="ECG1495" s="55"/>
      <c r="ECH1495" s="55"/>
      <c r="ECI1495" s="55"/>
      <c r="ECJ1495" s="55"/>
      <c r="ECK1495" s="55"/>
      <c r="ECL1495" s="55"/>
      <c r="ECM1495" s="55"/>
      <c r="ECN1495" s="55"/>
      <c r="ECO1495" s="55"/>
      <c r="ECP1495" s="55"/>
      <c r="ECQ1495" s="55"/>
      <c r="ECR1495" s="55"/>
      <c r="ECS1495" s="55"/>
      <c r="ECT1495" s="55"/>
      <c r="ECU1495" s="55"/>
      <c r="ECV1495" s="55"/>
      <c r="ECW1495" s="55"/>
      <c r="ECX1495" s="55"/>
      <c r="ECY1495" s="55"/>
      <c r="ECZ1495" s="55"/>
      <c r="EDA1495" s="55"/>
      <c r="EDB1495" s="55"/>
      <c r="EDC1495" s="55"/>
      <c r="EDD1495" s="55"/>
      <c r="EDE1495" s="55"/>
      <c r="EDF1495" s="55"/>
      <c r="EDG1495" s="55"/>
      <c r="EDH1495" s="55"/>
      <c r="EDI1495" s="55"/>
      <c r="EDJ1495" s="55"/>
      <c r="EDK1495" s="55"/>
      <c r="EDL1495" s="55"/>
      <c r="EDM1495" s="55"/>
      <c r="EDN1495" s="55"/>
      <c r="EDO1495" s="55"/>
      <c r="EDP1495" s="55"/>
      <c r="EDQ1495" s="55"/>
      <c r="EDR1495" s="55"/>
      <c r="EDS1495" s="55"/>
      <c r="EDT1495" s="55"/>
      <c r="EDU1495" s="55"/>
      <c r="EDV1495" s="55"/>
      <c r="EDW1495" s="55"/>
      <c r="EDX1495" s="55"/>
      <c r="EDY1495" s="55"/>
      <c r="EDZ1495" s="55"/>
      <c r="EEA1495" s="55"/>
      <c r="EEB1495" s="55"/>
      <c r="EEC1495" s="55"/>
      <c r="EED1495" s="55"/>
      <c r="EEE1495" s="55"/>
      <c r="EEF1495" s="55"/>
      <c r="EEG1495" s="55"/>
      <c r="EEH1495" s="55"/>
      <c r="EEI1495" s="55"/>
      <c r="EEJ1495" s="55"/>
      <c r="EEK1495" s="55"/>
      <c r="EEL1495" s="55"/>
      <c r="EEM1495" s="55"/>
      <c r="EEN1495" s="55"/>
      <c r="EEO1495" s="55"/>
      <c r="EEP1495" s="55"/>
      <c r="EEQ1495" s="55"/>
      <c r="EER1495" s="55"/>
      <c r="EES1495" s="55"/>
      <c r="EET1495" s="55"/>
      <c r="EEU1495" s="55"/>
      <c r="EEV1495" s="55"/>
      <c r="EEW1495" s="55"/>
      <c r="EEX1495" s="55"/>
      <c r="EEY1495" s="55"/>
      <c r="EEZ1495" s="55"/>
      <c r="EFA1495" s="55"/>
      <c r="EFB1495" s="55"/>
      <c r="EFC1495" s="55"/>
      <c r="EFD1495" s="55"/>
      <c r="EFE1495" s="55"/>
      <c r="EFF1495" s="55"/>
      <c r="EFG1495" s="55"/>
      <c r="EFH1495" s="55"/>
      <c r="EFI1495" s="55"/>
      <c r="EFJ1495" s="55"/>
      <c r="EFK1495" s="55"/>
      <c r="EFL1495" s="55"/>
      <c r="EFM1495" s="55"/>
      <c r="EFN1495" s="55"/>
      <c r="EFO1495" s="55"/>
      <c r="EFP1495" s="55"/>
      <c r="EFQ1495" s="55"/>
      <c r="EFR1495" s="55"/>
      <c r="EFS1495" s="55"/>
      <c r="EFT1495" s="55"/>
      <c r="EFU1495" s="55"/>
      <c r="EFV1495" s="55"/>
      <c r="EFW1495" s="55"/>
      <c r="EFX1495" s="55"/>
      <c r="EFY1495" s="55"/>
      <c r="EFZ1495" s="55"/>
      <c r="EGA1495" s="55"/>
      <c r="EGB1495" s="55"/>
      <c r="EGC1495" s="55"/>
      <c r="EGD1495" s="55"/>
      <c r="EGE1495" s="55"/>
      <c r="EGF1495" s="55"/>
      <c r="EGG1495" s="55"/>
      <c r="EGH1495" s="55"/>
      <c r="EGI1495" s="55"/>
      <c r="EGJ1495" s="55"/>
      <c r="EGK1495" s="55"/>
      <c r="EGL1495" s="55"/>
      <c r="EGM1495" s="55"/>
      <c r="EGN1495" s="55"/>
      <c r="EGO1495" s="55"/>
      <c r="EGP1495" s="55"/>
      <c r="EGQ1495" s="55"/>
      <c r="EGR1495" s="55"/>
      <c r="EGS1495" s="55"/>
      <c r="EGT1495" s="55"/>
      <c r="EGU1495" s="55"/>
      <c r="EGV1495" s="55"/>
      <c r="EGW1495" s="55"/>
      <c r="EGX1495" s="55"/>
      <c r="EGY1495" s="55"/>
      <c r="EGZ1495" s="55"/>
      <c r="EHA1495" s="55"/>
      <c r="EHB1495" s="55"/>
      <c r="EHC1495" s="55"/>
      <c r="EHD1495" s="55"/>
      <c r="EHE1495" s="55"/>
      <c r="EHF1495" s="55"/>
      <c r="EHG1495" s="55"/>
      <c r="EHH1495" s="55"/>
      <c r="EHI1495" s="55"/>
      <c r="EHJ1495" s="55"/>
      <c r="EHK1495" s="55"/>
      <c r="EHL1495" s="55"/>
      <c r="EHM1495" s="55"/>
      <c r="EHN1495" s="55"/>
      <c r="EHO1495" s="55"/>
      <c r="EHP1495" s="55"/>
      <c r="EHQ1495" s="55"/>
      <c r="EHR1495" s="55"/>
      <c r="EHS1495" s="55"/>
      <c r="EHT1495" s="55"/>
      <c r="EHU1495" s="55"/>
      <c r="EHV1495" s="55"/>
      <c r="EHW1495" s="55"/>
      <c r="EHX1495" s="55"/>
      <c r="EHY1495" s="55"/>
      <c r="EHZ1495" s="55"/>
      <c r="EIA1495" s="55"/>
      <c r="EIB1495" s="55"/>
      <c r="EIC1495" s="55"/>
      <c r="EID1495" s="55"/>
      <c r="EIE1495" s="55"/>
      <c r="EIF1495" s="55"/>
      <c r="EIG1495" s="55"/>
      <c r="EIH1495" s="55"/>
      <c r="EII1495" s="55"/>
      <c r="EIJ1495" s="55"/>
      <c r="EIK1495" s="55"/>
      <c r="EIL1495" s="55"/>
      <c r="EIM1495" s="55"/>
      <c r="EIN1495" s="55"/>
      <c r="EIO1495" s="55"/>
      <c r="EIP1495" s="55"/>
      <c r="EIQ1495" s="55"/>
      <c r="EIR1495" s="55"/>
      <c r="EIS1495" s="55"/>
      <c r="EIT1495" s="55"/>
      <c r="EIU1495" s="55"/>
      <c r="EIV1495" s="55"/>
      <c r="EIW1495" s="55"/>
      <c r="EIX1495" s="55"/>
      <c r="EIY1495" s="55"/>
      <c r="EIZ1495" s="55"/>
      <c r="EJA1495" s="55"/>
      <c r="EJB1495" s="55"/>
      <c r="EJC1495" s="55"/>
      <c r="EJD1495" s="55"/>
      <c r="EJE1495" s="55"/>
      <c r="EJF1495" s="55"/>
      <c r="EJG1495" s="55"/>
      <c r="EJH1495" s="55"/>
      <c r="EJI1495" s="55"/>
      <c r="EJJ1495" s="55"/>
      <c r="EJK1495" s="55"/>
      <c r="EJL1495" s="55"/>
      <c r="EJM1495" s="55"/>
      <c r="EJN1495" s="55"/>
      <c r="EJO1495" s="55"/>
      <c r="EJP1495" s="55"/>
      <c r="EJQ1495" s="55"/>
      <c r="EJR1495" s="55"/>
      <c r="EJS1495" s="55"/>
      <c r="EJT1495" s="55"/>
      <c r="EJU1495" s="55"/>
      <c r="EJV1495" s="55"/>
      <c r="EJW1495" s="55"/>
      <c r="EJX1495" s="55"/>
      <c r="EJY1495" s="55"/>
      <c r="EJZ1495" s="55"/>
      <c r="EKA1495" s="55"/>
      <c r="EKB1495" s="55"/>
      <c r="EKC1495" s="55"/>
      <c r="EKD1495" s="55"/>
      <c r="EKE1495" s="55"/>
      <c r="EKF1495" s="55"/>
      <c r="EKG1495" s="55"/>
      <c r="EKH1495" s="55"/>
      <c r="EKI1495" s="55"/>
      <c r="EKJ1495" s="55"/>
      <c r="EKK1495" s="55"/>
      <c r="EKL1495" s="55"/>
      <c r="EKM1495" s="55"/>
      <c r="EKN1495" s="55"/>
      <c r="EKO1495" s="55"/>
      <c r="EKP1495" s="55"/>
      <c r="EKQ1495" s="55"/>
      <c r="EKR1495" s="55"/>
      <c r="EKS1495" s="55"/>
      <c r="EKT1495" s="55"/>
      <c r="EKU1495" s="55"/>
      <c r="EKV1495" s="55"/>
      <c r="EKW1495" s="55"/>
      <c r="EKX1495" s="55"/>
      <c r="EKY1495" s="55"/>
      <c r="EKZ1495" s="55"/>
      <c r="ELA1495" s="55"/>
      <c r="ELB1495" s="55"/>
      <c r="ELC1495" s="55"/>
      <c r="ELD1495" s="55"/>
      <c r="ELE1495" s="55"/>
      <c r="ELF1495" s="55"/>
      <c r="ELG1495" s="55"/>
      <c r="ELH1495" s="55"/>
      <c r="ELI1495" s="55"/>
      <c r="ELJ1495" s="55"/>
      <c r="ELK1495" s="55"/>
      <c r="ELL1495" s="55"/>
      <c r="ELM1495" s="55"/>
      <c r="ELN1495" s="55"/>
      <c r="ELO1495" s="55"/>
      <c r="ELP1495" s="55"/>
      <c r="ELQ1495" s="55"/>
      <c r="ELR1495" s="55"/>
      <c r="ELS1495" s="55"/>
      <c r="ELT1495" s="55"/>
      <c r="ELU1495" s="55"/>
      <c r="ELV1495" s="55"/>
      <c r="ELW1495" s="55"/>
      <c r="ELX1495" s="55"/>
      <c r="ELY1495" s="55"/>
      <c r="ELZ1495" s="55"/>
      <c r="EMA1495" s="55"/>
      <c r="EMB1495" s="55"/>
      <c r="EMC1495" s="55"/>
      <c r="EMD1495" s="55"/>
      <c r="EME1495" s="55"/>
      <c r="EMF1495" s="55"/>
      <c r="EMG1495" s="55"/>
      <c r="EMH1495" s="55"/>
      <c r="EMI1495" s="55"/>
      <c r="EMJ1495" s="55"/>
      <c r="EMK1495" s="55"/>
      <c r="EML1495" s="55"/>
      <c r="EMM1495" s="55"/>
      <c r="EMN1495" s="55"/>
      <c r="EMO1495" s="55"/>
      <c r="EMP1495" s="55"/>
      <c r="EMQ1495" s="55"/>
      <c r="EMR1495" s="55"/>
      <c r="EMS1495" s="55"/>
      <c r="EMT1495" s="55"/>
      <c r="EMU1495" s="55"/>
      <c r="EMV1495" s="55"/>
      <c r="EMW1495" s="55"/>
      <c r="EMX1495" s="55"/>
      <c r="EMY1495" s="55"/>
      <c r="EMZ1495" s="55"/>
      <c r="ENA1495" s="55"/>
      <c r="ENB1495" s="55"/>
      <c r="ENC1495" s="55"/>
      <c r="END1495" s="55"/>
      <c r="ENE1495" s="55"/>
      <c r="ENF1495" s="55"/>
      <c r="ENG1495" s="55"/>
      <c r="ENH1495" s="55"/>
      <c r="ENI1495" s="55"/>
      <c r="ENJ1495" s="55"/>
      <c r="ENK1495" s="55"/>
      <c r="ENL1495" s="55"/>
      <c r="ENM1495" s="55"/>
      <c r="ENN1495" s="55"/>
      <c r="ENO1495" s="55"/>
      <c r="ENP1495" s="55"/>
      <c r="ENQ1495" s="55"/>
      <c r="ENR1495" s="55"/>
      <c r="ENS1495" s="55"/>
      <c r="ENT1495" s="55"/>
      <c r="ENU1495" s="55"/>
      <c r="ENV1495" s="55"/>
      <c r="ENW1495" s="55"/>
      <c r="ENX1495" s="55"/>
      <c r="ENY1495" s="55"/>
      <c r="ENZ1495" s="55"/>
      <c r="EOA1495" s="55"/>
      <c r="EOB1495" s="55"/>
      <c r="EOC1495" s="55"/>
      <c r="EOD1495" s="55"/>
      <c r="EOE1495" s="55"/>
      <c r="EOF1495" s="55"/>
      <c r="EOG1495" s="55"/>
      <c r="EOH1495" s="55"/>
      <c r="EOI1495" s="55"/>
      <c r="EOJ1495" s="55"/>
      <c r="EOK1495" s="55"/>
      <c r="EOL1495" s="55"/>
      <c r="EOM1495" s="55"/>
      <c r="EON1495" s="55"/>
      <c r="EOO1495" s="55"/>
      <c r="EOP1495" s="55"/>
      <c r="EOQ1495" s="55"/>
      <c r="EOR1495" s="55"/>
      <c r="EOS1495" s="55"/>
      <c r="EOT1495" s="55"/>
      <c r="EOU1495" s="55"/>
      <c r="EOV1495" s="55"/>
      <c r="EOW1495" s="55"/>
      <c r="EOX1495" s="55"/>
      <c r="EOY1495" s="55"/>
      <c r="EOZ1495" s="55"/>
      <c r="EPA1495" s="55"/>
      <c r="EPB1495" s="55"/>
      <c r="EPC1495" s="55"/>
      <c r="EPD1495" s="55"/>
      <c r="EPE1495" s="55"/>
      <c r="EPF1495" s="55"/>
      <c r="EPG1495" s="55"/>
      <c r="EPH1495" s="55"/>
      <c r="EPI1495" s="55"/>
      <c r="EPJ1495" s="55"/>
      <c r="EPK1495" s="55"/>
      <c r="EPL1495" s="55"/>
      <c r="EPM1495" s="55"/>
      <c r="EPN1495" s="55"/>
      <c r="EPO1495" s="55"/>
      <c r="EPP1495" s="55"/>
      <c r="EPQ1495" s="55"/>
      <c r="EPR1495" s="55"/>
      <c r="EPS1495" s="55"/>
      <c r="EPT1495" s="55"/>
      <c r="EPU1495" s="55"/>
      <c r="EPV1495" s="55"/>
      <c r="EPW1495" s="55"/>
      <c r="EPX1495" s="55"/>
      <c r="EPY1495" s="55"/>
      <c r="EPZ1495" s="55"/>
      <c r="EQA1495" s="55"/>
      <c r="EQB1495" s="55"/>
      <c r="EQC1495" s="55"/>
      <c r="EQD1495" s="55"/>
      <c r="EQE1495" s="55"/>
      <c r="EQF1495" s="55"/>
      <c r="EQG1495" s="55"/>
      <c r="EQH1495" s="55"/>
      <c r="EQI1495" s="55"/>
      <c r="EQJ1495" s="55"/>
      <c r="EQK1495" s="55"/>
      <c r="EQL1495" s="55"/>
      <c r="EQM1495" s="55"/>
      <c r="EQN1495" s="55"/>
      <c r="EQO1495" s="55"/>
      <c r="EQP1495" s="55"/>
      <c r="EQQ1495" s="55"/>
      <c r="EQR1495" s="55"/>
      <c r="EQS1495" s="55"/>
      <c r="EQT1495" s="55"/>
      <c r="EQU1495" s="55"/>
      <c r="EQV1495" s="55"/>
      <c r="EQW1495" s="55"/>
      <c r="EQX1495" s="55"/>
      <c r="EQY1495" s="55"/>
      <c r="EQZ1495" s="55"/>
      <c r="ERA1495" s="55"/>
      <c r="ERB1495" s="55"/>
      <c r="ERC1495" s="55"/>
      <c r="ERD1495" s="55"/>
      <c r="ERE1495" s="55"/>
      <c r="ERF1495" s="55"/>
      <c r="ERG1495" s="55"/>
      <c r="ERH1495" s="55"/>
      <c r="ERI1495" s="55"/>
      <c r="ERJ1495" s="55"/>
      <c r="ERK1495" s="55"/>
      <c r="ERL1495" s="55"/>
      <c r="ERM1495" s="55"/>
      <c r="ERN1495" s="55"/>
      <c r="ERO1495" s="55"/>
      <c r="ERP1495" s="55"/>
      <c r="ERQ1495" s="55"/>
      <c r="ERR1495" s="55"/>
      <c r="ERS1495" s="55"/>
      <c r="ERT1495" s="55"/>
      <c r="ERU1495" s="55"/>
      <c r="ERV1495" s="55"/>
      <c r="ERW1495" s="55"/>
      <c r="ERX1495" s="55"/>
      <c r="ERY1495" s="55"/>
      <c r="ERZ1495" s="55"/>
      <c r="ESA1495" s="55"/>
      <c r="ESB1495" s="55"/>
      <c r="ESC1495" s="55"/>
      <c r="ESD1495" s="55"/>
      <c r="ESE1495" s="55"/>
      <c r="ESF1495" s="55"/>
      <c r="ESG1495" s="55"/>
      <c r="ESH1495" s="55"/>
      <c r="ESI1495" s="55"/>
      <c r="ESJ1495" s="55"/>
      <c r="ESK1495" s="55"/>
      <c r="ESL1495" s="55"/>
      <c r="ESM1495" s="55"/>
      <c r="ESN1495" s="55"/>
      <c r="ESO1495" s="55"/>
      <c r="ESP1495" s="55"/>
      <c r="ESQ1495" s="55"/>
      <c r="ESR1495" s="55"/>
      <c r="ESS1495" s="55"/>
      <c r="EST1495" s="55"/>
      <c r="ESU1495" s="55"/>
      <c r="ESV1495" s="55"/>
      <c r="ESW1495" s="55"/>
      <c r="ESX1495" s="55"/>
      <c r="ESY1495" s="55"/>
      <c r="ESZ1495" s="55"/>
      <c r="ETA1495" s="55"/>
      <c r="ETB1495" s="55"/>
      <c r="ETC1495" s="55"/>
      <c r="ETD1495" s="55"/>
      <c r="ETE1495" s="55"/>
      <c r="ETF1495" s="55"/>
      <c r="ETG1495" s="55"/>
      <c r="ETH1495" s="55"/>
      <c r="ETI1495" s="55"/>
      <c r="ETJ1495" s="55"/>
      <c r="ETK1495" s="55"/>
      <c r="ETL1495" s="55"/>
      <c r="ETM1495" s="55"/>
      <c r="ETN1495" s="55"/>
      <c r="ETO1495" s="55"/>
      <c r="ETP1495" s="55"/>
      <c r="ETQ1495" s="55"/>
      <c r="ETR1495" s="55"/>
      <c r="ETS1495" s="55"/>
      <c r="ETT1495" s="55"/>
      <c r="ETU1495" s="55"/>
      <c r="ETV1495" s="55"/>
      <c r="ETW1495" s="55"/>
      <c r="ETX1495" s="55"/>
      <c r="ETY1495" s="55"/>
      <c r="ETZ1495" s="55"/>
      <c r="EUA1495" s="55"/>
      <c r="EUB1495" s="55"/>
      <c r="EUC1495" s="55"/>
      <c r="EUD1495" s="55"/>
      <c r="EUE1495" s="55"/>
      <c r="EUF1495" s="55"/>
      <c r="EUG1495" s="55"/>
      <c r="EUH1495" s="55"/>
      <c r="EUI1495" s="55"/>
      <c r="EUJ1495" s="55"/>
      <c r="EUK1495" s="55"/>
      <c r="EUL1495" s="55"/>
      <c r="EUM1495" s="55"/>
      <c r="EUN1495" s="55"/>
      <c r="EUO1495" s="55"/>
      <c r="EUP1495" s="55"/>
      <c r="EUQ1495" s="55"/>
      <c r="EUR1495" s="55"/>
      <c r="EUS1495" s="55"/>
      <c r="EUT1495" s="55"/>
      <c r="EUU1495" s="55"/>
      <c r="EUV1495" s="55"/>
      <c r="EUW1495" s="55"/>
      <c r="EUX1495" s="55"/>
      <c r="EUY1495" s="55"/>
      <c r="EUZ1495" s="55"/>
      <c r="EVA1495" s="55"/>
      <c r="EVB1495" s="55"/>
      <c r="EVC1495" s="55"/>
      <c r="EVD1495" s="55"/>
      <c r="EVE1495" s="55"/>
      <c r="EVF1495" s="55"/>
      <c r="EVG1495" s="55"/>
      <c r="EVH1495" s="55"/>
      <c r="EVI1495" s="55"/>
      <c r="EVJ1495" s="55"/>
      <c r="EVK1495" s="55"/>
      <c r="EVL1495" s="55"/>
      <c r="EVM1495" s="55"/>
      <c r="EVN1495" s="55"/>
      <c r="EVO1495" s="55"/>
      <c r="EVP1495" s="55"/>
      <c r="EVQ1495" s="55"/>
      <c r="EVR1495" s="55"/>
      <c r="EVS1495" s="55"/>
      <c r="EVT1495" s="55"/>
      <c r="EVU1495" s="55"/>
      <c r="EVV1495" s="55"/>
      <c r="EVW1495" s="55"/>
      <c r="EVX1495" s="55"/>
      <c r="EVY1495" s="55"/>
      <c r="EVZ1495" s="55"/>
      <c r="EWA1495" s="55"/>
      <c r="EWB1495" s="55"/>
      <c r="EWC1495" s="55"/>
      <c r="EWD1495" s="55"/>
      <c r="EWE1495" s="55"/>
      <c r="EWF1495" s="55"/>
      <c r="EWG1495" s="55"/>
      <c r="EWH1495" s="55"/>
      <c r="EWI1495" s="55"/>
      <c r="EWJ1495" s="55"/>
      <c r="EWK1495" s="55"/>
      <c r="EWL1495" s="55"/>
      <c r="EWM1495" s="55"/>
      <c r="EWN1495" s="55"/>
      <c r="EWO1495" s="55"/>
      <c r="EWP1495" s="55"/>
      <c r="EWQ1495" s="55"/>
      <c r="EWR1495" s="55"/>
      <c r="EWS1495" s="55"/>
      <c r="EWT1495" s="55"/>
      <c r="EWU1495" s="55"/>
      <c r="EWV1495" s="55"/>
      <c r="EWW1495" s="55"/>
      <c r="EWX1495" s="55"/>
      <c r="EWY1495" s="55"/>
      <c r="EWZ1495" s="55"/>
      <c r="EXA1495" s="55"/>
      <c r="EXB1495" s="55"/>
      <c r="EXC1495" s="55"/>
      <c r="EXD1495" s="55"/>
      <c r="EXE1495" s="55"/>
      <c r="EXF1495" s="55"/>
      <c r="EXG1495" s="55"/>
      <c r="EXH1495" s="55"/>
      <c r="EXI1495" s="55"/>
      <c r="EXJ1495" s="55"/>
      <c r="EXK1495" s="55"/>
      <c r="EXL1495" s="55"/>
      <c r="EXM1495" s="55"/>
      <c r="EXN1495" s="55"/>
      <c r="EXO1495" s="55"/>
      <c r="EXP1495" s="55"/>
      <c r="EXQ1495" s="55"/>
      <c r="EXR1495" s="55"/>
      <c r="EXS1495" s="55"/>
      <c r="EXT1495" s="55"/>
      <c r="EXU1495" s="55"/>
      <c r="EXV1495" s="55"/>
      <c r="EXW1495" s="55"/>
      <c r="EXX1495" s="55"/>
      <c r="EXY1495" s="55"/>
      <c r="EXZ1495" s="55"/>
      <c r="EYA1495" s="55"/>
      <c r="EYB1495" s="55"/>
      <c r="EYC1495" s="55"/>
      <c r="EYD1495" s="55"/>
      <c r="EYE1495" s="55"/>
      <c r="EYF1495" s="55"/>
      <c r="EYG1495" s="55"/>
      <c r="EYH1495" s="55"/>
      <c r="EYI1495" s="55"/>
      <c r="EYJ1495" s="55"/>
      <c r="EYK1495" s="55"/>
      <c r="EYL1495" s="55"/>
      <c r="EYM1495" s="55"/>
      <c r="EYN1495" s="55"/>
      <c r="EYO1495" s="55"/>
      <c r="EYP1495" s="55"/>
      <c r="EYQ1495" s="55"/>
      <c r="EYR1495" s="55"/>
      <c r="EYS1495" s="55"/>
      <c r="EYT1495" s="55"/>
      <c r="EYU1495" s="55"/>
      <c r="EYV1495" s="55"/>
      <c r="EYW1495" s="55"/>
      <c r="EYX1495" s="55"/>
      <c r="EYY1495" s="55"/>
      <c r="EYZ1495" s="55"/>
      <c r="EZA1495" s="55"/>
      <c r="EZB1495" s="55"/>
      <c r="EZC1495" s="55"/>
      <c r="EZD1495" s="55"/>
      <c r="EZE1495" s="55"/>
      <c r="EZF1495" s="55"/>
      <c r="EZG1495" s="55"/>
      <c r="EZH1495" s="55"/>
      <c r="EZI1495" s="55"/>
      <c r="EZJ1495" s="55"/>
      <c r="EZK1495" s="55"/>
      <c r="EZL1495" s="55"/>
      <c r="EZM1495" s="55"/>
      <c r="EZN1495" s="55"/>
      <c r="EZO1495" s="55"/>
      <c r="EZP1495" s="55"/>
      <c r="EZQ1495" s="55"/>
      <c r="EZR1495" s="55"/>
      <c r="EZS1495" s="55"/>
      <c r="EZT1495" s="55"/>
      <c r="EZU1495" s="55"/>
      <c r="EZV1495" s="55"/>
      <c r="EZW1495" s="55"/>
      <c r="EZX1495" s="55"/>
      <c r="EZY1495" s="55"/>
      <c r="EZZ1495" s="55"/>
      <c r="FAA1495" s="55"/>
      <c r="FAB1495" s="55"/>
      <c r="FAC1495" s="55"/>
      <c r="FAD1495" s="55"/>
      <c r="FAE1495" s="55"/>
      <c r="FAF1495" s="55"/>
      <c r="FAG1495" s="55"/>
      <c r="FAH1495" s="55"/>
      <c r="FAI1495" s="55"/>
      <c r="FAJ1495" s="55"/>
      <c r="FAK1495" s="55"/>
      <c r="FAL1495" s="55"/>
      <c r="FAM1495" s="55"/>
      <c r="FAN1495" s="55"/>
      <c r="FAO1495" s="55"/>
      <c r="FAP1495" s="55"/>
      <c r="FAQ1495" s="55"/>
      <c r="FAR1495" s="55"/>
      <c r="FAS1495" s="55"/>
      <c r="FAT1495" s="55"/>
      <c r="FAU1495" s="55"/>
      <c r="FAV1495" s="55"/>
      <c r="FAW1495" s="55"/>
      <c r="FAX1495" s="55"/>
      <c r="FAY1495" s="55"/>
      <c r="FAZ1495" s="55"/>
      <c r="FBA1495" s="55"/>
      <c r="FBB1495" s="55"/>
      <c r="FBC1495" s="55"/>
      <c r="FBD1495" s="55"/>
      <c r="FBE1495" s="55"/>
      <c r="FBF1495" s="55"/>
      <c r="FBG1495" s="55"/>
      <c r="FBH1495" s="55"/>
      <c r="FBI1495" s="55"/>
      <c r="FBJ1495" s="55"/>
      <c r="FBK1495" s="55"/>
      <c r="FBL1495" s="55"/>
      <c r="FBM1495" s="55"/>
      <c r="FBN1495" s="55"/>
      <c r="FBO1495" s="55"/>
      <c r="FBP1495" s="55"/>
      <c r="FBQ1495" s="55"/>
      <c r="FBR1495" s="55"/>
      <c r="FBS1495" s="55"/>
      <c r="FBT1495" s="55"/>
      <c r="FBU1495" s="55"/>
      <c r="FBV1495" s="55"/>
      <c r="FBW1495" s="55"/>
      <c r="FBX1495" s="55"/>
      <c r="FBY1495" s="55"/>
      <c r="FBZ1495" s="55"/>
      <c r="FCA1495" s="55"/>
      <c r="FCB1495" s="55"/>
      <c r="FCC1495" s="55"/>
      <c r="FCD1495" s="55"/>
      <c r="FCE1495" s="55"/>
      <c r="FCF1495" s="55"/>
      <c r="FCG1495" s="55"/>
      <c r="FCH1495" s="55"/>
      <c r="FCI1495" s="55"/>
      <c r="FCJ1495" s="55"/>
      <c r="FCK1495" s="55"/>
      <c r="FCL1495" s="55"/>
      <c r="FCM1495" s="55"/>
      <c r="FCN1495" s="55"/>
      <c r="FCO1495" s="55"/>
      <c r="FCP1495" s="55"/>
      <c r="FCQ1495" s="55"/>
      <c r="FCR1495" s="55"/>
      <c r="FCS1495" s="55"/>
      <c r="FCT1495" s="55"/>
      <c r="FCU1495" s="55"/>
      <c r="FCV1495" s="55"/>
      <c r="FCW1495" s="55"/>
      <c r="FCX1495" s="55"/>
      <c r="FCY1495" s="55"/>
      <c r="FCZ1495" s="55"/>
      <c r="FDA1495" s="55"/>
      <c r="FDB1495" s="55"/>
      <c r="FDC1495" s="55"/>
      <c r="FDD1495" s="55"/>
      <c r="FDE1495" s="55"/>
      <c r="FDF1495" s="55"/>
      <c r="FDG1495" s="55"/>
      <c r="FDH1495" s="55"/>
      <c r="FDI1495" s="55"/>
      <c r="FDJ1495" s="55"/>
      <c r="FDK1495" s="55"/>
      <c r="FDL1495" s="55"/>
      <c r="FDM1495" s="55"/>
      <c r="FDN1495" s="55"/>
      <c r="FDO1495" s="55"/>
      <c r="FDP1495" s="55"/>
      <c r="FDQ1495" s="55"/>
      <c r="FDR1495" s="55"/>
      <c r="FDS1495" s="55"/>
      <c r="FDT1495" s="55"/>
      <c r="FDU1495" s="55"/>
      <c r="FDV1495" s="55"/>
      <c r="FDW1495" s="55"/>
      <c r="FDX1495" s="55"/>
      <c r="FDY1495" s="55"/>
      <c r="FDZ1495" s="55"/>
      <c r="FEA1495" s="55"/>
      <c r="FEB1495" s="55"/>
      <c r="FEC1495" s="55"/>
      <c r="FED1495" s="55"/>
      <c r="FEE1495" s="55"/>
      <c r="FEF1495" s="55"/>
      <c r="FEG1495" s="55"/>
      <c r="FEH1495" s="55"/>
      <c r="FEI1495" s="55"/>
      <c r="FEJ1495" s="55"/>
      <c r="FEK1495" s="55"/>
      <c r="FEL1495" s="55"/>
      <c r="FEM1495" s="55"/>
      <c r="FEN1495" s="55"/>
      <c r="FEO1495" s="55"/>
      <c r="FEP1495" s="55"/>
      <c r="FEQ1495" s="55"/>
      <c r="FER1495" s="55"/>
      <c r="FES1495" s="55"/>
      <c r="FET1495" s="55"/>
      <c r="FEU1495" s="55"/>
      <c r="FEV1495" s="55"/>
      <c r="FEW1495" s="55"/>
      <c r="FEX1495" s="55"/>
      <c r="FEY1495" s="55"/>
      <c r="FEZ1495" s="55"/>
      <c r="FFA1495" s="55"/>
      <c r="FFB1495" s="55"/>
      <c r="FFC1495" s="55"/>
      <c r="FFD1495" s="55"/>
      <c r="FFE1495" s="55"/>
      <c r="FFF1495" s="55"/>
      <c r="FFG1495" s="55"/>
      <c r="FFH1495" s="55"/>
      <c r="FFI1495" s="55"/>
      <c r="FFJ1495" s="55"/>
      <c r="FFK1495" s="55"/>
      <c r="FFL1495" s="55"/>
      <c r="FFM1495" s="55"/>
      <c r="FFN1495" s="55"/>
      <c r="FFO1495" s="55"/>
      <c r="FFP1495" s="55"/>
      <c r="FFQ1495" s="55"/>
      <c r="FFR1495" s="55"/>
      <c r="FFS1495" s="55"/>
      <c r="FFT1495" s="55"/>
      <c r="FFU1495" s="55"/>
      <c r="FFV1495" s="55"/>
      <c r="FFW1495" s="55"/>
      <c r="FFX1495" s="55"/>
      <c r="FFY1495" s="55"/>
      <c r="FFZ1495" s="55"/>
      <c r="FGA1495" s="55"/>
      <c r="FGB1495" s="55"/>
      <c r="FGC1495" s="55"/>
      <c r="FGD1495" s="55"/>
      <c r="FGE1495" s="55"/>
      <c r="FGF1495" s="55"/>
      <c r="FGG1495" s="55"/>
      <c r="FGH1495" s="55"/>
      <c r="FGI1495" s="55"/>
      <c r="FGJ1495" s="55"/>
      <c r="FGK1495" s="55"/>
      <c r="FGL1495" s="55"/>
      <c r="FGM1495" s="55"/>
      <c r="FGN1495" s="55"/>
      <c r="FGO1495" s="55"/>
      <c r="FGP1495" s="55"/>
      <c r="FGQ1495" s="55"/>
      <c r="FGR1495" s="55"/>
      <c r="FGS1495" s="55"/>
      <c r="FGT1495" s="55"/>
      <c r="FGU1495" s="55"/>
      <c r="FGV1495" s="55"/>
      <c r="FGW1495" s="55"/>
      <c r="FGX1495" s="55"/>
      <c r="FGY1495" s="55"/>
      <c r="FGZ1495" s="55"/>
      <c r="FHA1495" s="55"/>
      <c r="FHB1495" s="55"/>
      <c r="FHC1495" s="55"/>
      <c r="FHD1495" s="55"/>
      <c r="FHE1495" s="55"/>
      <c r="FHF1495" s="55"/>
      <c r="FHG1495" s="55"/>
      <c r="FHH1495" s="55"/>
      <c r="FHI1495" s="55"/>
      <c r="FHJ1495" s="55"/>
      <c r="FHK1495" s="55"/>
      <c r="FHL1495" s="55"/>
      <c r="FHM1495" s="55"/>
      <c r="FHN1495" s="55"/>
      <c r="FHO1495" s="55"/>
      <c r="FHP1495" s="55"/>
      <c r="FHQ1495" s="55"/>
      <c r="FHR1495" s="55"/>
      <c r="FHS1495" s="55"/>
      <c r="FHT1495" s="55"/>
      <c r="FHU1495" s="55"/>
      <c r="FHV1495" s="55"/>
      <c r="FHW1495" s="55"/>
      <c r="FHX1495" s="55"/>
      <c r="FHY1495" s="55"/>
      <c r="FHZ1495" s="55"/>
      <c r="FIA1495" s="55"/>
      <c r="FIB1495" s="55"/>
      <c r="FIC1495" s="55"/>
      <c r="FID1495" s="55"/>
      <c r="FIE1495" s="55"/>
      <c r="FIF1495" s="55"/>
      <c r="FIG1495" s="55"/>
      <c r="FIH1495" s="55"/>
      <c r="FII1495" s="55"/>
      <c r="FIJ1495" s="55"/>
      <c r="FIK1495" s="55"/>
      <c r="FIL1495" s="55"/>
      <c r="FIM1495" s="55"/>
      <c r="FIN1495" s="55"/>
      <c r="FIO1495" s="55"/>
      <c r="FIP1495" s="55"/>
      <c r="FIQ1495" s="55"/>
      <c r="FIR1495" s="55"/>
      <c r="FIS1495" s="55"/>
      <c r="FIT1495" s="55"/>
      <c r="FIU1495" s="55"/>
      <c r="FIV1495" s="55"/>
      <c r="FIW1495" s="55"/>
      <c r="FIX1495" s="55"/>
      <c r="FIY1495" s="55"/>
      <c r="FIZ1495" s="55"/>
      <c r="FJA1495" s="55"/>
      <c r="FJB1495" s="55"/>
      <c r="FJC1495" s="55"/>
      <c r="FJD1495" s="55"/>
      <c r="FJE1495" s="55"/>
      <c r="FJF1495" s="55"/>
      <c r="FJG1495" s="55"/>
      <c r="FJH1495" s="55"/>
      <c r="FJI1495" s="55"/>
      <c r="FJJ1495" s="55"/>
      <c r="FJK1495" s="55"/>
      <c r="FJL1495" s="55"/>
      <c r="FJM1495" s="55"/>
      <c r="FJN1495" s="55"/>
      <c r="FJO1495" s="55"/>
      <c r="FJP1495" s="55"/>
      <c r="FJQ1495" s="55"/>
      <c r="FJR1495" s="55"/>
      <c r="FJS1495" s="55"/>
      <c r="FJT1495" s="55"/>
      <c r="FJU1495" s="55"/>
      <c r="FJV1495" s="55"/>
      <c r="FJW1495" s="55"/>
      <c r="FJX1495" s="55"/>
      <c r="FJY1495" s="55"/>
      <c r="FJZ1495" s="55"/>
      <c r="FKA1495" s="55"/>
      <c r="FKB1495" s="55"/>
      <c r="FKC1495" s="55"/>
      <c r="FKD1495" s="55"/>
      <c r="FKE1495" s="55"/>
      <c r="FKF1495" s="55"/>
      <c r="FKG1495" s="55"/>
      <c r="FKH1495" s="55"/>
      <c r="FKI1495" s="55"/>
      <c r="FKJ1495" s="55"/>
      <c r="FKK1495" s="55"/>
      <c r="FKL1495" s="55"/>
      <c r="FKM1495" s="55"/>
      <c r="FKN1495" s="55"/>
      <c r="FKO1495" s="55"/>
      <c r="FKP1495" s="55"/>
      <c r="FKQ1495" s="55"/>
      <c r="FKR1495" s="55"/>
      <c r="FKS1495" s="55"/>
      <c r="FKT1495" s="55"/>
      <c r="FKU1495" s="55"/>
      <c r="FKV1495" s="55"/>
      <c r="FKW1495" s="55"/>
      <c r="FKX1495" s="55"/>
      <c r="FKY1495" s="55"/>
      <c r="FKZ1495" s="55"/>
      <c r="FLA1495" s="55"/>
      <c r="FLB1495" s="55"/>
      <c r="FLC1495" s="55"/>
      <c r="FLD1495" s="55"/>
      <c r="FLE1495" s="55"/>
      <c r="FLF1495" s="55"/>
      <c r="FLG1495" s="55"/>
      <c r="FLH1495" s="55"/>
      <c r="FLI1495" s="55"/>
      <c r="FLJ1495" s="55"/>
      <c r="FLK1495" s="55"/>
      <c r="FLL1495" s="55"/>
      <c r="FLM1495" s="55"/>
      <c r="FLN1495" s="55"/>
      <c r="FLO1495" s="55"/>
      <c r="FLP1495" s="55"/>
      <c r="FLQ1495" s="55"/>
      <c r="FLR1495" s="55"/>
      <c r="FLS1495" s="55"/>
      <c r="FLT1495" s="55"/>
      <c r="FLU1495" s="55"/>
      <c r="FLV1495" s="55"/>
      <c r="FLW1495" s="55"/>
      <c r="FLX1495" s="55"/>
      <c r="FLY1495" s="55"/>
      <c r="FLZ1495" s="55"/>
      <c r="FMA1495" s="55"/>
      <c r="FMB1495" s="55"/>
      <c r="FMC1495" s="55"/>
      <c r="FMD1495" s="55"/>
      <c r="FME1495" s="55"/>
      <c r="FMF1495" s="55"/>
      <c r="FMG1495" s="55"/>
      <c r="FMH1495" s="55"/>
      <c r="FMI1495" s="55"/>
      <c r="FMJ1495" s="55"/>
      <c r="FMK1495" s="55"/>
      <c r="FML1495" s="55"/>
      <c r="FMM1495" s="55"/>
      <c r="FMN1495" s="55"/>
      <c r="FMO1495" s="55"/>
      <c r="FMP1495" s="55"/>
      <c r="FMQ1495" s="55"/>
      <c r="FMR1495" s="55"/>
      <c r="FMS1495" s="55"/>
      <c r="FMT1495" s="55"/>
      <c r="FMU1495" s="55"/>
      <c r="FMV1495" s="55"/>
      <c r="FMW1495" s="55"/>
      <c r="FMX1495" s="55"/>
      <c r="FMY1495" s="55"/>
      <c r="FMZ1495" s="55"/>
      <c r="FNA1495" s="55"/>
      <c r="FNB1495" s="55"/>
      <c r="FNC1495" s="55"/>
      <c r="FND1495" s="55"/>
      <c r="FNE1495" s="55"/>
      <c r="FNF1495" s="55"/>
      <c r="FNG1495" s="55"/>
      <c r="FNH1495" s="55"/>
      <c r="FNI1495" s="55"/>
      <c r="FNJ1495" s="55"/>
      <c r="FNK1495" s="55"/>
      <c r="FNL1495" s="55"/>
      <c r="FNM1495" s="55"/>
      <c r="FNN1495" s="55"/>
      <c r="FNO1495" s="55"/>
      <c r="FNP1495" s="55"/>
      <c r="FNQ1495" s="55"/>
      <c r="FNR1495" s="55"/>
      <c r="FNS1495" s="55"/>
      <c r="FNT1495" s="55"/>
      <c r="FNU1495" s="55"/>
      <c r="FNV1495" s="55"/>
      <c r="FNW1495" s="55"/>
      <c r="FNX1495" s="55"/>
      <c r="FNY1495" s="55"/>
      <c r="FNZ1495" s="55"/>
      <c r="FOA1495" s="55"/>
      <c r="FOB1495" s="55"/>
      <c r="FOC1495" s="55"/>
      <c r="FOD1495" s="55"/>
      <c r="FOE1495" s="55"/>
      <c r="FOF1495" s="55"/>
      <c r="FOG1495" s="55"/>
      <c r="FOH1495" s="55"/>
      <c r="FOI1495" s="55"/>
      <c r="FOJ1495" s="55"/>
      <c r="FOK1495" s="55"/>
      <c r="FOL1495" s="55"/>
      <c r="FOM1495" s="55"/>
      <c r="FON1495" s="55"/>
      <c r="FOO1495" s="55"/>
      <c r="FOP1495" s="55"/>
      <c r="FOQ1495" s="55"/>
      <c r="FOR1495" s="55"/>
      <c r="FOS1495" s="55"/>
      <c r="FOT1495" s="55"/>
      <c r="FOU1495" s="55"/>
      <c r="FOV1495" s="55"/>
      <c r="FOW1495" s="55"/>
      <c r="FOX1495" s="55"/>
      <c r="FOY1495" s="55"/>
      <c r="FOZ1495" s="55"/>
      <c r="FPA1495" s="55"/>
      <c r="FPB1495" s="55"/>
      <c r="FPC1495" s="55"/>
      <c r="FPD1495" s="55"/>
      <c r="FPE1495" s="55"/>
      <c r="FPF1495" s="55"/>
      <c r="FPG1495" s="55"/>
      <c r="FPH1495" s="55"/>
      <c r="FPI1495" s="55"/>
      <c r="FPJ1495" s="55"/>
      <c r="FPK1495" s="55"/>
      <c r="FPL1495" s="55"/>
      <c r="FPM1495" s="55"/>
      <c r="FPN1495" s="55"/>
      <c r="FPO1495" s="55"/>
      <c r="FPP1495" s="55"/>
      <c r="FPQ1495" s="55"/>
      <c r="FPR1495" s="55"/>
      <c r="FPS1495" s="55"/>
      <c r="FPT1495" s="55"/>
      <c r="FPU1495" s="55"/>
      <c r="FPV1495" s="55"/>
      <c r="FPW1495" s="55"/>
      <c r="FPX1495" s="55"/>
      <c r="FPY1495" s="55"/>
      <c r="FPZ1495" s="55"/>
      <c r="FQA1495" s="55"/>
      <c r="FQB1495" s="55"/>
      <c r="FQC1495" s="55"/>
      <c r="FQD1495" s="55"/>
      <c r="FQE1495" s="55"/>
      <c r="FQF1495" s="55"/>
      <c r="FQG1495" s="55"/>
      <c r="FQH1495" s="55"/>
      <c r="FQI1495" s="55"/>
      <c r="FQJ1495" s="55"/>
      <c r="FQK1495" s="55"/>
      <c r="FQL1495" s="55"/>
      <c r="FQM1495" s="55"/>
      <c r="FQN1495" s="55"/>
      <c r="FQO1495" s="55"/>
      <c r="FQP1495" s="55"/>
      <c r="FQQ1495" s="55"/>
      <c r="FQR1495" s="55"/>
      <c r="FQS1495" s="55"/>
      <c r="FQT1495" s="55"/>
      <c r="FQU1495" s="55"/>
      <c r="FQV1495" s="55"/>
      <c r="FQW1495" s="55"/>
      <c r="FQX1495" s="55"/>
      <c r="FQY1495" s="55"/>
      <c r="FQZ1495" s="55"/>
      <c r="FRA1495" s="55"/>
      <c r="FRB1495" s="55"/>
      <c r="FRC1495" s="55"/>
      <c r="FRD1495" s="55"/>
      <c r="FRE1495" s="55"/>
      <c r="FRF1495" s="55"/>
      <c r="FRG1495" s="55"/>
      <c r="FRH1495" s="55"/>
      <c r="FRI1495" s="55"/>
      <c r="FRJ1495" s="55"/>
      <c r="FRK1495" s="55"/>
      <c r="FRL1495" s="55"/>
      <c r="FRM1495" s="55"/>
      <c r="FRN1495" s="55"/>
      <c r="FRO1495" s="55"/>
      <c r="FRP1495" s="55"/>
      <c r="FRQ1495" s="55"/>
      <c r="FRR1495" s="55"/>
      <c r="FRS1495" s="55"/>
      <c r="FRT1495" s="55"/>
      <c r="FRU1495" s="55"/>
      <c r="FRV1495" s="55"/>
      <c r="FRW1495" s="55"/>
      <c r="FRX1495" s="55"/>
      <c r="FRY1495" s="55"/>
      <c r="FRZ1495" s="55"/>
      <c r="FSA1495" s="55"/>
      <c r="FSB1495" s="55"/>
      <c r="FSC1495" s="55"/>
      <c r="FSD1495" s="55"/>
      <c r="FSE1495" s="55"/>
      <c r="FSF1495" s="55"/>
      <c r="FSG1495" s="55"/>
      <c r="FSH1495" s="55"/>
      <c r="FSI1495" s="55"/>
      <c r="FSJ1495" s="55"/>
      <c r="FSK1495" s="55"/>
      <c r="FSL1495" s="55"/>
      <c r="FSM1495" s="55"/>
      <c r="FSN1495" s="55"/>
      <c r="FSO1495" s="55"/>
      <c r="FSP1495" s="55"/>
      <c r="FSQ1495" s="55"/>
      <c r="FSR1495" s="55"/>
      <c r="FSS1495" s="55"/>
      <c r="FST1495" s="55"/>
      <c r="FSU1495" s="55"/>
      <c r="FSV1495" s="55"/>
      <c r="FSW1495" s="55"/>
      <c r="FSX1495" s="55"/>
      <c r="FSY1495" s="55"/>
      <c r="FSZ1495" s="55"/>
      <c r="FTA1495" s="55"/>
      <c r="FTB1495" s="55"/>
      <c r="FTC1495" s="55"/>
      <c r="FTD1495" s="55"/>
      <c r="FTE1495" s="55"/>
      <c r="FTF1495" s="55"/>
      <c r="FTG1495" s="55"/>
      <c r="FTH1495" s="55"/>
      <c r="FTI1495" s="55"/>
      <c r="FTJ1495" s="55"/>
      <c r="FTK1495" s="55"/>
      <c r="FTL1495" s="55"/>
      <c r="FTM1495" s="55"/>
      <c r="FTN1495" s="55"/>
      <c r="FTO1495" s="55"/>
      <c r="FTP1495" s="55"/>
      <c r="FTQ1495" s="55"/>
      <c r="FTR1495" s="55"/>
      <c r="FTS1495" s="55"/>
      <c r="FTT1495" s="55"/>
      <c r="FTU1495" s="55"/>
      <c r="FTV1495" s="55"/>
      <c r="FTW1495" s="55"/>
      <c r="FTX1495" s="55"/>
      <c r="FTY1495" s="55"/>
      <c r="FTZ1495" s="55"/>
      <c r="FUA1495" s="55"/>
      <c r="FUB1495" s="55"/>
      <c r="FUC1495" s="55"/>
      <c r="FUD1495" s="55"/>
      <c r="FUE1495" s="55"/>
      <c r="FUF1495" s="55"/>
      <c r="FUG1495" s="55"/>
      <c r="FUH1495" s="55"/>
      <c r="FUI1495" s="55"/>
      <c r="FUJ1495" s="55"/>
      <c r="FUK1495" s="55"/>
      <c r="FUL1495" s="55"/>
      <c r="FUM1495" s="55"/>
      <c r="FUN1495" s="55"/>
      <c r="FUO1495" s="55"/>
      <c r="FUP1495" s="55"/>
      <c r="FUQ1495" s="55"/>
      <c r="FUR1495" s="55"/>
      <c r="FUS1495" s="55"/>
      <c r="FUT1495" s="55"/>
      <c r="FUU1495" s="55"/>
      <c r="FUV1495" s="55"/>
      <c r="FUW1495" s="55"/>
      <c r="FUX1495" s="55"/>
      <c r="FUY1495" s="55"/>
      <c r="FUZ1495" s="55"/>
      <c r="FVA1495" s="55"/>
      <c r="FVB1495" s="55"/>
      <c r="FVC1495" s="55"/>
      <c r="FVD1495" s="55"/>
      <c r="FVE1495" s="55"/>
      <c r="FVF1495" s="55"/>
      <c r="FVG1495" s="55"/>
      <c r="FVH1495" s="55"/>
      <c r="FVI1495" s="55"/>
      <c r="FVJ1495" s="55"/>
      <c r="FVK1495" s="55"/>
      <c r="FVL1495" s="55"/>
      <c r="FVM1495" s="55"/>
      <c r="FVN1495" s="55"/>
      <c r="FVO1495" s="55"/>
      <c r="FVP1495" s="55"/>
      <c r="FVQ1495" s="55"/>
      <c r="FVR1495" s="55"/>
      <c r="FVS1495" s="55"/>
      <c r="FVT1495" s="55"/>
      <c r="FVU1495" s="55"/>
      <c r="FVV1495" s="55"/>
      <c r="FVW1495" s="55"/>
      <c r="FVX1495" s="55"/>
      <c r="FVY1495" s="55"/>
      <c r="FVZ1495" s="55"/>
      <c r="FWA1495" s="55"/>
      <c r="FWB1495" s="55"/>
      <c r="FWC1495" s="55"/>
      <c r="FWD1495" s="55"/>
      <c r="FWE1495" s="55"/>
      <c r="FWF1495" s="55"/>
      <c r="FWG1495" s="55"/>
      <c r="FWH1495" s="55"/>
      <c r="FWI1495" s="55"/>
      <c r="FWJ1495" s="55"/>
      <c r="FWK1495" s="55"/>
      <c r="FWL1495" s="55"/>
      <c r="FWM1495" s="55"/>
      <c r="FWN1495" s="55"/>
      <c r="FWO1495" s="55"/>
      <c r="FWP1495" s="55"/>
      <c r="FWQ1495" s="55"/>
      <c r="FWR1495" s="55"/>
      <c r="FWS1495" s="55"/>
      <c r="FWT1495" s="55"/>
      <c r="FWU1495" s="55"/>
      <c r="FWV1495" s="55"/>
      <c r="FWW1495" s="55"/>
      <c r="FWX1495" s="55"/>
      <c r="FWY1495" s="55"/>
      <c r="FWZ1495" s="55"/>
      <c r="FXA1495" s="55"/>
      <c r="FXB1495" s="55"/>
      <c r="FXC1495" s="55"/>
      <c r="FXD1495" s="55"/>
      <c r="FXE1495" s="55"/>
      <c r="FXF1495" s="55"/>
      <c r="FXG1495" s="55"/>
      <c r="FXH1495" s="55"/>
      <c r="FXI1495" s="55"/>
      <c r="FXJ1495" s="55"/>
      <c r="FXK1495" s="55"/>
      <c r="FXL1495" s="55"/>
      <c r="FXM1495" s="55"/>
      <c r="FXN1495" s="55"/>
      <c r="FXO1495" s="55"/>
      <c r="FXP1495" s="55"/>
      <c r="FXQ1495" s="55"/>
      <c r="FXR1495" s="55"/>
      <c r="FXS1495" s="55"/>
      <c r="FXT1495" s="55"/>
      <c r="FXU1495" s="55"/>
      <c r="FXV1495" s="55"/>
      <c r="FXW1495" s="55"/>
      <c r="FXX1495" s="55"/>
      <c r="FXY1495" s="55"/>
      <c r="FXZ1495" s="55"/>
      <c r="FYA1495" s="55"/>
      <c r="FYB1495" s="55"/>
      <c r="FYC1495" s="55"/>
      <c r="FYD1495" s="55"/>
      <c r="FYE1495" s="55"/>
      <c r="FYF1495" s="55"/>
      <c r="FYG1495" s="55"/>
      <c r="FYH1495" s="55"/>
      <c r="FYI1495" s="55"/>
      <c r="FYJ1495" s="55"/>
      <c r="FYK1495" s="55"/>
      <c r="FYL1495" s="55"/>
      <c r="FYM1495" s="55"/>
      <c r="FYN1495" s="55"/>
      <c r="FYO1495" s="55"/>
      <c r="FYP1495" s="55"/>
      <c r="FYQ1495" s="55"/>
      <c r="FYR1495" s="55"/>
      <c r="FYS1495" s="55"/>
      <c r="FYT1495" s="55"/>
      <c r="FYU1495" s="55"/>
      <c r="FYV1495" s="55"/>
      <c r="FYW1495" s="55"/>
      <c r="FYX1495" s="55"/>
      <c r="FYY1495" s="55"/>
      <c r="FYZ1495" s="55"/>
      <c r="FZA1495" s="55"/>
      <c r="FZB1495" s="55"/>
      <c r="FZC1495" s="55"/>
      <c r="FZD1495" s="55"/>
      <c r="FZE1495" s="55"/>
      <c r="FZF1495" s="55"/>
      <c r="FZG1495" s="55"/>
      <c r="FZH1495" s="55"/>
      <c r="FZI1495" s="55"/>
      <c r="FZJ1495" s="55"/>
      <c r="FZK1495" s="55"/>
      <c r="FZL1495" s="55"/>
      <c r="FZM1495" s="55"/>
      <c r="FZN1495" s="55"/>
      <c r="FZO1495" s="55"/>
      <c r="FZP1495" s="55"/>
      <c r="FZQ1495" s="55"/>
      <c r="FZR1495" s="55"/>
      <c r="FZS1495" s="55"/>
      <c r="FZT1495" s="55"/>
      <c r="FZU1495" s="55"/>
      <c r="FZV1495" s="55"/>
      <c r="FZW1495" s="55"/>
      <c r="FZX1495" s="55"/>
      <c r="FZY1495" s="55"/>
      <c r="FZZ1495" s="55"/>
      <c r="GAA1495" s="55"/>
      <c r="GAB1495" s="55"/>
      <c r="GAC1495" s="55"/>
      <c r="GAD1495" s="55"/>
      <c r="GAE1495" s="55"/>
      <c r="GAF1495" s="55"/>
      <c r="GAG1495" s="55"/>
      <c r="GAH1495" s="55"/>
      <c r="GAI1495" s="55"/>
      <c r="GAJ1495" s="55"/>
      <c r="GAK1495" s="55"/>
      <c r="GAL1495" s="55"/>
      <c r="GAM1495" s="55"/>
      <c r="GAN1495" s="55"/>
      <c r="GAO1495" s="55"/>
      <c r="GAP1495" s="55"/>
      <c r="GAQ1495" s="55"/>
      <c r="GAR1495" s="55"/>
      <c r="GAS1495" s="55"/>
      <c r="GAT1495" s="55"/>
      <c r="GAU1495" s="55"/>
      <c r="GAV1495" s="55"/>
      <c r="GAW1495" s="55"/>
      <c r="GAX1495" s="55"/>
      <c r="GAY1495" s="55"/>
      <c r="GAZ1495" s="55"/>
      <c r="GBA1495" s="55"/>
      <c r="GBB1495" s="55"/>
      <c r="GBC1495" s="55"/>
      <c r="GBD1495" s="55"/>
      <c r="GBE1495" s="55"/>
      <c r="GBF1495" s="55"/>
      <c r="GBG1495" s="55"/>
      <c r="GBH1495" s="55"/>
      <c r="GBI1495" s="55"/>
      <c r="GBJ1495" s="55"/>
      <c r="GBK1495" s="55"/>
      <c r="GBL1495" s="55"/>
      <c r="GBM1495" s="55"/>
      <c r="GBN1495" s="55"/>
      <c r="GBO1495" s="55"/>
      <c r="GBP1495" s="55"/>
      <c r="GBQ1495" s="55"/>
      <c r="GBR1495" s="55"/>
      <c r="GBS1495" s="55"/>
      <c r="GBT1495" s="55"/>
      <c r="GBU1495" s="55"/>
      <c r="GBV1495" s="55"/>
      <c r="GBW1495" s="55"/>
      <c r="GBX1495" s="55"/>
      <c r="GBY1495" s="55"/>
      <c r="GBZ1495" s="55"/>
      <c r="GCA1495" s="55"/>
      <c r="GCB1495" s="55"/>
      <c r="GCC1495" s="55"/>
      <c r="GCD1495" s="55"/>
      <c r="GCE1495" s="55"/>
      <c r="GCF1495" s="55"/>
      <c r="GCG1495" s="55"/>
      <c r="GCH1495" s="55"/>
      <c r="GCI1495" s="55"/>
      <c r="GCJ1495" s="55"/>
      <c r="GCK1495" s="55"/>
      <c r="GCL1495" s="55"/>
      <c r="GCM1495" s="55"/>
      <c r="GCN1495" s="55"/>
      <c r="GCO1495" s="55"/>
      <c r="GCP1495" s="55"/>
      <c r="GCQ1495" s="55"/>
      <c r="GCR1495" s="55"/>
      <c r="GCS1495" s="55"/>
      <c r="GCT1495" s="55"/>
      <c r="GCU1495" s="55"/>
      <c r="GCV1495" s="55"/>
      <c r="GCW1495" s="55"/>
      <c r="GCX1495" s="55"/>
      <c r="GCY1495" s="55"/>
      <c r="GCZ1495" s="55"/>
      <c r="GDA1495" s="55"/>
      <c r="GDB1495" s="55"/>
      <c r="GDC1495" s="55"/>
      <c r="GDD1495" s="55"/>
      <c r="GDE1495" s="55"/>
      <c r="GDF1495" s="55"/>
      <c r="GDG1495" s="55"/>
      <c r="GDH1495" s="55"/>
      <c r="GDI1495" s="55"/>
      <c r="GDJ1495" s="55"/>
      <c r="GDK1495" s="55"/>
      <c r="GDL1495" s="55"/>
      <c r="GDM1495" s="55"/>
      <c r="GDN1495" s="55"/>
      <c r="GDO1495" s="55"/>
      <c r="GDP1495" s="55"/>
      <c r="GDQ1495" s="55"/>
      <c r="GDR1495" s="55"/>
      <c r="GDS1495" s="55"/>
      <c r="GDT1495" s="55"/>
      <c r="GDU1495" s="55"/>
      <c r="GDV1495" s="55"/>
      <c r="GDW1495" s="55"/>
      <c r="GDX1495" s="55"/>
      <c r="GDY1495" s="55"/>
      <c r="GDZ1495" s="55"/>
      <c r="GEA1495" s="55"/>
      <c r="GEB1495" s="55"/>
      <c r="GEC1495" s="55"/>
      <c r="GED1495" s="55"/>
      <c r="GEE1495" s="55"/>
      <c r="GEF1495" s="55"/>
      <c r="GEG1495" s="55"/>
      <c r="GEH1495" s="55"/>
      <c r="GEI1495" s="55"/>
      <c r="GEJ1495" s="55"/>
      <c r="GEK1495" s="55"/>
      <c r="GEL1495" s="55"/>
      <c r="GEM1495" s="55"/>
      <c r="GEN1495" s="55"/>
      <c r="GEO1495" s="55"/>
      <c r="GEP1495" s="55"/>
      <c r="GEQ1495" s="55"/>
      <c r="GER1495" s="55"/>
      <c r="GES1495" s="55"/>
      <c r="GET1495" s="55"/>
      <c r="GEU1495" s="55"/>
      <c r="GEV1495" s="55"/>
      <c r="GEW1495" s="55"/>
      <c r="GEX1495" s="55"/>
      <c r="GEY1495" s="55"/>
      <c r="GEZ1495" s="55"/>
      <c r="GFA1495" s="55"/>
      <c r="GFB1495" s="55"/>
      <c r="GFC1495" s="55"/>
      <c r="GFD1495" s="55"/>
      <c r="GFE1495" s="55"/>
      <c r="GFF1495" s="55"/>
      <c r="GFG1495" s="55"/>
      <c r="GFH1495" s="55"/>
      <c r="GFI1495" s="55"/>
      <c r="GFJ1495" s="55"/>
      <c r="GFK1495" s="55"/>
      <c r="GFL1495" s="55"/>
      <c r="GFM1495" s="55"/>
      <c r="GFN1495" s="55"/>
      <c r="GFO1495" s="55"/>
      <c r="GFP1495" s="55"/>
      <c r="GFQ1495" s="55"/>
      <c r="GFR1495" s="55"/>
      <c r="GFS1495" s="55"/>
      <c r="GFT1495" s="55"/>
      <c r="GFU1495" s="55"/>
      <c r="GFV1495" s="55"/>
      <c r="GFW1495" s="55"/>
      <c r="GFX1495" s="55"/>
      <c r="GFY1495" s="55"/>
      <c r="GFZ1495" s="55"/>
      <c r="GGA1495" s="55"/>
      <c r="GGB1495" s="55"/>
      <c r="GGC1495" s="55"/>
      <c r="GGD1495" s="55"/>
      <c r="GGE1495" s="55"/>
      <c r="GGF1495" s="55"/>
      <c r="GGG1495" s="55"/>
      <c r="GGH1495" s="55"/>
      <c r="GGI1495" s="55"/>
      <c r="GGJ1495" s="55"/>
      <c r="GGK1495" s="55"/>
      <c r="GGL1495" s="55"/>
      <c r="GGM1495" s="55"/>
      <c r="GGN1495" s="55"/>
      <c r="GGO1495" s="55"/>
      <c r="GGP1495" s="55"/>
      <c r="GGQ1495" s="55"/>
      <c r="GGR1495" s="55"/>
      <c r="GGS1495" s="55"/>
      <c r="GGT1495" s="55"/>
      <c r="GGU1495" s="55"/>
      <c r="GGV1495" s="55"/>
      <c r="GGW1495" s="55"/>
      <c r="GGX1495" s="55"/>
      <c r="GGY1495" s="55"/>
      <c r="GGZ1495" s="55"/>
      <c r="GHA1495" s="55"/>
      <c r="GHB1495" s="55"/>
      <c r="GHC1495" s="55"/>
      <c r="GHD1495" s="55"/>
      <c r="GHE1495" s="55"/>
      <c r="GHF1495" s="55"/>
      <c r="GHG1495" s="55"/>
      <c r="GHH1495" s="55"/>
      <c r="GHI1495" s="55"/>
      <c r="GHJ1495" s="55"/>
      <c r="GHK1495" s="55"/>
      <c r="GHL1495" s="55"/>
      <c r="GHM1495" s="55"/>
      <c r="GHN1495" s="55"/>
      <c r="GHO1495" s="55"/>
      <c r="GHP1495" s="55"/>
      <c r="GHQ1495" s="55"/>
      <c r="GHR1495" s="55"/>
      <c r="GHS1495" s="55"/>
      <c r="GHT1495" s="55"/>
      <c r="GHU1495" s="55"/>
      <c r="GHV1495" s="55"/>
      <c r="GHW1495" s="55"/>
      <c r="GHX1495" s="55"/>
      <c r="GHY1495" s="55"/>
      <c r="GHZ1495" s="55"/>
      <c r="GIA1495" s="55"/>
      <c r="GIB1495" s="55"/>
      <c r="GIC1495" s="55"/>
      <c r="GID1495" s="55"/>
      <c r="GIE1495" s="55"/>
      <c r="GIF1495" s="55"/>
      <c r="GIG1495" s="55"/>
      <c r="GIH1495" s="55"/>
      <c r="GII1495" s="55"/>
      <c r="GIJ1495" s="55"/>
      <c r="GIK1495" s="55"/>
      <c r="GIL1495" s="55"/>
      <c r="GIM1495" s="55"/>
      <c r="GIN1495" s="55"/>
      <c r="GIO1495" s="55"/>
      <c r="GIP1495" s="55"/>
      <c r="GIQ1495" s="55"/>
      <c r="GIR1495" s="55"/>
      <c r="GIS1495" s="55"/>
      <c r="GIT1495" s="55"/>
      <c r="GIU1495" s="55"/>
      <c r="GIV1495" s="55"/>
      <c r="GIW1495" s="55"/>
      <c r="GIX1495" s="55"/>
      <c r="GIY1495" s="55"/>
      <c r="GIZ1495" s="55"/>
      <c r="GJA1495" s="55"/>
      <c r="GJB1495" s="55"/>
      <c r="GJC1495" s="55"/>
      <c r="GJD1495" s="55"/>
      <c r="GJE1495" s="55"/>
      <c r="GJF1495" s="55"/>
      <c r="GJG1495" s="55"/>
      <c r="GJH1495" s="55"/>
      <c r="GJI1495" s="55"/>
      <c r="GJJ1495" s="55"/>
      <c r="GJK1495" s="55"/>
      <c r="GJL1495" s="55"/>
      <c r="GJM1495" s="55"/>
      <c r="GJN1495" s="55"/>
      <c r="GJO1495" s="55"/>
      <c r="GJP1495" s="55"/>
      <c r="GJQ1495" s="55"/>
      <c r="GJR1495" s="55"/>
      <c r="GJS1495" s="55"/>
      <c r="GJT1495" s="55"/>
      <c r="GJU1495" s="55"/>
      <c r="GJV1495" s="55"/>
      <c r="GJW1495" s="55"/>
      <c r="GJX1495" s="55"/>
      <c r="GJY1495" s="55"/>
      <c r="GJZ1495" s="55"/>
      <c r="GKA1495" s="55"/>
      <c r="GKB1495" s="55"/>
      <c r="GKC1495" s="55"/>
      <c r="GKD1495" s="55"/>
      <c r="GKE1495" s="55"/>
      <c r="GKF1495" s="55"/>
      <c r="GKG1495" s="55"/>
      <c r="GKH1495" s="55"/>
      <c r="GKI1495" s="55"/>
      <c r="GKJ1495" s="55"/>
      <c r="GKK1495" s="55"/>
      <c r="GKL1495" s="55"/>
      <c r="GKM1495" s="55"/>
      <c r="GKN1495" s="55"/>
      <c r="GKO1495" s="55"/>
      <c r="GKP1495" s="55"/>
      <c r="GKQ1495" s="55"/>
      <c r="GKR1495" s="55"/>
      <c r="GKS1495" s="55"/>
      <c r="GKT1495" s="55"/>
      <c r="GKU1495" s="55"/>
      <c r="GKV1495" s="55"/>
      <c r="GKW1495" s="55"/>
      <c r="GKX1495" s="55"/>
      <c r="GKY1495" s="55"/>
      <c r="GKZ1495" s="55"/>
      <c r="GLA1495" s="55"/>
      <c r="GLB1495" s="55"/>
      <c r="GLC1495" s="55"/>
      <c r="GLD1495" s="55"/>
      <c r="GLE1495" s="55"/>
      <c r="GLF1495" s="55"/>
      <c r="GLG1495" s="55"/>
      <c r="GLH1495" s="55"/>
      <c r="GLI1495" s="55"/>
      <c r="GLJ1495" s="55"/>
      <c r="GLK1495" s="55"/>
      <c r="GLL1495" s="55"/>
      <c r="GLM1495" s="55"/>
      <c r="GLN1495" s="55"/>
      <c r="GLO1495" s="55"/>
      <c r="GLP1495" s="55"/>
      <c r="GLQ1495" s="55"/>
      <c r="GLR1495" s="55"/>
      <c r="GLS1495" s="55"/>
      <c r="GLT1495" s="55"/>
      <c r="GLU1495" s="55"/>
      <c r="GLV1495" s="55"/>
      <c r="GLW1495" s="55"/>
      <c r="GLX1495" s="55"/>
      <c r="GLY1495" s="55"/>
      <c r="GLZ1495" s="55"/>
      <c r="GMA1495" s="55"/>
      <c r="GMB1495" s="55"/>
      <c r="GMC1495" s="55"/>
      <c r="GMD1495" s="55"/>
      <c r="GME1495" s="55"/>
      <c r="GMF1495" s="55"/>
      <c r="GMG1495" s="55"/>
      <c r="GMH1495" s="55"/>
      <c r="GMI1495" s="55"/>
      <c r="GMJ1495" s="55"/>
      <c r="GMK1495" s="55"/>
      <c r="GML1495" s="55"/>
      <c r="GMM1495" s="55"/>
      <c r="GMN1495" s="55"/>
      <c r="GMO1495" s="55"/>
      <c r="GMP1495" s="55"/>
      <c r="GMQ1495" s="55"/>
      <c r="GMR1495" s="55"/>
      <c r="GMS1495" s="55"/>
      <c r="GMT1495" s="55"/>
      <c r="GMU1495" s="55"/>
      <c r="GMV1495" s="55"/>
      <c r="GMW1495" s="55"/>
      <c r="GMX1495" s="55"/>
      <c r="GMY1495" s="55"/>
      <c r="GMZ1495" s="55"/>
      <c r="GNA1495" s="55"/>
      <c r="GNB1495" s="55"/>
      <c r="GNC1495" s="55"/>
      <c r="GND1495" s="55"/>
      <c r="GNE1495" s="55"/>
      <c r="GNF1495" s="55"/>
      <c r="GNG1495" s="55"/>
      <c r="GNH1495" s="55"/>
      <c r="GNI1495" s="55"/>
      <c r="GNJ1495" s="55"/>
      <c r="GNK1495" s="55"/>
      <c r="GNL1495" s="55"/>
      <c r="GNM1495" s="55"/>
      <c r="GNN1495" s="55"/>
      <c r="GNO1495" s="55"/>
      <c r="GNP1495" s="55"/>
      <c r="GNQ1495" s="55"/>
      <c r="GNR1495" s="55"/>
      <c r="GNS1495" s="55"/>
      <c r="GNT1495" s="55"/>
      <c r="GNU1495" s="55"/>
      <c r="GNV1495" s="55"/>
      <c r="GNW1495" s="55"/>
      <c r="GNX1495" s="55"/>
      <c r="GNY1495" s="55"/>
      <c r="GNZ1495" s="55"/>
      <c r="GOA1495" s="55"/>
      <c r="GOB1495" s="55"/>
      <c r="GOC1495" s="55"/>
      <c r="GOD1495" s="55"/>
      <c r="GOE1495" s="55"/>
      <c r="GOF1495" s="55"/>
      <c r="GOG1495" s="55"/>
      <c r="GOH1495" s="55"/>
      <c r="GOI1495" s="55"/>
      <c r="GOJ1495" s="55"/>
      <c r="GOK1495" s="55"/>
      <c r="GOL1495" s="55"/>
      <c r="GOM1495" s="55"/>
      <c r="GON1495" s="55"/>
      <c r="GOO1495" s="55"/>
      <c r="GOP1495" s="55"/>
      <c r="GOQ1495" s="55"/>
      <c r="GOR1495" s="55"/>
      <c r="GOS1495" s="55"/>
      <c r="GOT1495" s="55"/>
      <c r="GOU1495" s="55"/>
      <c r="GOV1495" s="55"/>
      <c r="GOW1495" s="55"/>
      <c r="GOX1495" s="55"/>
      <c r="GOY1495" s="55"/>
      <c r="GOZ1495" s="55"/>
      <c r="GPA1495" s="55"/>
      <c r="GPB1495" s="55"/>
      <c r="GPC1495" s="55"/>
      <c r="GPD1495" s="55"/>
      <c r="GPE1495" s="55"/>
      <c r="GPF1495" s="55"/>
      <c r="GPG1495" s="55"/>
      <c r="GPH1495" s="55"/>
      <c r="GPI1495" s="55"/>
      <c r="GPJ1495" s="55"/>
      <c r="GPK1495" s="55"/>
      <c r="GPL1495" s="55"/>
      <c r="GPM1495" s="55"/>
      <c r="GPN1495" s="55"/>
      <c r="GPO1495" s="55"/>
      <c r="GPP1495" s="55"/>
      <c r="GPQ1495" s="55"/>
      <c r="GPR1495" s="55"/>
      <c r="GPS1495" s="55"/>
      <c r="GPT1495" s="55"/>
      <c r="GPU1495" s="55"/>
      <c r="GPV1495" s="55"/>
      <c r="GPW1495" s="55"/>
      <c r="GPX1495" s="55"/>
      <c r="GPY1495" s="55"/>
      <c r="GPZ1495" s="55"/>
      <c r="GQA1495" s="55"/>
      <c r="GQB1495" s="55"/>
      <c r="GQC1495" s="55"/>
      <c r="GQD1495" s="55"/>
      <c r="GQE1495" s="55"/>
      <c r="GQF1495" s="55"/>
      <c r="GQG1495" s="55"/>
      <c r="GQH1495" s="55"/>
      <c r="GQI1495" s="55"/>
      <c r="GQJ1495" s="55"/>
      <c r="GQK1495" s="55"/>
      <c r="GQL1495" s="55"/>
      <c r="GQM1495" s="55"/>
      <c r="GQN1495" s="55"/>
      <c r="GQO1495" s="55"/>
      <c r="GQP1495" s="55"/>
      <c r="GQQ1495" s="55"/>
      <c r="GQR1495" s="55"/>
      <c r="GQS1495" s="55"/>
      <c r="GQT1495" s="55"/>
      <c r="GQU1495" s="55"/>
      <c r="GQV1495" s="55"/>
      <c r="GQW1495" s="55"/>
      <c r="GQX1495" s="55"/>
      <c r="GQY1495" s="55"/>
      <c r="GQZ1495" s="55"/>
      <c r="GRA1495" s="55"/>
      <c r="GRB1495" s="55"/>
      <c r="GRC1495" s="55"/>
      <c r="GRD1495" s="55"/>
      <c r="GRE1495" s="55"/>
      <c r="GRF1495" s="55"/>
      <c r="GRG1495" s="55"/>
      <c r="GRH1495" s="55"/>
      <c r="GRI1495" s="55"/>
      <c r="GRJ1495" s="55"/>
      <c r="GRK1495" s="55"/>
      <c r="GRL1495" s="55"/>
      <c r="GRM1495" s="55"/>
      <c r="GRN1495" s="55"/>
      <c r="GRO1495" s="55"/>
      <c r="GRP1495" s="55"/>
      <c r="GRQ1495" s="55"/>
      <c r="GRR1495" s="55"/>
      <c r="GRS1495" s="55"/>
      <c r="GRT1495" s="55"/>
      <c r="GRU1495" s="55"/>
      <c r="GRV1495" s="55"/>
      <c r="GRW1495" s="55"/>
      <c r="GRX1495" s="55"/>
      <c r="GRY1495" s="55"/>
      <c r="GRZ1495" s="55"/>
      <c r="GSA1495" s="55"/>
      <c r="GSB1495" s="55"/>
      <c r="GSC1495" s="55"/>
      <c r="GSD1495" s="55"/>
      <c r="GSE1495" s="55"/>
      <c r="GSF1495" s="55"/>
      <c r="GSG1495" s="55"/>
      <c r="GSH1495" s="55"/>
      <c r="GSI1495" s="55"/>
      <c r="GSJ1495" s="55"/>
      <c r="GSK1495" s="55"/>
      <c r="GSL1495" s="55"/>
      <c r="GSM1495" s="55"/>
      <c r="GSN1495" s="55"/>
      <c r="GSO1495" s="55"/>
      <c r="GSP1495" s="55"/>
      <c r="GSQ1495" s="55"/>
      <c r="GSR1495" s="55"/>
      <c r="GSS1495" s="55"/>
      <c r="GST1495" s="55"/>
      <c r="GSU1495" s="55"/>
      <c r="GSV1495" s="55"/>
      <c r="GSW1495" s="55"/>
      <c r="GSX1495" s="55"/>
      <c r="GSY1495" s="55"/>
      <c r="GSZ1495" s="55"/>
      <c r="GTA1495" s="55"/>
      <c r="GTB1495" s="55"/>
      <c r="GTC1495" s="55"/>
      <c r="GTD1495" s="55"/>
      <c r="GTE1495" s="55"/>
      <c r="GTF1495" s="55"/>
      <c r="GTG1495" s="55"/>
      <c r="GTH1495" s="55"/>
      <c r="GTI1495" s="55"/>
      <c r="GTJ1495" s="55"/>
      <c r="GTK1495" s="55"/>
      <c r="GTL1495" s="55"/>
      <c r="GTM1495" s="55"/>
      <c r="GTN1495" s="55"/>
      <c r="GTO1495" s="55"/>
      <c r="GTP1495" s="55"/>
      <c r="GTQ1495" s="55"/>
      <c r="GTR1495" s="55"/>
      <c r="GTS1495" s="55"/>
      <c r="GTT1495" s="55"/>
      <c r="GTU1495" s="55"/>
      <c r="GTV1495" s="55"/>
      <c r="GTW1495" s="55"/>
      <c r="GTX1495" s="55"/>
      <c r="GTY1495" s="55"/>
      <c r="GTZ1495" s="55"/>
      <c r="GUA1495" s="55"/>
      <c r="GUB1495" s="55"/>
      <c r="GUC1495" s="55"/>
      <c r="GUD1495" s="55"/>
      <c r="GUE1495" s="55"/>
      <c r="GUF1495" s="55"/>
      <c r="GUG1495" s="55"/>
      <c r="GUH1495" s="55"/>
      <c r="GUI1495" s="55"/>
      <c r="GUJ1495" s="55"/>
      <c r="GUK1495" s="55"/>
      <c r="GUL1495" s="55"/>
      <c r="GUM1495" s="55"/>
      <c r="GUN1495" s="55"/>
      <c r="GUO1495" s="55"/>
      <c r="GUP1495" s="55"/>
      <c r="GUQ1495" s="55"/>
      <c r="GUR1495" s="55"/>
      <c r="GUS1495" s="55"/>
      <c r="GUT1495" s="55"/>
      <c r="GUU1495" s="55"/>
      <c r="GUV1495" s="55"/>
      <c r="GUW1495" s="55"/>
      <c r="GUX1495" s="55"/>
      <c r="GUY1495" s="55"/>
      <c r="GUZ1495" s="55"/>
      <c r="GVA1495" s="55"/>
      <c r="GVB1495" s="55"/>
      <c r="GVC1495" s="55"/>
      <c r="GVD1495" s="55"/>
      <c r="GVE1495" s="55"/>
      <c r="GVF1495" s="55"/>
      <c r="GVG1495" s="55"/>
      <c r="GVH1495" s="55"/>
      <c r="GVI1495" s="55"/>
      <c r="GVJ1495" s="55"/>
      <c r="GVK1495" s="55"/>
      <c r="GVL1495" s="55"/>
      <c r="GVM1495" s="55"/>
      <c r="GVN1495" s="55"/>
      <c r="GVO1495" s="55"/>
      <c r="GVP1495" s="55"/>
      <c r="GVQ1495" s="55"/>
      <c r="GVR1495" s="55"/>
      <c r="GVS1495" s="55"/>
      <c r="GVT1495" s="55"/>
      <c r="GVU1495" s="55"/>
      <c r="GVV1495" s="55"/>
      <c r="GVW1495" s="55"/>
      <c r="GVX1495" s="55"/>
      <c r="GVY1495" s="55"/>
      <c r="GVZ1495" s="55"/>
      <c r="GWA1495" s="55"/>
      <c r="GWB1495" s="55"/>
      <c r="GWC1495" s="55"/>
      <c r="GWD1495" s="55"/>
      <c r="GWE1495" s="55"/>
      <c r="GWF1495" s="55"/>
      <c r="GWG1495" s="55"/>
      <c r="GWH1495" s="55"/>
      <c r="GWI1495" s="55"/>
      <c r="GWJ1495" s="55"/>
      <c r="GWK1495" s="55"/>
      <c r="GWL1495" s="55"/>
      <c r="GWM1495" s="55"/>
      <c r="GWN1495" s="55"/>
      <c r="GWO1495" s="55"/>
      <c r="GWP1495" s="55"/>
      <c r="GWQ1495" s="55"/>
      <c r="GWR1495" s="55"/>
      <c r="GWS1495" s="55"/>
      <c r="GWT1495" s="55"/>
      <c r="GWU1495" s="55"/>
      <c r="GWV1495" s="55"/>
      <c r="GWW1495" s="55"/>
      <c r="GWX1495" s="55"/>
      <c r="GWY1495" s="55"/>
      <c r="GWZ1495" s="55"/>
      <c r="GXA1495" s="55"/>
      <c r="GXB1495" s="55"/>
      <c r="GXC1495" s="55"/>
      <c r="GXD1495" s="55"/>
      <c r="GXE1495" s="55"/>
      <c r="GXF1495" s="55"/>
      <c r="GXG1495" s="55"/>
      <c r="GXH1495" s="55"/>
      <c r="GXI1495" s="55"/>
      <c r="GXJ1495" s="55"/>
      <c r="GXK1495" s="55"/>
      <c r="GXL1495" s="55"/>
      <c r="GXM1495" s="55"/>
      <c r="GXN1495" s="55"/>
      <c r="GXO1495" s="55"/>
      <c r="GXP1495" s="55"/>
      <c r="GXQ1495" s="55"/>
      <c r="GXR1495" s="55"/>
      <c r="GXS1495" s="55"/>
      <c r="GXT1495" s="55"/>
      <c r="GXU1495" s="55"/>
      <c r="GXV1495" s="55"/>
      <c r="GXW1495" s="55"/>
      <c r="GXX1495" s="55"/>
      <c r="GXY1495" s="55"/>
      <c r="GXZ1495" s="55"/>
      <c r="GYA1495" s="55"/>
      <c r="GYB1495" s="55"/>
      <c r="GYC1495" s="55"/>
      <c r="GYD1495" s="55"/>
      <c r="GYE1495" s="55"/>
      <c r="GYF1495" s="55"/>
      <c r="GYG1495" s="55"/>
      <c r="GYH1495" s="55"/>
      <c r="GYI1495" s="55"/>
      <c r="GYJ1495" s="55"/>
      <c r="GYK1495" s="55"/>
      <c r="GYL1495" s="55"/>
      <c r="GYM1495" s="55"/>
      <c r="GYN1495" s="55"/>
      <c r="GYO1495" s="55"/>
      <c r="GYP1495" s="55"/>
      <c r="GYQ1495" s="55"/>
      <c r="GYR1495" s="55"/>
      <c r="GYS1495" s="55"/>
      <c r="GYT1495" s="55"/>
      <c r="GYU1495" s="55"/>
      <c r="GYV1495" s="55"/>
      <c r="GYW1495" s="55"/>
      <c r="GYX1495" s="55"/>
      <c r="GYY1495" s="55"/>
      <c r="GYZ1495" s="55"/>
      <c r="GZA1495" s="55"/>
      <c r="GZB1495" s="55"/>
      <c r="GZC1495" s="55"/>
      <c r="GZD1495" s="55"/>
      <c r="GZE1495" s="55"/>
      <c r="GZF1495" s="55"/>
      <c r="GZG1495" s="55"/>
      <c r="GZH1495" s="55"/>
      <c r="GZI1495" s="55"/>
      <c r="GZJ1495" s="55"/>
      <c r="GZK1495" s="55"/>
      <c r="GZL1495" s="55"/>
      <c r="GZM1495" s="55"/>
      <c r="GZN1495" s="55"/>
      <c r="GZO1495" s="55"/>
      <c r="GZP1495" s="55"/>
      <c r="GZQ1495" s="55"/>
      <c r="GZR1495" s="55"/>
      <c r="GZS1495" s="55"/>
      <c r="GZT1495" s="55"/>
      <c r="GZU1495" s="55"/>
      <c r="GZV1495" s="55"/>
      <c r="GZW1495" s="55"/>
      <c r="GZX1495" s="55"/>
      <c r="GZY1495" s="55"/>
      <c r="GZZ1495" s="55"/>
      <c r="HAA1495" s="55"/>
      <c r="HAB1495" s="55"/>
      <c r="HAC1495" s="55"/>
      <c r="HAD1495" s="55"/>
      <c r="HAE1495" s="55"/>
      <c r="HAF1495" s="55"/>
      <c r="HAG1495" s="55"/>
      <c r="HAH1495" s="55"/>
      <c r="HAI1495" s="55"/>
      <c r="HAJ1495" s="55"/>
      <c r="HAK1495" s="55"/>
      <c r="HAL1495" s="55"/>
      <c r="HAM1495" s="55"/>
      <c r="HAN1495" s="55"/>
      <c r="HAO1495" s="55"/>
      <c r="HAP1495" s="55"/>
      <c r="HAQ1495" s="55"/>
      <c r="HAR1495" s="55"/>
      <c r="HAS1495" s="55"/>
      <c r="HAT1495" s="55"/>
      <c r="HAU1495" s="55"/>
      <c r="HAV1495" s="55"/>
      <c r="HAW1495" s="55"/>
      <c r="HAX1495" s="55"/>
      <c r="HAY1495" s="55"/>
      <c r="HAZ1495" s="55"/>
      <c r="HBA1495" s="55"/>
      <c r="HBB1495" s="55"/>
      <c r="HBC1495" s="55"/>
      <c r="HBD1495" s="55"/>
      <c r="HBE1495" s="55"/>
      <c r="HBF1495" s="55"/>
      <c r="HBG1495" s="55"/>
      <c r="HBH1495" s="55"/>
      <c r="HBI1495" s="55"/>
      <c r="HBJ1495" s="55"/>
      <c r="HBK1495" s="55"/>
      <c r="HBL1495" s="55"/>
      <c r="HBM1495" s="55"/>
      <c r="HBN1495" s="55"/>
      <c r="HBO1495" s="55"/>
      <c r="HBP1495" s="55"/>
      <c r="HBQ1495" s="55"/>
      <c r="HBR1495" s="55"/>
      <c r="HBS1495" s="55"/>
      <c r="HBT1495" s="55"/>
      <c r="HBU1495" s="55"/>
      <c r="HBV1495" s="55"/>
      <c r="HBW1495" s="55"/>
      <c r="HBX1495" s="55"/>
      <c r="HBY1495" s="55"/>
      <c r="HBZ1495" s="55"/>
      <c r="HCA1495" s="55"/>
      <c r="HCB1495" s="55"/>
      <c r="HCC1495" s="55"/>
      <c r="HCD1495" s="55"/>
      <c r="HCE1495" s="55"/>
      <c r="HCF1495" s="55"/>
      <c r="HCG1495" s="55"/>
      <c r="HCH1495" s="55"/>
      <c r="HCI1495" s="55"/>
      <c r="HCJ1495" s="55"/>
      <c r="HCK1495" s="55"/>
      <c r="HCL1495" s="55"/>
      <c r="HCM1495" s="55"/>
      <c r="HCN1495" s="55"/>
      <c r="HCO1495" s="55"/>
      <c r="HCP1495" s="55"/>
      <c r="HCQ1495" s="55"/>
      <c r="HCR1495" s="55"/>
      <c r="HCS1495" s="55"/>
      <c r="HCT1495" s="55"/>
      <c r="HCU1495" s="55"/>
      <c r="HCV1495" s="55"/>
      <c r="HCW1495" s="55"/>
      <c r="HCX1495" s="55"/>
      <c r="HCY1495" s="55"/>
      <c r="HCZ1495" s="55"/>
      <c r="HDA1495" s="55"/>
      <c r="HDB1495" s="55"/>
      <c r="HDC1495" s="55"/>
      <c r="HDD1495" s="55"/>
      <c r="HDE1495" s="55"/>
      <c r="HDF1495" s="55"/>
      <c r="HDG1495" s="55"/>
      <c r="HDH1495" s="55"/>
      <c r="HDI1495" s="55"/>
      <c r="HDJ1495" s="55"/>
      <c r="HDK1495" s="55"/>
      <c r="HDL1495" s="55"/>
      <c r="HDM1495" s="55"/>
      <c r="HDN1495" s="55"/>
      <c r="HDO1495" s="55"/>
      <c r="HDP1495" s="55"/>
      <c r="HDQ1495" s="55"/>
      <c r="HDR1495" s="55"/>
      <c r="HDS1495" s="55"/>
      <c r="HDT1495" s="55"/>
      <c r="HDU1495" s="55"/>
      <c r="HDV1495" s="55"/>
      <c r="HDW1495" s="55"/>
      <c r="HDX1495" s="55"/>
      <c r="HDY1495" s="55"/>
      <c r="HDZ1495" s="55"/>
      <c r="HEA1495" s="55"/>
      <c r="HEB1495" s="55"/>
      <c r="HEC1495" s="55"/>
      <c r="HED1495" s="55"/>
      <c r="HEE1495" s="55"/>
      <c r="HEF1495" s="55"/>
      <c r="HEG1495" s="55"/>
      <c r="HEH1495" s="55"/>
      <c r="HEI1495" s="55"/>
      <c r="HEJ1495" s="55"/>
      <c r="HEK1495" s="55"/>
      <c r="HEL1495" s="55"/>
      <c r="HEM1495" s="55"/>
      <c r="HEN1495" s="55"/>
      <c r="HEO1495" s="55"/>
      <c r="HEP1495" s="55"/>
      <c r="HEQ1495" s="55"/>
      <c r="HER1495" s="55"/>
      <c r="HES1495" s="55"/>
      <c r="HET1495" s="55"/>
      <c r="HEU1495" s="55"/>
      <c r="HEV1495" s="55"/>
      <c r="HEW1495" s="55"/>
      <c r="HEX1495" s="55"/>
      <c r="HEY1495" s="55"/>
      <c r="HEZ1495" s="55"/>
      <c r="HFA1495" s="55"/>
      <c r="HFB1495" s="55"/>
      <c r="HFC1495" s="55"/>
      <c r="HFD1495" s="55"/>
      <c r="HFE1495" s="55"/>
      <c r="HFF1495" s="55"/>
      <c r="HFG1495" s="55"/>
      <c r="HFH1495" s="55"/>
      <c r="HFI1495" s="55"/>
      <c r="HFJ1495" s="55"/>
      <c r="HFK1495" s="55"/>
      <c r="HFL1495" s="55"/>
      <c r="HFM1495" s="55"/>
      <c r="HFN1495" s="55"/>
      <c r="HFO1495" s="55"/>
      <c r="HFP1495" s="55"/>
      <c r="HFQ1495" s="55"/>
      <c r="HFR1495" s="55"/>
      <c r="HFS1495" s="55"/>
      <c r="HFT1495" s="55"/>
      <c r="HFU1495" s="55"/>
      <c r="HFV1495" s="55"/>
      <c r="HFW1495" s="55"/>
      <c r="HFX1495" s="55"/>
      <c r="HFY1495" s="55"/>
      <c r="HFZ1495" s="55"/>
      <c r="HGA1495" s="55"/>
      <c r="HGB1495" s="55"/>
      <c r="HGC1495" s="55"/>
      <c r="HGD1495" s="55"/>
      <c r="HGE1495" s="55"/>
      <c r="HGF1495" s="55"/>
      <c r="HGG1495" s="55"/>
      <c r="HGH1495" s="55"/>
      <c r="HGI1495" s="55"/>
      <c r="HGJ1495" s="55"/>
      <c r="HGK1495" s="55"/>
      <c r="HGL1495" s="55"/>
      <c r="HGM1495" s="55"/>
      <c r="HGN1495" s="55"/>
      <c r="HGO1495" s="55"/>
      <c r="HGP1495" s="55"/>
      <c r="HGQ1495" s="55"/>
      <c r="HGR1495" s="55"/>
      <c r="HGS1495" s="55"/>
      <c r="HGT1495" s="55"/>
      <c r="HGU1495" s="55"/>
      <c r="HGV1495" s="55"/>
      <c r="HGW1495" s="55"/>
      <c r="HGX1495" s="55"/>
      <c r="HGY1495" s="55"/>
      <c r="HGZ1495" s="55"/>
      <c r="HHA1495" s="55"/>
      <c r="HHB1495" s="55"/>
      <c r="HHC1495" s="55"/>
      <c r="HHD1495" s="55"/>
      <c r="HHE1495" s="55"/>
      <c r="HHF1495" s="55"/>
      <c r="HHG1495" s="55"/>
      <c r="HHH1495" s="55"/>
      <c r="HHI1495" s="55"/>
      <c r="HHJ1495" s="55"/>
      <c r="HHK1495" s="55"/>
      <c r="HHL1495" s="55"/>
      <c r="HHM1495" s="55"/>
      <c r="HHN1495" s="55"/>
      <c r="HHO1495" s="55"/>
      <c r="HHP1495" s="55"/>
      <c r="HHQ1495" s="55"/>
      <c r="HHR1495" s="55"/>
      <c r="HHS1495" s="55"/>
      <c r="HHT1495" s="55"/>
      <c r="HHU1495" s="55"/>
      <c r="HHV1495" s="55"/>
      <c r="HHW1495" s="55"/>
      <c r="HHX1495" s="55"/>
      <c r="HHY1495" s="55"/>
      <c r="HHZ1495" s="55"/>
      <c r="HIA1495" s="55"/>
      <c r="HIB1495" s="55"/>
      <c r="HIC1495" s="55"/>
      <c r="HID1495" s="55"/>
      <c r="HIE1495" s="55"/>
      <c r="HIF1495" s="55"/>
      <c r="HIG1495" s="55"/>
      <c r="HIH1495" s="55"/>
      <c r="HII1495" s="55"/>
      <c r="HIJ1495" s="55"/>
      <c r="HIK1495" s="55"/>
      <c r="HIL1495" s="55"/>
      <c r="HIM1495" s="55"/>
      <c r="HIN1495" s="55"/>
      <c r="HIO1495" s="55"/>
      <c r="HIP1495" s="55"/>
      <c r="HIQ1495" s="55"/>
      <c r="HIR1495" s="55"/>
      <c r="HIS1495" s="55"/>
      <c r="HIT1495" s="55"/>
      <c r="HIU1495" s="55"/>
      <c r="HIV1495" s="55"/>
      <c r="HIW1495" s="55"/>
      <c r="HIX1495" s="55"/>
      <c r="HIY1495" s="55"/>
      <c r="HIZ1495" s="55"/>
      <c r="HJA1495" s="55"/>
      <c r="HJB1495" s="55"/>
      <c r="HJC1495" s="55"/>
      <c r="HJD1495" s="55"/>
      <c r="HJE1495" s="55"/>
      <c r="HJF1495" s="55"/>
      <c r="HJG1495" s="55"/>
      <c r="HJH1495" s="55"/>
      <c r="HJI1495" s="55"/>
      <c r="HJJ1495" s="55"/>
      <c r="HJK1495" s="55"/>
      <c r="HJL1495" s="55"/>
      <c r="HJM1495" s="55"/>
      <c r="HJN1495" s="55"/>
      <c r="HJO1495" s="55"/>
      <c r="HJP1495" s="55"/>
      <c r="HJQ1495" s="55"/>
      <c r="HJR1495" s="55"/>
      <c r="HJS1495" s="55"/>
      <c r="HJT1495" s="55"/>
      <c r="HJU1495" s="55"/>
      <c r="HJV1495" s="55"/>
      <c r="HJW1495" s="55"/>
      <c r="HJX1495" s="55"/>
      <c r="HJY1495" s="55"/>
      <c r="HJZ1495" s="55"/>
      <c r="HKA1495" s="55"/>
      <c r="HKB1495" s="55"/>
      <c r="HKC1495" s="55"/>
      <c r="HKD1495" s="55"/>
      <c r="HKE1495" s="55"/>
      <c r="HKF1495" s="55"/>
      <c r="HKG1495" s="55"/>
      <c r="HKH1495" s="55"/>
      <c r="HKI1495" s="55"/>
      <c r="HKJ1495" s="55"/>
      <c r="HKK1495" s="55"/>
      <c r="HKL1495" s="55"/>
      <c r="HKM1495" s="55"/>
      <c r="HKN1495" s="55"/>
      <c r="HKO1495" s="55"/>
      <c r="HKP1495" s="55"/>
      <c r="HKQ1495" s="55"/>
      <c r="HKR1495" s="55"/>
      <c r="HKS1495" s="55"/>
      <c r="HKT1495" s="55"/>
      <c r="HKU1495" s="55"/>
      <c r="HKV1495" s="55"/>
      <c r="HKW1495" s="55"/>
      <c r="HKX1495" s="55"/>
      <c r="HKY1495" s="55"/>
      <c r="HKZ1495" s="55"/>
      <c r="HLA1495" s="55"/>
      <c r="HLB1495" s="55"/>
      <c r="HLC1495" s="55"/>
      <c r="HLD1495" s="55"/>
      <c r="HLE1495" s="55"/>
      <c r="HLF1495" s="55"/>
      <c r="HLG1495" s="55"/>
      <c r="HLH1495" s="55"/>
      <c r="HLI1495" s="55"/>
      <c r="HLJ1495" s="55"/>
      <c r="HLK1495" s="55"/>
      <c r="HLL1495" s="55"/>
      <c r="HLM1495" s="55"/>
      <c r="HLN1495" s="55"/>
      <c r="HLO1495" s="55"/>
      <c r="HLP1495" s="55"/>
      <c r="HLQ1495" s="55"/>
      <c r="HLR1495" s="55"/>
      <c r="HLS1495" s="55"/>
      <c r="HLT1495" s="55"/>
      <c r="HLU1495" s="55"/>
      <c r="HLV1495" s="55"/>
      <c r="HLW1495" s="55"/>
      <c r="HLX1495" s="55"/>
      <c r="HLY1495" s="55"/>
      <c r="HLZ1495" s="55"/>
      <c r="HMA1495" s="55"/>
      <c r="HMB1495" s="55"/>
      <c r="HMC1495" s="55"/>
      <c r="HMD1495" s="55"/>
      <c r="HME1495" s="55"/>
      <c r="HMF1495" s="55"/>
      <c r="HMG1495" s="55"/>
      <c r="HMH1495" s="55"/>
      <c r="HMI1495" s="55"/>
      <c r="HMJ1495" s="55"/>
      <c r="HMK1495" s="55"/>
      <c r="HML1495" s="55"/>
      <c r="HMM1495" s="55"/>
      <c r="HMN1495" s="55"/>
      <c r="HMO1495" s="55"/>
      <c r="HMP1495" s="55"/>
      <c r="HMQ1495" s="55"/>
      <c r="HMR1495" s="55"/>
      <c r="HMS1495" s="55"/>
      <c r="HMT1495" s="55"/>
      <c r="HMU1495" s="55"/>
      <c r="HMV1495" s="55"/>
      <c r="HMW1495" s="55"/>
      <c r="HMX1495" s="55"/>
      <c r="HMY1495" s="55"/>
      <c r="HMZ1495" s="55"/>
      <c r="HNA1495" s="55"/>
      <c r="HNB1495" s="55"/>
      <c r="HNC1495" s="55"/>
      <c r="HND1495" s="55"/>
      <c r="HNE1495" s="55"/>
      <c r="HNF1495" s="55"/>
      <c r="HNG1495" s="55"/>
      <c r="HNH1495" s="55"/>
      <c r="HNI1495" s="55"/>
      <c r="HNJ1495" s="55"/>
      <c r="HNK1495" s="55"/>
      <c r="HNL1495" s="55"/>
      <c r="HNM1495" s="55"/>
      <c r="HNN1495" s="55"/>
      <c r="HNO1495" s="55"/>
      <c r="HNP1495" s="55"/>
      <c r="HNQ1495" s="55"/>
      <c r="HNR1495" s="55"/>
      <c r="HNS1495" s="55"/>
      <c r="HNT1495" s="55"/>
      <c r="HNU1495" s="55"/>
      <c r="HNV1495" s="55"/>
      <c r="HNW1495" s="55"/>
      <c r="HNX1495" s="55"/>
      <c r="HNY1495" s="55"/>
      <c r="HNZ1495" s="55"/>
      <c r="HOA1495" s="55"/>
      <c r="HOB1495" s="55"/>
      <c r="HOC1495" s="55"/>
      <c r="HOD1495" s="55"/>
      <c r="HOE1495" s="55"/>
      <c r="HOF1495" s="55"/>
      <c r="HOG1495" s="55"/>
      <c r="HOH1495" s="55"/>
      <c r="HOI1495" s="55"/>
      <c r="HOJ1495" s="55"/>
      <c r="HOK1495" s="55"/>
      <c r="HOL1495" s="55"/>
      <c r="HOM1495" s="55"/>
      <c r="HON1495" s="55"/>
      <c r="HOO1495" s="55"/>
      <c r="HOP1495" s="55"/>
      <c r="HOQ1495" s="55"/>
      <c r="HOR1495" s="55"/>
      <c r="HOS1495" s="55"/>
      <c r="HOT1495" s="55"/>
      <c r="HOU1495" s="55"/>
      <c r="HOV1495" s="55"/>
      <c r="HOW1495" s="55"/>
      <c r="HOX1495" s="55"/>
      <c r="HOY1495" s="55"/>
      <c r="HOZ1495" s="55"/>
      <c r="HPA1495" s="55"/>
      <c r="HPB1495" s="55"/>
      <c r="HPC1495" s="55"/>
      <c r="HPD1495" s="55"/>
      <c r="HPE1495" s="55"/>
      <c r="HPF1495" s="55"/>
      <c r="HPG1495" s="55"/>
      <c r="HPH1495" s="55"/>
      <c r="HPI1495" s="55"/>
      <c r="HPJ1495" s="55"/>
      <c r="HPK1495" s="55"/>
      <c r="HPL1495" s="55"/>
      <c r="HPM1495" s="55"/>
      <c r="HPN1495" s="55"/>
      <c r="HPO1495" s="55"/>
      <c r="HPP1495" s="55"/>
      <c r="HPQ1495" s="55"/>
      <c r="HPR1495" s="55"/>
      <c r="HPS1495" s="55"/>
      <c r="HPT1495" s="55"/>
      <c r="HPU1495" s="55"/>
      <c r="HPV1495" s="55"/>
      <c r="HPW1495" s="55"/>
      <c r="HPX1495" s="55"/>
      <c r="HPY1495" s="55"/>
      <c r="HPZ1495" s="55"/>
      <c r="HQA1495" s="55"/>
      <c r="HQB1495" s="55"/>
      <c r="HQC1495" s="55"/>
      <c r="HQD1495" s="55"/>
      <c r="HQE1495" s="55"/>
      <c r="HQF1495" s="55"/>
      <c r="HQG1495" s="55"/>
      <c r="HQH1495" s="55"/>
      <c r="HQI1495" s="55"/>
      <c r="HQJ1495" s="55"/>
      <c r="HQK1495" s="55"/>
      <c r="HQL1495" s="55"/>
      <c r="HQM1495" s="55"/>
      <c r="HQN1495" s="55"/>
      <c r="HQO1495" s="55"/>
      <c r="HQP1495" s="55"/>
      <c r="HQQ1495" s="55"/>
      <c r="HQR1495" s="55"/>
      <c r="HQS1495" s="55"/>
      <c r="HQT1495" s="55"/>
      <c r="HQU1495" s="55"/>
      <c r="HQV1495" s="55"/>
      <c r="HQW1495" s="55"/>
      <c r="HQX1495" s="55"/>
      <c r="HQY1495" s="55"/>
      <c r="HQZ1495" s="55"/>
      <c r="HRA1495" s="55"/>
      <c r="HRB1495" s="55"/>
      <c r="HRC1495" s="55"/>
      <c r="HRD1495" s="55"/>
      <c r="HRE1495" s="55"/>
      <c r="HRF1495" s="55"/>
      <c r="HRG1495" s="55"/>
      <c r="HRH1495" s="55"/>
      <c r="HRI1495" s="55"/>
      <c r="HRJ1495" s="55"/>
      <c r="HRK1495" s="55"/>
      <c r="HRL1495" s="55"/>
      <c r="HRM1495" s="55"/>
      <c r="HRN1495" s="55"/>
      <c r="HRO1495" s="55"/>
      <c r="HRP1495" s="55"/>
      <c r="HRQ1495" s="55"/>
      <c r="HRR1495" s="55"/>
      <c r="HRS1495" s="55"/>
      <c r="HRT1495" s="55"/>
      <c r="HRU1495" s="55"/>
      <c r="HRV1495" s="55"/>
      <c r="HRW1495" s="55"/>
      <c r="HRX1495" s="55"/>
      <c r="HRY1495" s="55"/>
      <c r="HRZ1495" s="55"/>
      <c r="HSA1495" s="55"/>
      <c r="HSB1495" s="55"/>
      <c r="HSC1495" s="55"/>
      <c r="HSD1495" s="55"/>
      <c r="HSE1495" s="55"/>
      <c r="HSF1495" s="55"/>
      <c r="HSG1495" s="55"/>
      <c r="HSH1495" s="55"/>
      <c r="HSI1495" s="55"/>
      <c r="HSJ1495" s="55"/>
      <c r="HSK1495" s="55"/>
      <c r="HSL1495" s="55"/>
      <c r="HSM1495" s="55"/>
      <c r="HSN1495" s="55"/>
      <c r="HSO1495" s="55"/>
      <c r="HSP1495" s="55"/>
      <c r="HSQ1495" s="55"/>
      <c r="HSR1495" s="55"/>
      <c r="HSS1495" s="55"/>
      <c r="HST1495" s="55"/>
      <c r="HSU1495" s="55"/>
      <c r="HSV1495" s="55"/>
      <c r="HSW1495" s="55"/>
      <c r="HSX1495" s="55"/>
      <c r="HSY1495" s="55"/>
      <c r="HSZ1495" s="55"/>
      <c r="HTA1495" s="55"/>
      <c r="HTB1495" s="55"/>
      <c r="HTC1495" s="55"/>
      <c r="HTD1495" s="55"/>
      <c r="HTE1495" s="55"/>
      <c r="HTF1495" s="55"/>
      <c r="HTG1495" s="55"/>
      <c r="HTH1495" s="55"/>
      <c r="HTI1495" s="55"/>
      <c r="HTJ1495" s="55"/>
      <c r="HTK1495" s="55"/>
      <c r="HTL1495" s="55"/>
      <c r="HTM1495" s="55"/>
      <c r="HTN1495" s="55"/>
      <c r="HTO1495" s="55"/>
      <c r="HTP1495" s="55"/>
      <c r="HTQ1495" s="55"/>
      <c r="HTR1495" s="55"/>
      <c r="HTS1495" s="55"/>
      <c r="HTT1495" s="55"/>
      <c r="HTU1495" s="55"/>
      <c r="HTV1495" s="55"/>
      <c r="HTW1495" s="55"/>
      <c r="HTX1495" s="55"/>
      <c r="HTY1495" s="55"/>
      <c r="HTZ1495" s="55"/>
      <c r="HUA1495" s="55"/>
      <c r="HUB1495" s="55"/>
      <c r="HUC1495" s="55"/>
      <c r="HUD1495" s="55"/>
      <c r="HUE1495" s="55"/>
      <c r="HUF1495" s="55"/>
      <c r="HUG1495" s="55"/>
      <c r="HUH1495" s="55"/>
      <c r="HUI1495" s="55"/>
      <c r="HUJ1495" s="55"/>
      <c r="HUK1495" s="55"/>
      <c r="HUL1495" s="55"/>
      <c r="HUM1495" s="55"/>
      <c r="HUN1495" s="55"/>
      <c r="HUO1495" s="55"/>
      <c r="HUP1495" s="55"/>
      <c r="HUQ1495" s="55"/>
      <c r="HUR1495" s="55"/>
      <c r="HUS1495" s="55"/>
      <c r="HUT1495" s="55"/>
      <c r="HUU1495" s="55"/>
      <c r="HUV1495" s="55"/>
      <c r="HUW1495" s="55"/>
      <c r="HUX1495" s="55"/>
      <c r="HUY1495" s="55"/>
      <c r="HUZ1495" s="55"/>
      <c r="HVA1495" s="55"/>
      <c r="HVB1495" s="55"/>
      <c r="HVC1495" s="55"/>
      <c r="HVD1495" s="55"/>
      <c r="HVE1495" s="55"/>
      <c r="HVF1495" s="55"/>
      <c r="HVG1495" s="55"/>
      <c r="HVH1495" s="55"/>
      <c r="HVI1495" s="55"/>
      <c r="HVJ1495" s="55"/>
      <c r="HVK1495" s="55"/>
      <c r="HVL1495" s="55"/>
      <c r="HVM1495" s="55"/>
      <c r="HVN1495" s="55"/>
      <c r="HVO1495" s="55"/>
      <c r="HVP1495" s="55"/>
      <c r="HVQ1495" s="55"/>
      <c r="HVR1495" s="55"/>
      <c r="HVS1495" s="55"/>
      <c r="HVT1495" s="55"/>
      <c r="HVU1495" s="55"/>
      <c r="HVV1495" s="55"/>
      <c r="HVW1495" s="55"/>
      <c r="HVX1495" s="55"/>
      <c r="HVY1495" s="55"/>
      <c r="HVZ1495" s="55"/>
      <c r="HWA1495" s="55"/>
      <c r="HWB1495" s="55"/>
      <c r="HWC1495" s="55"/>
      <c r="HWD1495" s="55"/>
      <c r="HWE1495" s="55"/>
      <c r="HWF1495" s="55"/>
      <c r="HWG1495" s="55"/>
      <c r="HWH1495" s="55"/>
      <c r="HWI1495" s="55"/>
      <c r="HWJ1495" s="55"/>
      <c r="HWK1495" s="55"/>
      <c r="HWL1495" s="55"/>
      <c r="HWM1495" s="55"/>
      <c r="HWN1495" s="55"/>
      <c r="HWO1495" s="55"/>
      <c r="HWP1495" s="55"/>
      <c r="HWQ1495" s="55"/>
      <c r="HWR1495" s="55"/>
      <c r="HWS1495" s="55"/>
      <c r="HWT1495" s="55"/>
      <c r="HWU1495" s="55"/>
      <c r="HWV1495" s="55"/>
      <c r="HWW1495" s="55"/>
      <c r="HWX1495" s="55"/>
      <c r="HWY1495" s="55"/>
      <c r="HWZ1495" s="55"/>
      <c r="HXA1495" s="55"/>
      <c r="HXB1495" s="55"/>
      <c r="HXC1495" s="55"/>
      <c r="HXD1495" s="55"/>
      <c r="HXE1495" s="55"/>
      <c r="HXF1495" s="55"/>
      <c r="HXG1495" s="55"/>
      <c r="HXH1495" s="55"/>
      <c r="HXI1495" s="55"/>
      <c r="HXJ1495" s="55"/>
      <c r="HXK1495" s="55"/>
      <c r="HXL1495" s="55"/>
      <c r="HXM1495" s="55"/>
      <c r="HXN1495" s="55"/>
      <c r="HXO1495" s="55"/>
      <c r="HXP1495" s="55"/>
      <c r="HXQ1495" s="55"/>
      <c r="HXR1495" s="55"/>
      <c r="HXS1495" s="55"/>
      <c r="HXT1495" s="55"/>
      <c r="HXU1495" s="55"/>
      <c r="HXV1495" s="55"/>
      <c r="HXW1495" s="55"/>
      <c r="HXX1495" s="55"/>
      <c r="HXY1495" s="55"/>
      <c r="HXZ1495" s="55"/>
      <c r="HYA1495" s="55"/>
      <c r="HYB1495" s="55"/>
      <c r="HYC1495" s="55"/>
      <c r="HYD1495" s="55"/>
      <c r="HYE1495" s="55"/>
      <c r="HYF1495" s="55"/>
      <c r="HYG1495" s="55"/>
      <c r="HYH1495" s="55"/>
      <c r="HYI1495" s="55"/>
      <c r="HYJ1495" s="55"/>
      <c r="HYK1495" s="55"/>
      <c r="HYL1495" s="55"/>
      <c r="HYM1495" s="55"/>
      <c r="HYN1495" s="55"/>
      <c r="HYO1495" s="55"/>
      <c r="HYP1495" s="55"/>
      <c r="HYQ1495" s="55"/>
      <c r="HYR1495" s="55"/>
      <c r="HYS1495" s="55"/>
      <c r="HYT1495" s="55"/>
      <c r="HYU1495" s="55"/>
      <c r="HYV1495" s="55"/>
      <c r="HYW1495" s="55"/>
      <c r="HYX1495" s="55"/>
      <c r="HYY1495" s="55"/>
      <c r="HYZ1495" s="55"/>
      <c r="HZA1495" s="55"/>
      <c r="HZB1495" s="55"/>
      <c r="HZC1495" s="55"/>
      <c r="HZD1495" s="55"/>
      <c r="HZE1495" s="55"/>
      <c r="HZF1495" s="55"/>
      <c r="HZG1495" s="55"/>
      <c r="HZH1495" s="55"/>
      <c r="HZI1495" s="55"/>
      <c r="HZJ1495" s="55"/>
      <c r="HZK1495" s="55"/>
      <c r="HZL1495" s="55"/>
      <c r="HZM1495" s="55"/>
      <c r="HZN1495" s="55"/>
      <c r="HZO1495" s="55"/>
      <c r="HZP1495" s="55"/>
      <c r="HZQ1495" s="55"/>
      <c r="HZR1495" s="55"/>
      <c r="HZS1495" s="55"/>
      <c r="HZT1495" s="55"/>
      <c r="HZU1495" s="55"/>
      <c r="HZV1495" s="55"/>
      <c r="HZW1495" s="55"/>
      <c r="HZX1495" s="55"/>
      <c r="HZY1495" s="55"/>
      <c r="HZZ1495" s="55"/>
      <c r="IAA1495" s="55"/>
      <c r="IAB1495" s="55"/>
      <c r="IAC1495" s="55"/>
      <c r="IAD1495" s="55"/>
      <c r="IAE1495" s="55"/>
      <c r="IAF1495" s="55"/>
      <c r="IAG1495" s="55"/>
      <c r="IAH1495" s="55"/>
      <c r="IAI1495" s="55"/>
      <c r="IAJ1495" s="55"/>
      <c r="IAK1495" s="55"/>
      <c r="IAL1495" s="55"/>
      <c r="IAM1495" s="55"/>
      <c r="IAN1495" s="55"/>
      <c r="IAO1495" s="55"/>
      <c r="IAP1495" s="55"/>
      <c r="IAQ1495" s="55"/>
      <c r="IAR1495" s="55"/>
      <c r="IAS1495" s="55"/>
      <c r="IAT1495" s="55"/>
      <c r="IAU1495" s="55"/>
      <c r="IAV1495" s="55"/>
      <c r="IAW1495" s="55"/>
      <c r="IAX1495" s="55"/>
      <c r="IAY1495" s="55"/>
      <c r="IAZ1495" s="55"/>
      <c r="IBA1495" s="55"/>
      <c r="IBB1495" s="55"/>
      <c r="IBC1495" s="55"/>
      <c r="IBD1495" s="55"/>
      <c r="IBE1495" s="55"/>
      <c r="IBF1495" s="55"/>
      <c r="IBG1495" s="55"/>
      <c r="IBH1495" s="55"/>
      <c r="IBI1495" s="55"/>
      <c r="IBJ1495" s="55"/>
      <c r="IBK1495" s="55"/>
      <c r="IBL1495" s="55"/>
      <c r="IBM1495" s="55"/>
      <c r="IBN1495" s="55"/>
      <c r="IBO1495" s="55"/>
      <c r="IBP1495" s="55"/>
      <c r="IBQ1495" s="55"/>
      <c r="IBR1495" s="55"/>
      <c r="IBS1495" s="55"/>
      <c r="IBT1495" s="55"/>
      <c r="IBU1495" s="55"/>
      <c r="IBV1495" s="55"/>
      <c r="IBW1495" s="55"/>
      <c r="IBX1495" s="55"/>
      <c r="IBY1495" s="55"/>
      <c r="IBZ1495" s="55"/>
      <c r="ICA1495" s="55"/>
      <c r="ICB1495" s="55"/>
      <c r="ICC1495" s="55"/>
      <c r="ICD1495" s="55"/>
      <c r="ICE1495" s="55"/>
      <c r="ICF1495" s="55"/>
      <c r="ICG1495" s="55"/>
      <c r="ICH1495" s="55"/>
      <c r="ICI1495" s="55"/>
      <c r="ICJ1495" s="55"/>
      <c r="ICK1495" s="55"/>
      <c r="ICL1495" s="55"/>
      <c r="ICM1495" s="55"/>
      <c r="ICN1495" s="55"/>
      <c r="ICO1495" s="55"/>
      <c r="ICP1495" s="55"/>
      <c r="ICQ1495" s="55"/>
      <c r="ICR1495" s="55"/>
      <c r="ICS1495" s="55"/>
      <c r="ICT1495" s="55"/>
      <c r="ICU1495" s="55"/>
      <c r="ICV1495" s="55"/>
      <c r="ICW1495" s="55"/>
      <c r="ICX1495" s="55"/>
      <c r="ICY1495" s="55"/>
      <c r="ICZ1495" s="55"/>
      <c r="IDA1495" s="55"/>
      <c r="IDB1495" s="55"/>
      <c r="IDC1495" s="55"/>
      <c r="IDD1495" s="55"/>
      <c r="IDE1495" s="55"/>
      <c r="IDF1495" s="55"/>
      <c r="IDG1495" s="55"/>
      <c r="IDH1495" s="55"/>
      <c r="IDI1495" s="55"/>
      <c r="IDJ1495" s="55"/>
      <c r="IDK1495" s="55"/>
      <c r="IDL1495" s="55"/>
      <c r="IDM1495" s="55"/>
      <c r="IDN1495" s="55"/>
      <c r="IDO1495" s="55"/>
      <c r="IDP1495" s="55"/>
      <c r="IDQ1495" s="55"/>
      <c r="IDR1495" s="55"/>
      <c r="IDS1495" s="55"/>
      <c r="IDT1495" s="55"/>
      <c r="IDU1495" s="55"/>
      <c r="IDV1495" s="55"/>
      <c r="IDW1495" s="55"/>
      <c r="IDX1495" s="55"/>
      <c r="IDY1495" s="55"/>
      <c r="IDZ1495" s="55"/>
      <c r="IEA1495" s="55"/>
      <c r="IEB1495" s="55"/>
      <c r="IEC1495" s="55"/>
      <c r="IED1495" s="55"/>
      <c r="IEE1495" s="55"/>
      <c r="IEF1495" s="55"/>
      <c r="IEG1495" s="55"/>
      <c r="IEH1495" s="55"/>
      <c r="IEI1495" s="55"/>
      <c r="IEJ1495" s="55"/>
      <c r="IEK1495" s="55"/>
      <c r="IEL1495" s="55"/>
      <c r="IEM1495" s="55"/>
      <c r="IEN1495" s="55"/>
      <c r="IEO1495" s="55"/>
      <c r="IEP1495" s="55"/>
      <c r="IEQ1495" s="55"/>
      <c r="IER1495" s="55"/>
      <c r="IES1495" s="55"/>
      <c r="IET1495" s="55"/>
      <c r="IEU1495" s="55"/>
      <c r="IEV1495" s="55"/>
      <c r="IEW1495" s="55"/>
      <c r="IEX1495" s="55"/>
      <c r="IEY1495" s="55"/>
      <c r="IEZ1495" s="55"/>
      <c r="IFA1495" s="55"/>
      <c r="IFB1495" s="55"/>
      <c r="IFC1495" s="55"/>
      <c r="IFD1495" s="55"/>
      <c r="IFE1495" s="55"/>
      <c r="IFF1495" s="55"/>
      <c r="IFG1495" s="55"/>
      <c r="IFH1495" s="55"/>
      <c r="IFI1495" s="55"/>
      <c r="IFJ1495" s="55"/>
      <c r="IFK1495" s="55"/>
      <c r="IFL1495" s="55"/>
      <c r="IFM1495" s="55"/>
      <c r="IFN1495" s="55"/>
      <c r="IFO1495" s="55"/>
      <c r="IFP1495" s="55"/>
      <c r="IFQ1495" s="55"/>
      <c r="IFR1495" s="55"/>
      <c r="IFS1495" s="55"/>
      <c r="IFT1495" s="55"/>
      <c r="IFU1495" s="55"/>
      <c r="IFV1495" s="55"/>
      <c r="IFW1495" s="55"/>
      <c r="IFX1495" s="55"/>
      <c r="IFY1495" s="55"/>
      <c r="IFZ1495" s="55"/>
      <c r="IGA1495" s="55"/>
      <c r="IGB1495" s="55"/>
      <c r="IGC1495" s="55"/>
      <c r="IGD1495" s="55"/>
      <c r="IGE1495" s="55"/>
      <c r="IGF1495" s="55"/>
      <c r="IGG1495" s="55"/>
      <c r="IGH1495" s="55"/>
      <c r="IGI1495" s="55"/>
      <c r="IGJ1495" s="55"/>
      <c r="IGK1495" s="55"/>
      <c r="IGL1495" s="55"/>
      <c r="IGM1495" s="55"/>
      <c r="IGN1495" s="55"/>
      <c r="IGO1495" s="55"/>
      <c r="IGP1495" s="55"/>
      <c r="IGQ1495" s="55"/>
      <c r="IGR1495" s="55"/>
      <c r="IGS1495" s="55"/>
      <c r="IGT1495" s="55"/>
      <c r="IGU1495" s="55"/>
      <c r="IGV1495" s="55"/>
      <c r="IGW1495" s="55"/>
      <c r="IGX1495" s="55"/>
      <c r="IGY1495" s="55"/>
      <c r="IGZ1495" s="55"/>
      <c r="IHA1495" s="55"/>
      <c r="IHB1495" s="55"/>
      <c r="IHC1495" s="55"/>
      <c r="IHD1495" s="55"/>
      <c r="IHE1495" s="55"/>
      <c r="IHF1495" s="55"/>
      <c r="IHG1495" s="55"/>
      <c r="IHH1495" s="55"/>
      <c r="IHI1495" s="55"/>
      <c r="IHJ1495" s="55"/>
      <c r="IHK1495" s="55"/>
      <c r="IHL1495" s="55"/>
      <c r="IHM1495" s="55"/>
      <c r="IHN1495" s="55"/>
      <c r="IHO1495" s="55"/>
      <c r="IHP1495" s="55"/>
      <c r="IHQ1495" s="55"/>
      <c r="IHR1495" s="55"/>
      <c r="IHS1495" s="55"/>
      <c r="IHT1495" s="55"/>
      <c r="IHU1495" s="55"/>
      <c r="IHV1495" s="55"/>
      <c r="IHW1495" s="55"/>
      <c r="IHX1495" s="55"/>
      <c r="IHY1495" s="55"/>
      <c r="IHZ1495" s="55"/>
      <c r="IIA1495" s="55"/>
      <c r="IIB1495" s="55"/>
      <c r="IIC1495" s="55"/>
      <c r="IID1495" s="55"/>
      <c r="IIE1495" s="55"/>
      <c r="IIF1495" s="55"/>
      <c r="IIG1495" s="55"/>
      <c r="IIH1495" s="55"/>
      <c r="III1495" s="55"/>
      <c r="IIJ1495" s="55"/>
      <c r="IIK1495" s="55"/>
      <c r="IIL1495" s="55"/>
      <c r="IIM1495" s="55"/>
      <c r="IIN1495" s="55"/>
      <c r="IIO1495" s="55"/>
      <c r="IIP1495" s="55"/>
      <c r="IIQ1495" s="55"/>
      <c r="IIR1495" s="55"/>
      <c r="IIS1495" s="55"/>
      <c r="IIT1495" s="55"/>
      <c r="IIU1495" s="55"/>
      <c r="IIV1495" s="55"/>
      <c r="IIW1495" s="55"/>
      <c r="IIX1495" s="55"/>
      <c r="IIY1495" s="55"/>
      <c r="IIZ1495" s="55"/>
      <c r="IJA1495" s="55"/>
      <c r="IJB1495" s="55"/>
      <c r="IJC1495" s="55"/>
      <c r="IJD1495" s="55"/>
      <c r="IJE1495" s="55"/>
      <c r="IJF1495" s="55"/>
      <c r="IJG1495" s="55"/>
      <c r="IJH1495" s="55"/>
      <c r="IJI1495" s="55"/>
      <c r="IJJ1495" s="55"/>
      <c r="IJK1495" s="55"/>
      <c r="IJL1495" s="55"/>
      <c r="IJM1495" s="55"/>
      <c r="IJN1495" s="55"/>
      <c r="IJO1495" s="55"/>
      <c r="IJP1495" s="55"/>
      <c r="IJQ1495" s="55"/>
      <c r="IJR1495" s="55"/>
      <c r="IJS1495" s="55"/>
      <c r="IJT1495" s="55"/>
      <c r="IJU1495" s="55"/>
      <c r="IJV1495" s="55"/>
      <c r="IJW1495" s="55"/>
      <c r="IJX1495" s="55"/>
      <c r="IJY1495" s="55"/>
      <c r="IJZ1495" s="55"/>
      <c r="IKA1495" s="55"/>
      <c r="IKB1495" s="55"/>
      <c r="IKC1495" s="55"/>
      <c r="IKD1495" s="55"/>
      <c r="IKE1495" s="55"/>
      <c r="IKF1495" s="55"/>
      <c r="IKG1495" s="55"/>
      <c r="IKH1495" s="55"/>
      <c r="IKI1495" s="55"/>
      <c r="IKJ1495" s="55"/>
      <c r="IKK1495" s="55"/>
      <c r="IKL1495" s="55"/>
      <c r="IKM1495" s="55"/>
      <c r="IKN1495" s="55"/>
      <c r="IKO1495" s="55"/>
      <c r="IKP1495" s="55"/>
      <c r="IKQ1495" s="55"/>
      <c r="IKR1495" s="55"/>
      <c r="IKS1495" s="55"/>
      <c r="IKT1495" s="55"/>
      <c r="IKU1495" s="55"/>
      <c r="IKV1495" s="55"/>
      <c r="IKW1495" s="55"/>
      <c r="IKX1495" s="55"/>
      <c r="IKY1495" s="55"/>
      <c r="IKZ1495" s="55"/>
      <c r="ILA1495" s="55"/>
      <c r="ILB1495" s="55"/>
      <c r="ILC1495" s="55"/>
      <c r="ILD1495" s="55"/>
      <c r="ILE1495" s="55"/>
      <c r="ILF1495" s="55"/>
      <c r="ILG1495" s="55"/>
      <c r="ILH1495" s="55"/>
      <c r="ILI1495" s="55"/>
      <c r="ILJ1495" s="55"/>
      <c r="ILK1495" s="55"/>
      <c r="ILL1495" s="55"/>
      <c r="ILM1495" s="55"/>
      <c r="ILN1495" s="55"/>
      <c r="ILO1495" s="55"/>
      <c r="ILP1495" s="55"/>
      <c r="ILQ1495" s="55"/>
      <c r="ILR1495" s="55"/>
      <c r="ILS1495" s="55"/>
      <c r="ILT1495" s="55"/>
      <c r="ILU1495" s="55"/>
      <c r="ILV1495" s="55"/>
      <c r="ILW1495" s="55"/>
      <c r="ILX1495" s="55"/>
      <c r="ILY1495" s="55"/>
      <c r="ILZ1495" s="55"/>
      <c r="IMA1495" s="55"/>
      <c r="IMB1495" s="55"/>
      <c r="IMC1495" s="55"/>
      <c r="IMD1495" s="55"/>
      <c r="IME1495" s="55"/>
      <c r="IMF1495" s="55"/>
      <c r="IMG1495" s="55"/>
      <c r="IMH1495" s="55"/>
      <c r="IMI1495" s="55"/>
      <c r="IMJ1495" s="55"/>
      <c r="IMK1495" s="55"/>
      <c r="IML1495" s="55"/>
      <c r="IMM1495" s="55"/>
      <c r="IMN1495" s="55"/>
      <c r="IMO1495" s="55"/>
      <c r="IMP1495" s="55"/>
      <c r="IMQ1495" s="55"/>
      <c r="IMR1495" s="55"/>
      <c r="IMS1495" s="55"/>
      <c r="IMT1495" s="55"/>
      <c r="IMU1495" s="55"/>
      <c r="IMV1495" s="55"/>
      <c r="IMW1495" s="55"/>
      <c r="IMX1495" s="55"/>
      <c r="IMY1495" s="55"/>
      <c r="IMZ1495" s="55"/>
      <c r="INA1495" s="55"/>
      <c r="INB1495" s="55"/>
      <c r="INC1495" s="55"/>
      <c r="IND1495" s="55"/>
      <c r="INE1495" s="55"/>
      <c r="INF1495" s="55"/>
      <c r="ING1495" s="55"/>
      <c r="INH1495" s="55"/>
      <c r="INI1495" s="55"/>
      <c r="INJ1495" s="55"/>
      <c r="INK1495" s="55"/>
      <c r="INL1495" s="55"/>
      <c r="INM1495" s="55"/>
      <c r="INN1495" s="55"/>
      <c r="INO1495" s="55"/>
      <c r="INP1495" s="55"/>
      <c r="INQ1495" s="55"/>
      <c r="INR1495" s="55"/>
      <c r="INS1495" s="55"/>
      <c r="INT1495" s="55"/>
      <c r="INU1495" s="55"/>
      <c r="INV1495" s="55"/>
      <c r="INW1495" s="55"/>
      <c r="INX1495" s="55"/>
      <c r="INY1495" s="55"/>
      <c r="INZ1495" s="55"/>
      <c r="IOA1495" s="55"/>
      <c r="IOB1495" s="55"/>
      <c r="IOC1495" s="55"/>
      <c r="IOD1495" s="55"/>
      <c r="IOE1495" s="55"/>
      <c r="IOF1495" s="55"/>
      <c r="IOG1495" s="55"/>
      <c r="IOH1495" s="55"/>
      <c r="IOI1495" s="55"/>
      <c r="IOJ1495" s="55"/>
      <c r="IOK1495" s="55"/>
      <c r="IOL1495" s="55"/>
      <c r="IOM1495" s="55"/>
      <c r="ION1495" s="55"/>
      <c r="IOO1495" s="55"/>
      <c r="IOP1495" s="55"/>
      <c r="IOQ1495" s="55"/>
      <c r="IOR1495" s="55"/>
      <c r="IOS1495" s="55"/>
      <c r="IOT1495" s="55"/>
      <c r="IOU1495" s="55"/>
      <c r="IOV1495" s="55"/>
      <c r="IOW1495" s="55"/>
      <c r="IOX1495" s="55"/>
      <c r="IOY1495" s="55"/>
      <c r="IOZ1495" s="55"/>
      <c r="IPA1495" s="55"/>
      <c r="IPB1495" s="55"/>
      <c r="IPC1495" s="55"/>
      <c r="IPD1495" s="55"/>
      <c r="IPE1495" s="55"/>
      <c r="IPF1495" s="55"/>
      <c r="IPG1495" s="55"/>
      <c r="IPH1495" s="55"/>
      <c r="IPI1495" s="55"/>
      <c r="IPJ1495" s="55"/>
      <c r="IPK1495" s="55"/>
      <c r="IPL1495" s="55"/>
      <c r="IPM1495" s="55"/>
      <c r="IPN1495" s="55"/>
      <c r="IPO1495" s="55"/>
      <c r="IPP1495" s="55"/>
      <c r="IPQ1495" s="55"/>
      <c r="IPR1495" s="55"/>
      <c r="IPS1495" s="55"/>
      <c r="IPT1495" s="55"/>
      <c r="IPU1495" s="55"/>
      <c r="IPV1495" s="55"/>
      <c r="IPW1495" s="55"/>
      <c r="IPX1495" s="55"/>
      <c r="IPY1495" s="55"/>
      <c r="IPZ1495" s="55"/>
      <c r="IQA1495" s="55"/>
      <c r="IQB1495" s="55"/>
      <c r="IQC1495" s="55"/>
      <c r="IQD1495" s="55"/>
      <c r="IQE1495" s="55"/>
      <c r="IQF1495" s="55"/>
      <c r="IQG1495" s="55"/>
      <c r="IQH1495" s="55"/>
      <c r="IQI1495" s="55"/>
      <c r="IQJ1495" s="55"/>
      <c r="IQK1495" s="55"/>
      <c r="IQL1495" s="55"/>
      <c r="IQM1495" s="55"/>
      <c r="IQN1495" s="55"/>
      <c r="IQO1495" s="55"/>
      <c r="IQP1495" s="55"/>
      <c r="IQQ1495" s="55"/>
      <c r="IQR1495" s="55"/>
      <c r="IQS1495" s="55"/>
      <c r="IQT1495" s="55"/>
      <c r="IQU1495" s="55"/>
      <c r="IQV1495" s="55"/>
      <c r="IQW1495" s="55"/>
      <c r="IQX1495" s="55"/>
      <c r="IQY1495" s="55"/>
      <c r="IQZ1495" s="55"/>
      <c r="IRA1495" s="55"/>
      <c r="IRB1495" s="55"/>
      <c r="IRC1495" s="55"/>
      <c r="IRD1495" s="55"/>
      <c r="IRE1495" s="55"/>
      <c r="IRF1495" s="55"/>
      <c r="IRG1495" s="55"/>
      <c r="IRH1495" s="55"/>
      <c r="IRI1495" s="55"/>
      <c r="IRJ1495" s="55"/>
      <c r="IRK1495" s="55"/>
      <c r="IRL1495" s="55"/>
      <c r="IRM1495" s="55"/>
      <c r="IRN1495" s="55"/>
      <c r="IRO1495" s="55"/>
      <c r="IRP1495" s="55"/>
      <c r="IRQ1495" s="55"/>
      <c r="IRR1495" s="55"/>
      <c r="IRS1495" s="55"/>
      <c r="IRT1495" s="55"/>
      <c r="IRU1495" s="55"/>
      <c r="IRV1495" s="55"/>
      <c r="IRW1495" s="55"/>
      <c r="IRX1495" s="55"/>
      <c r="IRY1495" s="55"/>
      <c r="IRZ1495" s="55"/>
      <c r="ISA1495" s="55"/>
      <c r="ISB1495" s="55"/>
      <c r="ISC1495" s="55"/>
      <c r="ISD1495" s="55"/>
      <c r="ISE1495" s="55"/>
      <c r="ISF1495" s="55"/>
      <c r="ISG1495" s="55"/>
      <c r="ISH1495" s="55"/>
      <c r="ISI1495" s="55"/>
      <c r="ISJ1495" s="55"/>
      <c r="ISK1495" s="55"/>
      <c r="ISL1495" s="55"/>
      <c r="ISM1495" s="55"/>
      <c r="ISN1495" s="55"/>
      <c r="ISO1495" s="55"/>
      <c r="ISP1495" s="55"/>
      <c r="ISQ1495" s="55"/>
      <c r="ISR1495" s="55"/>
      <c r="ISS1495" s="55"/>
      <c r="IST1495" s="55"/>
      <c r="ISU1495" s="55"/>
      <c r="ISV1495" s="55"/>
      <c r="ISW1495" s="55"/>
      <c r="ISX1495" s="55"/>
      <c r="ISY1495" s="55"/>
      <c r="ISZ1495" s="55"/>
      <c r="ITA1495" s="55"/>
      <c r="ITB1495" s="55"/>
      <c r="ITC1495" s="55"/>
      <c r="ITD1495" s="55"/>
      <c r="ITE1495" s="55"/>
      <c r="ITF1495" s="55"/>
      <c r="ITG1495" s="55"/>
      <c r="ITH1495" s="55"/>
      <c r="ITI1495" s="55"/>
      <c r="ITJ1495" s="55"/>
      <c r="ITK1495" s="55"/>
      <c r="ITL1495" s="55"/>
      <c r="ITM1495" s="55"/>
      <c r="ITN1495" s="55"/>
      <c r="ITO1495" s="55"/>
      <c r="ITP1495" s="55"/>
      <c r="ITQ1495" s="55"/>
      <c r="ITR1495" s="55"/>
      <c r="ITS1495" s="55"/>
      <c r="ITT1495" s="55"/>
      <c r="ITU1495" s="55"/>
      <c r="ITV1495" s="55"/>
      <c r="ITW1495" s="55"/>
      <c r="ITX1495" s="55"/>
      <c r="ITY1495" s="55"/>
      <c r="ITZ1495" s="55"/>
      <c r="IUA1495" s="55"/>
      <c r="IUB1495" s="55"/>
      <c r="IUC1495" s="55"/>
      <c r="IUD1495" s="55"/>
      <c r="IUE1495" s="55"/>
      <c r="IUF1495" s="55"/>
      <c r="IUG1495" s="55"/>
      <c r="IUH1495" s="55"/>
      <c r="IUI1495" s="55"/>
      <c r="IUJ1495" s="55"/>
      <c r="IUK1495" s="55"/>
      <c r="IUL1495" s="55"/>
      <c r="IUM1495" s="55"/>
      <c r="IUN1495" s="55"/>
      <c r="IUO1495" s="55"/>
      <c r="IUP1495" s="55"/>
      <c r="IUQ1495" s="55"/>
      <c r="IUR1495" s="55"/>
      <c r="IUS1495" s="55"/>
      <c r="IUT1495" s="55"/>
      <c r="IUU1495" s="55"/>
      <c r="IUV1495" s="55"/>
      <c r="IUW1495" s="55"/>
      <c r="IUX1495" s="55"/>
      <c r="IUY1495" s="55"/>
      <c r="IUZ1495" s="55"/>
      <c r="IVA1495" s="55"/>
      <c r="IVB1495" s="55"/>
      <c r="IVC1495" s="55"/>
      <c r="IVD1495" s="55"/>
      <c r="IVE1495" s="55"/>
      <c r="IVF1495" s="55"/>
      <c r="IVG1495" s="55"/>
      <c r="IVH1495" s="55"/>
      <c r="IVI1495" s="55"/>
      <c r="IVJ1495" s="55"/>
      <c r="IVK1495" s="55"/>
      <c r="IVL1495" s="55"/>
      <c r="IVM1495" s="55"/>
      <c r="IVN1495" s="55"/>
      <c r="IVO1495" s="55"/>
      <c r="IVP1495" s="55"/>
      <c r="IVQ1495" s="55"/>
      <c r="IVR1495" s="55"/>
      <c r="IVS1495" s="55"/>
      <c r="IVT1495" s="55"/>
      <c r="IVU1495" s="55"/>
      <c r="IVV1495" s="55"/>
      <c r="IVW1495" s="55"/>
      <c r="IVX1495" s="55"/>
      <c r="IVY1495" s="55"/>
      <c r="IVZ1495" s="55"/>
      <c r="IWA1495" s="55"/>
      <c r="IWB1495" s="55"/>
      <c r="IWC1495" s="55"/>
      <c r="IWD1495" s="55"/>
      <c r="IWE1495" s="55"/>
      <c r="IWF1495" s="55"/>
      <c r="IWG1495" s="55"/>
      <c r="IWH1495" s="55"/>
      <c r="IWI1495" s="55"/>
      <c r="IWJ1495" s="55"/>
      <c r="IWK1495" s="55"/>
      <c r="IWL1495" s="55"/>
      <c r="IWM1495" s="55"/>
      <c r="IWN1495" s="55"/>
      <c r="IWO1495" s="55"/>
      <c r="IWP1495" s="55"/>
      <c r="IWQ1495" s="55"/>
      <c r="IWR1495" s="55"/>
      <c r="IWS1495" s="55"/>
      <c r="IWT1495" s="55"/>
      <c r="IWU1495" s="55"/>
      <c r="IWV1495" s="55"/>
      <c r="IWW1495" s="55"/>
      <c r="IWX1495" s="55"/>
      <c r="IWY1495" s="55"/>
      <c r="IWZ1495" s="55"/>
      <c r="IXA1495" s="55"/>
      <c r="IXB1495" s="55"/>
      <c r="IXC1495" s="55"/>
      <c r="IXD1495" s="55"/>
      <c r="IXE1495" s="55"/>
      <c r="IXF1495" s="55"/>
      <c r="IXG1495" s="55"/>
      <c r="IXH1495" s="55"/>
      <c r="IXI1495" s="55"/>
      <c r="IXJ1495" s="55"/>
      <c r="IXK1495" s="55"/>
      <c r="IXL1495" s="55"/>
      <c r="IXM1495" s="55"/>
      <c r="IXN1495" s="55"/>
      <c r="IXO1495" s="55"/>
      <c r="IXP1495" s="55"/>
      <c r="IXQ1495" s="55"/>
      <c r="IXR1495" s="55"/>
      <c r="IXS1495" s="55"/>
      <c r="IXT1495" s="55"/>
      <c r="IXU1495" s="55"/>
      <c r="IXV1495" s="55"/>
      <c r="IXW1495" s="55"/>
      <c r="IXX1495" s="55"/>
      <c r="IXY1495" s="55"/>
      <c r="IXZ1495" s="55"/>
      <c r="IYA1495" s="55"/>
      <c r="IYB1495" s="55"/>
      <c r="IYC1495" s="55"/>
      <c r="IYD1495" s="55"/>
      <c r="IYE1495" s="55"/>
      <c r="IYF1495" s="55"/>
      <c r="IYG1495" s="55"/>
      <c r="IYH1495" s="55"/>
      <c r="IYI1495" s="55"/>
      <c r="IYJ1495" s="55"/>
      <c r="IYK1495" s="55"/>
      <c r="IYL1495" s="55"/>
      <c r="IYM1495" s="55"/>
      <c r="IYN1495" s="55"/>
      <c r="IYO1495" s="55"/>
      <c r="IYP1495" s="55"/>
      <c r="IYQ1495" s="55"/>
      <c r="IYR1495" s="55"/>
      <c r="IYS1495" s="55"/>
      <c r="IYT1495" s="55"/>
      <c r="IYU1495" s="55"/>
      <c r="IYV1495" s="55"/>
      <c r="IYW1495" s="55"/>
      <c r="IYX1495" s="55"/>
      <c r="IYY1495" s="55"/>
      <c r="IYZ1495" s="55"/>
      <c r="IZA1495" s="55"/>
      <c r="IZB1495" s="55"/>
      <c r="IZC1495" s="55"/>
      <c r="IZD1495" s="55"/>
      <c r="IZE1495" s="55"/>
      <c r="IZF1495" s="55"/>
      <c r="IZG1495" s="55"/>
      <c r="IZH1495" s="55"/>
      <c r="IZI1495" s="55"/>
      <c r="IZJ1495" s="55"/>
      <c r="IZK1495" s="55"/>
      <c r="IZL1495" s="55"/>
      <c r="IZM1495" s="55"/>
      <c r="IZN1495" s="55"/>
      <c r="IZO1495" s="55"/>
      <c r="IZP1495" s="55"/>
      <c r="IZQ1495" s="55"/>
      <c r="IZR1495" s="55"/>
      <c r="IZS1495" s="55"/>
      <c r="IZT1495" s="55"/>
      <c r="IZU1495" s="55"/>
      <c r="IZV1495" s="55"/>
      <c r="IZW1495" s="55"/>
      <c r="IZX1495" s="55"/>
      <c r="IZY1495" s="55"/>
      <c r="IZZ1495" s="55"/>
      <c r="JAA1495" s="55"/>
      <c r="JAB1495" s="55"/>
      <c r="JAC1495" s="55"/>
      <c r="JAD1495" s="55"/>
      <c r="JAE1495" s="55"/>
      <c r="JAF1495" s="55"/>
      <c r="JAG1495" s="55"/>
      <c r="JAH1495" s="55"/>
      <c r="JAI1495" s="55"/>
      <c r="JAJ1495" s="55"/>
      <c r="JAK1495" s="55"/>
      <c r="JAL1495" s="55"/>
      <c r="JAM1495" s="55"/>
      <c r="JAN1495" s="55"/>
      <c r="JAO1495" s="55"/>
      <c r="JAP1495" s="55"/>
      <c r="JAQ1495" s="55"/>
      <c r="JAR1495" s="55"/>
      <c r="JAS1495" s="55"/>
      <c r="JAT1495" s="55"/>
      <c r="JAU1495" s="55"/>
      <c r="JAV1495" s="55"/>
      <c r="JAW1495" s="55"/>
      <c r="JAX1495" s="55"/>
      <c r="JAY1495" s="55"/>
      <c r="JAZ1495" s="55"/>
      <c r="JBA1495" s="55"/>
      <c r="JBB1495" s="55"/>
      <c r="JBC1495" s="55"/>
      <c r="JBD1495" s="55"/>
      <c r="JBE1495" s="55"/>
      <c r="JBF1495" s="55"/>
      <c r="JBG1495" s="55"/>
      <c r="JBH1495" s="55"/>
      <c r="JBI1495" s="55"/>
      <c r="JBJ1495" s="55"/>
      <c r="JBK1495" s="55"/>
      <c r="JBL1495" s="55"/>
      <c r="JBM1495" s="55"/>
      <c r="JBN1495" s="55"/>
      <c r="JBO1495" s="55"/>
      <c r="JBP1495" s="55"/>
      <c r="JBQ1495" s="55"/>
      <c r="JBR1495" s="55"/>
      <c r="JBS1495" s="55"/>
      <c r="JBT1495" s="55"/>
      <c r="JBU1495" s="55"/>
      <c r="JBV1495" s="55"/>
      <c r="JBW1495" s="55"/>
      <c r="JBX1495" s="55"/>
      <c r="JBY1495" s="55"/>
      <c r="JBZ1495" s="55"/>
      <c r="JCA1495" s="55"/>
      <c r="JCB1495" s="55"/>
      <c r="JCC1495" s="55"/>
      <c r="JCD1495" s="55"/>
      <c r="JCE1495" s="55"/>
      <c r="JCF1495" s="55"/>
      <c r="JCG1495" s="55"/>
      <c r="JCH1495" s="55"/>
      <c r="JCI1495" s="55"/>
      <c r="JCJ1495" s="55"/>
      <c r="JCK1495" s="55"/>
      <c r="JCL1495" s="55"/>
      <c r="JCM1495" s="55"/>
      <c r="JCN1495" s="55"/>
      <c r="JCO1495" s="55"/>
      <c r="JCP1495" s="55"/>
      <c r="JCQ1495" s="55"/>
      <c r="JCR1495" s="55"/>
      <c r="JCS1495" s="55"/>
      <c r="JCT1495" s="55"/>
      <c r="JCU1495" s="55"/>
      <c r="JCV1495" s="55"/>
      <c r="JCW1495" s="55"/>
      <c r="JCX1495" s="55"/>
      <c r="JCY1495" s="55"/>
      <c r="JCZ1495" s="55"/>
      <c r="JDA1495" s="55"/>
      <c r="JDB1495" s="55"/>
      <c r="JDC1495" s="55"/>
      <c r="JDD1495" s="55"/>
      <c r="JDE1495" s="55"/>
      <c r="JDF1495" s="55"/>
      <c r="JDG1495" s="55"/>
      <c r="JDH1495" s="55"/>
      <c r="JDI1495" s="55"/>
      <c r="JDJ1495" s="55"/>
      <c r="JDK1495" s="55"/>
      <c r="JDL1495" s="55"/>
      <c r="JDM1495" s="55"/>
      <c r="JDN1495" s="55"/>
      <c r="JDO1495" s="55"/>
      <c r="JDP1495" s="55"/>
      <c r="JDQ1495" s="55"/>
      <c r="JDR1495" s="55"/>
      <c r="JDS1495" s="55"/>
      <c r="JDT1495" s="55"/>
      <c r="JDU1495" s="55"/>
      <c r="JDV1495" s="55"/>
      <c r="JDW1495" s="55"/>
      <c r="JDX1495" s="55"/>
      <c r="JDY1495" s="55"/>
      <c r="JDZ1495" s="55"/>
      <c r="JEA1495" s="55"/>
      <c r="JEB1495" s="55"/>
      <c r="JEC1495" s="55"/>
      <c r="JED1495" s="55"/>
      <c r="JEE1495" s="55"/>
      <c r="JEF1495" s="55"/>
      <c r="JEG1495" s="55"/>
      <c r="JEH1495" s="55"/>
      <c r="JEI1495" s="55"/>
      <c r="JEJ1495" s="55"/>
      <c r="JEK1495" s="55"/>
      <c r="JEL1495" s="55"/>
      <c r="JEM1495" s="55"/>
      <c r="JEN1495" s="55"/>
      <c r="JEO1495" s="55"/>
      <c r="JEP1495" s="55"/>
      <c r="JEQ1495" s="55"/>
      <c r="JER1495" s="55"/>
      <c r="JES1495" s="55"/>
      <c r="JET1495" s="55"/>
      <c r="JEU1495" s="55"/>
      <c r="JEV1495" s="55"/>
      <c r="JEW1495" s="55"/>
      <c r="JEX1495" s="55"/>
      <c r="JEY1495" s="55"/>
      <c r="JEZ1495" s="55"/>
      <c r="JFA1495" s="55"/>
      <c r="JFB1495" s="55"/>
      <c r="JFC1495" s="55"/>
      <c r="JFD1495" s="55"/>
      <c r="JFE1495" s="55"/>
      <c r="JFF1495" s="55"/>
      <c r="JFG1495" s="55"/>
      <c r="JFH1495" s="55"/>
      <c r="JFI1495" s="55"/>
      <c r="JFJ1495" s="55"/>
      <c r="JFK1495" s="55"/>
      <c r="JFL1495" s="55"/>
      <c r="JFM1495" s="55"/>
      <c r="JFN1495" s="55"/>
      <c r="JFO1495" s="55"/>
      <c r="JFP1495" s="55"/>
      <c r="JFQ1495" s="55"/>
      <c r="JFR1495" s="55"/>
      <c r="JFS1495" s="55"/>
      <c r="JFT1495" s="55"/>
      <c r="JFU1495" s="55"/>
      <c r="JFV1495" s="55"/>
      <c r="JFW1495" s="55"/>
      <c r="JFX1495" s="55"/>
      <c r="JFY1495" s="55"/>
      <c r="JFZ1495" s="55"/>
      <c r="JGA1495" s="55"/>
      <c r="JGB1495" s="55"/>
      <c r="JGC1495" s="55"/>
      <c r="JGD1495" s="55"/>
      <c r="JGE1495" s="55"/>
      <c r="JGF1495" s="55"/>
      <c r="JGG1495" s="55"/>
      <c r="JGH1495" s="55"/>
      <c r="JGI1495" s="55"/>
      <c r="JGJ1495" s="55"/>
      <c r="JGK1495" s="55"/>
      <c r="JGL1495" s="55"/>
      <c r="JGM1495" s="55"/>
      <c r="JGN1495" s="55"/>
      <c r="JGO1495" s="55"/>
      <c r="JGP1495" s="55"/>
      <c r="JGQ1495" s="55"/>
      <c r="JGR1495" s="55"/>
      <c r="JGS1495" s="55"/>
      <c r="JGT1495" s="55"/>
      <c r="JGU1495" s="55"/>
      <c r="JGV1495" s="55"/>
      <c r="JGW1495" s="55"/>
      <c r="JGX1495" s="55"/>
      <c r="JGY1495" s="55"/>
      <c r="JGZ1495" s="55"/>
      <c r="JHA1495" s="55"/>
      <c r="JHB1495" s="55"/>
      <c r="JHC1495" s="55"/>
      <c r="JHD1495" s="55"/>
      <c r="JHE1495" s="55"/>
      <c r="JHF1495" s="55"/>
      <c r="JHG1495" s="55"/>
      <c r="JHH1495" s="55"/>
      <c r="JHI1495" s="55"/>
      <c r="JHJ1495" s="55"/>
      <c r="JHK1495" s="55"/>
      <c r="JHL1495" s="55"/>
      <c r="JHM1495" s="55"/>
      <c r="JHN1495" s="55"/>
      <c r="JHO1495" s="55"/>
      <c r="JHP1495" s="55"/>
      <c r="JHQ1495" s="55"/>
      <c r="JHR1495" s="55"/>
      <c r="JHS1495" s="55"/>
      <c r="JHT1495" s="55"/>
      <c r="JHU1495" s="55"/>
      <c r="JHV1495" s="55"/>
      <c r="JHW1495" s="55"/>
      <c r="JHX1495" s="55"/>
      <c r="JHY1495" s="55"/>
      <c r="JHZ1495" s="55"/>
      <c r="JIA1495" s="55"/>
      <c r="JIB1495" s="55"/>
      <c r="JIC1495" s="55"/>
      <c r="JID1495" s="55"/>
      <c r="JIE1495" s="55"/>
      <c r="JIF1495" s="55"/>
      <c r="JIG1495" s="55"/>
      <c r="JIH1495" s="55"/>
      <c r="JII1495" s="55"/>
      <c r="JIJ1495" s="55"/>
      <c r="JIK1495" s="55"/>
      <c r="JIL1495" s="55"/>
      <c r="JIM1495" s="55"/>
      <c r="JIN1495" s="55"/>
      <c r="JIO1495" s="55"/>
      <c r="JIP1495" s="55"/>
      <c r="JIQ1495" s="55"/>
      <c r="JIR1495" s="55"/>
      <c r="JIS1495" s="55"/>
      <c r="JIT1495" s="55"/>
      <c r="JIU1495" s="55"/>
      <c r="JIV1495" s="55"/>
      <c r="JIW1495" s="55"/>
      <c r="JIX1495" s="55"/>
      <c r="JIY1495" s="55"/>
      <c r="JIZ1495" s="55"/>
      <c r="JJA1495" s="55"/>
      <c r="JJB1495" s="55"/>
      <c r="JJC1495" s="55"/>
      <c r="JJD1495" s="55"/>
      <c r="JJE1495" s="55"/>
      <c r="JJF1495" s="55"/>
      <c r="JJG1495" s="55"/>
      <c r="JJH1495" s="55"/>
      <c r="JJI1495" s="55"/>
      <c r="JJJ1495" s="55"/>
      <c r="JJK1495" s="55"/>
      <c r="JJL1495" s="55"/>
      <c r="JJM1495" s="55"/>
      <c r="JJN1495" s="55"/>
      <c r="JJO1495" s="55"/>
      <c r="JJP1495" s="55"/>
      <c r="JJQ1495" s="55"/>
      <c r="JJR1495" s="55"/>
      <c r="JJS1495" s="55"/>
      <c r="JJT1495" s="55"/>
      <c r="JJU1495" s="55"/>
      <c r="JJV1495" s="55"/>
      <c r="JJW1495" s="55"/>
      <c r="JJX1495" s="55"/>
      <c r="JJY1495" s="55"/>
      <c r="JJZ1495" s="55"/>
      <c r="JKA1495" s="55"/>
      <c r="JKB1495" s="55"/>
      <c r="JKC1495" s="55"/>
      <c r="JKD1495" s="55"/>
      <c r="JKE1495" s="55"/>
      <c r="JKF1495" s="55"/>
      <c r="JKG1495" s="55"/>
      <c r="JKH1495" s="55"/>
      <c r="JKI1495" s="55"/>
      <c r="JKJ1495" s="55"/>
      <c r="JKK1495" s="55"/>
      <c r="JKL1495" s="55"/>
      <c r="JKM1495" s="55"/>
      <c r="JKN1495" s="55"/>
      <c r="JKO1495" s="55"/>
      <c r="JKP1495" s="55"/>
      <c r="JKQ1495" s="55"/>
      <c r="JKR1495" s="55"/>
      <c r="JKS1495" s="55"/>
      <c r="JKT1495" s="55"/>
      <c r="JKU1495" s="55"/>
      <c r="JKV1495" s="55"/>
      <c r="JKW1495" s="55"/>
      <c r="JKX1495" s="55"/>
      <c r="JKY1495" s="55"/>
      <c r="JKZ1495" s="55"/>
      <c r="JLA1495" s="55"/>
      <c r="JLB1495" s="55"/>
      <c r="JLC1495" s="55"/>
      <c r="JLD1495" s="55"/>
      <c r="JLE1495" s="55"/>
      <c r="JLF1495" s="55"/>
      <c r="JLG1495" s="55"/>
      <c r="JLH1495" s="55"/>
      <c r="JLI1495" s="55"/>
      <c r="JLJ1495" s="55"/>
      <c r="JLK1495" s="55"/>
      <c r="JLL1495" s="55"/>
      <c r="JLM1495" s="55"/>
      <c r="JLN1495" s="55"/>
      <c r="JLO1495" s="55"/>
      <c r="JLP1495" s="55"/>
      <c r="JLQ1495" s="55"/>
      <c r="JLR1495" s="55"/>
      <c r="JLS1495" s="55"/>
      <c r="JLT1495" s="55"/>
      <c r="JLU1495" s="55"/>
      <c r="JLV1495" s="55"/>
      <c r="JLW1495" s="55"/>
      <c r="JLX1495" s="55"/>
      <c r="JLY1495" s="55"/>
      <c r="JLZ1495" s="55"/>
      <c r="JMA1495" s="55"/>
      <c r="JMB1495" s="55"/>
      <c r="JMC1495" s="55"/>
      <c r="JMD1495" s="55"/>
      <c r="JME1495" s="55"/>
      <c r="JMF1495" s="55"/>
      <c r="JMG1495" s="55"/>
      <c r="JMH1495" s="55"/>
      <c r="JMI1495" s="55"/>
      <c r="JMJ1495" s="55"/>
      <c r="JMK1495" s="55"/>
      <c r="JML1495" s="55"/>
      <c r="JMM1495" s="55"/>
      <c r="JMN1495" s="55"/>
      <c r="JMO1495" s="55"/>
      <c r="JMP1495" s="55"/>
      <c r="JMQ1495" s="55"/>
      <c r="JMR1495" s="55"/>
      <c r="JMS1495" s="55"/>
      <c r="JMT1495" s="55"/>
      <c r="JMU1495" s="55"/>
      <c r="JMV1495" s="55"/>
      <c r="JMW1495" s="55"/>
      <c r="JMX1495" s="55"/>
      <c r="JMY1495" s="55"/>
      <c r="JMZ1495" s="55"/>
      <c r="JNA1495" s="55"/>
      <c r="JNB1495" s="55"/>
      <c r="JNC1495" s="55"/>
      <c r="JND1495" s="55"/>
      <c r="JNE1495" s="55"/>
      <c r="JNF1495" s="55"/>
      <c r="JNG1495" s="55"/>
      <c r="JNH1495" s="55"/>
      <c r="JNI1495" s="55"/>
      <c r="JNJ1495" s="55"/>
      <c r="JNK1495" s="55"/>
      <c r="JNL1495" s="55"/>
      <c r="JNM1495" s="55"/>
      <c r="JNN1495" s="55"/>
      <c r="JNO1495" s="55"/>
      <c r="JNP1495" s="55"/>
      <c r="JNQ1495" s="55"/>
      <c r="JNR1495" s="55"/>
      <c r="JNS1495" s="55"/>
      <c r="JNT1495" s="55"/>
      <c r="JNU1495" s="55"/>
      <c r="JNV1495" s="55"/>
      <c r="JNW1495" s="55"/>
      <c r="JNX1495" s="55"/>
      <c r="JNY1495" s="55"/>
      <c r="JNZ1495" s="55"/>
      <c r="JOA1495" s="55"/>
      <c r="JOB1495" s="55"/>
      <c r="JOC1495" s="55"/>
      <c r="JOD1495" s="55"/>
      <c r="JOE1495" s="55"/>
      <c r="JOF1495" s="55"/>
      <c r="JOG1495" s="55"/>
      <c r="JOH1495" s="55"/>
      <c r="JOI1495" s="55"/>
      <c r="JOJ1495" s="55"/>
      <c r="JOK1495" s="55"/>
      <c r="JOL1495" s="55"/>
      <c r="JOM1495" s="55"/>
      <c r="JON1495" s="55"/>
      <c r="JOO1495" s="55"/>
      <c r="JOP1495" s="55"/>
      <c r="JOQ1495" s="55"/>
      <c r="JOR1495" s="55"/>
      <c r="JOS1495" s="55"/>
      <c r="JOT1495" s="55"/>
      <c r="JOU1495" s="55"/>
      <c r="JOV1495" s="55"/>
      <c r="JOW1495" s="55"/>
      <c r="JOX1495" s="55"/>
      <c r="JOY1495" s="55"/>
      <c r="JOZ1495" s="55"/>
      <c r="JPA1495" s="55"/>
      <c r="JPB1495" s="55"/>
      <c r="JPC1495" s="55"/>
      <c r="JPD1495" s="55"/>
      <c r="JPE1495" s="55"/>
      <c r="JPF1495" s="55"/>
      <c r="JPG1495" s="55"/>
      <c r="JPH1495" s="55"/>
      <c r="JPI1495" s="55"/>
      <c r="JPJ1495" s="55"/>
      <c r="JPK1495" s="55"/>
      <c r="JPL1495" s="55"/>
      <c r="JPM1495" s="55"/>
      <c r="JPN1495" s="55"/>
      <c r="JPO1495" s="55"/>
      <c r="JPP1495" s="55"/>
      <c r="JPQ1495" s="55"/>
      <c r="JPR1495" s="55"/>
      <c r="JPS1495" s="55"/>
      <c r="JPT1495" s="55"/>
      <c r="JPU1495" s="55"/>
      <c r="JPV1495" s="55"/>
      <c r="JPW1495" s="55"/>
      <c r="JPX1495" s="55"/>
      <c r="JPY1495" s="55"/>
      <c r="JPZ1495" s="55"/>
      <c r="JQA1495" s="55"/>
      <c r="JQB1495" s="55"/>
      <c r="JQC1495" s="55"/>
      <c r="JQD1495" s="55"/>
      <c r="JQE1495" s="55"/>
      <c r="JQF1495" s="55"/>
      <c r="JQG1495" s="55"/>
      <c r="JQH1495" s="55"/>
      <c r="JQI1495" s="55"/>
      <c r="JQJ1495" s="55"/>
      <c r="JQK1495" s="55"/>
      <c r="JQL1495" s="55"/>
      <c r="JQM1495" s="55"/>
      <c r="JQN1495" s="55"/>
      <c r="JQO1495" s="55"/>
      <c r="JQP1495" s="55"/>
      <c r="JQQ1495" s="55"/>
      <c r="JQR1495" s="55"/>
      <c r="JQS1495" s="55"/>
      <c r="JQT1495" s="55"/>
      <c r="JQU1495" s="55"/>
      <c r="JQV1495" s="55"/>
      <c r="JQW1495" s="55"/>
      <c r="JQX1495" s="55"/>
      <c r="JQY1495" s="55"/>
      <c r="JQZ1495" s="55"/>
      <c r="JRA1495" s="55"/>
      <c r="JRB1495" s="55"/>
      <c r="JRC1495" s="55"/>
      <c r="JRD1495" s="55"/>
      <c r="JRE1495" s="55"/>
      <c r="JRF1495" s="55"/>
      <c r="JRG1495" s="55"/>
      <c r="JRH1495" s="55"/>
      <c r="JRI1495" s="55"/>
      <c r="JRJ1495" s="55"/>
      <c r="JRK1495" s="55"/>
      <c r="JRL1495" s="55"/>
      <c r="JRM1495" s="55"/>
      <c r="JRN1495" s="55"/>
      <c r="JRO1495" s="55"/>
      <c r="JRP1495" s="55"/>
      <c r="JRQ1495" s="55"/>
      <c r="JRR1495" s="55"/>
      <c r="JRS1495" s="55"/>
      <c r="JRT1495" s="55"/>
      <c r="JRU1495" s="55"/>
      <c r="JRV1495" s="55"/>
      <c r="JRW1495" s="55"/>
      <c r="JRX1495" s="55"/>
      <c r="JRY1495" s="55"/>
      <c r="JRZ1495" s="55"/>
      <c r="JSA1495" s="55"/>
      <c r="JSB1495" s="55"/>
      <c r="JSC1495" s="55"/>
      <c r="JSD1495" s="55"/>
      <c r="JSE1495" s="55"/>
      <c r="JSF1495" s="55"/>
      <c r="JSG1495" s="55"/>
      <c r="JSH1495" s="55"/>
      <c r="JSI1495" s="55"/>
      <c r="JSJ1495" s="55"/>
      <c r="JSK1495" s="55"/>
      <c r="JSL1495" s="55"/>
      <c r="JSM1495" s="55"/>
      <c r="JSN1495" s="55"/>
      <c r="JSO1495" s="55"/>
      <c r="JSP1495" s="55"/>
      <c r="JSQ1495" s="55"/>
      <c r="JSR1495" s="55"/>
      <c r="JSS1495" s="55"/>
      <c r="JST1495" s="55"/>
      <c r="JSU1495" s="55"/>
      <c r="JSV1495" s="55"/>
      <c r="JSW1495" s="55"/>
      <c r="JSX1495" s="55"/>
      <c r="JSY1495" s="55"/>
      <c r="JSZ1495" s="55"/>
      <c r="JTA1495" s="55"/>
      <c r="JTB1495" s="55"/>
      <c r="JTC1495" s="55"/>
      <c r="JTD1495" s="55"/>
      <c r="JTE1495" s="55"/>
      <c r="JTF1495" s="55"/>
      <c r="JTG1495" s="55"/>
      <c r="JTH1495" s="55"/>
      <c r="JTI1495" s="55"/>
      <c r="JTJ1495" s="55"/>
      <c r="JTK1495" s="55"/>
      <c r="JTL1495" s="55"/>
      <c r="JTM1495" s="55"/>
      <c r="JTN1495" s="55"/>
      <c r="JTO1495" s="55"/>
      <c r="JTP1495" s="55"/>
      <c r="JTQ1495" s="55"/>
      <c r="JTR1495" s="55"/>
      <c r="JTS1495" s="55"/>
      <c r="JTT1495" s="55"/>
      <c r="JTU1495" s="55"/>
      <c r="JTV1495" s="55"/>
      <c r="JTW1495" s="55"/>
      <c r="JTX1495" s="55"/>
      <c r="JTY1495" s="55"/>
      <c r="JTZ1495" s="55"/>
      <c r="JUA1495" s="55"/>
      <c r="JUB1495" s="55"/>
      <c r="JUC1495" s="55"/>
      <c r="JUD1495" s="55"/>
      <c r="JUE1495" s="55"/>
      <c r="JUF1495" s="55"/>
      <c r="JUG1495" s="55"/>
      <c r="JUH1495" s="55"/>
      <c r="JUI1495" s="55"/>
      <c r="JUJ1495" s="55"/>
      <c r="JUK1495" s="55"/>
      <c r="JUL1495" s="55"/>
      <c r="JUM1495" s="55"/>
      <c r="JUN1495" s="55"/>
      <c r="JUO1495" s="55"/>
      <c r="JUP1495" s="55"/>
      <c r="JUQ1495" s="55"/>
      <c r="JUR1495" s="55"/>
      <c r="JUS1495" s="55"/>
      <c r="JUT1495" s="55"/>
      <c r="JUU1495" s="55"/>
      <c r="JUV1495" s="55"/>
      <c r="JUW1495" s="55"/>
      <c r="JUX1495" s="55"/>
      <c r="JUY1495" s="55"/>
      <c r="JUZ1495" s="55"/>
      <c r="JVA1495" s="55"/>
      <c r="JVB1495" s="55"/>
      <c r="JVC1495" s="55"/>
      <c r="JVD1495" s="55"/>
      <c r="JVE1495" s="55"/>
      <c r="JVF1495" s="55"/>
      <c r="JVG1495" s="55"/>
      <c r="JVH1495" s="55"/>
      <c r="JVI1495" s="55"/>
      <c r="JVJ1495" s="55"/>
      <c r="JVK1495" s="55"/>
      <c r="JVL1495" s="55"/>
      <c r="JVM1495" s="55"/>
      <c r="JVN1495" s="55"/>
      <c r="JVO1495" s="55"/>
      <c r="JVP1495" s="55"/>
      <c r="JVQ1495" s="55"/>
      <c r="JVR1495" s="55"/>
      <c r="JVS1495" s="55"/>
      <c r="JVT1495" s="55"/>
      <c r="JVU1495" s="55"/>
      <c r="JVV1495" s="55"/>
      <c r="JVW1495" s="55"/>
      <c r="JVX1495" s="55"/>
      <c r="JVY1495" s="55"/>
      <c r="JVZ1495" s="55"/>
      <c r="JWA1495" s="55"/>
      <c r="JWB1495" s="55"/>
      <c r="JWC1495" s="55"/>
      <c r="JWD1495" s="55"/>
      <c r="JWE1495" s="55"/>
      <c r="JWF1495" s="55"/>
      <c r="JWG1495" s="55"/>
      <c r="JWH1495" s="55"/>
      <c r="JWI1495" s="55"/>
      <c r="JWJ1495" s="55"/>
      <c r="JWK1495" s="55"/>
      <c r="JWL1495" s="55"/>
      <c r="JWM1495" s="55"/>
      <c r="JWN1495" s="55"/>
      <c r="JWO1495" s="55"/>
      <c r="JWP1495" s="55"/>
      <c r="JWQ1495" s="55"/>
      <c r="JWR1495" s="55"/>
      <c r="JWS1495" s="55"/>
      <c r="JWT1495" s="55"/>
      <c r="JWU1495" s="55"/>
      <c r="JWV1495" s="55"/>
      <c r="JWW1495" s="55"/>
      <c r="JWX1495" s="55"/>
      <c r="JWY1495" s="55"/>
      <c r="JWZ1495" s="55"/>
      <c r="JXA1495" s="55"/>
      <c r="JXB1495" s="55"/>
      <c r="JXC1495" s="55"/>
      <c r="JXD1495" s="55"/>
      <c r="JXE1495" s="55"/>
      <c r="JXF1495" s="55"/>
      <c r="JXG1495" s="55"/>
      <c r="JXH1495" s="55"/>
      <c r="JXI1495" s="55"/>
      <c r="JXJ1495" s="55"/>
      <c r="JXK1495" s="55"/>
      <c r="JXL1495" s="55"/>
      <c r="JXM1495" s="55"/>
      <c r="JXN1495" s="55"/>
      <c r="JXO1495" s="55"/>
      <c r="JXP1495" s="55"/>
      <c r="JXQ1495" s="55"/>
      <c r="JXR1495" s="55"/>
      <c r="JXS1495" s="55"/>
      <c r="JXT1495" s="55"/>
      <c r="JXU1495" s="55"/>
      <c r="JXV1495" s="55"/>
      <c r="JXW1495" s="55"/>
      <c r="JXX1495" s="55"/>
      <c r="JXY1495" s="55"/>
      <c r="JXZ1495" s="55"/>
      <c r="JYA1495" s="55"/>
      <c r="JYB1495" s="55"/>
      <c r="JYC1495" s="55"/>
      <c r="JYD1495" s="55"/>
      <c r="JYE1495" s="55"/>
      <c r="JYF1495" s="55"/>
      <c r="JYG1495" s="55"/>
      <c r="JYH1495" s="55"/>
      <c r="JYI1495" s="55"/>
      <c r="JYJ1495" s="55"/>
      <c r="JYK1495" s="55"/>
      <c r="JYL1495" s="55"/>
      <c r="JYM1495" s="55"/>
      <c r="JYN1495" s="55"/>
      <c r="JYO1495" s="55"/>
      <c r="JYP1495" s="55"/>
      <c r="JYQ1495" s="55"/>
      <c r="JYR1495" s="55"/>
      <c r="JYS1495" s="55"/>
      <c r="JYT1495" s="55"/>
      <c r="JYU1495" s="55"/>
      <c r="JYV1495" s="55"/>
      <c r="JYW1495" s="55"/>
      <c r="JYX1495" s="55"/>
      <c r="JYY1495" s="55"/>
      <c r="JYZ1495" s="55"/>
      <c r="JZA1495" s="55"/>
      <c r="JZB1495" s="55"/>
      <c r="JZC1495" s="55"/>
      <c r="JZD1495" s="55"/>
      <c r="JZE1495" s="55"/>
      <c r="JZF1495" s="55"/>
      <c r="JZG1495" s="55"/>
      <c r="JZH1495" s="55"/>
      <c r="JZI1495" s="55"/>
      <c r="JZJ1495" s="55"/>
      <c r="JZK1495" s="55"/>
      <c r="JZL1495" s="55"/>
      <c r="JZM1495" s="55"/>
      <c r="JZN1495" s="55"/>
      <c r="JZO1495" s="55"/>
      <c r="JZP1495" s="55"/>
      <c r="JZQ1495" s="55"/>
      <c r="JZR1495" s="55"/>
      <c r="JZS1495" s="55"/>
      <c r="JZT1495" s="55"/>
      <c r="JZU1495" s="55"/>
      <c r="JZV1495" s="55"/>
      <c r="JZW1495" s="55"/>
      <c r="JZX1495" s="55"/>
      <c r="JZY1495" s="55"/>
      <c r="JZZ1495" s="55"/>
      <c r="KAA1495" s="55"/>
      <c r="KAB1495" s="55"/>
      <c r="KAC1495" s="55"/>
      <c r="KAD1495" s="55"/>
      <c r="KAE1495" s="55"/>
      <c r="KAF1495" s="55"/>
      <c r="KAG1495" s="55"/>
      <c r="KAH1495" s="55"/>
      <c r="KAI1495" s="55"/>
      <c r="KAJ1495" s="55"/>
      <c r="KAK1495" s="55"/>
      <c r="KAL1495" s="55"/>
      <c r="KAM1495" s="55"/>
      <c r="KAN1495" s="55"/>
      <c r="KAO1495" s="55"/>
      <c r="KAP1495" s="55"/>
      <c r="KAQ1495" s="55"/>
      <c r="KAR1495" s="55"/>
      <c r="KAS1495" s="55"/>
      <c r="KAT1495" s="55"/>
      <c r="KAU1495" s="55"/>
      <c r="KAV1495" s="55"/>
      <c r="KAW1495" s="55"/>
      <c r="KAX1495" s="55"/>
      <c r="KAY1495" s="55"/>
      <c r="KAZ1495" s="55"/>
      <c r="KBA1495" s="55"/>
      <c r="KBB1495" s="55"/>
      <c r="KBC1495" s="55"/>
      <c r="KBD1495" s="55"/>
      <c r="KBE1495" s="55"/>
      <c r="KBF1495" s="55"/>
      <c r="KBG1495" s="55"/>
      <c r="KBH1495" s="55"/>
      <c r="KBI1495" s="55"/>
      <c r="KBJ1495" s="55"/>
      <c r="KBK1495" s="55"/>
      <c r="KBL1495" s="55"/>
      <c r="KBM1495" s="55"/>
      <c r="KBN1495" s="55"/>
      <c r="KBO1495" s="55"/>
      <c r="KBP1495" s="55"/>
      <c r="KBQ1495" s="55"/>
      <c r="KBR1495" s="55"/>
      <c r="KBS1495" s="55"/>
      <c r="KBT1495" s="55"/>
      <c r="KBU1495" s="55"/>
      <c r="KBV1495" s="55"/>
      <c r="KBW1495" s="55"/>
      <c r="KBX1495" s="55"/>
      <c r="KBY1495" s="55"/>
      <c r="KBZ1495" s="55"/>
      <c r="KCA1495" s="55"/>
      <c r="KCB1495" s="55"/>
      <c r="KCC1495" s="55"/>
      <c r="KCD1495" s="55"/>
      <c r="KCE1495" s="55"/>
      <c r="KCF1495" s="55"/>
      <c r="KCG1495" s="55"/>
      <c r="KCH1495" s="55"/>
      <c r="KCI1495" s="55"/>
      <c r="KCJ1495" s="55"/>
      <c r="KCK1495" s="55"/>
      <c r="KCL1495" s="55"/>
      <c r="KCM1495" s="55"/>
      <c r="KCN1495" s="55"/>
      <c r="KCO1495" s="55"/>
      <c r="KCP1495" s="55"/>
      <c r="KCQ1495" s="55"/>
      <c r="KCR1495" s="55"/>
      <c r="KCS1495" s="55"/>
      <c r="KCT1495" s="55"/>
      <c r="KCU1495" s="55"/>
      <c r="KCV1495" s="55"/>
      <c r="KCW1495" s="55"/>
      <c r="KCX1495" s="55"/>
      <c r="KCY1495" s="55"/>
      <c r="KCZ1495" s="55"/>
      <c r="KDA1495" s="55"/>
      <c r="KDB1495" s="55"/>
      <c r="KDC1495" s="55"/>
      <c r="KDD1495" s="55"/>
      <c r="KDE1495" s="55"/>
      <c r="KDF1495" s="55"/>
      <c r="KDG1495" s="55"/>
      <c r="KDH1495" s="55"/>
      <c r="KDI1495" s="55"/>
      <c r="KDJ1495" s="55"/>
      <c r="KDK1495" s="55"/>
      <c r="KDL1495" s="55"/>
      <c r="KDM1495" s="55"/>
      <c r="KDN1495" s="55"/>
      <c r="KDO1495" s="55"/>
      <c r="KDP1495" s="55"/>
      <c r="KDQ1495" s="55"/>
      <c r="KDR1495" s="55"/>
      <c r="KDS1495" s="55"/>
      <c r="KDT1495" s="55"/>
      <c r="KDU1495" s="55"/>
      <c r="KDV1495" s="55"/>
      <c r="KDW1495" s="55"/>
      <c r="KDX1495" s="55"/>
      <c r="KDY1495" s="55"/>
      <c r="KDZ1495" s="55"/>
      <c r="KEA1495" s="55"/>
      <c r="KEB1495" s="55"/>
      <c r="KEC1495" s="55"/>
      <c r="KED1495" s="55"/>
      <c r="KEE1495" s="55"/>
      <c r="KEF1495" s="55"/>
      <c r="KEG1495" s="55"/>
      <c r="KEH1495" s="55"/>
      <c r="KEI1495" s="55"/>
      <c r="KEJ1495" s="55"/>
      <c r="KEK1495" s="55"/>
      <c r="KEL1495" s="55"/>
      <c r="KEM1495" s="55"/>
      <c r="KEN1495" s="55"/>
      <c r="KEO1495" s="55"/>
      <c r="KEP1495" s="55"/>
      <c r="KEQ1495" s="55"/>
      <c r="KER1495" s="55"/>
      <c r="KES1495" s="55"/>
      <c r="KET1495" s="55"/>
      <c r="KEU1495" s="55"/>
      <c r="KEV1495" s="55"/>
      <c r="KEW1495" s="55"/>
      <c r="KEX1495" s="55"/>
      <c r="KEY1495" s="55"/>
      <c r="KEZ1495" s="55"/>
      <c r="KFA1495" s="55"/>
      <c r="KFB1495" s="55"/>
      <c r="KFC1495" s="55"/>
      <c r="KFD1495" s="55"/>
      <c r="KFE1495" s="55"/>
      <c r="KFF1495" s="55"/>
      <c r="KFG1495" s="55"/>
      <c r="KFH1495" s="55"/>
      <c r="KFI1495" s="55"/>
      <c r="KFJ1495" s="55"/>
      <c r="KFK1495" s="55"/>
      <c r="KFL1495" s="55"/>
      <c r="KFM1495" s="55"/>
      <c r="KFN1495" s="55"/>
      <c r="KFO1495" s="55"/>
      <c r="KFP1495" s="55"/>
      <c r="KFQ1495" s="55"/>
      <c r="KFR1495" s="55"/>
      <c r="KFS1495" s="55"/>
      <c r="KFT1495" s="55"/>
      <c r="KFU1495" s="55"/>
      <c r="KFV1495" s="55"/>
      <c r="KFW1495" s="55"/>
      <c r="KFX1495" s="55"/>
      <c r="KFY1495" s="55"/>
      <c r="KFZ1495" s="55"/>
      <c r="KGA1495" s="55"/>
      <c r="KGB1495" s="55"/>
      <c r="KGC1495" s="55"/>
      <c r="KGD1495" s="55"/>
      <c r="KGE1495" s="55"/>
      <c r="KGF1495" s="55"/>
      <c r="KGG1495" s="55"/>
      <c r="KGH1495" s="55"/>
      <c r="KGI1495" s="55"/>
      <c r="KGJ1495" s="55"/>
      <c r="KGK1495" s="55"/>
      <c r="KGL1495" s="55"/>
      <c r="KGM1495" s="55"/>
      <c r="KGN1495" s="55"/>
      <c r="KGO1495" s="55"/>
      <c r="KGP1495" s="55"/>
      <c r="KGQ1495" s="55"/>
      <c r="KGR1495" s="55"/>
      <c r="KGS1495" s="55"/>
      <c r="KGT1495" s="55"/>
      <c r="KGU1495" s="55"/>
      <c r="KGV1495" s="55"/>
      <c r="KGW1495" s="55"/>
      <c r="KGX1495" s="55"/>
      <c r="KGY1495" s="55"/>
      <c r="KGZ1495" s="55"/>
      <c r="KHA1495" s="55"/>
      <c r="KHB1495" s="55"/>
      <c r="KHC1495" s="55"/>
      <c r="KHD1495" s="55"/>
      <c r="KHE1495" s="55"/>
      <c r="KHF1495" s="55"/>
      <c r="KHG1495" s="55"/>
      <c r="KHH1495" s="55"/>
      <c r="KHI1495" s="55"/>
      <c r="KHJ1495" s="55"/>
      <c r="KHK1495" s="55"/>
      <c r="KHL1495" s="55"/>
      <c r="KHM1495" s="55"/>
      <c r="KHN1495" s="55"/>
      <c r="KHO1495" s="55"/>
      <c r="KHP1495" s="55"/>
      <c r="KHQ1495" s="55"/>
      <c r="KHR1495" s="55"/>
      <c r="KHS1495" s="55"/>
      <c r="KHT1495" s="55"/>
      <c r="KHU1495" s="55"/>
      <c r="KHV1495" s="55"/>
      <c r="KHW1495" s="55"/>
      <c r="KHX1495" s="55"/>
      <c r="KHY1495" s="55"/>
      <c r="KHZ1495" s="55"/>
      <c r="KIA1495" s="55"/>
      <c r="KIB1495" s="55"/>
      <c r="KIC1495" s="55"/>
      <c r="KID1495" s="55"/>
      <c r="KIE1495" s="55"/>
      <c r="KIF1495" s="55"/>
      <c r="KIG1495" s="55"/>
      <c r="KIH1495" s="55"/>
      <c r="KII1495" s="55"/>
      <c r="KIJ1495" s="55"/>
      <c r="KIK1495" s="55"/>
      <c r="KIL1495" s="55"/>
      <c r="KIM1495" s="55"/>
      <c r="KIN1495" s="55"/>
      <c r="KIO1495" s="55"/>
      <c r="KIP1495" s="55"/>
      <c r="KIQ1495" s="55"/>
      <c r="KIR1495" s="55"/>
      <c r="KIS1495" s="55"/>
      <c r="KIT1495" s="55"/>
      <c r="KIU1495" s="55"/>
      <c r="KIV1495" s="55"/>
      <c r="KIW1495" s="55"/>
      <c r="KIX1495" s="55"/>
      <c r="KIY1495" s="55"/>
      <c r="KIZ1495" s="55"/>
      <c r="KJA1495" s="55"/>
      <c r="KJB1495" s="55"/>
      <c r="KJC1495" s="55"/>
      <c r="KJD1495" s="55"/>
      <c r="KJE1495" s="55"/>
      <c r="KJF1495" s="55"/>
      <c r="KJG1495" s="55"/>
      <c r="KJH1495" s="55"/>
      <c r="KJI1495" s="55"/>
      <c r="KJJ1495" s="55"/>
      <c r="KJK1495" s="55"/>
      <c r="KJL1495" s="55"/>
      <c r="KJM1495" s="55"/>
      <c r="KJN1495" s="55"/>
      <c r="KJO1495" s="55"/>
      <c r="KJP1495" s="55"/>
      <c r="KJQ1495" s="55"/>
      <c r="KJR1495" s="55"/>
      <c r="KJS1495" s="55"/>
      <c r="KJT1495" s="55"/>
      <c r="KJU1495" s="55"/>
      <c r="KJV1495" s="55"/>
      <c r="KJW1495" s="55"/>
      <c r="KJX1495" s="55"/>
      <c r="KJY1495" s="55"/>
      <c r="KJZ1495" s="55"/>
      <c r="KKA1495" s="55"/>
      <c r="KKB1495" s="55"/>
      <c r="KKC1495" s="55"/>
      <c r="KKD1495" s="55"/>
      <c r="KKE1495" s="55"/>
      <c r="KKF1495" s="55"/>
      <c r="KKG1495" s="55"/>
      <c r="KKH1495" s="55"/>
      <c r="KKI1495" s="55"/>
      <c r="KKJ1495" s="55"/>
      <c r="KKK1495" s="55"/>
      <c r="KKL1495" s="55"/>
      <c r="KKM1495" s="55"/>
      <c r="KKN1495" s="55"/>
      <c r="KKO1495" s="55"/>
      <c r="KKP1495" s="55"/>
      <c r="KKQ1495" s="55"/>
      <c r="KKR1495" s="55"/>
      <c r="KKS1495" s="55"/>
      <c r="KKT1495" s="55"/>
      <c r="KKU1495" s="55"/>
      <c r="KKV1495" s="55"/>
      <c r="KKW1495" s="55"/>
      <c r="KKX1495" s="55"/>
      <c r="KKY1495" s="55"/>
      <c r="KKZ1495" s="55"/>
      <c r="KLA1495" s="55"/>
      <c r="KLB1495" s="55"/>
      <c r="KLC1495" s="55"/>
      <c r="KLD1495" s="55"/>
      <c r="KLE1495" s="55"/>
      <c r="KLF1495" s="55"/>
      <c r="KLG1495" s="55"/>
      <c r="KLH1495" s="55"/>
      <c r="KLI1495" s="55"/>
      <c r="KLJ1495" s="55"/>
      <c r="KLK1495" s="55"/>
      <c r="KLL1495" s="55"/>
      <c r="KLM1495" s="55"/>
      <c r="KLN1495" s="55"/>
      <c r="KLO1495" s="55"/>
      <c r="KLP1495" s="55"/>
      <c r="KLQ1495" s="55"/>
      <c r="KLR1495" s="55"/>
      <c r="KLS1495" s="55"/>
      <c r="KLT1495" s="55"/>
      <c r="KLU1495" s="55"/>
      <c r="KLV1495" s="55"/>
      <c r="KLW1495" s="55"/>
      <c r="KLX1495" s="55"/>
      <c r="KLY1495" s="55"/>
      <c r="KLZ1495" s="55"/>
      <c r="KMA1495" s="55"/>
      <c r="KMB1495" s="55"/>
      <c r="KMC1495" s="55"/>
      <c r="KMD1495" s="55"/>
      <c r="KME1495" s="55"/>
      <c r="KMF1495" s="55"/>
      <c r="KMG1495" s="55"/>
      <c r="KMH1495" s="55"/>
      <c r="KMI1495" s="55"/>
      <c r="KMJ1495" s="55"/>
      <c r="KMK1495" s="55"/>
      <c r="KML1495" s="55"/>
      <c r="KMM1495" s="55"/>
      <c r="KMN1495" s="55"/>
      <c r="KMO1495" s="55"/>
      <c r="KMP1495" s="55"/>
      <c r="KMQ1495" s="55"/>
      <c r="KMR1495" s="55"/>
      <c r="KMS1495" s="55"/>
      <c r="KMT1495" s="55"/>
      <c r="KMU1495" s="55"/>
      <c r="KMV1495" s="55"/>
      <c r="KMW1495" s="55"/>
      <c r="KMX1495" s="55"/>
      <c r="KMY1495" s="55"/>
      <c r="KMZ1495" s="55"/>
      <c r="KNA1495" s="55"/>
      <c r="KNB1495" s="55"/>
      <c r="KNC1495" s="55"/>
      <c r="KND1495" s="55"/>
      <c r="KNE1495" s="55"/>
      <c r="KNF1495" s="55"/>
      <c r="KNG1495" s="55"/>
      <c r="KNH1495" s="55"/>
      <c r="KNI1495" s="55"/>
      <c r="KNJ1495" s="55"/>
      <c r="KNK1495" s="55"/>
      <c r="KNL1495" s="55"/>
      <c r="KNM1495" s="55"/>
      <c r="KNN1495" s="55"/>
      <c r="KNO1495" s="55"/>
      <c r="KNP1495" s="55"/>
      <c r="KNQ1495" s="55"/>
      <c r="KNR1495" s="55"/>
      <c r="KNS1495" s="55"/>
      <c r="KNT1495" s="55"/>
      <c r="KNU1495" s="55"/>
      <c r="KNV1495" s="55"/>
      <c r="KNW1495" s="55"/>
      <c r="KNX1495" s="55"/>
      <c r="KNY1495" s="55"/>
      <c r="KNZ1495" s="55"/>
      <c r="KOA1495" s="55"/>
      <c r="KOB1495" s="55"/>
      <c r="KOC1495" s="55"/>
      <c r="KOD1495" s="55"/>
      <c r="KOE1495" s="55"/>
      <c r="KOF1495" s="55"/>
      <c r="KOG1495" s="55"/>
      <c r="KOH1495" s="55"/>
      <c r="KOI1495" s="55"/>
      <c r="KOJ1495" s="55"/>
      <c r="KOK1495" s="55"/>
      <c r="KOL1495" s="55"/>
      <c r="KOM1495" s="55"/>
      <c r="KON1495" s="55"/>
      <c r="KOO1495" s="55"/>
      <c r="KOP1495" s="55"/>
      <c r="KOQ1495" s="55"/>
      <c r="KOR1495" s="55"/>
      <c r="KOS1495" s="55"/>
      <c r="KOT1495" s="55"/>
      <c r="KOU1495" s="55"/>
      <c r="KOV1495" s="55"/>
      <c r="KOW1495" s="55"/>
      <c r="KOX1495" s="55"/>
      <c r="KOY1495" s="55"/>
      <c r="KOZ1495" s="55"/>
      <c r="KPA1495" s="55"/>
      <c r="KPB1495" s="55"/>
      <c r="KPC1495" s="55"/>
      <c r="KPD1495" s="55"/>
      <c r="KPE1495" s="55"/>
      <c r="KPF1495" s="55"/>
      <c r="KPG1495" s="55"/>
      <c r="KPH1495" s="55"/>
      <c r="KPI1495" s="55"/>
      <c r="KPJ1495" s="55"/>
      <c r="KPK1495" s="55"/>
      <c r="KPL1495" s="55"/>
      <c r="KPM1495" s="55"/>
      <c r="KPN1495" s="55"/>
      <c r="KPO1495" s="55"/>
      <c r="KPP1495" s="55"/>
      <c r="KPQ1495" s="55"/>
      <c r="KPR1495" s="55"/>
      <c r="KPS1495" s="55"/>
      <c r="KPT1495" s="55"/>
      <c r="KPU1495" s="55"/>
      <c r="KPV1495" s="55"/>
      <c r="KPW1495" s="55"/>
      <c r="KPX1495" s="55"/>
      <c r="KPY1495" s="55"/>
      <c r="KPZ1495" s="55"/>
      <c r="KQA1495" s="55"/>
      <c r="KQB1495" s="55"/>
      <c r="KQC1495" s="55"/>
      <c r="KQD1495" s="55"/>
      <c r="KQE1495" s="55"/>
      <c r="KQF1495" s="55"/>
      <c r="KQG1495" s="55"/>
      <c r="KQH1495" s="55"/>
      <c r="KQI1495" s="55"/>
      <c r="KQJ1495" s="55"/>
      <c r="KQK1495" s="55"/>
      <c r="KQL1495" s="55"/>
      <c r="KQM1495" s="55"/>
      <c r="KQN1495" s="55"/>
      <c r="KQO1495" s="55"/>
      <c r="KQP1495" s="55"/>
      <c r="KQQ1495" s="55"/>
      <c r="KQR1495" s="55"/>
      <c r="KQS1495" s="55"/>
      <c r="KQT1495" s="55"/>
      <c r="KQU1495" s="55"/>
      <c r="KQV1495" s="55"/>
      <c r="KQW1495" s="55"/>
      <c r="KQX1495" s="55"/>
      <c r="KQY1495" s="55"/>
      <c r="KQZ1495" s="55"/>
      <c r="KRA1495" s="55"/>
      <c r="KRB1495" s="55"/>
      <c r="KRC1495" s="55"/>
      <c r="KRD1495" s="55"/>
      <c r="KRE1495" s="55"/>
      <c r="KRF1495" s="55"/>
      <c r="KRG1495" s="55"/>
      <c r="KRH1495" s="55"/>
      <c r="KRI1495" s="55"/>
      <c r="KRJ1495" s="55"/>
      <c r="KRK1495" s="55"/>
      <c r="KRL1495" s="55"/>
      <c r="KRM1495" s="55"/>
      <c r="KRN1495" s="55"/>
      <c r="KRO1495" s="55"/>
      <c r="KRP1495" s="55"/>
      <c r="KRQ1495" s="55"/>
      <c r="KRR1495" s="55"/>
      <c r="KRS1495" s="55"/>
      <c r="KRT1495" s="55"/>
      <c r="KRU1495" s="55"/>
      <c r="KRV1495" s="55"/>
      <c r="KRW1495" s="55"/>
      <c r="KRX1495" s="55"/>
      <c r="KRY1495" s="55"/>
      <c r="KRZ1495" s="55"/>
      <c r="KSA1495" s="55"/>
      <c r="KSB1495" s="55"/>
      <c r="KSC1495" s="55"/>
      <c r="KSD1495" s="55"/>
      <c r="KSE1495" s="55"/>
      <c r="KSF1495" s="55"/>
      <c r="KSG1495" s="55"/>
      <c r="KSH1495" s="55"/>
      <c r="KSI1495" s="55"/>
      <c r="KSJ1495" s="55"/>
      <c r="KSK1495" s="55"/>
      <c r="KSL1495" s="55"/>
      <c r="KSM1495" s="55"/>
      <c r="KSN1495" s="55"/>
      <c r="KSO1495" s="55"/>
      <c r="KSP1495" s="55"/>
      <c r="KSQ1495" s="55"/>
      <c r="KSR1495" s="55"/>
      <c r="KSS1495" s="55"/>
      <c r="KST1495" s="55"/>
      <c r="KSU1495" s="55"/>
      <c r="KSV1495" s="55"/>
      <c r="KSW1495" s="55"/>
      <c r="KSX1495" s="55"/>
      <c r="KSY1495" s="55"/>
      <c r="KSZ1495" s="55"/>
      <c r="KTA1495" s="55"/>
      <c r="KTB1495" s="55"/>
      <c r="KTC1495" s="55"/>
      <c r="KTD1495" s="55"/>
      <c r="KTE1495" s="55"/>
      <c r="KTF1495" s="55"/>
      <c r="KTG1495" s="55"/>
      <c r="KTH1495" s="55"/>
      <c r="KTI1495" s="55"/>
      <c r="KTJ1495" s="55"/>
      <c r="KTK1495" s="55"/>
      <c r="KTL1495" s="55"/>
      <c r="KTM1495" s="55"/>
      <c r="KTN1495" s="55"/>
      <c r="KTO1495" s="55"/>
      <c r="KTP1495" s="55"/>
      <c r="KTQ1495" s="55"/>
      <c r="KTR1495" s="55"/>
      <c r="KTS1495" s="55"/>
      <c r="KTT1495" s="55"/>
      <c r="KTU1495" s="55"/>
      <c r="KTV1495" s="55"/>
      <c r="KTW1495" s="55"/>
      <c r="KTX1495" s="55"/>
      <c r="KTY1495" s="55"/>
      <c r="KTZ1495" s="55"/>
      <c r="KUA1495" s="55"/>
      <c r="KUB1495" s="55"/>
      <c r="KUC1495" s="55"/>
      <c r="KUD1495" s="55"/>
      <c r="KUE1495" s="55"/>
      <c r="KUF1495" s="55"/>
      <c r="KUG1495" s="55"/>
      <c r="KUH1495" s="55"/>
      <c r="KUI1495" s="55"/>
      <c r="KUJ1495" s="55"/>
      <c r="KUK1495" s="55"/>
      <c r="KUL1495" s="55"/>
      <c r="KUM1495" s="55"/>
      <c r="KUN1495" s="55"/>
      <c r="KUO1495" s="55"/>
      <c r="KUP1495" s="55"/>
      <c r="KUQ1495" s="55"/>
      <c r="KUR1495" s="55"/>
      <c r="KUS1495" s="55"/>
      <c r="KUT1495" s="55"/>
      <c r="KUU1495" s="55"/>
      <c r="KUV1495" s="55"/>
      <c r="KUW1495" s="55"/>
      <c r="KUX1495" s="55"/>
      <c r="KUY1495" s="55"/>
      <c r="KUZ1495" s="55"/>
      <c r="KVA1495" s="55"/>
      <c r="KVB1495" s="55"/>
      <c r="KVC1495" s="55"/>
      <c r="KVD1495" s="55"/>
      <c r="KVE1495" s="55"/>
      <c r="KVF1495" s="55"/>
      <c r="KVG1495" s="55"/>
      <c r="KVH1495" s="55"/>
      <c r="KVI1495" s="55"/>
      <c r="KVJ1495" s="55"/>
      <c r="KVK1495" s="55"/>
      <c r="KVL1495" s="55"/>
      <c r="KVM1495" s="55"/>
      <c r="KVN1495" s="55"/>
      <c r="KVO1495" s="55"/>
      <c r="KVP1495" s="55"/>
      <c r="KVQ1495" s="55"/>
      <c r="KVR1495" s="55"/>
      <c r="KVS1495" s="55"/>
      <c r="KVT1495" s="55"/>
      <c r="KVU1495" s="55"/>
      <c r="KVV1495" s="55"/>
      <c r="KVW1495" s="55"/>
      <c r="KVX1495" s="55"/>
      <c r="KVY1495" s="55"/>
      <c r="KVZ1495" s="55"/>
      <c r="KWA1495" s="55"/>
      <c r="KWB1495" s="55"/>
      <c r="KWC1495" s="55"/>
      <c r="KWD1495" s="55"/>
      <c r="KWE1495" s="55"/>
      <c r="KWF1495" s="55"/>
      <c r="KWG1495" s="55"/>
      <c r="KWH1495" s="55"/>
      <c r="KWI1495" s="55"/>
      <c r="KWJ1495" s="55"/>
      <c r="KWK1495" s="55"/>
      <c r="KWL1495" s="55"/>
      <c r="KWM1495" s="55"/>
      <c r="KWN1495" s="55"/>
      <c r="KWO1495" s="55"/>
      <c r="KWP1495" s="55"/>
      <c r="KWQ1495" s="55"/>
      <c r="KWR1495" s="55"/>
      <c r="KWS1495" s="55"/>
      <c r="KWT1495" s="55"/>
      <c r="KWU1495" s="55"/>
      <c r="KWV1495" s="55"/>
      <c r="KWW1495" s="55"/>
      <c r="KWX1495" s="55"/>
      <c r="KWY1495" s="55"/>
      <c r="KWZ1495" s="55"/>
      <c r="KXA1495" s="55"/>
      <c r="KXB1495" s="55"/>
      <c r="KXC1495" s="55"/>
      <c r="KXD1495" s="55"/>
      <c r="KXE1495" s="55"/>
      <c r="KXF1495" s="55"/>
      <c r="KXG1495" s="55"/>
      <c r="KXH1495" s="55"/>
      <c r="KXI1495" s="55"/>
      <c r="KXJ1495" s="55"/>
      <c r="KXK1495" s="55"/>
      <c r="KXL1495" s="55"/>
      <c r="KXM1495" s="55"/>
      <c r="KXN1495" s="55"/>
      <c r="KXO1495" s="55"/>
      <c r="KXP1495" s="55"/>
      <c r="KXQ1495" s="55"/>
      <c r="KXR1495" s="55"/>
      <c r="KXS1495" s="55"/>
      <c r="KXT1495" s="55"/>
      <c r="KXU1495" s="55"/>
      <c r="KXV1495" s="55"/>
      <c r="KXW1495" s="55"/>
      <c r="KXX1495" s="55"/>
      <c r="KXY1495" s="55"/>
      <c r="KXZ1495" s="55"/>
      <c r="KYA1495" s="55"/>
      <c r="KYB1495" s="55"/>
      <c r="KYC1495" s="55"/>
      <c r="KYD1495" s="55"/>
      <c r="KYE1495" s="55"/>
      <c r="KYF1495" s="55"/>
      <c r="KYG1495" s="55"/>
      <c r="KYH1495" s="55"/>
      <c r="KYI1495" s="55"/>
      <c r="KYJ1495" s="55"/>
      <c r="KYK1495" s="55"/>
      <c r="KYL1495" s="55"/>
      <c r="KYM1495" s="55"/>
      <c r="KYN1495" s="55"/>
      <c r="KYO1495" s="55"/>
      <c r="KYP1495" s="55"/>
      <c r="KYQ1495" s="55"/>
      <c r="KYR1495" s="55"/>
      <c r="KYS1495" s="55"/>
      <c r="KYT1495" s="55"/>
      <c r="KYU1495" s="55"/>
      <c r="KYV1495" s="55"/>
      <c r="KYW1495" s="55"/>
      <c r="KYX1495" s="55"/>
      <c r="KYY1495" s="55"/>
      <c r="KYZ1495" s="55"/>
      <c r="KZA1495" s="55"/>
      <c r="KZB1495" s="55"/>
      <c r="KZC1495" s="55"/>
      <c r="KZD1495" s="55"/>
      <c r="KZE1495" s="55"/>
      <c r="KZF1495" s="55"/>
      <c r="KZG1495" s="55"/>
      <c r="KZH1495" s="55"/>
      <c r="KZI1495" s="55"/>
      <c r="KZJ1495" s="55"/>
      <c r="KZK1495" s="55"/>
      <c r="KZL1495" s="55"/>
      <c r="KZM1495" s="55"/>
      <c r="KZN1495" s="55"/>
      <c r="KZO1495" s="55"/>
      <c r="KZP1495" s="55"/>
      <c r="KZQ1495" s="55"/>
      <c r="KZR1495" s="55"/>
      <c r="KZS1495" s="55"/>
      <c r="KZT1495" s="55"/>
      <c r="KZU1495" s="55"/>
      <c r="KZV1495" s="55"/>
      <c r="KZW1495" s="55"/>
      <c r="KZX1495" s="55"/>
      <c r="KZY1495" s="55"/>
      <c r="KZZ1495" s="55"/>
      <c r="LAA1495" s="55"/>
      <c r="LAB1495" s="55"/>
      <c r="LAC1495" s="55"/>
      <c r="LAD1495" s="55"/>
      <c r="LAE1495" s="55"/>
      <c r="LAF1495" s="55"/>
      <c r="LAG1495" s="55"/>
      <c r="LAH1495" s="55"/>
      <c r="LAI1495" s="55"/>
      <c r="LAJ1495" s="55"/>
      <c r="LAK1495" s="55"/>
      <c r="LAL1495" s="55"/>
      <c r="LAM1495" s="55"/>
      <c r="LAN1495" s="55"/>
      <c r="LAO1495" s="55"/>
      <c r="LAP1495" s="55"/>
      <c r="LAQ1495" s="55"/>
      <c r="LAR1495" s="55"/>
      <c r="LAS1495" s="55"/>
      <c r="LAT1495" s="55"/>
      <c r="LAU1495" s="55"/>
      <c r="LAV1495" s="55"/>
      <c r="LAW1495" s="55"/>
      <c r="LAX1495" s="55"/>
      <c r="LAY1495" s="55"/>
      <c r="LAZ1495" s="55"/>
      <c r="LBA1495" s="55"/>
      <c r="LBB1495" s="55"/>
      <c r="LBC1495" s="55"/>
      <c r="LBD1495" s="55"/>
      <c r="LBE1495" s="55"/>
      <c r="LBF1495" s="55"/>
      <c r="LBG1495" s="55"/>
      <c r="LBH1495" s="55"/>
      <c r="LBI1495" s="55"/>
      <c r="LBJ1495" s="55"/>
      <c r="LBK1495" s="55"/>
      <c r="LBL1495" s="55"/>
      <c r="LBM1495" s="55"/>
      <c r="LBN1495" s="55"/>
      <c r="LBO1495" s="55"/>
      <c r="LBP1495" s="55"/>
      <c r="LBQ1495" s="55"/>
      <c r="LBR1495" s="55"/>
      <c r="LBS1495" s="55"/>
      <c r="LBT1495" s="55"/>
      <c r="LBU1495" s="55"/>
      <c r="LBV1495" s="55"/>
      <c r="LBW1495" s="55"/>
      <c r="LBX1495" s="55"/>
      <c r="LBY1495" s="55"/>
      <c r="LBZ1495" s="55"/>
      <c r="LCA1495" s="55"/>
      <c r="LCB1495" s="55"/>
      <c r="LCC1495" s="55"/>
      <c r="LCD1495" s="55"/>
      <c r="LCE1495" s="55"/>
      <c r="LCF1495" s="55"/>
      <c r="LCG1495" s="55"/>
      <c r="LCH1495" s="55"/>
      <c r="LCI1495" s="55"/>
      <c r="LCJ1495" s="55"/>
      <c r="LCK1495" s="55"/>
      <c r="LCL1495" s="55"/>
      <c r="LCM1495" s="55"/>
      <c r="LCN1495" s="55"/>
      <c r="LCO1495" s="55"/>
      <c r="LCP1495" s="55"/>
      <c r="LCQ1495" s="55"/>
      <c r="LCR1495" s="55"/>
      <c r="LCS1495" s="55"/>
      <c r="LCT1495" s="55"/>
      <c r="LCU1495" s="55"/>
      <c r="LCV1495" s="55"/>
      <c r="LCW1495" s="55"/>
      <c r="LCX1495" s="55"/>
      <c r="LCY1495" s="55"/>
      <c r="LCZ1495" s="55"/>
      <c r="LDA1495" s="55"/>
      <c r="LDB1495" s="55"/>
      <c r="LDC1495" s="55"/>
      <c r="LDD1495" s="55"/>
      <c r="LDE1495" s="55"/>
      <c r="LDF1495" s="55"/>
      <c r="LDG1495" s="55"/>
      <c r="LDH1495" s="55"/>
      <c r="LDI1495" s="55"/>
      <c r="LDJ1495" s="55"/>
      <c r="LDK1495" s="55"/>
      <c r="LDL1495" s="55"/>
      <c r="LDM1495" s="55"/>
      <c r="LDN1495" s="55"/>
      <c r="LDO1495" s="55"/>
      <c r="LDP1495" s="55"/>
      <c r="LDQ1495" s="55"/>
      <c r="LDR1495" s="55"/>
      <c r="LDS1495" s="55"/>
      <c r="LDT1495" s="55"/>
      <c r="LDU1495" s="55"/>
      <c r="LDV1495" s="55"/>
      <c r="LDW1495" s="55"/>
      <c r="LDX1495" s="55"/>
      <c r="LDY1495" s="55"/>
      <c r="LDZ1495" s="55"/>
      <c r="LEA1495" s="55"/>
      <c r="LEB1495" s="55"/>
      <c r="LEC1495" s="55"/>
      <c r="LED1495" s="55"/>
      <c r="LEE1495" s="55"/>
      <c r="LEF1495" s="55"/>
      <c r="LEG1495" s="55"/>
      <c r="LEH1495" s="55"/>
      <c r="LEI1495" s="55"/>
      <c r="LEJ1495" s="55"/>
      <c r="LEK1495" s="55"/>
      <c r="LEL1495" s="55"/>
      <c r="LEM1495" s="55"/>
      <c r="LEN1495" s="55"/>
      <c r="LEO1495" s="55"/>
      <c r="LEP1495" s="55"/>
      <c r="LEQ1495" s="55"/>
      <c r="LER1495" s="55"/>
      <c r="LES1495" s="55"/>
      <c r="LET1495" s="55"/>
      <c r="LEU1495" s="55"/>
      <c r="LEV1495" s="55"/>
      <c r="LEW1495" s="55"/>
      <c r="LEX1495" s="55"/>
      <c r="LEY1495" s="55"/>
      <c r="LEZ1495" s="55"/>
      <c r="LFA1495" s="55"/>
      <c r="LFB1495" s="55"/>
      <c r="LFC1495" s="55"/>
      <c r="LFD1495" s="55"/>
      <c r="LFE1495" s="55"/>
      <c r="LFF1495" s="55"/>
      <c r="LFG1495" s="55"/>
      <c r="LFH1495" s="55"/>
      <c r="LFI1495" s="55"/>
      <c r="LFJ1495" s="55"/>
      <c r="LFK1495" s="55"/>
      <c r="LFL1495" s="55"/>
      <c r="LFM1495" s="55"/>
      <c r="LFN1495" s="55"/>
      <c r="LFO1495" s="55"/>
      <c r="LFP1495" s="55"/>
      <c r="LFQ1495" s="55"/>
      <c r="LFR1495" s="55"/>
      <c r="LFS1495" s="55"/>
      <c r="LFT1495" s="55"/>
      <c r="LFU1495" s="55"/>
      <c r="LFV1495" s="55"/>
      <c r="LFW1495" s="55"/>
      <c r="LFX1495" s="55"/>
      <c r="LFY1495" s="55"/>
      <c r="LFZ1495" s="55"/>
      <c r="LGA1495" s="55"/>
      <c r="LGB1495" s="55"/>
      <c r="LGC1495" s="55"/>
      <c r="LGD1495" s="55"/>
      <c r="LGE1495" s="55"/>
      <c r="LGF1495" s="55"/>
      <c r="LGG1495" s="55"/>
      <c r="LGH1495" s="55"/>
      <c r="LGI1495" s="55"/>
      <c r="LGJ1495" s="55"/>
      <c r="LGK1495" s="55"/>
      <c r="LGL1495" s="55"/>
      <c r="LGM1495" s="55"/>
      <c r="LGN1495" s="55"/>
      <c r="LGO1495" s="55"/>
      <c r="LGP1495" s="55"/>
      <c r="LGQ1495" s="55"/>
      <c r="LGR1495" s="55"/>
      <c r="LGS1495" s="55"/>
      <c r="LGT1495" s="55"/>
      <c r="LGU1495" s="55"/>
      <c r="LGV1495" s="55"/>
      <c r="LGW1495" s="55"/>
      <c r="LGX1495" s="55"/>
      <c r="LGY1495" s="55"/>
      <c r="LGZ1495" s="55"/>
      <c r="LHA1495" s="55"/>
      <c r="LHB1495" s="55"/>
      <c r="LHC1495" s="55"/>
      <c r="LHD1495" s="55"/>
      <c r="LHE1495" s="55"/>
      <c r="LHF1495" s="55"/>
      <c r="LHG1495" s="55"/>
      <c r="LHH1495" s="55"/>
      <c r="LHI1495" s="55"/>
      <c r="LHJ1495" s="55"/>
      <c r="LHK1495" s="55"/>
      <c r="LHL1495" s="55"/>
      <c r="LHM1495" s="55"/>
      <c r="LHN1495" s="55"/>
      <c r="LHO1495" s="55"/>
      <c r="LHP1495" s="55"/>
      <c r="LHQ1495" s="55"/>
      <c r="LHR1495" s="55"/>
      <c r="LHS1495" s="55"/>
      <c r="LHT1495" s="55"/>
      <c r="LHU1495" s="55"/>
      <c r="LHV1495" s="55"/>
      <c r="LHW1495" s="55"/>
      <c r="LHX1495" s="55"/>
      <c r="LHY1495" s="55"/>
      <c r="LHZ1495" s="55"/>
      <c r="LIA1495" s="55"/>
      <c r="LIB1495" s="55"/>
      <c r="LIC1495" s="55"/>
      <c r="LID1495" s="55"/>
      <c r="LIE1495" s="55"/>
      <c r="LIF1495" s="55"/>
      <c r="LIG1495" s="55"/>
      <c r="LIH1495" s="55"/>
      <c r="LII1495" s="55"/>
      <c r="LIJ1495" s="55"/>
      <c r="LIK1495" s="55"/>
      <c r="LIL1495" s="55"/>
      <c r="LIM1495" s="55"/>
      <c r="LIN1495" s="55"/>
      <c r="LIO1495" s="55"/>
      <c r="LIP1495" s="55"/>
      <c r="LIQ1495" s="55"/>
      <c r="LIR1495" s="55"/>
      <c r="LIS1495" s="55"/>
      <c r="LIT1495" s="55"/>
      <c r="LIU1495" s="55"/>
      <c r="LIV1495" s="55"/>
      <c r="LIW1495" s="55"/>
      <c r="LIX1495" s="55"/>
      <c r="LIY1495" s="55"/>
      <c r="LIZ1495" s="55"/>
      <c r="LJA1495" s="55"/>
      <c r="LJB1495" s="55"/>
      <c r="LJC1495" s="55"/>
      <c r="LJD1495" s="55"/>
      <c r="LJE1495" s="55"/>
      <c r="LJF1495" s="55"/>
      <c r="LJG1495" s="55"/>
      <c r="LJH1495" s="55"/>
      <c r="LJI1495" s="55"/>
      <c r="LJJ1495" s="55"/>
      <c r="LJK1495" s="55"/>
      <c r="LJL1495" s="55"/>
      <c r="LJM1495" s="55"/>
      <c r="LJN1495" s="55"/>
      <c r="LJO1495" s="55"/>
      <c r="LJP1495" s="55"/>
      <c r="LJQ1495" s="55"/>
      <c r="LJR1495" s="55"/>
      <c r="LJS1495" s="55"/>
      <c r="LJT1495" s="55"/>
      <c r="LJU1495" s="55"/>
      <c r="LJV1495" s="55"/>
      <c r="LJW1495" s="55"/>
      <c r="LJX1495" s="55"/>
      <c r="LJY1495" s="55"/>
      <c r="LJZ1495" s="55"/>
      <c r="LKA1495" s="55"/>
      <c r="LKB1495" s="55"/>
      <c r="LKC1495" s="55"/>
      <c r="LKD1495" s="55"/>
      <c r="LKE1495" s="55"/>
      <c r="LKF1495" s="55"/>
      <c r="LKG1495" s="55"/>
      <c r="LKH1495" s="55"/>
      <c r="LKI1495" s="55"/>
      <c r="LKJ1495" s="55"/>
      <c r="LKK1495" s="55"/>
      <c r="LKL1495" s="55"/>
      <c r="LKM1495" s="55"/>
      <c r="LKN1495" s="55"/>
      <c r="LKO1495" s="55"/>
      <c r="LKP1495" s="55"/>
      <c r="LKQ1495" s="55"/>
      <c r="LKR1495" s="55"/>
      <c r="LKS1495" s="55"/>
      <c r="LKT1495" s="55"/>
      <c r="LKU1495" s="55"/>
      <c r="LKV1495" s="55"/>
      <c r="LKW1495" s="55"/>
      <c r="LKX1495" s="55"/>
      <c r="LKY1495" s="55"/>
      <c r="LKZ1495" s="55"/>
      <c r="LLA1495" s="55"/>
      <c r="LLB1495" s="55"/>
      <c r="LLC1495" s="55"/>
      <c r="LLD1495" s="55"/>
      <c r="LLE1495" s="55"/>
      <c r="LLF1495" s="55"/>
      <c r="LLG1495" s="55"/>
      <c r="LLH1495" s="55"/>
      <c r="LLI1495" s="55"/>
      <c r="LLJ1495" s="55"/>
      <c r="LLK1495" s="55"/>
      <c r="LLL1495" s="55"/>
      <c r="LLM1495" s="55"/>
      <c r="LLN1495" s="55"/>
      <c r="LLO1495" s="55"/>
      <c r="LLP1495" s="55"/>
      <c r="LLQ1495" s="55"/>
      <c r="LLR1495" s="55"/>
      <c r="LLS1495" s="55"/>
      <c r="LLT1495" s="55"/>
      <c r="LLU1495" s="55"/>
      <c r="LLV1495" s="55"/>
      <c r="LLW1495" s="55"/>
      <c r="LLX1495" s="55"/>
      <c r="LLY1495" s="55"/>
      <c r="LLZ1495" s="55"/>
      <c r="LMA1495" s="55"/>
      <c r="LMB1495" s="55"/>
      <c r="LMC1495" s="55"/>
      <c r="LMD1495" s="55"/>
      <c r="LME1495" s="55"/>
      <c r="LMF1495" s="55"/>
      <c r="LMG1495" s="55"/>
      <c r="LMH1495" s="55"/>
      <c r="LMI1495" s="55"/>
      <c r="LMJ1495" s="55"/>
      <c r="LMK1495" s="55"/>
      <c r="LML1495" s="55"/>
      <c r="LMM1495" s="55"/>
      <c r="LMN1495" s="55"/>
      <c r="LMO1495" s="55"/>
      <c r="LMP1495" s="55"/>
      <c r="LMQ1495" s="55"/>
      <c r="LMR1495" s="55"/>
      <c r="LMS1495" s="55"/>
      <c r="LMT1495" s="55"/>
      <c r="LMU1495" s="55"/>
      <c r="LMV1495" s="55"/>
      <c r="LMW1495" s="55"/>
      <c r="LMX1495" s="55"/>
      <c r="LMY1495" s="55"/>
      <c r="LMZ1495" s="55"/>
      <c r="LNA1495" s="55"/>
      <c r="LNB1495" s="55"/>
      <c r="LNC1495" s="55"/>
      <c r="LND1495" s="55"/>
      <c r="LNE1495" s="55"/>
      <c r="LNF1495" s="55"/>
      <c r="LNG1495" s="55"/>
      <c r="LNH1495" s="55"/>
      <c r="LNI1495" s="55"/>
      <c r="LNJ1495" s="55"/>
      <c r="LNK1495" s="55"/>
      <c r="LNL1495" s="55"/>
      <c r="LNM1495" s="55"/>
      <c r="LNN1495" s="55"/>
      <c r="LNO1495" s="55"/>
      <c r="LNP1495" s="55"/>
      <c r="LNQ1495" s="55"/>
      <c r="LNR1495" s="55"/>
      <c r="LNS1495" s="55"/>
      <c r="LNT1495" s="55"/>
      <c r="LNU1495" s="55"/>
      <c r="LNV1495" s="55"/>
      <c r="LNW1495" s="55"/>
      <c r="LNX1495" s="55"/>
      <c r="LNY1495" s="55"/>
      <c r="LNZ1495" s="55"/>
      <c r="LOA1495" s="55"/>
      <c r="LOB1495" s="55"/>
      <c r="LOC1495" s="55"/>
      <c r="LOD1495" s="55"/>
      <c r="LOE1495" s="55"/>
      <c r="LOF1495" s="55"/>
      <c r="LOG1495" s="55"/>
      <c r="LOH1495" s="55"/>
      <c r="LOI1495" s="55"/>
      <c r="LOJ1495" s="55"/>
      <c r="LOK1495" s="55"/>
      <c r="LOL1495" s="55"/>
      <c r="LOM1495" s="55"/>
      <c r="LON1495" s="55"/>
      <c r="LOO1495" s="55"/>
      <c r="LOP1495" s="55"/>
      <c r="LOQ1495" s="55"/>
      <c r="LOR1495" s="55"/>
      <c r="LOS1495" s="55"/>
      <c r="LOT1495" s="55"/>
      <c r="LOU1495" s="55"/>
      <c r="LOV1495" s="55"/>
      <c r="LOW1495" s="55"/>
      <c r="LOX1495" s="55"/>
      <c r="LOY1495" s="55"/>
      <c r="LOZ1495" s="55"/>
      <c r="LPA1495" s="55"/>
      <c r="LPB1495" s="55"/>
      <c r="LPC1495" s="55"/>
      <c r="LPD1495" s="55"/>
      <c r="LPE1495" s="55"/>
      <c r="LPF1495" s="55"/>
      <c r="LPG1495" s="55"/>
      <c r="LPH1495" s="55"/>
      <c r="LPI1495" s="55"/>
      <c r="LPJ1495" s="55"/>
      <c r="LPK1495" s="55"/>
      <c r="LPL1495" s="55"/>
      <c r="LPM1495" s="55"/>
      <c r="LPN1495" s="55"/>
      <c r="LPO1495" s="55"/>
      <c r="LPP1495" s="55"/>
      <c r="LPQ1495" s="55"/>
      <c r="LPR1495" s="55"/>
      <c r="LPS1495" s="55"/>
      <c r="LPT1495" s="55"/>
      <c r="LPU1495" s="55"/>
      <c r="LPV1495" s="55"/>
      <c r="LPW1495" s="55"/>
      <c r="LPX1495" s="55"/>
      <c r="LPY1495" s="55"/>
      <c r="LPZ1495" s="55"/>
      <c r="LQA1495" s="55"/>
      <c r="LQB1495" s="55"/>
      <c r="LQC1495" s="55"/>
      <c r="LQD1495" s="55"/>
      <c r="LQE1495" s="55"/>
      <c r="LQF1495" s="55"/>
      <c r="LQG1495" s="55"/>
      <c r="LQH1495" s="55"/>
      <c r="LQI1495" s="55"/>
      <c r="LQJ1495" s="55"/>
      <c r="LQK1495" s="55"/>
      <c r="LQL1495" s="55"/>
      <c r="LQM1495" s="55"/>
      <c r="LQN1495" s="55"/>
      <c r="LQO1495" s="55"/>
      <c r="LQP1495" s="55"/>
      <c r="LQQ1495" s="55"/>
      <c r="LQR1495" s="55"/>
      <c r="LQS1495" s="55"/>
      <c r="LQT1495" s="55"/>
      <c r="LQU1495" s="55"/>
      <c r="LQV1495" s="55"/>
      <c r="LQW1495" s="55"/>
      <c r="LQX1495" s="55"/>
      <c r="LQY1495" s="55"/>
      <c r="LQZ1495" s="55"/>
      <c r="LRA1495" s="55"/>
      <c r="LRB1495" s="55"/>
      <c r="LRC1495" s="55"/>
      <c r="LRD1495" s="55"/>
      <c r="LRE1495" s="55"/>
      <c r="LRF1495" s="55"/>
      <c r="LRG1495" s="55"/>
      <c r="LRH1495" s="55"/>
      <c r="LRI1495" s="55"/>
      <c r="LRJ1495" s="55"/>
      <c r="LRK1495" s="55"/>
      <c r="LRL1495" s="55"/>
      <c r="LRM1495" s="55"/>
      <c r="LRN1495" s="55"/>
      <c r="LRO1495" s="55"/>
      <c r="LRP1495" s="55"/>
      <c r="LRQ1495" s="55"/>
      <c r="LRR1495" s="55"/>
      <c r="LRS1495" s="55"/>
      <c r="LRT1495" s="55"/>
      <c r="LRU1495" s="55"/>
      <c r="LRV1495" s="55"/>
      <c r="LRW1495" s="55"/>
      <c r="LRX1495" s="55"/>
      <c r="LRY1495" s="55"/>
      <c r="LRZ1495" s="55"/>
      <c r="LSA1495" s="55"/>
      <c r="LSB1495" s="55"/>
      <c r="LSC1495" s="55"/>
      <c r="LSD1495" s="55"/>
      <c r="LSE1495" s="55"/>
      <c r="LSF1495" s="55"/>
      <c r="LSG1495" s="55"/>
      <c r="LSH1495" s="55"/>
      <c r="LSI1495" s="55"/>
      <c r="LSJ1495" s="55"/>
      <c r="LSK1495" s="55"/>
      <c r="LSL1495" s="55"/>
      <c r="LSM1495" s="55"/>
      <c r="LSN1495" s="55"/>
      <c r="LSO1495" s="55"/>
      <c r="LSP1495" s="55"/>
      <c r="LSQ1495" s="55"/>
      <c r="LSR1495" s="55"/>
      <c r="LSS1495" s="55"/>
      <c r="LST1495" s="55"/>
      <c r="LSU1495" s="55"/>
      <c r="LSV1495" s="55"/>
      <c r="LSW1495" s="55"/>
      <c r="LSX1495" s="55"/>
      <c r="LSY1495" s="55"/>
      <c r="LSZ1495" s="55"/>
      <c r="LTA1495" s="55"/>
      <c r="LTB1495" s="55"/>
      <c r="LTC1495" s="55"/>
      <c r="LTD1495" s="55"/>
      <c r="LTE1495" s="55"/>
      <c r="LTF1495" s="55"/>
      <c r="LTG1495" s="55"/>
      <c r="LTH1495" s="55"/>
      <c r="LTI1495" s="55"/>
      <c r="LTJ1495" s="55"/>
      <c r="LTK1495" s="55"/>
      <c r="LTL1495" s="55"/>
      <c r="LTM1495" s="55"/>
      <c r="LTN1495" s="55"/>
      <c r="LTO1495" s="55"/>
      <c r="LTP1495" s="55"/>
      <c r="LTQ1495" s="55"/>
      <c r="LTR1495" s="55"/>
      <c r="LTS1495" s="55"/>
      <c r="LTT1495" s="55"/>
      <c r="LTU1495" s="55"/>
      <c r="LTV1495" s="55"/>
      <c r="LTW1495" s="55"/>
      <c r="LTX1495" s="55"/>
      <c r="LTY1495" s="55"/>
      <c r="LTZ1495" s="55"/>
      <c r="LUA1495" s="55"/>
      <c r="LUB1495" s="55"/>
      <c r="LUC1495" s="55"/>
      <c r="LUD1495" s="55"/>
      <c r="LUE1495" s="55"/>
      <c r="LUF1495" s="55"/>
      <c r="LUG1495" s="55"/>
      <c r="LUH1495" s="55"/>
      <c r="LUI1495" s="55"/>
      <c r="LUJ1495" s="55"/>
      <c r="LUK1495" s="55"/>
      <c r="LUL1495" s="55"/>
      <c r="LUM1495" s="55"/>
      <c r="LUN1495" s="55"/>
      <c r="LUO1495" s="55"/>
      <c r="LUP1495" s="55"/>
      <c r="LUQ1495" s="55"/>
      <c r="LUR1495" s="55"/>
      <c r="LUS1495" s="55"/>
      <c r="LUT1495" s="55"/>
      <c r="LUU1495" s="55"/>
      <c r="LUV1495" s="55"/>
      <c r="LUW1495" s="55"/>
      <c r="LUX1495" s="55"/>
      <c r="LUY1495" s="55"/>
      <c r="LUZ1495" s="55"/>
      <c r="LVA1495" s="55"/>
      <c r="LVB1495" s="55"/>
      <c r="LVC1495" s="55"/>
      <c r="LVD1495" s="55"/>
      <c r="LVE1495" s="55"/>
      <c r="LVF1495" s="55"/>
      <c r="LVG1495" s="55"/>
      <c r="LVH1495" s="55"/>
      <c r="LVI1495" s="55"/>
      <c r="LVJ1495" s="55"/>
      <c r="LVK1495" s="55"/>
      <c r="LVL1495" s="55"/>
      <c r="LVM1495" s="55"/>
      <c r="LVN1495" s="55"/>
      <c r="LVO1495" s="55"/>
      <c r="LVP1495" s="55"/>
      <c r="LVQ1495" s="55"/>
      <c r="LVR1495" s="55"/>
      <c r="LVS1495" s="55"/>
      <c r="LVT1495" s="55"/>
      <c r="LVU1495" s="55"/>
      <c r="LVV1495" s="55"/>
      <c r="LVW1495" s="55"/>
      <c r="LVX1495" s="55"/>
      <c r="LVY1495" s="55"/>
      <c r="LVZ1495" s="55"/>
      <c r="LWA1495" s="55"/>
      <c r="LWB1495" s="55"/>
      <c r="LWC1495" s="55"/>
      <c r="LWD1495" s="55"/>
      <c r="LWE1495" s="55"/>
      <c r="LWF1495" s="55"/>
      <c r="LWG1495" s="55"/>
      <c r="LWH1495" s="55"/>
      <c r="LWI1495" s="55"/>
      <c r="LWJ1495" s="55"/>
      <c r="LWK1495" s="55"/>
      <c r="LWL1495" s="55"/>
      <c r="LWM1495" s="55"/>
      <c r="LWN1495" s="55"/>
      <c r="LWO1495" s="55"/>
      <c r="LWP1495" s="55"/>
      <c r="LWQ1495" s="55"/>
      <c r="LWR1495" s="55"/>
      <c r="LWS1495" s="55"/>
      <c r="LWT1495" s="55"/>
      <c r="LWU1495" s="55"/>
      <c r="LWV1495" s="55"/>
      <c r="LWW1495" s="55"/>
      <c r="LWX1495" s="55"/>
      <c r="LWY1495" s="55"/>
      <c r="LWZ1495" s="55"/>
      <c r="LXA1495" s="55"/>
      <c r="LXB1495" s="55"/>
      <c r="LXC1495" s="55"/>
      <c r="LXD1495" s="55"/>
      <c r="LXE1495" s="55"/>
      <c r="LXF1495" s="55"/>
      <c r="LXG1495" s="55"/>
      <c r="LXH1495" s="55"/>
      <c r="LXI1495" s="55"/>
      <c r="LXJ1495" s="55"/>
      <c r="LXK1495" s="55"/>
      <c r="LXL1495" s="55"/>
      <c r="LXM1495" s="55"/>
      <c r="LXN1495" s="55"/>
      <c r="LXO1495" s="55"/>
      <c r="LXP1495" s="55"/>
      <c r="LXQ1495" s="55"/>
      <c r="LXR1495" s="55"/>
      <c r="LXS1495" s="55"/>
      <c r="LXT1495" s="55"/>
      <c r="LXU1495" s="55"/>
      <c r="LXV1495" s="55"/>
      <c r="LXW1495" s="55"/>
      <c r="LXX1495" s="55"/>
      <c r="LXY1495" s="55"/>
      <c r="LXZ1495" s="55"/>
      <c r="LYA1495" s="55"/>
      <c r="LYB1495" s="55"/>
      <c r="LYC1495" s="55"/>
      <c r="LYD1495" s="55"/>
      <c r="LYE1495" s="55"/>
      <c r="LYF1495" s="55"/>
      <c r="LYG1495" s="55"/>
      <c r="LYH1495" s="55"/>
      <c r="LYI1495" s="55"/>
      <c r="LYJ1495" s="55"/>
      <c r="LYK1495" s="55"/>
      <c r="LYL1495" s="55"/>
      <c r="LYM1495" s="55"/>
      <c r="LYN1495" s="55"/>
      <c r="LYO1495" s="55"/>
      <c r="LYP1495" s="55"/>
      <c r="LYQ1495" s="55"/>
      <c r="LYR1495" s="55"/>
      <c r="LYS1495" s="55"/>
      <c r="LYT1495" s="55"/>
      <c r="LYU1495" s="55"/>
      <c r="LYV1495" s="55"/>
      <c r="LYW1495" s="55"/>
      <c r="LYX1495" s="55"/>
      <c r="LYY1495" s="55"/>
      <c r="LYZ1495" s="55"/>
      <c r="LZA1495" s="55"/>
      <c r="LZB1495" s="55"/>
      <c r="LZC1495" s="55"/>
      <c r="LZD1495" s="55"/>
      <c r="LZE1495" s="55"/>
      <c r="LZF1495" s="55"/>
      <c r="LZG1495" s="55"/>
      <c r="LZH1495" s="55"/>
      <c r="LZI1495" s="55"/>
      <c r="LZJ1495" s="55"/>
      <c r="LZK1495" s="55"/>
      <c r="LZL1495" s="55"/>
      <c r="LZM1495" s="55"/>
      <c r="LZN1495" s="55"/>
      <c r="LZO1495" s="55"/>
      <c r="LZP1495" s="55"/>
      <c r="LZQ1495" s="55"/>
      <c r="LZR1495" s="55"/>
      <c r="LZS1495" s="55"/>
      <c r="LZT1495" s="55"/>
      <c r="LZU1495" s="55"/>
      <c r="LZV1495" s="55"/>
      <c r="LZW1495" s="55"/>
      <c r="LZX1495" s="55"/>
      <c r="LZY1495" s="55"/>
      <c r="LZZ1495" s="55"/>
      <c r="MAA1495" s="55"/>
      <c r="MAB1495" s="55"/>
      <c r="MAC1495" s="55"/>
      <c r="MAD1495" s="55"/>
      <c r="MAE1495" s="55"/>
      <c r="MAF1495" s="55"/>
      <c r="MAG1495" s="55"/>
      <c r="MAH1495" s="55"/>
      <c r="MAI1495" s="55"/>
      <c r="MAJ1495" s="55"/>
      <c r="MAK1495" s="55"/>
      <c r="MAL1495" s="55"/>
      <c r="MAM1495" s="55"/>
      <c r="MAN1495" s="55"/>
      <c r="MAO1495" s="55"/>
      <c r="MAP1495" s="55"/>
      <c r="MAQ1495" s="55"/>
      <c r="MAR1495" s="55"/>
      <c r="MAS1495" s="55"/>
      <c r="MAT1495" s="55"/>
      <c r="MAU1495" s="55"/>
      <c r="MAV1495" s="55"/>
      <c r="MAW1495" s="55"/>
      <c r="MAX1495" s="55"/>
      <c r="MAY1495" s="55"/>
      <c r="MAZ1495" s="55"/>
      <c r="MBA1495" s="55"/>
      <c r="MBB1495" s="55"/>
      <c r="MBC1495" s="55"/>
      <c r="MBD1495" s="55"/>
      <c r="MBE1495" s="55"/>
      <c r="MBF1495" s="55"/>
      <c r="MBG1495" s="55"/>
      <c r="MBH1495" s="55"/>
      <c r="MBI1495" s="55"/>
      <c r="MBJ1495" s="55"/>
      <c r="MBK1495" s="55"/>
      <c r="MBL1495" s="55"/>
      <c r="MBM1495" s="55"/>
      <c r="MBN1495" s="55"/>
      <c r="MBO1495" s="55"/>
      <c r="MBP1495" s="55"/>
      <c r="MBQ1495" s="55"/>
      <c r="MBR1495" s="55"/>
      <c r="MBS1495" s="55"/>
      <c r="MBT1495" s="55"/>
      <c r="MBU1495" s="55"/>
      <c r="MBV1495" s="55"/>
      <c r="MBW1495" s="55"/>
      <c r="MBX1495" s="55"/>
      <c r="MBY1495" s="55"/>
      <c r="MBZ1495" s="55"/>
      <c r="MCA1495" s="55"/>
      <c r="MCB1495" s="55"/>
      <c r="MCC1495" s="55"/>
      <c r="MCD1495" s="55"/>
      <c r="MCE1495" s="55"/>
      <c r="MCF1495" s="55"/>
      <c r="MCG1495" s="55"/>
      <c r="MCH1495" s="55"/>
      <c r="MCI1495" s="55"/>
      <c r="MCJ1495" s="55"/>
      <c r="MCK1495" s="55"/>
      <c r="MCL1495" s="55"/>
      <c r="MCM1495" s="55"/>
      <c r="MCN1495" s="55"/>
      <c r="MCO1495" s="55"/>
      <c r="MCP1495" s="55"/>
      <c r="MCQ1495" s="55"/>
      <c r="MCR1495" s="55"/>
      <c r="MCS1495" s="55"/>
      <c r="MCT1495" s="55"/>
      <c r="MCU1495" s="55"/>
      <c r="MCV1495" s="55"/>
      <c r="MCW1495" s="55"/>
      <c r="MCX1495" s="55"/>
      <c r="MCY1495" s="55"/>
      <c r="MCZ1495" s="55"/>
      <c r="MDA1495" s="55"/>
      <c r="MDB1495" s="55"/>
      <c r="MDC1495" s="55"/>
      <c r="MDD1495" s="55"/>
      <c r="MDE1495" s="55"/>
      <c r="MDF1495" s="55"/>
      <c r="MDG1495" s="55"/>
      <c r="MDH1495" s="55"/>
      <c r="MDI1495" s="55"/>
      <c r="MDJ1495" s="55"/>
      <c r="MDK1495" s="55"/>
      <c r="MDL1495" s="55"/>
      <c r="MDM1495" s="55"/>
      <c r="MDN1495" s="55"/>
      <c r="MDO1495" s="55"/>
      <c r="MDP1495" s="55"/>
      <c r="MDQ1495" s="55"/>
      <c r="MDR1495" s="55"/>
      <c r="MDS1495" s="55"/>
      <c r="MDT1495" s="55"/>
      <c r="MDU1495" s="55"/>
      <c r="MDV1495" s="55"/>
      <c r="MDW1495" s="55"/>
      <c r="MDX1495" s="55"/>
      <c r="MDY1495" s="55"/>
      <c r="MDZ1495" s="55"/>
      <c r="MEA1495" s="55"/>
      <c r="MEB1495" s="55"/>
      <c r="MEC1495" s="55"/>
      <c r="MED1495" s="55"/>
      <c r="MEE1495" s="55"/>
      <c r="MEF1495" s="55"/>
      <c r="MEG1495" s="55"/>
      <c r="MEH1495" s="55"/>
      <c r="MEI1495" s="55"/>
      <c r="MEJ1495" s="55"/>
      <c r="MEK1495" s="55"/>
      <c r="MEL1495" s="55"/>
      <c r="MEM1495" s="55"/>
      <c r="MEN1495" s="55"/>
      <c r="MEO1495" s="55"/>
      <c r="MEP1495" s="55"/>
      <c r="MEQ1495" s="55"/>
      <c r="MER1495" s="55"/>
      <c r="MES1495" s="55"/>
      <c r="MET1495" s="55"/>
      <c r="MEU1495" s="55"/>
      <c r="MEV1495" s="55"/>
      <c r="MEW1495" s="55"/>
      <c r="MEX1495" s="55"/>
      <c r="MEY1495" s="55"/>
      <c r="MEZ1495" s="55"/>
      <c r="MFA1495" s="55"/>
      <c r="MFB1495" s="55"/>
      <c r="MFC1495" s="55"/>
      <c r="MFD1495" s="55"/>
      <c r="MFE1495" s="55"/>
      <c r="MFF1495" s="55"/>
      <c r="MFG1495" s="55"/>
      <c r="MFH1495" s="55"/>
      <c r="MFI1495" s="55"/>
      <c r="MFJ1495" s="55"/>
      <c r="MFK1495" s="55"/>
      <c r="MFL1495" s="55"/>
      <c r="MFM1495" s="55"/>
      <c r="MFN1495" s="55"/>
      <c r="MFO1495" s="55"/>
      <c r="MFP1495" s="55"/>
      <c r="MFQ1495" s="55"/>
      <c r="MFR1495" s="55"/>
      <c r="MFS1495" s="55"/>
      <c r="MFT1495" s="55"/>
      <c r="MFU1495" s="55"/>
      <c r="MFV1495" s="55"/>
      <c r="MFW1495" s="55"/>
      <c r="MFX1495" s="55"/>
      <c r="MFY1495" s="55"/>
      <c r="MFZ1495" s="55"/>
      <c r="MGA1495" s="55"/>
      <c r="MGB1495" s="55"/>
      <c r="MGC1495" s="55"/>
      <c r="MGD1495" s="55"/>
      <c r="MGE1495" s="55"/>
      <c r="MGF1495" s="55"/>
      <c r="MGG1495" s="55"/>
      <c r="MGH1495" s="55"/>
      <c r="MGI1495" s="55"/>
      <c r="MGJ1495" s="55"/>
      <c r="MGK1495" s="55"/>
      <c r="MGL1495" s="55"/>
      <c r="MGM1495" s="55"/>
      <c r="MGN1495" s="55"/>
      <c r="MGO1495" s="55"/>
      <c r="MGP1495" s="55"/>
      <c r="MGQ1495" s="55"/>
      <c r="MGR1495" s="55"/>
      <c r="MGS1495" s="55"/>
      <c r="MGT1495" s="55"/>
      <c r="MGU1495" s="55"/>
      <c r="MGV1495" s="55"/>
      <c r="MGW1495" s="55"/>
      <c r="MGX1495" s="55"/>
      <c r="MGY1495" s="55"/>
      <c r="MGZ1495" s="55"/>
      <c r="MHA1495" s="55"/>
      <c r="MHB1495" s="55"/>
      <c r="MHC1495" s="55"/>
      <c r="MHD1495" s="55"/>
      <c r="MHE1495" s="55"/>
      <c r="MHF1495" s="55"/>
      <c r="MHG1495" s="55"/>
      <c r="MHH1495" s="55"/>
      <c r="MHI1495" s="55"/>
      <c r="MHJ1495" s="55"/>
      <c r="MHK1495" s="55"/>
      <c r="MHL1495" s="55"/>
      <c r="MHM1495" s="55"/>
      <c r="MHN1495" s="55"/>
      <c r="MHO1495" s="55"/>
      <c r="MHP1495" s="55"/>
      <c r="MHQ1495" s="55"/>
      <c r="MHR1495" s="55"/>
      <c r="MHS1495" s="55"/>
      <c r="MHT1495" s="55"/>
      <c r="MHU1495" s="55"/>
      <c r="MHV1495" s="55"/>
      <c r="MHW1495" s="55"/>
      <c r="MHX1495" s="55"/>
      <c r="MHY1495" s="55"/>
      <c r="MHZ1495" s="55"/>
      <c r="MIA1495" s="55"/>
      <c r="MIB1495" s="55"/>
      <c r="MIC1495" s="55"/>
      <c r="MID1495" s="55"/>
      <c r="MIE1495" s="55"/>
      <c r="MIF1495" s="55"/>
      <c r="MIG1495" s="55"/>
      <c r="MIH1495" s="55"/>
      <c r="MII1495" s="55"/>
      <c r="MIJ1495" s="55"/>
      <c r="MIK1495" s="55"/>
      <c r="MIL1495" s="55"/>
      <c r="MIM1495" s="55"/>
      <c r="MIN1495" s="55"/>
      <c r="MIO1495" s="55"/>
      <c r="MIP1495" s="55"/>
      <c r="MIQ1495" s="55"/>
      <c r="MIR1495" s="55"/>
      <c r="MIS1495" s="55"/>
      <c r="MIT1495" s="55"/>
      <c r="MIU1495" s="55"/>
      <c r="MIV1495" s="55"/>
      <c r="MIW1495" s="55"/>
      <c r="MIX1495" s="55"/>
      <c r="MIY1495" s="55"/>
      <c r="MIZ1495" s="55"/>
      <c r="MJA1495" s="55"/>
      <c r="MJB1495" s="55"/>
      <c r="MJC1495" s="55"/>
      <c r="MJD1495" s="55"/>
      <c r="MJE1495" s="55"/>
      <c r="MJF1495" s="55"/>
      <c r="MJG1495" s="55"/>
      <c r="MJH1495" s="55"/>
      <c r="MJI1495" s="55"/>
      <c r="MJJ1495" s="55"/>
      <c r="MJK1495" s="55"/>
      <c r="MJL1495" s="55"/>
      <c r="MJM1495" s="55"/>
      <c r="MJN1495" s="55"/>
      <c r="MJO1495" s="55"/>
      <c r="MJP1495" s="55"/>
      <c r="MJQ1495" s="55"/>
      <c r="MJR1495" s="55"/>
      <c r="MJS1495" s="55"/>
      <c r="MJT1495" s="55"/>
      <c r="MJU1495" s="55"/>
      <c r="MJV1495" s="55"/>
      <c r="MJW1495" s="55"/>
      <c r="MJX1495" s="55"/>
      <c r="MJY1495" s="55"/>
      <c r="MJZ1495" s="55"/>
      <c r="MKA1495" s="55"/>
      <c r="MKB1495" s="55"/>
      <c r="MKC1495" s="55"/>
      <c r="MKD1495" s="55"/>
      <c r="MKE1495" s="55"/>
      <c r="MKF1495" s="55"/>
      <c r="MKG1495" s="55"/>
      <c r="MKH1495" s="55"/>
      <c r="MKI1495" s="55"/>
      <c r="MKJ1495" s="55"/>
      <c r="MKK1495" s="55"/>
      <c r="MKL1495" s="55"/>
      <c r="MKM1495" s="55"/>
      <c r="MKN1495" s="55"/>
      <c r="MKO1495" s="55"/>
      <c r="MKP1495" s="55"/>
      <c r="MKQ1495" s="55"/>
      <c r="MKR1495" s="55"/>
      <c r="MKS1495" s="55"/>
      <c r="MKT1495" s="55"/>
      <c r="MKU1495" s="55"/>
      <c r="MKV1495" s="55"/>
      <c r="MKW1495" s="55"/>
      <c r="MKX1495" s="55"/>
      <c r="MKY1495" s="55"/>
      <c r="MKZ1495" s="55"/>
      <c r="MLA1495" s="55"/>
      <c r="MLB1495" s="55"/>
      <c r="MLC1495" s="55"/>
      <c r="MLD1495" s="55"/>
      <c r="MLE1495" s="55"/>
      <c r="MLF1495" s="55"/>
      <c r="MLG1495" s="55"/>
      <c r="MLH1495" s="55"/>
      <c r="MLI1495" s="55"/>
      <c r="MLJ1495" s="55"/>
      <c r="MLK1495" s="55"/>
      <c r="MLL1495" s="55"/>
      <c r="MLM1495" s="55"/>
      <c r="MLN1495" s="55"/>
      <c r="MLO1495" s="55"/>
      <c r="MLP1495" s="55"/>
      <c r="MLQ1495" s="55"/>
      <c r="MLR1495" s="55"/>
      <c r="MLS1495" s="55"/>
      <c r="MLT1495" s="55"/>
      <c r="MLU1495" s="55"/>
      <c r="MLV1495" s="55"/>
      <c r="MLW1495" s="55"/>
      <c r="MLX1495" s="55"/>
      <c r="MLY1495" s="55"/>
      <c r="MLZ1495" s="55"/>
      <c r="MMA1495" s="55"/>
      <c r="MMB1495" s="55"/>
      <c r="MMC1495" s="55"/>
      <c r="MMD1495" s="55"/>
      <c r="MME1495" s="55"/>
      <c r="MMF1495" s="55"/>
      <c r="MMG1495" s="55"/>
      <c r="MMH1495" s="55"/>
      <c r="MMI1495" s="55"/>
      <c r="MMJ1495" s="55"/>
      <c r="MMK1495" s="55"/>
      <c r="MML1495" s="55"/>
      <c r="MMM1495" s="55"/>
      <c r="MMN1495" s="55"/>
      <c r="MMO1495" s="55"/>
      <c r="MMP1495" s="55"/>
      <c r="MMQ1495" s="55"/>
      <c r="MMR1495" s="55"/>
      <c r="MMS1495" s="55"/>
      <c r="MMT1495" s="55"/>
      <c r="MMU1495" s="55"/>
      <c r="MMV1495" s="55"/>
      <c r="MMW1495" s="55"/>
      <c r="MMX1495" s="55"/>
      <c r="MMY1495" s="55"/>
      <c r="MMZ1495" s="55"/>
      <c r="MNA1495" s="55"/>
      <c r="MNB1495" s="55"/>
      <c r="MNC1495" s="55"/>
      <c r="MND1495" s="55"/>
      <c r="MNE1495" s="55"/>
      <c r="MNF1495" s="55"/>
      <c r="MNG1495" s="55"/>
      <c r="MNH1495" s="55"/>
      <c r="MNI1495" s="55"/>
      <c r="MNJ1495" s="55"/>
      <c r="MNK1495" s="55"/>
      <c r="MNL1495" s="55"/>
      <c r="MNM1495" s="55"/>
      <c r="MNN1495" s="55"/>
      <c r="MNO1495" s="55"/>
      <c r="MNP1495" s="55"/>
      <c r="MNQ1495" s="55"/>
      <c r="MNR1495" s="55"/>
      <c r="MNS1495" s="55"/>
      <c r="MNT1495" s="55"/>
      <c r="MNU1495" s="55"/>
      <c r="MNV1495" s="55"/>
      <c r="MNW1495" s="55"/>
      <c r="MNX1495" s="55"/>
      <c r="MNY1495" s="55"/>
      <c r="MNZ1495" s="55"/>
      <c r="MOA1495" s="55"/>
      <c r="MOB1495" s="55"/>
      <c r="MOC1495" s="55"/>
      <c r="MOD1495" s="55"/>
      <c r="MOE1495" s="55"/>
      <c r="MOF1495" s="55"/>
      <c r="MOG1495" s="55"/>
      <c r="MOH1495" s="55"/>
      <c r="MOI1495" s="55"/>
      <c r="MOJ1495" s="55"/>
      <c r="MOK1495" s="55"/>
      <c r="MOL1495" s="55"/>
      <c r="MOM1495" s="55"/>
      <c r="MON1495" s="55"/>
      <c r="MOO1495" s="55"/>
      <c r="MOP1495" s="55"/>
      <c r="MOQ1495" s="55"/>
      <c r="MOR1495" s="55"/>
      <c r="MOS1495" s="55"/>
      <c r="MOT1495" s="55"/>
      <c r="MOU1495" s="55"/>
      <c r="MOV1495" s="55"/>
      <c r="MOW1495" s="55"/>
      <c r="MOX1495" s="55"/>
      <c r="MOY1495" s="55"/>
      <c r="MOZ1495" s="55"/>
      <c r="MPA1495" s="55"/>
      <c r="MPB1495" s="55"/>
      <c r="MPC1495" s="55"/>
      <c r="MPD1495" s="55"/>
      <c r="MPE1495" s="55"/>
      <c r="MPF1495" s="55"/>
      <c r="MPG1495" s="55"/>
      <c r="MPH1495" s="55"/>
      <c r="MPI1495" s="55"/>
      <c r="MPJ1495" s="55"/>
      <c r="MPK1495" s="55"/>
      <c r="MPL1495" s="55"/>
      <c r="MPM1495" s="55"/>
      <c r="MPN1495" s="55"/>
      <c r="MPO1495" s="55"/>
      <c r="MPP1495" s="55"/>
      <c r="MPQ1495" s="55"/>
      <c r="MPR1495" s="55"/>
      <c r="MPS1495" s="55"/>
      <c r="MPT1495" s="55"/>
      <c r="MPU1495" s="55"/>
      <c r="MPV1495" s="55"/>
      <c r="MPW1495" s="55"/>
      <c r="MPX1495" s="55"/>
      <c r="MPY1495" s="55"/>
      <c r="MPZ1495" s="55"/>
      <c r="MQA1495" s="55"/>
      <c r="MQB1495" s="55"/>
      <c r="MQC1495" s="55"/>
      <c r="MQD1495" s="55"/>
      <c r="MQE1495" s="55"/>
      <c r="MQF1495" s="55"/>
      <c r="MQG1495" s="55"/>
      <c r="MQH1495" s="55"/>
      <c r="MQI1495" s="55"/>
      <c r="MQJ1495" s="55"/>
      <c r="MQK1495" s="55"/>
      <c r="MQL1495" s="55"/>
      <c r="MQM1495" s="55"/>
      <c r="MQN1495" s="55"/>
      <c r="MQO1495" s="55"/>
      <c r="MQP1495" s="55"/>
      <c r="MQQ1495" s="55"/>
      <c r="MQR1495" s="55"/>
      <c r="MQS1495" s="55"/>
      <c r="MQT1495" s="55"/>
      <c r="MQU1495" s="55"/>
      <c r="MQV1495" s="55"/>
      <c r="MQW1495" s="55"/>
      <c r="MQX1495" s="55"/>
      <c r="MQY1495" s="55"/>
      <c r="MQZ1495" s="55"/>
      <c r="MRA1495" s="55"/>
      <c r="MRB1495" s="55"/>
      <c r="MRC1495" s="55"/>
      <c r="MRD1495" s="55"/>
      <c r="MRE1495" s="55"/>
      <c r="MRF1495" s="55"/>
      <c r="MRG1495" s="55"/>
      <c r="MRH1495" s="55"/>
      <c r="MRI1495" s="55"/>
      <c r="MRJ1495" s="55"/>
      <c r="MRK1495" s="55"/>
      <c r="MRL1495" s="55"/>
      <c r="MRM1495" s="55"/>
      <c r="MRN1495" s="55"/>
      <c r="MRO1495" s="55"/>
      <c r="MRP1495" s="55"/>
      <c r="MRQ1495" s="55"/>
      <c r="MRR1495" s="55"/>
      <c r="MRS1495" s="55"/>
      <c r="MRT1495" s="55"/>
      <c r="MRU1495" s="55"/>
      <c r="MRV1495" s="55"/>
      <c r="MRW1495" s="55"/>
      <c r="MRX1495" s="55"/>
      <c r="MRY1495" s="55"/>
      <c r="MRZ1495" s="55"/>
      <c r="MSA1495" s="55"/>
      <c r="MSB1495" s="55"/>
      <c r="MSC1495" s="55"/>
      <c r="MSD1495" s="55"/>
      <c r="MSE1495" s="55"/>
      <c r="MSF1495" s="55"/>
      <c r="MSG1495" s="55"/>
      <c r="MSH1495" s="55"/>
      <c r="MSI1495" s="55"/>
      <c r="MSJ1495" s="55"/>
      <c r="MSK1495" s="55"/>
      <c r="MSL1495" s="55"/>
      <c r="MSM1495" s="55"/>
      <c r="MSN1495" s="55"/>
      <c r="MSO1495" s="55"/>
      <c r="MSP1495" s="55"/>
      <c r="MSQ1495" s="55"/>
      <c r="MSR1495" s="55"/>
      <c r="MSS1495" s="55"/>
      <c r="MST1495" s="55"/>
      <c r="MSU1495" s="55"/>
      <c r="MSV1495" s="55"/>
      <c r="MSW1495" s="55"/>
      <c r="MSX1495" s="55"/>
      <c r="MSY1495" s="55"/>
      <c r="MSZ1495" s="55"/>
      <c r="MTA1495" s="55"/>
      <c r="MTB1495" s="55"/>
      <c r="MTC1495" s="55"/>
      <c r="MTD1495" s="55"/>
      <c r="MTE1495" s="55"/>
      <c r="MTF1495" s="55"/>
      <c r="MTG1495" s="55"/>
      <c r="MTH1495" s="55"/>
      <c r="MTI1495" s="55"/>
      <c r="MTJ1495" s="55"/>
      <c r="MTK1495" s="55"/>
      <c r="MTL1495" s="55"/>
      <c r="MTM1495" s="55"/>
      <c r="MTN1495" s="55"/>
      <c r="MTO1495" s="55"/>
      <c r="MTP1495" s="55"/>
      <c r="MTQ1495" s="55"/>
      <c r="MTR1495" s="55"/>
      <c r="MTS1495" s="55"/>
      <c r="MTT1495" s="55"/>
      <c r="MTU1495" s="55"/>
      <c r="MTV1495" s="55"/>
      <c r="MTW1495" s="55"/>
      <c r="MTX1495" s="55"/>
      <c r="MTY1495" s="55"/>
      <c r="MTZ1495" s="55"/>
      <c r="MUA1495" s="55"/>
      <c r="MUB1495" s="55"/>
      <c r="MUC1495" s="55"/>
      <c r="MUD1495" s="55"/>
      <c r="MUE1495" s="55"/>
      <c r="MUF1495" s="55"/>
      <c r="MUG1495" s="55"/>
      <c r="MUH1495" s="55"/>
      <c r="MUI1495" s="55"/>
      <c r="MUJ1495" s="55"/>
      <c r="MUK1495" s="55"/>
      <c r="MUL1495" s="55"/>
      <c r="MUM1495" s="55"/>
      <c r="MUN1495" s="55"/>
      <c r="MUO1495" s="55"/>
      <c r="MUP1495" s="55"/>
      <c r="MUQ1495" s="55"/>
      <c r="MUR1495" s="55"/>
      <c r="MUS1495" s="55"/>
      <c r="MUT1495" s="55"/>
      <c r="MUU1495" s="55"/>
      <c r="MUV1495" s="55"/>
      <c r="MUW1495" s="55"/>
      <c r="MUX1495" s="55"/>
      <c r="MUY1495" s="55"/>
      <c r="MUZ1495" s="55"/>
      <c r="MVA1495" s="55"/>
      <c r="MVB1495" s="55"/>
      <c r="MVC1495" s="55"/>
      <c r="MVD1495" s="55"/>
      <c r="MVE1495" s="55"/>
      <c r="MVF1495" s="55"/>
      <c r="MVG1495" s="55"/>
      <c r="MVH1495" s="55"/>
      <c r="MVI1495" s="55"/>
      <c r="MVJ1495" s="55"/>
      <c r="MVK1495" s="55"/>
      <c r="MVL1495" s="55"/>
      <c r="MVM1495" s="55"/>
      <c r="MVN1495" s="55"/>
      <c r="MVO1495" s="55"/>
      <c r="MVP1495" s="55"/>
      <c r="MVQ1495" s="55"/>
      <c r="MVR1495" s="55"/>
      <c r="MVS1495" s="55"/>
      <c r="MVT1495" s="55"/>
      <c r="MVU1495" s="55"/>
      <c r="MVV1495" s="55"/>
      <c r="MVW1495" s="55"/>
      <c r="MVX1495" s="55"/>
      <c r="MVY1495" s="55"/>
      <c r="MVZ1495" s="55"/>
      <c r="MWA1495" s="55"/>
      <c r="MWB1495" s="55"/>
      <c r="MWC1495" s="55"/>
      <c r="MWD1495" s="55"/>
      <c r="MWE1495" s="55"/>
      <c r="MWF1495" s="55"/>
      <c r="MWG1495" s="55"/>
      <c r="MWH1495" s="55"/>
      <c r="MWI1495" s="55"/>
      <c r="MWJ1495" s="55"/>
      <c r="MWK1495" s="55"/>
      <c r="MWL1495" s="55"/>
      <c r="MWM1495" s="55"/>
      <c r="MWN1495" s="55"/>
      <c r="MWO1495" s="55"/>
      <c r="MWP1495" s="55"/>
      <c r="MWQ1495" s="55"/>
      <c r="MWR1495" s="55"/>
      <c r="MWS1495" s="55"/>
      <c r="MWT1495" s="55"/>
      <c r="MWU1495" s="55"/>
      <c r="MWV1495" s="55"/>
      <c r="MWW1495" s="55"/>
      <c r="MWX1495" s="55"/>
      <c r="MWY1495" s="55"/>
      <c r="MWZ1495" s="55"/>
      <c r="MXA1495" s="55"/>
      <c r="MXB1495" s="55"/>
      <c r="MXC1495" s="55"/>
      <c r="MXD1495" s="55"/>
      <c r="MXE1495" s="55"/>
      <c r="MXF1495" s="55"/>
      <c r="MXG1495" s="55"/>
      <c r="MXH1495" s="55"/>
      <c r="MXI1495" s="55"/>
      <c r="MXJ1495" s="55"/>
      <c r="MXK1495" s="55"/>
      <c r="MXL1495" s="55"/>
      <c r="MXM1495" s="55"/>
      <c r="MXN1495" s="55"/>
      <c r="MXO1495" s="55"/>
      <c r="MXP1495" s="55"/>
      <c r="MXQ1495" s="55"/>
      <c r="MXR1495" s="55"/>
      <c r="MXS1495" s="55"/>
      <c r="MXT1495" s="55"/>
      <c r="MXU1495" s="55"/>
      <c r="MXV1495" s="55"/>
      <c r="MXW1495" s="55"/>
      <c r="MXX1495" s="55"/>
      <c r="MXY1495" s="55"/>
      <c r="MXZ1495" s="55"/>
      <c r="MYA1495" s="55"/>
      <c r="MYB1495" s="55"/>
      <c r="MYC1495" s="55"/>
      <c r="MYD1495" s="55"/>
      <c r="MYE1495" s="55"/>
      <c r="MYF1495" s="55"/>
      <c r="MYG1495" s="55"/>
      <c r="MYH1495" s="55"/>
      <c r="MYI1495" s="55"/>
      <c r="MYJ1495" s="55"/>
      <c r="MYK1495" s="55"/>
      <c r="MYL1495" s="55"/>
      <c r="MYM1495" s="55"/>
      <c r="MYN1495" s="55"/>
      <c r="MYO1495" s="55"/>
      <c r="MYP1495" s="55"/>
      <c r="MYQ1495" s="55"/>
      <c r="MYR1495" s="55"/>
      <c r="MYS1495" s="55"/>
      <c r="MYT1495" s="55"/>
      <c r="MYU1495" s="55"/>
      <c r="MYV1495" s="55"/>
      <c r="MYW1495" s="55"/>
      <c r="MYX1495" s="55"/>
      <c r="MYY1495" s="55"/>
      <c r="MYZ1495" s="55"/>
      <c r="MZA1495" s="55"/>
      <c r="MZB1495" s="55"/>
      <c r="MZC1495" s="55"/>
      <c r="MZD1495" s="55"/>
      <c r="MZE1495" s="55"/>
      <c r="MZF1495" s="55"/>
      <c r="MZG1495" s="55"/>
      <c r="MZH1495" s="55"/>
      <c r="MZI1495" s="55"/>
      <c r="MZJ1495" s="55"/>
      <c r="MZK1495" s="55"/>
      <c r="MZL1495" s="55"/>
      <c r="MZM1495" s="55"/>
      <c r="MZN1495" s="55"/>
      <c r="MZO1495" s="55"/>
      <c r="MZP1495" s="55"/>
      <c r="MZQ1495" s="55"/>
      <c r="MZR1495" s="55"/>
      <c r="MZS1495" s="55"/>
      <c r="MZT1495" s="55"/>
      <c r="MZU1495" s="55"/>
      <c r="MZV1495" s="55"/>
      <c r="MZW1495" s="55"/>
      <c r="MZX1495" s="55"/>
      <c r="MZY1495" s="55"/>
      <c r="MZZ1495" s="55"/>
      <c r="NAA1495" s="55"/>
      <c r="NAB1495" s="55"/>
      <c r="NAC1495" s="55"/>
      <c r="NAD1495" s="55"/>
      <c r="NAE1495" s="55"/>
      <c r="NAF1495" s="55"/>
      <c r="NAG1495" s="55"/>
      <c r="NAH1495" s="55"/>
      <c r="NAI1495" s="55"/>
      <c r="NAJ1495" s="55"/>
      <c r="NAK1495" s="55"/>
      <c r="NAL1495" s="55"/>
      <c r="NAM1495" s="55"/>
      <c r="NAN1495" s="55"/>
      <c r="NAO1495" s="55"/>
      <c r="NAP1495" s="55"/>
      <c r="NAQ1495" s="55"/>
      <c r="NAR1495" s="55"/>
      <c r="NAS1495" s="55"/>
      <c r="NAT1495" s="55"/>
      <c r="NAU1495" s="55"/>
      <c r="NAV1495" s="55"/>
      <c r="NAW1495" s="55"/>
      <c r="NAX1495" s="55"/>
      <c r="NAY1495" s="55"/>
      <c r="NAZ1495" s="55"/>
      <c r="NBA1495" s="55"/>
      <c r="NBB1495" s="55"/>
      <c r="NBC1495" s="55"/>
      <c r="NBD1495" s="55"/>
      <c r="NBE1495" s="55"/>
      <c r="NBF1495" s="55"/>
      <c r="NBG1495" s="55"/>
      <c r="NBH1495" s="55"/>
      <c r="NBI1495" s="55"/>
      <c r="NBJ1495" s="55"/>
      <c r="NBK1495" s="55"/>
      <c r="NBL1495" s="55"/>
      <c r="NBM1495" s="55"/>
      <c r="NBN1495" s="55"/>
      <c r="NBO1495" s="55"/>
      <c r="NBP1495" s="55"/>
      <c r="NBQ1495" s="55"/>
      <c r="NBR1495" s="55"/>
      <c r="NBS1495" s="55"/>
      <c r="NBT1495" s="55"/>
      <c r="NBU1495" s="55"/>
      <c r="NBV1495" s="55"/>
      <c r="NBW1495" s="55"/>
      <c r="NBX1495" s="55"/>
      <c r="NBY1495" s="55"/>
      <c r="NBZ1495" s="55"/>
      <c r="NCA1495" s="55"/>
      <c r="NCB1495" s="55"/>
      <c r="NCC1495" s="55"/>
      <c r="NCD1495" s="55"/>
      <c r="NCE1495" s="55"/>
      <c r="NCF1495" s="55"/>
      <c r="NCG1495" s="55"/>
      <c r="NCH1495" s="55"/>
      <c r="NCI1495" s="55"/>
      <c r="NCJ1495" s="55"/>
      <c r="NCK1495" s="55"/>
      <c r="NCL1495" s="55"/>
      <c r="NCM1495" s="55"/>
      <c r="NCN1495" s="55"/>
      <c r="NCO1495" s="55"/>
      <c r="NCP1495" s="55"/>
      <c r="NCQ1495" s="55"/>
      <c r="NCR1495" s="55"/>
      <c r="NCS1495" s="55"/>
      <c r="NCT1495" s="55"/>
      <c r="NCU1495" s="55"/>
      <c r="NCV1495" s="55"/>
      <c r="NCW1495" s="55"/>
      <c r="NCX1495" s="55"/>
      <c r="NCY1495" s="55"/>
      <c r="NCZ1495" s="55"/>
      <c r="NDA1495" s="55"/>
      <c r="NDB1495" s="55"/>
      <c r="NDC1495" s="55"/>
      <c r="NDD1495" s="55"/>
      <c r="NDE1495" s="55"/>
      <c r="NDF1495" s="55"/>
      <c r="NDG1495" s="55"/>
      <c r="NDH1495" s="55"/>
      <c r="NDI1495" s="55"/>
      <c r="NDJ1495" s="55"/>
      <c r="NDK1495" s="55"/>
      <c r="NDL1495" s="55"/>
      <c r="NDM1495" s="55"/>
      <c r="NDN1495" s="55"/>
      <c r="NDO1495" s="55"/>
      <c r="NDP1495" s="55"/>
      <c r="NDQ1495" s="55"/>
      <c r="NDR1495" s="55"/>
      <c r="NDS1495" s="55"/>
      <c r="NDT1495" s="55"/>
      <c r="NDU1495" s="55"/>
      <c r="NDV1495" s="55"/>
      <c r="NDW1495" s="55"/>
      <c r="NDX1495" s="55"/>
      <c r="NDY1495" s="55"/>
      <c r="NDZ1495" s="55"/>
      <c r="NEA1495" s="55"/>
      <c r="NEB1495" s="55"/>
      <c r="NEC1495" s="55"/>
      <c r="NED1495" s="55"/>
      <c r="NEE1495" s="55"/>
      <c r="NEF1495" s="55"/>
      <c r="NEG1495" s="55"/>
      <c r="NEH1495" s="55"/>
      <c r="NEI1495" s="55"/>
      <c r="NEJ1495" s="55"/>
      <c r="NEK1495" s="55"/>
      <c r="NEL1495" s="55"/>
      <c r="NEM1495" s="55"/>
      <c r="NEN1495" s="55"/>
      <c r="NEO1495" s="55"/>
      <c r="NEP1495" s="55"/>
      <c r="NEQ1495" s="55"/>
      <c r="NER1495" s="55"/>
      <c r="NES1495" s="55"/>
      <c r="NET1495" s="55"/>
      <c r="NEU1495" s="55"/>
      <c r="NEV1495" s="55"/>
      <c r="NEW1495" s="55"/>
      <c r="NEX1495" s="55"/>
      <c r="NEY1495" s="55"/>
      <c r="NEZ1495" s="55"/>
      <c r="NFA1495" s="55"/>
      <c r="NFB1495" s="55"/>
      <c r="NFC1495" s="55"/>
      <c r="NFD1495" s="55"/>
      <c r="NFE1495" s="55"/>
      <c r="NFF1495" s="55"/>
      <c r="NFG1495" s="55"/>
      <c r="NFH1495" s="55"/>
      <c r="NFI1495" s="55"/>
      <c r="NFJ1495" s="55"/>
      <c r="NFK1495" s="55"/>
      <c r="NFL1495" s="55"/>
      <c r="NFM1495" s="55"/>
      <c r="NFN1495" s="55"/>
      <c r="NFO1495" s="55"/>
      <c r="NFP1495" s="55"/>
      <c r="NFQ1495" s="55"/>
      <c r="NFR1495" s="55"/>
      <c r="NFS1495" s="55"/>
      <c r="NFT1495" s="55"/>
      <c r="NFU1495" s="55"/>
      <c r="NFV1495" s="55"/>
      <c r="NFW1495" s="55"/>
      <c r="NFX1495" s="55"/>
      <c r="NFY1495" s="55"/>
      <c r="NFZ1495" s="55"/>
      <c r="NGA1495" s="55"/>
      <c r="NGB1495" s="55"/>
      <c r="NGC1495" s="55"/>
      <c r="NGD1495" s="55"/>
      <c r="NGE1495" s="55"/>
      <c r="NGF1495" s="55"/>
      <c r="NGG1495" s="55"/>
      <c r="NGH1495" s="55"/>
      <c r="NGI1495" s="55"/>
      <c r="NGJ1495" s="55"/>
      <c r="NGK1495" s="55"/>
      <c r="NGL1495" s="55"/>
      <c r="NGM1495" s="55"/>
      <c r="NGN1495" s="55"/>
      <c r="NGO1495" s="55"/>
      <c r="NGP1495" s="55"/>
      <c r="NGQ1495" s="55"/>
      <c r="NGR1495" s="55"/>
      <c r="NGS1495" s="55"/>
      <c r="NGT1495" s="55"/>
      <c r="NGU1495" s="55"/>
      <c r="NGV1495" s="55"/>
      <c r="NGW1495" s="55"/>
      <c r="NGX1495" s="55"/>
      <c r="NGY1495" s="55"/>
      <c r="NGZ1495" s="55"/>
      <c r="NHA1495" s="55"/>
      <c r="NHB1495" s="55"/>
      <c r="NHC1495" s="55"/>
      <c r="NHD1495" s="55"/>
      <c r="NHE1495" s="55"/>
      <c r="NHF1495" s="55"/>
      <c r="NHG1495" s="55"/>
      <c r="NHH1495" s="55"/>
      <c r="NHI1495" s="55"/>
      <c r="NHJ1495" s="55"/>
      <c r="NHK1495" s="55"/>
      <c r="NHL1495" s="55"/>
      <c r="NHM1495" s="55"/>
      <c r="NHN1495" s="55"/>
      <c r="NHO1495" s="55"/>
      <c r="NHP1495" s="55"/>
      <c r="NHQ1495" s="55"/>
      <c r="NHR1495" s="55"/>
      <c r="NHS1495" s="55"/>
      <c r="NHT1495" s="55"/>
      <c r="NHU1495" s="55"/>
      <c r="NHV1495" s="55"/>
      <c r="NHW1495" s="55"/>
      <c r="NHX1495" s="55"/>
      <c r="NHY1495" s="55"/>
      <c r="NHZ1495" s="55"/>
      <c r="NIA1495" s="55"/>
      <c r="NIB1495" s="55"/>
      <c r="NIC1495" s="55"/>
      <c r="NID1495" s="55"/>
      <c r="NIE1495" s="55"/>
      <c r="NIF1495" s="55"/>
      <c r="NIG1495" s="55"/>
      <c r="NIH1495" s="55"/>
      <c r="NII1495" s="55"/>
      <c r="NIJ1495" s="55"/>
      <c r="NIK1495" s="55"/>
      <c r="NIL1495" s="55"/>
      <c r="NIM1495" s="55"/>
      <c r="NIN1495" s="55"/>
      <c r="NIO1495" s="55"/>
      <c r="NIP1495" s="55"/>
      <c r="NIQ1495" s="55"/>
      <c r="NIR1495" s="55"/>
      <c r="NIS1495" s="55"/>
      <c r="NIT1495" s="55"/>
      <c r="NIU1495" s="55"/>
      <c r="NIV1495" s="55"/>
      <c r="NIW1495" s="55"/>
      <c r="NIX1495" s="55"/>
      <c r="NIY1495" s="55"/>
      <c r="NIZ1495" s="55"/>
      <c r="NJA1495" s="55"/>
      <c r="NJB1495" s="55"/>
      <c r="NJC1495" s="55"/>
      <c r="NJD1495" s="55"/>
      <c r="NJE1495" s="55"/>
      <c r="NJF1495" s="55"/>
      <c r="NJG1495" s="55"/>
      <c r="NJH1495" s="55"/>
      <c r="NJI1495" s="55"/>
      <c r="NJJ1495" s="55"/>
      <c r="NJK1495" s="55"/>
      <c r="NJL1495" s="55"/>
      <c r="NJM1495" s="55"/>
      <c r="NJN1495" s="55"/>
      <c r="NJO1495" s="55"/>
      <c r="NJP1495" s="55"/>
      <c r="NJQ1495" s="55"/>
      <c r="NJR1495" s="55"/>
      <c r="NJS1495" s="55"/>
      <c r="NJT1495" s="55"/>
      <c r="NJU1495" s="55"/>
      <c r="NJV1495" s="55"/>
      <c r="NJW1495" s="55"/>
      <c r="NJX1495" s="55"/>
      <c r="NJY1495" s="55"/>
      <c r="NJZ1495" s="55"/>
      <c r="NKA1495" s="55"/>
      <c r="NKB1495" s="55"/>
      <c r="NKC1495" s="55"/>
      <c r="NKD1495" s="55"/>
      <c r="NKE1495" s="55"/>
      <c r="NKF1495" s="55"/>
      <c r="NKG1495" s="55"/>
      <c r="NKH1495" s="55"/>
      <c r="NKI1495" s="55"/>
      <c r="NKJ1495" s="55"/>
      <c r="NKK1495" s="55"/>
      <c r="NKL1495" s="55"/>
      <c r="NKM1495" s="55"/>
      <c r="NKN1495" s="55"/>
      <c r="NKO1495" s="55"/>
      <c r="NKP1495" s="55"/>
      <c r="NKQ1495" s="55"/>
      <c r="NKR1495" s="55"/>
      <c r="NKS1495" s="55"/>
      <c r="NKT1495" s="55"/>
      <c r="NKU1495" s="55"/>
      <c r="NKV1495" s="55"/>
      <c r="NKW1495" s="55"/>
      <c r="NKX1495" s="55"/>
      <c r="NKY1495" s="55"/>
      <c r="NKZ1495" s="55"/>
      <c r="NLA1495" s="55"/>
      <c r="NLB1495" s="55"/>
      <c r="NLC1495" s="55"/>
      <c r="NLD1495" s="55"/>
      <c r="NLE1495" s="55"/>
      <c r="NLF1495" s="55"/>
      <c r="NLG1495" s="55"/>
      <c r="NLH1495" s="55"/>
      <c r="NLI1495" s="55"/>
      <c r="NLJ1495" s="55"/>
      <c r="NLK1495" s="55"/>
      <c r="NLL1495" s="55"/>
      <c r="NLM1495" s="55"/>
      <c r="NLN1495" s="55"/>
      <c r="NLO1495" s="55"/>
      <c r="NLP1495" s="55"/>
      <c r="NLQ1495" s="55"/>
      <c r="NLR1495" s="55"/>
      <c r="NLS1495" s="55"/>
      <c r="NLT1495" s="55"/>
      <c r="NLU1495" s="55"/>
      <c r="NLV1495" s="55"/>
      <c r="NLW1495" s="55"/>
      <c r="NLX1495" s="55"/>
      <c r="NLY1495" s="55"/>
      <c r="NLZ1495" s="55"/>
      <c r="NMA1495" s="55"/>
      <c r="NMB1495" s="55"/>
      <c r="NMC1495" s="55"/>
      <c r="NMD1495" s="55"/>
      <c r="NME1495" s="55"/>
      <c r="NMF1495" s="55"/>
      <c r="NMG1495" s="55"/>
      <c r="NMH1495" s="55"/>
      <c r="NMI1495" s="55"/>
      <c r="NMJ1495" s="55"/>
      <c r="NMK1495" s="55"/>
      <c r="NML1495" s="55"/>
      <c r="NMM1495" s="55"/>
      <c r="NMN1495" s="55"/>
      <c r="NMO1495" s="55"/>
      <c r="NMP1495" s="55"/>
      <c r="NMQ1495" s="55"/>
      <c r="NMR1495" s="55"/>
      <c r="NMS1495" s="55"/>
      <c r="NMT1495" s="55"/>
      <c r="NMU1495" s="55"/>
      <c r="NMV1495" s="55"/>
      <c r="NMW1495" s="55"/>
      <c r="NMX1495" s="55"/>
      <c r="NMY1495" s="55"/>
      <c r="NMZ1495" s="55"/>
      <c r="NNA1495" s="55"/>
      <c r="NNB1495" s="55"/>
      <c r="NNC1495" s="55"/>
      <c r="NND1495" s="55"/>
      <c r="NNE1495" s="55"/>
      <c r="NNF1495" s="55"/>
      <c r="NNG1495" s="55"/>
      <c r="NNH1495" s="55"/>
      <c r="NNI1495" s="55"/>
      <c r="NNJ1495" s="55"/>
      <c r="NNK1495" s="55"/>
      <c r="NNL1495" s="55"/>
      <c r="NNM1495" s="55"/>
      <c r="NNN1495" s="55"/>
      <c r="NNO1495" s="55"/>
      <c r="NNP1495" s="55"/>
      <c r="NNQ1495" s="55"/>
      <c r="NNR1495" s="55"/>
      <c r="NNS1495" s="55"/>
      <c r="NNT1495" s="55"/>
      <c r="NNU1495" s="55"/>
      <c r="NNV1495" s="55"/>
      <c r="NNW1495" s="55"/>
      <c r="NNX1495" s="55"/>
      <c r="NNY1495" s="55"/>
      <c r="NNZ1495" s="55"/>
      <c r="NOA1495" s="55"/>
      <c r="NOB1495" s="55"/>
      <c r="NOC1495" s="55"/>
      <c r="NOD1495" s="55"/>
      <c r="NOE1495" s="55"/>
      <c r="NOF1495" s="55"/>
      <c r="NOG1495" s="55"/>
      <c r="NOH1495" s="55"/>
      <c r="NOI1495" s="55"/>
      <c r="NOJ1495" s="55"/>
      <c r="NOK1495" s="55"/>
      <c r="NOL1495" s="55"/>
      <c r="NOM1495" s="55"/>
      <c r="NON1495" s="55"/>
      <c r="NOO1495" s="55"/>
      <c r="NOP1495" s="55"/>
      <c r="NOQ1495" s="55"/>
      <c r="NOR1495" s="55"/>
      <c r="NOS1495" s="55"/>
      <c r="NOT1495" s="55"/>
      <c r="NOU1495" s="55"/>
      <c r="NOV1495" s="55"/>
      <c r="NOW1495" s="55"/>
      <c r="NOX1495" s="55"/>
      <c r="NOY1495" s="55"/>
      <c r="NOZ1495" s="55"/>
      <c r="NPA1495" s="55"/>
      <c r="NPB1495" s="55"/>
      <c r="NPC1495" s="55"/>
      <c r="NPD1495" s="55"/>
      <c r="NPE1495" s="55"/>
      <c r="NPF1495" s="55"/>
      <c r="NPG1495" s="55"/>
      <c r="NPH1495" s="55"/>
      <c r="NPI1495" s="55"/>
      <c r="NPJ1495" s="55"/>
      <c r="NPK1495" s="55"/>
      <c r="NPL1495" s="55"/>
      <c r="NPM1495" s="55"/>
      <c r="NPN1495" s="55"/>
      <c r="NPO1495" s="55"/>
      <c r="NPP1495" s="55"/>
      <c r="NPQ1495" s="55"/>
      <c r="NPR1495" s="55"/>
      <c r="NPS1495" s="55"/>
      <c r="NPT1495" s="55"/>
      <c r="NPU1495" s="55"/>
      <c r="NPV1495" s="55"/>
      <c r="NPW1495" s="55"/>
      <c r="NPX1495" s="55"/>
      <c r="NPY1495" s="55"/>
      <c r="NPZ1495" s="55"/>
      <c r="NQA1495" s="55"/>
      <c r="NQB1495" s="55"/>
      <c r="NQC1495" s="55"/>
      <c r="NQD1495" s="55"/>
      <c r="NQE1495" s="55"/>
      <c r="NQF1495" s="55"/>
      <c r="NQG1495" s="55"/>
      <c r="NQH1495" s="55"/>
      <c r="NQI1495" s="55"/>
      <c r="NQJ1495" s="55"/>
      <c r="NQK1495" s="55"/>
      <c r="NQL1495" s="55"/>
      <c r="NQM1495" s="55"/>
      <c r="NQN1495" s="55"/>
      <c r="NQO1495" s="55"/>
      <c r="NQP1495" s="55"/>
      <c r="NQQ1495" s="55"/>
      <c r="NQR1495" s="55"/>
      <c r="NQS1495" s="55"/>
      <c r="NQT1495" s="55"/>
      <c r="NQU1495" s="55"/>
      <c r="NQV1495" s="55"/>
      <c r="NQW1495" s="55"/>
      <c r="NQX1495" s="55"/>
      <c r="NQY1495" s="55"/>
      <c r="NQZ1495" s="55"/>
      <c r="NRA1495" s="55"/>
      <c r="NRB1495" s="55"/>
      <c r="NRC1495" s="55"/>
      <c r="NRD1495" s="55"/>
      <c r="NRE1495" s="55"/>
      <c r="NRF1495" s="55"/>
      <c r="NRG1495" s="55"/>
      <c r="NRH1495" s="55"/>
      <c r="NRI1495" s="55"/>
      <c r="NRJ1495" s="55"/>
      <c r="NRK1495" s="55"/>
      <c r="NRL1495" s="55"/>
      <c r="NRM1495" s="55"/>
      <c r="NRN1495" s="55"/>
      <c r="NRO1495" s="55"/>
      <c r="NRP1495" s="55"/>
      <c r="NRQ1495" s="55"/>
      <c r="NRR1495" s="55"/>
      <c r="NRS1495" s="55"/>
      <c r="NRT1495" s="55"/>
      <c r="NRU1495" s="55"/>
      <c r="NRV1495" s="55"/>
      <c r="NRW1495" s="55"/>
      <c r="NRX1495" s="55"/>
      <c r="NRY1495" s="55"/>
      <c r="NRZ1495" s="55"/>
      <c r="NSA1495" s="55"/>
      <c r="NSB1495" s="55"/>
      <c r="NSC1495" s="55"/>
      <c r="NSD1495" s="55"/>
      <c r="NSE1495" s="55"/>
      <c r="NSF1495" s="55"/>
      <c r="NSG1495" s="55"/>
      <c r="NSH1495" s="55"/>
      <c r="NSI1495" s="55"/>
      <c r="NSJ1495" s="55"/>
      <c r="NSK1495" s="55"/>
      <c r="NSL1495" s="55"/>
      <c r="NSM1495" s="55"/>
      <c r="NSN1495" s="55"/>
      <c r="NSO1495" s="55"/>
      <c r="NSP1495" s="55"/>
      <c r="NSQ1495" s="55"/>
      <c r="NSR1495" s="55"/>
      <c r="NSS1495" s="55"/>
      <c r="NST1495" s="55"/>
      <c r="NSU1495" s="55"/>
      <c r="NSV1495" s="55"/>
      <c r="NSW1495" s="55"/>
      <c r="NSX1495" s="55"/>
      <c r="NSY1495" s="55"/>
      <c r="NSZ1495" s="55"/>
      <c r="NTA1495" s="55"/>
      <c r="NTB1495" s="55"/>
      <c r="NTC1495" s="55"/>
      <c r="NTD1495" s="55"/>
      <c r="NTE1495" s="55"/>
      <c r="NTF1495" s="55"/>
      <c r="NTG1495" s="55"/>
      <c r="NTH1495" s="55"/>
      <c r="NTI1495" s="55"/>
      <c r="NTJ1495" s="55"/>
      <c r="NTK1495" s="55"/>
      <c r="NTL1495" s="55"/>
      <c r="NTM1495" s="55"/>
      <c r="NTN1495" s="55"/>
      <c r="NTO1495" s="55"/>
      <c r="NTP1495" s="55"/>
      <c r="NTQ1495" s="55"/>
      <c r="NTR1495" s="55"/>
      <c r="NTS1495" s="55"/>
      <c r="NTT1495" s="55"/>
      <c r="NTU1495" s="55"/>
      <c r="NTV1495" s="55"/>
      <c r="NTW1495" s="55"/>
      <c r="NTX1495" s="55"/>
      <c r="NTY1495" s="55"/>
      <c r="NTZ1495" s="55"/>
      <c r="NUA1495" s="55"/>
      <c r="NUB1495" s="55"/>
      <c r="NUC1495" s="55"/>
      <c r="NUD1495" s="55"/>
      <c r="NUE1495" s="55"/>
      <c r="NUF1495" s="55"/>
      <c r="NUG1495" s="55"/>
      <c r="NUH1495" s="55"/>
      <c r="NUI1495" s="55"/>
      <c r="NUJ1495" s="55"/>
      <c r="NUK1495" s="55"/>
      <c r="NUL1495" s="55"/>
      <c r="NUM1495" s="55"/>
      <c r="NUN1495" s="55"/>
      <c r="NUO1495" s="55"/>
      <c r="NUP1495" s="55"/>
      <c r="NUQ1495" s="55"/>
      <c r="NUR1495" s="55"/>
      <c r="NUS1495" s="55"/>
      <c r="NUT1495" s="55"/>
      <c r="NUU1495" s="55"/>
      <c r="NUV1495" s="55"/>
      <c r="NUW1495" s="55"/>
      <c r="NUX1495" s="55"/>
      <c r="NUY1495" s="55"/>
      <c r="NUZ1495" s="55"/>
      <c r="NVA1495" s="55"/>
      <c r="NVB1495" s="55"/>
      <c r="NVC1495" s="55"/>
      <c r="NVD1495" s="55"/>
      <c r="NVE1495" s="55"/>
      <c r="NVF1495" s="55"/>
      <c r="NVG1495" s="55"/>
      <c r="NVH1495" s="55"/>
      <c r="NVI1495" s="55"/>
      <c r="NVJ1495" s="55"/>
      <c r="NVK1495" s="55"/>
      <c r="NVL1495" s="55"/>
      <c r="NVM1495" s="55"/>
      <c r="NVN1495" s="55"/>
      <c r="NVO1495" s="55"/>
      <c r="NVP1495" s="55"/>
      <c r="NVQ1495" s="55"/>
      <c r="NVR1495" s="55"/>
      <c r="NVS1495" s="55"/>
      <c r="NVT1495" s="55"/>
      <c r="NVU1495" s="55"/>
      <c r="NVV1495" s="55"/>
      <c r="NVW1495" s="55"/>
      <c r="NVX1495" s="55"/>
      <c r="NVY1495" s="55"/>
      <c r="NVZ1495" s="55"/>
      <c r="NWA1495" s="55"/>
      <c r="NWB1495" s="55"/>
      <c r="NWC1495" s="55"/>
      <c r="NWD1495" s="55"/>
      <c r="NWE1495" s="55"/>
      <c r="NWF1495" s="55"/>
      <c r="NWG1495" s="55"/>
      <c r="NWH1495" s="55"/>
      <c r="NWI1495" s="55"/>
      <c r="NWJ1495" s="55"/>
      <c r="NWK1495" s="55"/>
      <c r="NWL1495" s="55"/>
      <c r="NWM1495" s="55"/>
      <c r="NWN1495" s="55"/>
      <c r="NWO1495" s="55"/>
      <c r="NWP1495" s="55"/>
      <c r="NWQ1495" s="55"/>
      <c r="NWR1495" s="55"/>
      <c r="NWS1495" s="55"/>
      <c r="NWT1495" s="55"/>
      <c r="NWU1495" s="55"/>
      <c r="NWV1495" s="55"/>
      <c r="NWW1495" s="55"/>
      <c r="NWX1495" s="55"/>
      <c r="NWY1495" s="55"/>
      <c r="NWZ1495" s="55"/>
      <c r="NXA1495" s="55"/>
      <c r="NXB1495" s="55"/>
      <c r="NXC1495" s="55"/>
      <c r="NXD1495" s="55"/>
      <c r="NXE1495" s="55"/>
      <c r="NXF1495" s="55"/>
      <c r="NXG1495" s="55"/>
      <c r="NXH1495" s="55"/>
      <c r="NXI1495" s="55"/>
      <c r="NXJ1495" s="55"/>
      <c r="NXK1495" s="55"/>
      <c r="NXL1495" s="55"/>
      <c r="NXM1495" s="55"/>
      <c r="NXN1495" s="55"/>
      <c r="NXO1495" s="55"/>
      <c r="NXP1495" s="55"/>
      <c r="NXQ1495" s="55"/>
      <c r="NXR1495" s="55"/>
      <c r="NXS1495" s="55"/>
      <c r="NXT1495" s="55"/>
      <c r="NXU1495" s="55"/>
      <c r="NXV1495" s="55"/>
      <c r="NXW1495" s="55"/>
      <c r="NXX1495" s="55"/>
      <c r="NXY1495" s="55"/>
      <c r="NXZ1495" s="55"/>
      <c r="NYA1495" s="55"/>
      <c r="NYB1495" s="55"/>
      <c r="NYC1495" s="55"/>
      <c r="NYD1495" s="55"/>
      <c r="NYE1495" s="55"/>
      <c r="NYF1495" s="55"/>
      <c r="NYG1495" s="55"/>
      <c r="NYH1495" s="55"/>
      <c r="NYI1495" s="55"/>
      <c r="NYJ1495" s="55"/>
      <c r="NYK1495" s="55"/>
      <c r="NYL1495" s="55"/>
      <c r="NYM1495" s="55"/>
      <c r="NYN1495" s="55"/>
      <c r="NYO1495" s="55"/>
      <c r="NYP1495" s="55"/>
      <c r="NYQ1495" s="55"/>
      <c r="NYR1495" s="55"/>
      <c r="NYS1495" s="55"/>
      <c r="NYT1495" s="55"/>
      <c r="NYU1495" s="55"/>
      <c r="NYV1495" s="55"/>
      <c r="NYW1495" s="55"/>
      <c r="NYX1495" s="55"/>
      <c r="NYY1495" s="55"/>
      <c r="NYZ1495" s="55"/>
      <c r="NZA1495" s="55"/>
      <c r="NZB1495" s="55"/>
      <c r="NZC1495" s="55"/>
      <c r="NZD1495" s="55"/>
      <c r="NZE1495" s="55"/>
      <c r="NZF1495" s="55"/>
      <c r="NZG1495" s="55"/>
      <c r="NZH1495" s="55"/>
      <c r="NZI1495" s="55"/>
      <c r="NZJ1495" s="55"/>
      <c r="NZK1495" s="55"/>
      <c r="NZL1495" s="55"/>
      <c r="NZM1495" s="55"/>
      <c r="NZN1495" s="55"/>
      <c r="NZO1495" s="55"/>
      <c r="NZP1495" s="55"/>
      <c r="NZQ1495" s="55"/>
      <c r="NZR1495" s="55"/>
      <c r="NZS1495" s="55"/>
      <c r="NZT1495" s="55"/>
      <c r="NZU1495" s="55"/>
      <c r="NZV1495" s="55"/>
      <c r="NZW1495" s="55"/>
      <c r="NZX1495" s="55"/>
      <c r="NZY1495" s="55"/>
      <c r="NZZ1495" s="55"/>
      <c r="OAA1495" s="55"/>
      <c r="OAB1495" s="55"/>
      <c r="OAC1495" s="55"/>
      <c r="OAD1495" s="55"/>
      <c r="OAE1495" s="55"/>
      <c r="OAF1495" s="55"/>
      <c r="OAG1495" s="55"/>
      <c r="OAH1495" s="55"/>
      <c r="OAI1495" s="55"/>
      <c r="OAJ1495" s="55"/>
      <c r="OAK1495" s="55"/>
      <c r="OAL1495" s="55"/>
      <c r="OAM1495" s="55"/>
      <c r="OAN1495" s="55"/>
      <c r="OAO1495" s="55"/>
      <c r="OAP1495" s="55"/>
      <c r="OAQ1495" s="55"/>
      <c r="OAR1495" s="55"/>
      <c r="OAS1495" s="55"/>
      <c r="OAT1495" s="55"/>
      <c r="OAU1495" s="55"/>
      <c r="OAV1495" s="55"/>
      <c r="OAW1495" s="55"/>
      <c r="OAX1495" s="55"/>
      <c r="OAY1495" s="55"/>
      <c r="OAZ1495" s="55"/>
      <c r="OBA1495" s="55"/>
      <c r="OBB1495" s="55"/>
      <c r="OBC1495" s="55"/>
      <c r="OBD1495" s="55"/>
      <c r="OBE1495" s="55"/>
      <c r="OBF1495" s="55"/>
      <c r="OBG1495" s="55"/>
      <c r="OBH1495" s="55"/>
      <c r="OBI1495" s="55"/>
      <c r="OBJ1495" s="55"/>
      <c r="OBK1495" s="55"/>
      <c r="OBL1495" s="55"/>
      <c r="OBM1495" s="55"/>
      <c r="OBN1495" s="55"/>
      <c r="OBO1495" s="55"/>
      <c r="OBP1495" s="55"/>
      <c r="OBQ1495" s="55"/>
      <c r="OBR1495" s="55"/>
      <c r="OBS1495" s="55"/>
      <c r="OBT1495" s="55"/>
      <c r="OBU1495" s="55"/>
      <c r="OBV1495" s="55"/>
      <c r="OBW1495" s="55"/>
      <c r="OBX1495" s="55"/>
      <c r="OBY1495" s="55"/>
      <c r="OBZ1495" s="55"/>
      <c r="OCA1495" s="55"/>
      <c r="OCB1495" s="55"/>
      <c r="OCC1495" s="55"/>
      <c r="OCD1495" s="55"/>
      <c r="OCE1495" s="55"/>
      <c r="OCF1495" s="55"/>
      <c r="OCG1495" s="55"/>
      <c r="OCH1495" s="55"/>
      <c r="OCI1495" s="55"/>
      <c r="OCJ1495" s="55"/>
      <c r="OCK1495" s="55"/>
      <c r="OCL1495" s="55"/>
      <c r="OCM1495" s="55"/>
      <c r="OCN1495" s="55"/>
      <c r="OCO1495" s="55"/>
      <c r="OCP1495" s="55"/>
      <c r="OCQ1495" s="55"/>
      <c r="OCR1495" s="55"/>
      <c r="OCS1495" s="55"/>
      <c r="OCT1495" s="55"/>
      <c r="OCU1495" s="55"/>
      <c r="OCV1495" s="55"/>
      <c r="OCW1495" s="55"/>
      <c r="OCX1495" s="55"/>
      <c r="OCY1495" s="55"/>
      <c r="OCZ1495" s="55"/>
      <c r="ODA1495" s="55"/>
      <c r="ODB1495" s="55"/>
      <c r="ODC1495" s="55"/>
      <c r="ODD1495" s="55"/>
      <c r="ODE1495" s="55"/>
      <c r="ODF1495" s="55"/>
      <c r="ODG1495" s="55"/>
      <c r="ODH1495" s="55"/>
      <c r="ODI1495" s="55"/>
      <c r="ODJ1495" s="55"/>
      <c r="ODK1495" s="55"/>
      <c r="ODL1495" s="55"/>
      <c r="ODM1495" s="55"/>
      <c r="ODN1495" s="55"/>
      <c r="ODO1495" s="55"/>
      <c r="ODP1495" s="55"/>
      <c r="ODQ1495" s="55"/>
      <c r="ODR1495" s="55"/>
      <c r="ODS1495" s="55"/>
      <c r="ODT1495" s="55"/>
      <c r="ODU1495" s="55"/>
      <c r="ODV1495" s="55"/>
      <c r="ODW1495" s="55"/>
      <c r="ODX1495" s="55"/>
      <c r="ODY1495" s="55"/>
      <c r="ODZ1495" s="55"/>
      <c r="OEA1495" s="55"/>
      <c r="OEB1495" s="55"/>
      <c r="OEC1495" s="55"/>
      <c r="OED1495" s="55"/>
      <c r="OEE1495" s="55"/>
      <c r="OEF1495" s="55"/>
      <c r="OEG1495" s="55"/>
      <c r="OEH1495" s="55"/>
      <c r="OEI1495" s="55"/>
      <c r="OEJ1495" s="55"/>
      <c r="OEK1495" s="55"/>
      <c r="OEL1495" s="55"/>
      <c r="OEM1495" s="55"/>
      <c r="OEN1495" s="55"/>
      <c r="OEO1495" s="55"/>
      <c r="OEP1495" s="55"/>
      <c r="OEQ1495" s="55"/>
      <c r="OER1495" s="55"/>
      <c r="OES1495" s="55"/>
      <c r="OET1495" s="55"/>
      <c r="OEU1495" s="55"/>
      <c r="OEV1495" s="55"/>
      <c r="OEW1495" s="55"/>
      <c r="OEX1495" s="55"/>
      <c r="OEY1495" s="55"/>
      <c r="OEZ1495" s="55"/>
      <c r="OFA1495" s="55"/>
      <c r="OFB1495" s="55"/>
      <c r="OFC1495" s="55"/>
      <c r="OFD1495" s="55"/>
      <c r="OFE1495" s="55"/>
      <c r="OFF1495" s="55"/>
      <c r="OFG1495" s="55"/>
      <c r="OFH1495" s="55"/>
      <c r="OFI1495" s="55"/>
      <c r="OFJ1495" s="55"/>
      <c r="OFK1495" s="55"/>
      <c r="OFL1495" s="55"/>
      <c r="OFM1495" s="55"/>
      <c r="OFN1495" s="55"/>
      <c r="OFO1495" s="55"/>
      <c r="OFP1495" s="55"/>
      <c r="OFQ1495" s="55"/>
      <c r="OFR1495" s="55"/>
      <c r="OFS1495" s="55"/>
      <c r="OFT1495" s="55"/>
      <c r="OFU1495" s="55"/>
      <c r="OFV1495" s="55"/>
      <c r="OFW1495" s="55"/>
      <c r="OFX1495" s="55"/>
      <c r="OFY1495" s="55"/>
      <c r="OFZ1495" s="55"/>
      <c r="OGA1495" s="55"/>
      <c r="OGB1495" s="55"/>
      <c r="OGC1495" s="55"/>
      <c r="OGD1495" s="55"/>
      <c r="OGE1495" s="55"/>
      <c r="OGF1495" s="55"/>
      <c r="OGG1495" s="55"/>
      <c r="OGH1495" s="55"/>
      <c r="OGI1495" s="55"/>
      <c r="OGJ1495" s="55"/>
      <c r="OGK1495" s="55"/>
      <c r="OGL1495" s="55"/>
      <c r="OGM1495" s="55"/>
      <c r="OGN1495" s="55"/>
      <c r="OGO1495" s="55"/>
      <c r="OGP1495" s="55"/>
      <c r="OGQ1495" s="55"/>
      <c r="OGR1495" s="55"/>
      <c r="OGS1495" s="55"/>
      <c r="OGT1495" s="55"/>
      <c r="OGU1495" s="55"/>
      <c r="OGV1495" s="55"/>
      <c r="OGW1495" s="55"/>
      <c r="OGX1495" s="55"/>
      <c r="OGY1495" s="55"/>
      <c r="OGZ1495" s="55"/>
      <c r="OHA1495" s="55"/>
      <c r="OHB1495" s="55"/>
      <c r="OHC1495" s="55"/>
      <c r="OHD1495" s="55"/>
      <c r="OHE1495" s="55"/>
      <c r="OHF1495" s="55"/>
      <c r="OHG1495" s="55"/>
      <c r="OHH1495" s="55"/>
      <c r="OHI1495" s="55"/>
      <c r="OHJ1495" s="55"/>
      <c r="OHK1495" s="55"/>
      <c r="OHL1495" s="55"/>
      <c r="OHM1495" s="55"/>
      <c r="OHN1495" s="55"/>
      <c r="OHO1495" s="55"/>
      <c r="OHP1495" s="55"/>
      <c r="OHQ1495" s="55"/>
      <c r="OHR1495" s="55"/>
      <c r="OHS1495" s="55"/>
      <c r="OHT1495" s="55"/>
      <c r="OHU1495" s="55"/>
      <c r="OHV1495" s="55"/>
      <c r="OHW1495" s="55"/>
      <c r="OHX1495" s="55"/>
      <c r="OHY1495" s="55"/>
      <c r="OHZ1495" s="55"/>
      <c r="OIA1495" s="55"/>
      <c r="OIB1495" s="55"/>
      <c r="OIC1495" s="55"/>
      <c r="OID1495" s="55"/>
      <c r="OIE1495" s="55"/>
      <c r="OIF1495" s="55"/>
      <c r="OIG1495" s="55"/>
      <c r="OIH1495" s="55"/>
      <c r="OII1495" s="55"/>
      <c r="OIJ1495" s="55"/>
      <c r="OIK1495" s="55"/>
      <c r="OIL1495" s="55"/>
      <c r="OIM1495" s="55"/>
      <c r="OIN1495" s="55"/>
      <c r="OIO1495" s="55"/>
      <c r="OIP1495" s="55"/>
      <c r="OIQ1495" s="55"/>
      <c r="OIR1495" s="55"/>
      <c r="OIS1495" s="55"/>
      <c r="OIT1495" s="55"/>
      <c r="OIU1495" s="55"/>
      <c r="OIV1495" s="55"/>
      <c r="OIW1495" s="55"/>
      <c r="OIX1495" s="55"/>
      <c r="OIY1495" s="55"/>
      <c r="OIZ1495" s="55"/>
      <c r="OJA1495" s="55"/>
      <c r="OJB1495" s="55"/>
      <c r="OJC1495" s="55"/>
      <c r="OJD1495" s="55"/>
      <c r="OJE1495" s="55"/>
      <c r="OJF1495" s="55"/>
      <c r="OJG1495" s="55"/>
      <c r="OJH1495" s="55"/>
      <c r="OJI1495" s="55"/>
      <c r="OJJ1495" s="55"/>
      <c r="OJK1495" s="55"/>
      <c r="OJL1495" s="55"/>
      <c r="OJM1495" s="55"/>
      <c r="OJN1495" s="55"/>
      <c r="OJO1495" s="55"/>
      <c r="OJP1495" s="55"/>
      <c r="OJQ1495" s="55"/>
      <c r="OJR1495" s="55"/>
      <c r="OJS1495" s="55"/>
      <c r="OJT1495" s="55"/>
      <c r="OJU1495" s="55"/>
      <c r="OJV1495" s="55"/>
      <c r="OJW1495" s="55"/>
      <c r="OJX1495" s="55"/>
      <c r="OJY1495" s="55"/>
      <c r="OJZ1495" s="55"/>
      <c r="OKA1495" s="55"/>
      <c r="OKB1495" s="55"/>
      <c r="OKC1495" s="55"/>
      <c r="OKD1495" s="55"/>
      <c r="OKE1495" s="55"/>
      <c r="OKF1495" s="55"/>
      <c r="OKG1495" s="55"/>
      <c r="OKH1495" s="55"/>
      <c r="OKI1495" s="55"/>
      <c r="OKJ1495" s="55"/>
      <c r="OKK1495" s="55"/>
      <c r="OKL1495" s="55"/>
      <c r="OKM1495" s="55"/>
      <c r="OKN1495" s="55"/>
      <c r="OKO1495" s="55"/>
      <c r="OKP1495" s="55"/>
      <c r="OKQ1495" s="55"/>
      <c r="OKR1495" s="55"/>
      <c r="OKS1495" s="55"/>
      <c r="OKT1495" s="55"/>
      <c r="OKU1495" s="55"/>
      <c r="OKV1495" s="55"/>
      <c r="OKW1495" s="55"/>
      <c r="OKX1495" s="55"/>
      <c r="OKY1495" s="55"/>
      <c r="OKZ1495" s="55"/>
      <c r="OLA1495" s="55"/>
      <c r="OLB1495" s="55"/>
      <c r="OLC1495" s="55"/>
      <c r="OLD1495" s="55"/>
      <c r="OLE1495" s="55"/>
      <c r="OLF1495" s="55"/>
      <c r="OLG1495" s="55"/>
      <c r="OLH1495" s="55"/>
      <c r="OLI1495" s="55"/>
      <c r="OLJ1495" s="55"/>
      <c r="OLK1495" s="55"/>
      <c r="OLL1495" s="55"/>
      <c r="OLM1495" s="55"/>
      <c r="OLN1495" s="55"/>
      <c r="OLO1495" s="55"/>
      <c r="OLP1495" s="55"/>
      <c r="OLQ1495" s="55"/>
      <c r="OLR1495" s="55"/>
      <c r="OLS1495" s="55"/>
      <c r="OLT1495" s="55"/>
      <c r="OLU1495" s="55"/>
      <c r="OLV1495" s="55"/>
      <c r="OLW1495" s="55"/>
      <c r="OLX1495" s="55"/>
      <c r="OLY1495" s="55"/>
      <c r="OLZ1495" s="55"/>
      <c r="OMA1495" s="55"/>
      <c r="OMB1495" s="55"/>
      <c r="OMC1495" s="55"/>
      <c r="OMD1495" s="55"/>
      <c r="OME1495" s="55"/>
      <c r="OMF1495" s="55"/>
      <c r="OMG1495" s="55"/>
      <c r="OMH1495" s="55"/>
      <c r="OMI1495" s="55"/>
      <c r="OMJ1495" s="55"/>
      <c r="OMK1495" s="55"/>
      <c r="OML1495" s="55"/>
      <c r="OMM1495" s="55"/>
      <c r="OMN1495" s="55"/>
      <c r="OMO1495" s="55"/>
      <c r="OMP1495" s="55"/>
      <c r="OMQ1495" s="55"/>
      <c r="OMR1495" s="55"/>
      <c r="OMS1495" s="55"/>
      <c r="OMT1495" s="55"/>
      <c r="OMU1495" s="55"/>
      <c r="OMV1495" s="55"/>
      <c r="OMW1495" s="55"/>
      <c r="OMX1495" s="55"/>
      <c r="OMY1495" s="55"/>
      <c r="OMZ1495" s="55"/>
      <c r="ONA1495" s="55"/>
      <c r="ONB1495" s="55"/>
      <c r="ONC1495" s="55"/>
      <c r="OND1495" s="55"/>
      <c r="ONE1495" s="55"/>
      <c r="ONF1495" s="55"/>
      <c r="ONG1495" s="55"/>
      <c r="ONH1495" s="55"/>
      <c r="ONI1495" s="55"/>
      <c r="ONJ1495" s="55"/>
      <c r="ONK1495" s="55"/>
      <c r="ONL1495" s="55"/>
      <c r="ONM1495" s="55"/>
      <c r="ONN1495" s="55"/>
      <c r="ONO1495" s="55"/>
      <c r="ONP1495" s="55"/>
      <c r="ONQ1495" s="55"/>
      <c r="ONR1495" s="55"/>
      <c r="ONS1495" s="55"/>
      <c r="ONT1495" s="55"/>
      <c r="ONU1495" s="55"/>
      <c r="ONV1495" s="55"/>
      <c r="ONW1495" s="55"/>
      <c r="ONX1495" s="55"/>
      <c r="ONY1495" s="55"/>
      <c r="ONZ1495" s="55"/>
      <c r="OOA1495" s="55"/>
      <c r="OOB1495" s="55"/>
      <c r="OOC1495" s="55"/>
      <c r="OOD1495" s="55"/>
      <c r="OOE1495" s="55"/>
      <c r="OOF1495" s="55"/>
      <c r="OOG1495" s="55"/>
      <c r="OOH1495" s="55"/>
      <c r="OOI1495" s="55"/>
      <c r="OOJ1495" s="55"/>
      <c r="OOK1495" s="55"/>
      <c r="OOL1495" s="55"/>
      <c r="OOM1495" s="55"/>
      <c r="OON1495" s="55"/>
      <c r="OOO1495" s="55"/>
      <c r="OOP1495" s="55"/>
      <c r="OOQ1495" s="55"/>
      <c r="OOR1495" s="55"/>
      <c r="OOS1495" s="55"/>
      <c r="OOT1495" s="55"/>
      <c r="OOU1495" s="55"/>
      <c r="OOV1495" s="55"/>
      <c r="OOW1495" s="55"/>
      <c r="OOX1495" s="55"/>
      <c r="OOY1495" s="55"/>
      <c r="OOZ1495" s="55"/>
      <c r="OPA1495" s="55"/>
      <c r="OPB1495" s="55"/>
      <c r="OPC1495" s="55"/>
      <c r="OPD1495" s="55"/>
      <c r="OPE1495" s="55"/>
      <c r="OPF1495" s="55"/>
      <c r="OPG1495" s="55"/>
      <c r="OPH1495" s="55"/>
      <c r="OPI1495" s="55"/>
      <c r="OPJ1495" s="55"/>
      <c r="OPK1495" s="55"/>
      <c r="OPL1495" s="55"/>
      <c r="OPM1495" s="55"/>
      <c r="OPN1495" s="55"/>
      <c r="OPO1495" s="55"/>
      <c r="OPP1495" s="55"/>
      <c r="OPQ1495" s="55"/>
      <c r="OPR1495" s="55"/>
      <c r="OPS1495" s="55"/>
      <c r="OPT1495" s="55"/>
      <c r="OPU1495" s="55"/>
      <c r="OPV1495" s="55"/>
      <c r="OPW1495" s="55"/>
      <c r="OPX1495" s="55"/>
      <c r="OPY1495" s="55"/>
      <c r="OPZ1495" s="55"/>
      <c r="OQA1495" s="55"/>
      <c r="OQB1495" s="55"/>
      <c r="OQC1495" s="55"/>
      <c r="OQD1495" s="55"/>
      <c r="OQE1495" s="55"/>
      <c r="OQF1495" s="55"/>
      <c r="OQG1495" s="55"/>
      <c r="OQH1495" s="55"/>
      <c r="OQI1495" s="55"/>
      <c r="OQJ1495" s="55"/>
      <c r="OQK1495" s="55"/>
      <c r="OQL1495" s="55"/>
      <c r="OQM1495" s="55"/>
      <c r="OQN1495" s="55"/>
      <c r="OQO1495" s="55"/>
      <c r="OQP1495" s="55"/>
      <c r="OQQ1495" s="55"/>
      <c r="OQR1495" s="55"/>
      <c r="OQS1495" s="55"/>
      <c r="OQT1495" s="55"/>
      <c r="OQU1495" s="55"/>
      <c r="OQV1495" s="55"/>
      <c r="OQW1495" s="55"/>
      <c r="OQX1495" s="55"/>
      <c r="OQY1495" s="55"/>
      <c r="OQZ1495" s="55"/>
      <c r="ORA1495" s="55"/>
      <c r="ORB1495" s="55"/>
      <c r="ORC1495" s="55"/>
      <c r="ORD1495" s="55"/>
      <c r="ORE1495" s="55"/>
      <c r="ORF1495" s="55"/>
      <c r="ORG1495" s="55"/>
      <c r="ORH1495" s="55"/>
      <c r="ORI1495" s="55"/>
      <c r="ORJ1495" s="55"/>
      <c r="ORK1495" s="55"/>
      <c r="ORL1495" s="55"/>
      <c r="ORM1495" s="55"/>
      <c r="ORN1495" s="55"/>
      <c r="ORO1495" s="55"/>
      <c r="ORP1495" s="55"/>
      <c r="ORQ1495" s="55"/>
      <c r="ORR1495" s="55"/>
      <c r="ORS1495" s="55"/>
      <c r="ORT1495" s="55"/>
      <c r="ORU1495" s="55"/>
      <c r="ORV1495" s="55"/>
      <c r="ORW1495" s="55"/>
      <c r="ORX1495" s="55"/>
      <c r="ORY1495" s="55"/>
      <c r="ORZ1495" s="55"/>
      <c r="OSA1495" s="55"/>
      <c r="OSB1495" s="55"/>
      <c r="OSC1495" s="55"/>
      <c r="OSD1495" s="55"/>
      <c r="OSE1495" s="55"/>
      <c r="OSF1495" s="55"/>
      <c r="OSG1495" s="55"/>
      <c r="OSH1495" s="55"/>
      <c r="OSI1495" s="55"/>
      <c r="OSJ1495" s="55"/>
      <c r="OSK1495" s="55"/>
      <c r="OSL1495" s="55"/>
      <c r="OSM1495" s="55"/>
      <c r="OSN1495" s="55"/>
      <c r="OSO1495" s="55"/>
      <c r="OSP1495" s="55"/>
      <c r="OSQ1495" s="55"/>
      <c r="OSR1495" s="55"/>
      <c r="OSS1495" s="55"/>
      <c r="OST1495" s="55"/>
      <c r="OSU1495" s="55"/>
      <c r="OSV1495" s="55"/>
      <c r="OSW1495" s="55"/>
      <c r="OSX1495" s="55"/>
      <c r="OSY1495" s="55"/>
      <c r="OSZ1495" s="55"/>
      <c r="OTA1495" s="55"/>
      <c r="OTB1495" s="55"/>
      <c r="OTC1495" s="55"/>
      <c r="OTD1495" s="55"/>
      <c r="OTE1495" s="55"/>
      <c r="OTF1495" s="55"/>
      <c r="OTG1495" s="55"/>
      <c r="OTH1495" s="55"/>
      <c r="OTI1495" s="55"/>
      <c r="OTJ1495" s="55"/>
      <c r="OTK1495" s="55"/>
      <c r="OTL1495" s="55"/>
      <c r="OTM1495" s="55"/>
      <c r="OTN1495" s="55"/>
      <c r="OTO1495" s="55"/>
      <c r="OTP1495" s="55"/>
      <c r="OTQ1495" s="55"/>
      <c r="OTR1495" s="55"/>
      <c r="OTS1495" s="55"/>
      <c r="OTT1495" s="55"/>
      <c r="OTU1495" s="55"/>
      <c r="OTV1495" s="55"/>
      <c r="OTW1495" s="55"/>
      <c r="OTX1495" s="55"/>
      <c r="OTY1495" s="55"/>
      <c r="OTZ1495" s="55"/>
      <c r="OUA1495" s="55"/>
      <c r="OUB1495" s="55"/>
      <c r="OUC1495" s="55"/>
      <c r="OUD1495" s="55"/>
      <c r="OUE1495" s="55"/>
      <c r="OUF1495" s="55"/>
      <c r="OUG1495" s="55"/>
      <c r="OUH1495" s="55"/>
      <c r="OUI1495" s="55"/>
      <c r="OUJ1495" s="55"/>
      <c r="OUK1495" s="55"/>
      <c r="OUL1495" s="55"/>
      <c r="OUM1495" s="55"/>
      <c r="OUN1495" s="55"/>
      <c r="OUO1495" s="55"/>
      <c r="OUP1495" s="55"/>
      <c r="OUQ1495" s="55"/>
      <c r="OUR1495" s="55"/>
      <c r="OUS1495" s="55"/>
      <c r="OUT1495" s="55"/>
      <c r="OUU1495" s="55"/>
      <c r="OUV1495" s="55"/>
      <c r="OUW1495" s="55"/>
      <c r="OUX1495" s="55"/>
      <c r="OUY1495" s="55"/>
      <c r="OUZ1495" s="55"/>
      <c r="OVA1495" s="55"/>
      <c r="OVB1495" s="55"/>
      <c r="OVC1495" s="55"/>
      <c r="OVD1495" s="55"/>
      <c r="OVE1495" s="55"/>
      <c r="OVF1495" s="55"/>
      <c r="OVG1495" s="55"/>
      <c r="OVH1495" s="55"/>
      <c r="OVI1495" s="55"/>
      <c r="OVJ1495" s="55"/>
      <c r="OVK1495" s="55"/>
      <c r="OVL1495" s="55"/>
      <c r="OVM1495" s="55"/>
      <c r="OVN1495" s="55"/>
      <c r="OVO1495" s="55"/>
      <c r="OVP1495" s="55"/>
      <c r="OVQ1495" s="55"/>
      <c r="OVR1495" s="55"/>
      <c r="OVS1495" s="55"/>
      <c r="OVT1495" s="55"/>
      <c r="OVU1495" s="55"/>
      <c r="OVV1495" s="55"/>
      <c r="OVW1495" s="55"/>
      <c r="OVX1495" s="55"/>
      <c r="OVY1495" s="55"/>
      <c r="OVZ1495" s="55"/>
      <c r="OWA1495" s="55"/>
      <c r="OWB1495" s="55"/>
      <c r="OWC1495" s="55"/>
      <c r="OWD1495" s="55"/>
      <c r="OWE1495" s="55"/>
      <c r="OWF1495" s="55"/>
      <c r="OWG1495" s="55"/>
      <c r="OWH1495" s="55"/>
      <c r="OWI1495" s="55"/>
      <c r="OWJ1495" s="55"/>
      <c r="OWK1495" s="55"/>
      <c r="OWL1495" s="55"/>
      <c r="OWM1495" s="55"/>
      <c r="OWN1495" s="55"/>
      <c r="OWO1495" s="55"/>
      <c r="OWP1495" s="55"/>
      <c r="OWQ1495" s="55"/>
      <c r="OWR1495" s="55"/>
      <c r="OWS1495" s="55"/>
      <c r="OWT1495" s="55"/>
      <c r="OWU1495" s="55"/>
      <c r="OWV1495" s="55"/>
      <c r="OWW1495" s="55"/>
      <c r="OWX1495" s="55"/>
      <c r="OWY1495" s="55"/>
      <c r="OWZ1495" s="55"/>
      <c r="OXA1495" s="55"/>
      <c r="OXB1495" s="55"/>
      <c r="OXC1495" s="55"/>
      <c r="OXD1495" s="55"/>
      <c r="OXE1495" s="55"/>
      <c r="OXF1495" s="55"/>
      <c r="OXG1495" s="55"/>
      <c r="OXH1495" s="55"/>
      <c r="OXI1495" s="55"/>
      <c r="OXJ1495" s="55"/>
      <c r="OXK1495" s="55"/>
      <c r="OXL1495" s="55"/>
      <c r="OXM1495" s="55"/>
      <c r="OXN1495" s="55"/>
      <c r="OXO1495" s="55"/>
      <c r="OXP1495" s="55"/>
      <c r="OXQ1495" s="55"/>
      <c r="OXR1495" s="55"/>
      <c r="OXS1495" s="55"/>
      <c r="OXT1495" s="55"/>
      <c r="OXU1495" s="55"/>
      <c r="OXV1495" s="55"/>
      <c r="OXW1495" s="55"/>
      <c r="OXX1495" s="55"/>
      <c r="OXY1495" s="55"/>
      <c r="OXZ1495" s="55"/>
      <c r="OYA1495" s="55"/>
      <c r="OYB1495" s="55"/>
      <c r="OYC1495" s="55"/>
      <c r="OYD1495" s="55"/>
      <c r="OYE1495" s="55"/>
      <c r="OYF1495" s="55"/>
      <c r="OYG1495" s="55"/>
      <c r="OYH1495" s="55"/>
      <c r="OYI1495" s="55"/>
      <c r="OYJ1495" s="55"/>
      <c r="OYK1495" s="55"/>
      <c r="OYL1495" s="55"/>
      <c r="OYM1495" s="55"/>
      <c r="OYN1495" s="55"/>
      <c r="OYO1495" s="55"/>
      <c r="OYP1495" s="55"/>
      <c r="OYQ1495" s="55"/>
      <c r="OYR1495" s="55"/>
      <c r="OYS1495" s="55"/>
      <c r="OYT1495" s="55"/>
      <c r="OYU1495" s="55"/>
      <c r="OYV1495" s="55"/>
      <c r="OYW1495" s="55"/>
      <c r="OYX1495" s="55"/>
      <c r="OYY1495" s="55"/>
      <c r="OYZ1495" s="55"/>
      <c r="OZA1495" s="55"/>
      <c r="OZB1495" s="55"/>
      <c r="OZC1495" s="55"/>
      <c r="OZD1495" s="55"/>
      <c r="OZE1495" s="55"/>
      <c r="OZF1495" s="55"/>
      <c r="OZG1495" s="55"/>
      <c r="OZH1495" s="55"/>
      <c r="OZI1495" s="55"/>
      <c r="OZJ1495" s="55"/>
      <c r="OZK1495" s="55"/>
      <c r="OZL1495" s="55"/>
      <c r="OZM1495" s="55"/>
      <c r="OZN1495" s="55"/>
      <c r="OZO1495" s="55"/>
      <c r="OZP1495" s="55"/>
      <c r="OZQ1495" s="55"/>
      <c r="OZR1495" s="55"/>
      <c r="OZS1495" s="55"/>
      <c r="OZT1495" s="55"/>
      <c r="OZU1495" s="55"/>
      <c r="OZV1495" s="55"/>
      <c r="OZW1495" s="55"/>
      <c r="OZX1495" s="55"/>
      <c r="OZY1495" s="55"/>
      <c r="OZZ1495" s="55"/>
      <c r="PAA1495" s="55"/>
      <c r="PAB1495" s="55"/>
      <c r="PAC1495" s="55"/>
      <c r="PAD1495" s="55"/>
      <c r="PAE1495" s="55"/>
      <c r="PAF1495" s="55"/>
      <c r="PAG1495" s="55"/>
      <c r="PAH1495" s="55"/>
      <c r="PAI1495" s="55"/>
      <c r="PAJ1495" s="55"/>
      <c r="PAK1495" s="55"/>
      <c r="PAL1495" s="55"/>
      <c r="PAM1495" s="55"/>
      <c r="PAN1495" s="55"/>
      <c r="PAO1495" s="55"/>
      <c r="PAP1495" s="55"/>
      <c r="PAQ1495" s="55"/>
      <c r="PAR1495" s="55"/>
      <c r="PAS1495" s="55"/>
      <c r="PAT1495" s="55"/>
      <c r="PAU1495" s="55"/>
      <c r="PAV1495" s="55"/>
      <c r="PAW1495" s="55"/>
      <c r="PAX1495" s="55"/>
      <c r="PAY1495" s="55"/>
      <c r="PAZ1495" s="55"/>
      <c r="PBA1495" s="55"/>
      <c r="PBB1495" s="55"/>
      <c r="PBC1495" s="55"/>
      <c r="PBD1495" s="55"/>
      <c r="PBE1495" s="55"/>
      <c r="PBF1495" s="55"/>
      <c r="PBG1495" s="55"/>
      <c r="PBH1495" s="55"/>
      <c r="PBI1495" s="55"/>
      <c r="PBJ1495" s="55"/>
      <c r="PBK1495" s="55"/>
      <c r="PBL1495" s="55"/>
      <c r="PBM1495" s="55"/>
      <c r="PBN1495" s="55"/>
      <c r="PBO1495" s="55"/>
      <c r="PBP1495" s="55"/>
      <c r="PBQ1495" s="55"/>
      <c r="PBR1495" s="55"/>
      <c r="PBS1495" s="55"/>
      <c r="PBT1495" s="55"/>
      <c r="PBU1495" s="55"/>
      <c r="PBV1495" s="55"/>
      <c r="PBW1495" s="55"/>
      <c r="PBX1495" s="55"/>
      <c r="PBY1495" s="55"/>
      <c r="PBZ1495" s="55"/>
      <c r="PCA1495" s="55"/>
      <c r="PCB1495" s="55"/>
      <c r="PCC1495" s="55"/>
      <c r="PCD1495" s="55"/>
      <c r="PCE1495" s="55"/>
      <c r="PCF1495" s="55"/>
      <c r="PCG1495" s="55"/>
      <c r="PCH1495" s="55"/>
      <c r="PCI1495" s="55"/>
      <c r="PCJ1495" s="55"/>
      <c r="PCK1495" s="55"/>
      <c r="PCL1495" s="55"/>
      <c r="PCM1495" s="55"/>
      <c r="PCN1495" s="55"/>
      <c r="PCO1495" s="55"/>
      <c r="PCP1495" s="55"/>
      <c r="PCQ1495" s="55"/>
      <c r="PCR1495" s="55"/>
      <c r="PCS1495" s="55"/>
      <c r="PCT1495" s="55"/>
      <c r="PCU1495" s="55"/>
      <c r="PCV1495" s="55"/>
      <c r="PCW1495" s="55"/>
      <c r="PCX1495" s="55"/>
      <c r="PCY1495" s="55"/>
      <c r="PCZ1495" s="55"/>
      <c r="PDA1495" s="55"/>
      <c r="PDB1495" s="55"/>
      <c r="PDC1495" s="55"/>
      <c r="PDD1495" s="55"/>
      <c r="PDE1495" s="55"/>
      <c r="PDF1495" s="55"/>
      <c r="PDG1495" s="55"/>
      <c r="PDH1495" s="55"/>
      <c r="PDI1495" s="55"/>
      <c r="PDJ1495" s="55"/>
      <c r="PDK1495" s="55"/>
      <c r="PDL1495" s="55"/>
      <c r="PDM1495" s="55"/>
      <c r="PDN1495" s="55"/>
      <c r="PDO1495" s="55"/>
      <c r="PDP1495" s="55"/>
      <c r="PDQ1495" s="55"/>
      <c r="PDR1495" s="55"/>
      <c r="PDS1495" s="55"/>
      <c r="PDT1495" s="55"/>
      <c r="PDU1495" s="55"/>
      <c r="PDV1495" s="55"/>
      <c r="PDW1495" s="55"/>
      <c r="PDX1495" s="55"/>
      <c r="PDY1495" s="55"/>
      <c r="PDZ1495" s="55"/>
      <c r="PEA1495" s="55"/>
      <c r="PEB1495" s="55"/>
      <c r="PEC1495" s="55"/>
      <c r="PED1495" s="55"/>
      <c r="PEE1495" s="55"/>
      <c r="PEF1495" s="55"/>
      <c r="PEG1495" s="55"/>
      <c r="PEH1495" s="55"/>
      <c r="PEI1495" s="55"/>
      <c r="PEJ1495" s="55"/>
      <c r="PEK1495" s="55"/>
      <c r="PEL1495" s="55"/>
      <c r="PEM1495" s="55"/>
      <c r="PEN1495" s="55"/>
      <c r="PEO1495" s="55"/>
      <c r="PEP1495" s="55"/>
      <c r="PEQ1495" s="55"/>
      <c r="PER1495" s="55"/>
      <c r="PES1495" s="55"/>
      <c r="PET1495" s="55"/>
      <c r="PEU1495" s="55"/>
      <c r="PEV1495" s="55"/>
      <c r="PEW1495" s="55"/>
      <c r="PEX1495" s="55"/>
      <c r="PEY1495" s="55"/>
      <c r="PEZ1495" s="55"/>
      <c r="PFA1495" s="55"/>
      <c r="PFB1495" s="55"/>
      <c r="PFC1495" s="55"/>
      <c r="PFD1495" s="55"/>
      <c r="PFE1495" s="55"/>
      <c r="PFF1495" s="55"/>
      <c r="PFG1495" s="55"/>
      <c r="PFH1495" s="55"/>
      <c r="PFI1495" s="55"/>
      <c r="PFJ1495" s="55"/>
      <c r="PFK1495" s="55"/>
      <c r="PFL1495" s="55"/>
      <c r="PFM1495" s="55"/>
      <c r="PFN1495" s="55"/>
      <c r="PFO1495" s="55"/>
      <c r="PFP1495" s="55"/>
      <c r="PFQ1495" s="55"/>
      <c r="PFR1495" s="55"/>
      <c r="PFS1495" s="55"/>
      <c r="PFT1495" s="55"/>
      <c r="PFU1495" s="55"/>
      <c r="PFV1495" s="55"/>
      <c r="PFW1495" s="55"/>
      <c r="PFX1495" s="55"/>
      <c r="PFY1495" s="55"/>
      <c r="PFZ1495" s="55"/>
      <c r="PGA1495" s="55"/>
      <c r="PGB1495" s="55"/>
      <c r="PGC1495" s="55"/>
      <c r="PGD1495" s="55"/>
      <c r="PGE1495" s="55"/>
      <c r="PGF1495" s="55"/>
      <c r="PGG1495" s="55"/>
      <c r="PGH1495" s="55"/>
      <c r="PGI1495" s="55"/>
      <c r="PGJ1495" s="55"/>
      <c r="PGK1495" s="55"/>
      <c r="PGL1495" s="55"/>
      <c r="PGM1495" s="55"/>
      <c r="PGN1495" s="55"/>
      <c r="PGO1495" s="55"/>
      <c r="PGP1495" s="55"/>
      <c r="PGQ1495" s="55"/>
      <c r="PGR1495" s="55"/>
      <c r="PGS1495" s="55"/>
      <c r="PGT1495" s="55"/>
      <c r="PGU1495" s="55"/>
      <c r="PGV1495" s="55"/>
      <c r="PGW1495" s="55"/>
      <c r="PGX1495" s="55"/>
      <c r="PGY1495" s="55"/>
      <c r="PGZ1495" s="55"/>
      <c r="PHA1495" s="55"/>
      <c r="PHB1495" s="55"/>
      <c r="PHC1495" s="55"/>
      <c r="PHD1495" s="55"/>
      <c r="PHE1495" s="55"/>
      <c r="PHF1495" s="55"/>
      <c r="PHG1495" s="55"/>
      <c r="PHH1495" s="55"/>
      <c r="PHI1495" s="55"/>
      <c r="PHJ1495" s="55"/>
      <c r="PHK1495" s="55"/>
      <c r="PHL1495" s="55"/>
      <c r="PHM1495" s="55"/>
      <c r="PHN1495" s="55"/>
      <c r="PHO1495" s="55"/>
      <c r="PHP1495" s="55"/>
      <c r="PHQ1495" s="55"/>
      <c r="PHR1495" s="55"/>
      <c r="PHS1495" s="55"/>
      <c r="PHT1495" s="55"/>
      <c r="PHU1495" s="55"/>
      <c r="PHV1495" s="55"/>
      <c r="PHW1495" s="55"/>
      <c r="PHX1495" s="55"/>
      <c r="PHY1495" s="55"/>
      <c r="PHZ1495" s="55"/>
      <c r="PIA1495" s="55"/>
      <c r="PIB1495" s="55"/>
      <c r="PIC1495" s="55"/>
      <c r="PID1495" s="55"/>
      <c r="PIE1495" s="55"/>
      <c r="PIF1495" s="55"/>
      <c r="PIG1495" s="55"/>
      <c r="PIH1495" s="55"/>
      <c r="PII1495" s="55"/>
      <c r="PIJ1495" s="55"/>
      <c r="PIK1495" s="55"/>
      <c r="PIL1495" s="55"/>
      <c r="PIM1495" s="55"/>
      <c r="PIN1495" s="55"/>
      <c r="PIO1495" s="55"/>
      <c r="PIP1495" s="55"/>
      <c r="PIQ1495" s="55"/>
      <c r="PIR1495" s="55"/>
      <c r="PIS1495" s="55"/>
      <c r="PIT1495" s="55"/>
      <c r="PIU1495" s="55"/>
      <c r="PIV1495" s="55"/>
      <c r="PIW1495" s="55"/>
      <c r="PIX1495" s="55"/>
      <c r="PIY1495" s="55"/>
      <c r="PIZ1495" s="55"/>
      <c r="PJA1495" s="55"/>
      <c r="PJB1495" s="55"/>
      <c r="PJC1495" s="55"/>
      <c r="PJD1495" s="55"/>
      <c r="PJE1495" s="55"/>
      <c r="PJF1495" s="55"/>
      <c r="PJG1495" s="55"/>
      <c r="PJH1495" s="55"/>
      <c r="PJI1495" s="55"/>
      <c r="PJJ1495" s="55"/>
      <c r="PJK1495" s="55"/>
      <c r="PJL1495" s="55"/>
      <c r="PJM1495" s="55"/>
      <c r="PJN1495" s="55"/>
      <c r="PJO1495" s="55"/>
      <c r="PJP1495" s="55"/>
      <c r="PJQ1495" s="55"/>
      <c r="PJR1495" s="55"/>
      <c r="PJS1495" s="55"/>
      <c r="PJT1495" s="55"/>
      <c r="PJU1495" s="55"/>
      <c r="PJV1495" s="55"/>
      <c r="PJW1495" s="55"/>
      <c r="PJX1495" s="55"/>
      <c r="PJY1495" s="55"/>
      <c r="PJZ1495" s="55"/>
      <c r="PKA1495" s="55"/>
      <c r="PKB1495" s="55"/>
      <c r="PKC1495" s="55"/>
      <c r="PKD1495" s="55"/>
      <c r="PKE1495" s="55"/>
      <c r="PKF1495" s="55"/>
      <c r="PKG1495" s="55"/>
      <c r="PKH1495" s="55"/>
      <c r="PKI1495" s="55"/>
      <c r="PKJ1495" s="55"/>
      <c r="PKK1495" s="55"/>
      <c r="PKL1495" s="55"/>
      <c r="PKM1495" s="55"/>
      <c r="PKN1495" s="55"/>
      <c r="PKO1495" s="55"/>
      <c r="PKP1495" s="55"/>
      <c r="PKQ1495" s="55"/>
      <c r="PKR1495" s="55"/>
      <c r="PKS1495" s="55"/>
      <c r="PKT1495" s="55"/>
      <c r="PKU1495" s="55"/>
      <c r="PKV1495" s="55"/>
      <c r="PKW1495" s="55"/>
      <c r="PKX1495" s="55"/>
      <c r="PKY1495" s="55"/>
      <c r="PKZ1495" s="55"/>
      <c r="PLA1495" s="55"/>
      <c r="PLB1495" s="55"/>
      <c r="PLC1495" s="55"/>
      <c r="PLD1495" s="55"/>
      <c r="PLE1495" s="55"/>
      <c r="PLF1495" s="55"/>
      <c r="PLG1495" s="55"/>
      <c r="PLH1495" s="55"/>
      <c r="PLI1495" s="55"/>
      <c r="PLJ1495" s="55"/>
      <c r="PLK1495" s="55"/>
      <c r="PLL1495" s="55"/>
      <c r="PLM1495" s="55"/>
      <c r="PLN1495" s="55"/>
      <c r="PLO1495" s="55"/>
      <c r="PLP1495" s="55"/>
      <c r="PLQ1495" s="55"/>
      <c r="PLR1495" s="55"/>
      <c r="PLS1495" s="55"/>
      <c r="PLT1495" s="55"/>
      <c r="PLU1495" s="55"/>
      <c r="PLV1495" s="55"/>
      <c r="PLW1495" s="55"/>
      <c r="PLX1495" s="55"/>
      <c r="PLY1495" s="55"/>
      <c r="PLZ1495" s="55"/>
      <c r="PMA1495" s="55"/>
      <c r="PMB1495" s="55"/>
      <c r="PMC1495" s="55"/>
      <c r="PMD1495" s="55"/>
      <c r="PME1495" s="55"/>
      <c r="PMF1495" s="55"/>
      <c r="PMG1495" s="55"/>
      <c r="PMH1495" s="55"/>
      <c r="PMI1495" s="55"/>
      <c r="PMJ1495" s="55"/>
      <c r="PMK1495" s="55"/>
      <c r="PML1495" s="55"/>
      <c r="PMM1495" s="55"/>
      <c r="PMN1495" s="55"/>
      <c r="PMO1495" s="55"/>
      <c r="PMP1495" s="55"/>
      <c r="PMQ1495" s="55"/>
      <c r="PMR1495" s="55"/>
      <c r="PMS1495" s="55"/>
      <c r="PMT1495" s="55"/>
      <c r="PMU1495" s="55"/>
      <c r="PMV1495" s="55"/>
      <c r="PMW1495" s="55"/>
      <c r="PMX1495" s="55"/>
      <c r="PMY1495" s="55"/>
      <c r="PMZ1495" s="55"/>
      <c r="PNA1495" s="55"/>
      <c r="PNB1495" s="55"/>
      <c r="PNC1495" s="55"/>
      <c r="PND1495" s="55"/>
      <c r="PNE1495" s="55"/>
      <c r="PNF1495" s="55"/>
      <c r="PNG1495" s="55"/>
      <c r="PNH1495" s="55"/>
      <c r="PNI1495" s="55"/>
      <c r="PNJ1495" s="55"/>
      <c r="PNK1495" s="55"/>
      <c r="PNL1495" s="55"/>
      <c r="PNM1495" s="55"/>
      <c r="PNN1495" s="55"/>
      <c r="PNO1495" s="55"/>
      <c r="PNP1495" s="55"/>
      <c r="PNQ1495" s="55"/>
      <c r="PNR1495" s="55"/>
      <c r="PNS1495" s="55"/>
      <c r="PNT1495" s="55"/>
      <c r="PNU1495" s="55"/>
      <c r="PNV1495" s="55"/>
      <c r="PNW1495" s="55"/>
      <c r="PNX1495" s="55"/>
      <c r="PNY1495" s="55"/>
      <c r="PNZ1495" s="55"/>
      <c r="POA1495" s="55"/>
      <c r="POB1495" s="55"/>
      <c r="POC1495" s="55"/>
      <c r="POD1495" s="55"/>
      <c r="POE1495" s="55"/>
      <c r="POF1495" s="55"/>
      <c r="POG1495" s="55"/>
      <c r="POH1495" s="55"/>
      <c r="POI1495" s="55"/>
      <c r="POJ1495" s="55"/>
      <c r="POK1495" s="55"/>
      <c r="POL1495" s="55"/>
      <c r="POM1495" s="55"/>
      <c r="PON1495" s="55"/>
      <c r="POO1495" s="55"/>
      <c r="POP1495" s="55"/>
      <c r="POQ1495" s="55"/>
      <c r="POR1495" s="55"/>
      <c r="POS1495" s="55"/>
      <c r="POT1495" s="55"/>
      <c r="POU1495" s="55"/>
      <c r="POV1495" s="55"/>
      <c r="POW1495" s="55"/>
      <c r="POX1495" s="55"/>
      <c r="POY1495" s="55"/>
      <c r="POZ1495" s="55"/>
      <c r="PPA1495" s="55"/>
      <c r="PPB1495" s="55"/>
      <c r="PPC1495" s="55"/>
      <c r="PPD1495" s="55"/>
      <c r="PPE1495" s="55"/>
      <c r="PPF1495" s="55"/>
      <c r="PPG1495" s="55"/>
      <c r="PPH1495" s="55"/>
      <c r="PPI1495" s="55"/>
      <c r="PPJ1495" s="55"/>
      <c r="PPK1495" s="55"/>
      <c r="PPL1495" s="55"/>
      <c r="PPM1495" s="55"/>
      <c r="PPN1495" s="55"/>
      <c r="PPO1495" s="55"/>
      <c r="PPP1495" s="55"/>
      <c r="PPQ1495" s="55"/>
      <c r="PPR1495" s="55"/>
      <c r="PPS1495" s="55"/>
      <c r="PPT1495" s="55"/>
      <c r="PPU1495" s="55"/>
      <c r="PPV1495" s="55"/>
      <c r="PPW1495" s="55"/>
      <c r="PPX1495" s="55"/>
      <c r="PPY1495" s="55"/>
      <c r="PPZ1495" s="55"/>
      <c r="PQA1495" s="55"/>
      <c r="PQB1495" s="55"/>
      <c r="PQC1495" s="55"/>
      <c r="PQD1495" s="55"/>
      <c r="PQE1495" s="55"/>
      <c r="PQF1495" s="55"/>
      <c r="PQG1495" s="55"/>
      <c r="PQH1495" s="55"/>
      <c r="PQI1495" s="55"/>
      <c r="PQJ1495" s="55"/>
      <c r="PQK1495" s="55"/>
      <c r="PQL1495" s="55"/>
      <c r="PQM1495" s="55"/>
      <c r="PQN1495" s="55"/>
      <c r="PQO1495" s="55"/>
      <c r="PQP1495" s="55"/>
      <c r="PQQ1495" s="55"/>
      <c r="PQR1495" s="55"/>
      <c r="PQS1495" s="55"/>
      <c r="PQT1495" s="55"/>
      <c r="PQU1495" s="55"/>
      <c r="PQV1495" s="55"/>
      <c r="PQW1495" s="55"/>
      <c r="PQX1495" s="55"/>
      <c r="PQY1495" s="55"/>
      <c r="PQZ1495" s="55"/>
      <c r="PRA1495" s="55"/>
      <c r="PRB1495" s="55"/>
      <c r="PRC1495" s="55"/>
      <c r="PRD1495" s="55"/>
      <c r="PRE1495" s="55"/>
      <c r="PRF1495" s="55"/>
      <c r="PRG1495" s="55"/>
      <c r="PRH1495" s="55"/>
      <c r="PRI1495" s="55"/>
      <c r="PRJ1495" s="55"/>
      <c r="PRK1495" s="55"/>
      <c r="PRL1495" s="55"/>
      <c r="PRM1495" s="55"/>
      <c r="PRN1495" s="55"/>
      <c r="PRO1495" s="55"/>
      <c r="PRP1495" s="55"/>
      <c r="PRQ1495" s="55"/>
      <c r="PRR1495" s="55"/>
      <c r="PRS1495" s="55"/>
      <c r="PRT1495" s="55"/>
      <c r="PRU1495" s="55"/>
      <c r="PRV1495" s="55"/>
      <c r="PRW1495" s="55"/>
      <c r="PRX1495" s="55"/>
      <c r="PRY1495" s="55"/>
      <c r="PRZ1495" s="55"/>
      <c r="PSA1495" s="55"/>
      <c r="PSB1495" s="55"/>
      <c r="PSC1495" s="55"/>
      <c r="PSD1495" s="55"/>
      <c r="PSE1495" s="55"/>
      <c r="PSF1495" s="55"/>
      <c r="PSG1495" s="55"/>
      <c r="PSH1495" s="55"/>
      <c r="PSI1495" s="55"/>
      <c r="PSJ1495" s="55"/>
      <c r="PSK1495" s="55"/>
      <c r="PSL1495" s="55"/>
      <c r="PSM1495" s="55"/>
      <c r="PSN1495" s="55"/>
      <c r="PSO1495" s="55"/>
      <c r="PSP1495" s="55"/>
      <c r="PSQ1495" s="55"/>
      <c r="PSR1495" s="55"/>
      <c r="PSS1495" s="55"/>
      <c r="PST1495" s="55"/>
      <c r="PSU1495" s="55"/>
      <c r="PSV1495" s="55"/>
      <c r="PSW1495" s="55"/>
      <c r="PSX1495" s="55"/>
      <c r="PSY1495" s="55"/>
      <c r="PSZ1495" s="55"/>
      <c r="PTA1495" s="55"/>
      <c r="PTB1495" s="55"/>
      <c r="PTC1495" s="55"/>
      <c r="PTD1495" s="55"/>
      <c r="PTE1495" s="55"/>
      <c r="PTF1495" s="55"/>
      <c r="PTG1495" s="55"/>
      <c r="PTH1495" s="55"/>
      <c r="PTI1495" s="55"/>
      <c r="PTJ1495" s="55"/>
      <c r="PTK1495" s="55"/>
      <c r="PTL1495" s="55"/>
      <c r="PTM1495" s="55"/>
      <c r="PTN1495" s="55"/>
      <c r="PTO1495" s="55"/>
      <c r="PTP1495" s="55"/>
      <c r="PTQ1495" s="55"/>
      <c r="PTR1495" s="55"/>
      <c r="PTS1495" s="55"/>
      <c r="PTT1495" s="55"/>
      <c r="PTU1495" s="55"/>
      <c r="PTV1495" s="55"/>
      <c r="PTW1495" s="55"/>
      <c r="PTX1495" s="55"/>
      <c r="PTY1495" s="55"/>
      <c r="PTZ1495" s="55"/>
      <c r="PUA1495" s="55"/>
      <c r="PUB1495" s="55"/>
      <c r="PUC1495" s="55"/>
      <c r="PUD1495" s="55"/>
      <c r="PUE1495" s="55"/>
      <c r="PUF1495" s="55"/>
      <c r="PUG1495" s="55"/>
      <c r="PUH1495" s="55"/>
      <c r="PUI1495" s="55"/>
      <c r="PUJ1495" s="55"/>
      <c r="PUK1495" s="55"/>
      <c r="PUL1495" s="55"/>
      <c r="PUM1495" s="55"/>
      <c r="PUN1495" s="55"/>
      <c r="PUO1495" s="55"/>
      <c r="PUP1495" s="55"/>
      <c r="PUQ1495" s="55"/>
      <c r="PUR1495" s="55"/>
      <c r="PUS1495" s="55"/>
      <c r="PUT1495" s="55"/>
      <c r="PUU1495" s="55"/>
      <c r="PUV1495" s="55"/>
      <c r="PUW1495" s="55"/>
      <c r="PUX1495" s="55"/>
      <c r="PUY1495" s="55"/>
      <c r="PUZ1495" s="55"/>
      <c r="PVA1495" s="55"/>
      <c r="PVB1495" s="55"/>
      <c r="PVC1495" s="55"/>
      <c r="PVD1495" s="55"/>
      <c r="PVE1495" s="55"/>
      <c r="PVF1495" s="55"/>
      <c r="PVG1495" s="55"/>
      <c r="PVH1495" s="55"/>
      <c r="PVI1495" s="55"/>
      <c r="PVJ1495" s="55"/>
      <c r="PVK1495" s="55"/>
      <c r="PVL1495" s="55"/>
      <c r="PVM1495" s="55"/>
      <c r="PVN1495" s="55"/>
      <c r="PVO1495" s="55"/>
      <c r="PVP1495" s="55"/>
      <c r="PVQ1495" s="55"/>
      <c r="PVR1495" s="55"/>
      <c r="PVS1495" s="55"/>
      <c r="PVT1495" s="55"/>
      <c r="PVU1495" s="55"/>
      <c r="PVV1495" s="55"/>
      <c r="PVW1495" s="55"/>
      <c r="PVX1495" s="55"/>
      <c r="PVY1495" s="55"/>
      <c r="PVZ1495" s="55"/>
      <c r="PWA1495" s="55"/>
      <c r="PWB1495" s="55"/>
      <c r="PWC1495" s="55"/>
      <c r="PWD1495" s="55"/>
      <c r="PWE1495" s="55"/>
      <c r="PWF1495" s="55"/>
      <c r="PWG1495" s="55"/>
      <c r="PWH1495" s="55"/>
      <c r="PWI1495" s="55"/>
      <c r="PWJ1495" s="55"/>
      <c r="PWK1495" s="55"/>
      <c r="PWL1495" s="55"/>
      <c r="PWM1495" s="55"/>
      <c r="PWN1495" s="55"/>
      <c r="PWO1495" s="55"/>
      <c r="PWP1495" s="55"/>
      <c r="PWQ1495" s="55"/>
      <c r="PWR1495" s="55"/>
      <c r="PWS1495" s="55"/>
      <c r="PWT1495" s="55"/>
      <c r="PWU1495" s="55"/>
      <c r="PWV1495" s="55"/>
      <c r="PWW1495" s="55"/>
      <c r="PWX1495" s="55"/>
      <c r="PWY1495" s="55"/>
      <c r="PWZ1495" s="55"/>
      <c r="PXA1495" s="55"/>
      <c r="PXB1495" s="55"/>
      <c r="PXC1495" s="55"/>
      <c r="PXD1495" s="55"/>
      <c r="PXE1495" s="55"/>
      <c r="PXF1495" s="55"/>
      <c r="PXG1495" s="55"/>
      <c r="PXH1495" s="55"/>
      <c r="PXI1495" s="55"/>
      <c r="PXJ1495" s="55"/>
      <c r="PXK1495" s="55"/>
      <c r="PXL1495" s="55"/>
      <c r="PXM1495" s="55"/>
      <c r="PXN1495" s="55"/>
      <c r="PXO1495" s="55"/>
      <c r="PXP1495" s="55"/>
      <c r="PXQ1495" s="55"/>
      <c r="PXR1495" s="55"/>
      <c r="PXS1495" s="55"/>
      <c r="PXT1495" s="55"/>
      <c r="PXU1495" s="55"/>
      <c r="PXV1495" s="55"/>
      <c r="PXW1495" s="55"/>
      <c r="PXX1495" s="55"/>
      <c r="PXY1495" s="55"/>
      <c r="PXZ1495" s="55"/>
      <c r="PYA1495" s="55"/>
      <c r="PYB1495" s="55"/>
      <c r="PYC1495" s="55"/>
      <c r="PYD1495" s="55"/>
      <c r="PYE1495" s="55"/>
      <c r="PYF1495" s="55"/>
      <c r="PYG1495" s="55"/>
      <c r="PYH1495" s="55"/>
      <c r="PYI1495" s="55"/>
      <c r="PYJ1495" s="55"/>
      <c r="PYK1495" s="55"/>
      <c r="PYL1495" s="55"/>
      <c r="PYM1495" s="55"/>
      <c r="PYN1495" s="55"/>
      <c r="PYO1495" s="55"/>
      <c r="PYP1495" s="55"/>
      <c r="PYQ1495" s="55"/>
      <c r="PYR1495" s="55"/>
      <c r="PYS1495" s="55"/>
      <c r="PYT1495" s="55"/>
      <c r="PYU1495" s="55"/>
      <c r="PYV1495" s="55"/>
      <c r="PYW1495" s="55"/>
      <c r="PYX1495" s="55"/>
      <c r="PYY1495" s="55"/>
      <c r="PYZ1495" s="55"/>
      <c r="PZA1495" s="55"/>
      <c r="PZB1495" s="55"/>
      <c r="PZC1495" s="55"/>
      <c r="PZD1495" s="55"/>
      <c r="PZE1495" s="55"/>
      <c r="PZF1495" s="55"/>
      <c r="PZG1495" s="55"/>
      <c r="PZH1495" s="55"/>
      <c r="PZI1495" s="55"/>
      <c r="PZJ1495" s="55"/>
      <c r="PZK1495" s="55"/>
      <c r="PZL1495" s="55"/>
      <c r="PZM1495" s="55"/>
      <c r="PZN1495" s="55"/>
      <c r="PZO1495" s="55"/>
      <c r="PZP1495" s="55"/>
      <c r="PZQ1495" s="55"/>
      <c r="PZR1495" s="55"/>
      <c r="PZS1495" s="55"/>
      <c r="PZT1495" s="55"/>
      <c r="PZU1495" s="55"/>
      <c r="PZV1495" s="55"/>
      <c r="PZW1495" s="55"/>
      <c r="PZX1495" s="55"/>
      <c r="PZY1495" s="55"/>
      <c r="PZZ1495" s="55"/>
      <c r="QAA1495" s="55"/>
      <c r="QAB1495" s="55"/>
      <c r="QAC1495" s="55"/>
      <c r="QAD1495" s="55"/>
      <c r="QAE1495" s="55"/>
      <c r="QAF1495" s="55"/>
      <c r="QAG1495" s="55"/>
      <c r="QAH1495" s="55"/>
      <c r="QAI1495" s="55"/>
      <c r="QAJ1495" s="55"/>
      <c r="QAK1495" s="55"/>
      <c r="QAL1495" s="55"/>
      <c r="QAM1495" s="55"/>
      <c r="QAN1495" s="55"/>
      <c r="QAO1495" s="55"/>
      <c r="QAP1495" s="55"/>
      <c r="QAQ1495" s="55"/>
      <c r="QAR1495" s="55"/>
      <c r="QAS1495" s="55"/>
      <c r="QAT1495" s="55"/>
      <c r="QAU1495" s="55"/>
      <c r="QAV1495" s="55"/>
      <c r="QAW1495" s="55"/>
      <c r="QAX1495" s="55"/>
      <c r="QAY1495" s="55"/>
      <c r="QAZ1495" s="55"/>
      <c r="QBA1495" s="55"/>
      <c r="QBB1495" s="55"/>
      <c r="QBC1495" s="55"/>
      <c r="QBD1495" s="55"/>
      <c r="QBE1495" s="55"/>
      <c r="QBF1495" s="55"/>
      <c r="QBG1495" s="55"/>
      <c r="QBH1495" s="55"/>
      <c r="QBI1495" s="55"/>
      <c r="QBJ1495" s="55"/>
      <c r="QBK1495" s="55"/>
      <c r="QBL1495" s="55"/>
      <c r="QBM1495" s="55"/>
      <c r="QBN1495" s="55"/>
      <c r="QBO1495" s="55"/>
      <c r="QBP1495" s="55"/>
      <c r="QBQ1495" s="55"/>
      <c r="QBR1495" s="55"/>
      <c r="QBS1495" s="55"/>
      <c r="QBT1495" s="55"/>
      <c r="QBU1495" s="55"/>
      <c r="QBV1495" s="55"/>
      <c r="QBW1495" s="55"/>
      <c r="QBX1495" s="55"/>
      <c r="QBY1495" s="55"/>
      <c r="QBZ1495" s="55"/>
      <c r="QCA1495" s="55"/>
      <c r="QCB1495" s="55"/>
      <c r="QCC1495" s="55"/>
      <c r="QCD1495" s="55"/>
      <c r="QCE1495" s="55"/>
      <c r="QCF1495" s="55"/>
      <c r="QCG1495" s="55"/>
      <c r="QCH1495" s="55"/>
      <c r="QCI1495" s="55"/>
      <c r="QCJ1495" s="55"/>
      <c r="QCK1495" s="55"/>
      <c r="QCL1495" s="55"/>
      <c r="QCM1495" s="55"/>
      <c r="QCN1495" s="55"/>
      <c r="QCO1495" s="55"/>
      <c r="QCP1495" s="55"/>
      <c r="QCQ1495" s="55"/>
      <c r="QCR1495" s="55"/>
      <c r="QCS1495" s="55"/>
      <c r="QCT1495" s="55"/>
      <c r="QCU1495" s="55"/>
      <c r="QCV1495" s="55"/>
      <c r="QCW1495" s="55"/>
      <c r="QCX1495" s="55"/>
      <c r="QCY1495" s="55"/>
      <c r="QCZ1495" s="55"/>
      <c r="QDA1495" s="55"/>
      <c r="QDB1495" s="55"/>
      <c r="QDC1495" s="55"/>
      <c r="QDD1495" s="55"/>
      <c r="QDE1495" s="55"/>
      <c r="QDF1495" s="55"/>
      <c r="QDG1495" s="55"/>
      <c r="QDH1495" s="55"/>
      <c r="QDI1495" s="55"/>
      <c r="QDJ1495" s="55"/>
      <c r="QDK1495" s="55"/>
      <c r="QDL1495" s="55"/>
      <c r="QDM1495" s="55"/>
      <c r="QDN1495" s="55"/>
      <c r="QDO1495" s="55"/>
      <c r="QDP1495" s="55"/>
      <c r="QDQ1495" s="55"/>
      <c r="QDR1495" s="55"/>
      <c r="QDS1495" s="55"/>
      <c r="QDT1495" s="55"/>
      <c r="QDU1495" s="55"/>
      <c r="QDV1495" s="55"/>
      <c r="QDW1495" s="55"/>
      <c r="QDX1495" s="55"/>
      <c r="QDY1495" s="55"/>
      <c r="QDZ1495" s="55"/>
      <c r="QEA1495" s="55"/>
      <c r="QEB1495" s="55"/>
      <c r="QEC1495" s="55"/>
      <c r="QED1495" s="55"/>
      <c r="QEE1495" s="55"/>
      <c r="QEF1495" s="55"/>
      <c r="QEG1495" s="55"/>
      <c r="QEH1495" s="55"/>
      <c r="QEI1495" s="55"/>
      <c r="QEJ1495" s="55"/>
      <c r="QEK1495" s="55"/>
      <c r="QEL1495" s="55"/>
      <c r="QEM1495" s="55"/>
      <c r="QEN1495" s="55"/>
      <c r="QEO1495" s="55"/>
      <c r="QEP1495" s="55"/>
      <c r="QEQ1495" s="55"/>
      <c r="QER1495" s="55"/>
      <c r="QES1495" s="55"/>
      <c r="QET1495" s="55"/>
      <c r="QEU1495" s="55"/>
      <c r="QEV1495" s="55"/>
      <c r="QEW1495" s="55"/>
      <c r="QEX1495" s="55"/>
      <c r="QEY1495" s="55"/>
      <c r="QEZ1495" s="55"/>
      <c r="QFA1495" s="55"/>
      <c r="QFB1495" s="55"/>
      <c r="QFC1495" s="55"/>
      <c r="QFD1495" s="55"/>
      <c r="QFE1495" s="55"/>
      <c r="QFF1495" s="55"/>
      <c r="QFG1495" s="55"/>
      <c r="QFH1495" s="55"/>
      <c r="QFI1495" s="55"/>
      <c r="QFJ1495" s="55"/>
      <c r="QFK1495" s="55"/>
      <c r="QFL1495" s="55"/>
      <c r="QFM1495" s="55"/>
      <c r="QFN1495" s="55"/>
      <c r="QFO1495" s="55"/>
      <c r="QFP1495" s="55"/>
      <c r="QFQ1495" s="55"/>
      <c r="QFR1495" s="55"/>
      <c r="QFS1495" s="55"/>
      <c r="QFT1495" s="55"/>
      <c r="QFU1495" s="55"/>
      <c r="QFV1495" s="55"/>
      <c r="QFW1495" s="55"/>
      <c r="QFX1495" s="55"/>
      <c r="QFY1495" s="55"/>
      <c r="QFZ1495" s="55"/>
      <c r="QGA1495" s="55"/>
      <c r="QGB1495" s="55"/>
      <c r="QGC1495" s="55"/>
      <c r="QGD1495" s="55"/>
      <c r="QGE1495" s="55"/>
      <c r="QGF1495" s="55"/>
      <c r="QGG1495" s="55"/>
      <c r="QGH1495" s="55"/>
      <c r="QGI1495" s="55"/>
      <c r="QGJ1495" s="55"/>
      <c r="QGK1495" s="55"/>
      <c r="QGL1495" s="55"/>
      <c r="QGM1495" s="55"/>
      <c r="QGN1495" s="55"/>
      <c r="QGO1495" s="55"/>
      <c r="QGP1495" s="55"/>
      <c r="QGQ1495" s="55"/>
      <c r="QGR1495" s="55"/>
      <c r="QGS1495" s="55"/>
      <c r="QGT1495" s="55"/>
      <c r="QGU1495" s="55"/>
      <c r="QGV1495" s="55"/>
      <c r="QGW1495" s="55"/>
      <c r="QGX1495" s="55"/>
      <c r="QGY1495" s="55"/>
      <c r="QGZ1495" s="55"/>
      <c r="QHA1495" s="55"/>
      <c r="QHB1495" s="55"/>
      <c r="QHC1495" s="55"/>
      <c r="QHD1495" s="55"/>
      <c r="QHE1495" s="55"/>
      <c r="QHF1495" s="55"/>
      <c r="QHG1495" s="55"/>
      <c r="QHH1495" s="55"/>
      <c r="QHI1495" s="55"/>
      <c r="QHJ1495" s="55"/>
      <c r="QHK1495" s="55"/>
      <c r="QHL1495" s="55"/>
      <c r="QHM1495" s="55"/>
      <c r="QHN1495" s="55"/>
      <c r="QHO1495" s="55"/>
      <c r="QHP1495" s="55"/>
      <c r="QHQ1495" s="55"/>
      <c r="QHR1495" s="55"/>
      <c r="QHS1495" s="55"/>
      <c r="QHT1495" s="55"/>
      <c r="QHU1495" s="55"/>
      <c r="QHV1495" s="55"/>
      <c r="QHW1495" s="55"/>
      <c r="QHX1495" s="55"/>
      <c r="QHY1495" s="55"/>
      <c r="QHZ1495" s="55"/>
      <c r="QIA1495" s="55"/>
      <c r="QIB1495" s="55"/>
      <c r="QIC1495" s="55"/>
      <c r="QID1495" s="55"/>
      <c r="QIE1495" s="55"/>
      <c r="QIF1495" s="55"/>
      <c r="QIG1495" s="55"/>
      <c r="QIH1495" s="55"/>
      <c r="QII1495" s="55"/>
      <c r="QIJ1495" s="55"/>
      <c r="QIK1495" s="55"/>
      <c r="QIL1495" s="55"/>
      <c r="QIM1495" s="55"/>
      <c r="QIN1495" s="55"/>
      <c r="QIO1495" s="55"/>
      <c r="QIP1495" s="55"/>
      <c r="QIQ1495" s="55"/>
      <c r="QIR1495" s="55"/>
      <c r="QIS1495" s="55"/>
      <c r="QIT1495" s="55"/>
      <c r="QIU1495" s="55"/>
      <c r="QIV1495" s="55"/>
      <c r="QIW1495" s="55"/>
      <c r="QIX1495" s="55"/>
      <c r="QIY1495" s="55"/>
      <c r="QIZ1495" s="55"/>
      <c r="QJA1495" s="55"/>
      <c r="QJB1495" s="55"/>
      <c r="QJC1495" s="55"/>
      <c r="QJD1495" s="55"/>
      <c r="QJE1495" s="55"/>
      <c r="QJF1495" s="55"/>
      <c r="QJG1495" s="55"/>
      <c r="QJH1495" s="55"/>
      <c r="QJI1495" s="55"/>
      <c r="QJJ1495" s="55"/>
      <c r="QJK1495" s="55"/>
      <c r="QJL1495" s="55"/>
      <c r="QJM1495" s="55"/>
      <c r="QJN1495" s="55"/>
      <c r="QJO1495" s="55"/>
      <c r="QJP1495" s="55"/>
      <c r="QJQ1495" s="55"/>
      <c r="QJR1495" s="55"/>
      <c r="QJS1495" s="55"/>
      <c r="QJT1495" s="55"/>
      <c r="QJU1495" s="55"/>
      <c r="QJV1495" s="55"/>
      <c r="QJW1495" s="55"/>
      <c r="QJX1495" s="55"/>
      <c r="QJY1495" s="55"/>
      <c r="QJZ1495" s="55"/>
      <c r="QKA1495" s="55"/>
      <c r="QKB1495" s="55"/>
      <c r="QKC1495" s="55"/>
      <c r="QKD1495" s="55"/>
      <c r="QKE1495" s="55"/>
      <c r="QKF1495" s="55"/>
      <c r="QKG1495" s="55"/>
      <c r="QKH1495" s="55"/>
      <c r="QKI1495" s="55"/>
      <c r="QKJ1495" s="55"/>
      <c r="QKK1495" s="55"/>
      <c r="QKL1495" s="55"/>
      <c r="QKM1495" s="55"/>
      <c r="QKN1495" s="55"/>
      <c r="QKO1495" s="55"/>
      <c r="QKP1495" s="55"/>
      <c r="QKQ1495" s="55"/>
      <c r="QKR1495" s="55"/>
      <c r="QKS1495" s="55"/>
      <c r="QKT1495" s="55"/>
      <c r="QKU1495" s="55"/>
      <c r="QKV1495" s="55"/>
      <c r="QKW1495" s="55"/>
      <c r="QKX1495" s="55"/>
      <c r="QKY1495" s="55"/>
      <c r="QKZ1495" s="55"/>
      <c r="QLA1495" s="55"/>
      <c r="QLB1495" s="55"/>
      <c r="QLC1495" s="55"/>
      <c r="QLD1495" s="55"/>
      <c r="QLE1495" s="55"/>
      <c r="QLF1495" s="55"/>
      <c r="QLG1495" s="55"/>
      <c r="QLH1495" s="55"/>
      <c r="QLI1495" s="55"/>
      <c r="QLJ1495" s="55"/>
      <c r="QLK1495" s="55"/>
      <c r="QLL1495" s="55"/>
      <c r="QLM1495" s="55"/>
      <c r="QLN1495" s="55"/>
      <c r="QLO1495" s="55"/>
      <c r="QLP1495" s="55"/>
      <c r="QLQ1495" s="55"/>
      <c r="QLR1495" s="55"/>
      <c r="QLS1495" s="55"/>
      <c r="QLT1495" s="55"/>
      <c r="QLU1495" s="55"/>
      <c r="QLV1495" s="55"/>
      <c r="QLW1495" s="55"/>
      <c r="QLX1495" s="55"/>
      <c r="QLY1495" s="55"/>
      <c r="QLZ1495" s="55"/>
      <c r="QMA1495" s="55"/>
      <c r="QMB1495" s="55"/>
      <c r="QMC1495" s="55"/>
      <c r="QMD1495" s="55"/>
      <c r="QME1495" s="55"/>
      <c r="QMF1495" s="55"/>
      <c r="QMG1495" s="55"/>
      <c r="QMH1495" s="55"/>
      <c r="QMI1495" s="55"/>
      <c r="QMJ1495" s="55"/>
      <c r="QMK1495" s="55"/>
      <c r="QML1495" s="55"/>
      <c r="QMM1495" s="55"/>
      <c r="QMN1495" s="55"/>
      <c r="QMO1495" s="55"/>
      <c r="QMP1495" s="55"/>
      <c r="QMQ1495" s="55"/>
      <c r="QMR1495" s="55"/>
      <c r="QMS1495" s="55"/>
      <c r="QMT1495" s="55"/>
      <c r="QMU1495" s="55"/>
      <c r="QMV1495" s="55"/>
      <c r="QMW1495" s="55"/>
      <c r="QMX1495" s="55"/>
      <c r="QMY1495" s="55"/>
      <c r="QMZ1495" s="55"/>
      <c r="QNA1495" s="55"/>
      <c r="QNB1495" s="55"/>
      <c r="QNC1495" s="55"/>
      <c r="QND1495" s="55"/>
      <c r="QNE1495" s="55"/>
      <c r="QNF1495" s="55"/>
      <c r="QNG1495" s="55"/>
      <c r="QNH1495" s="55"/>
      <c r="QNI1495" s="55"/>
      <c r="QNJ1495" s="55"/>
      <c r="QNK1495" s="55"/>
      <c r="QNL1495" s="55"/>
      <c r="QNM1495" s="55"/>
      <c r="QNN1495" s="55"/>
      <c r="QNO1495" s="55"/>
      <c r="QNP1495" s="55"/>
      <c r="QNQ1495" s="55"/>
      <c r="QNR1495" s="55"/>
      <c r="QNS1495" s="55"/>
      <c r="QNT1495" s="55"/>
      <c r="QNU1495" s="55"/>
      <c r="QNV1495" s="55"/>
      <c r="QNW1495" s="55"/>
      <c r="QNX1495" s="55"/>
      <c r="QNY1495" s="55"/>
      <c r="QNZ1495" s="55"/>
      <c r="QOA1495" s="55"/>
      <c r="QOB1495" s="55"/>
      <c r="QOC1495" s="55"/>
      <c r="QOD1495" s="55"/>
      <c r="QOE1495" s="55"/>
      <c r="QOF1495" s="55"/>
      <c r="QOG1495" s="55"/>
      <c r="QOH1495" s="55"/>
      <c r="QOI1495" s="55"/>
      <c r="QOJ1495" s="55"/>
      <c r="QOK1495" s="55"/>
      <c r="QOL1495" s="55"/>
      <c r="QOM1495" s="55"/>
      <c r="QON1495" s="55"/>
      <c r="QOO1495" s="55"/>
      <c r="QOP1495" s="55"/>
      <c r="QOQ1495" s="55"/>
      <c r="QOR1495" s="55"/>
      <c r="QOS1495" s="55"/>
      <c r="QOT1495" s="55"/>
      <c r="QOU1495" s="55"/>
      <c r="QOV1495" s="55"/>
      <c r="QOW1495" s="55"/>
      <c r="QOX1495" s="55"/>
      <c r="QOY1495" s="55"/>
      <c r="QOZ1495" s="55"/>
      <c r="QPA1495" s="55"/>
      <c r="QPB1495" s="55"/>
      <c r="QPC1495" s="55"/>
      <c r="QPD1495" s="55"/>
      <c r="QPE1495" s="55"/>
      <c r="QPF1495" s="55"/>
      <c r="QPG1495" s="55"/>
      <c r="QPH1495" s="55"/>
      <c r="QPI1495" s="55"/>
      <c r="QPJ1495" s="55"/>
      <c r="QPK1495" s="55"/>
      <c r="QPL1495" s="55"/>
      <c r="QPM1495" s="55"/>
      <c r="QPN1495" s="55"/>
      <c r="QPO1495" s="55"/>
      <c r="QPP1495" s="55"/>
      <c r="QPQ1495" s="55"/>
      <c r="QPR1495" s="55"/>
      <c r="QPS1495" s="55"/>
      <c r="QPT1495" s="55"/>
      <c r="QPU1495" s="55"/>
      <c r="QPV1495" s="55"/>
      <c r="QPW1495" s="55"/>
      <c r="QPX1495" s="55"/>
      <c r="QPY1495" s="55"/>
      <c r="QPZ1495" s="55"/>
      <c r="QQA1495" s="55"/>
      <c r="QQB1495" s="55"/>
      <c r="QQC1495" s="55"/>
      <c r="QQD1495" s="55"/>
      <c r="QQE1495" s="55"/>
      <c r="QQF1495" s="55"/>
      <c r="QQG1495" s="55"/>
      <c r="QQH1495" s="55"/>
      <c r="QQI1495" s="55"/>
      <c r="QQJ1495" s="55"/>
      <c r="QQK1495" s="55"/>
      <c r="QQL1495" s="55"/>
      <c r="QQM1495" s="55"/>
      <c r="QQN1495" s="55"/>
      <c r="QQO1495" s="55"/>
      <c r="QQP1495" s="55"/>
      <c r="QQQ1495" s="55"/>
      <c r="QQR1495" s="55"/>
      <c r="QQS1495" s="55"/>
      <c r="QQT1495" s="55"/>
      <c r="QQU1495" s="55"/>
      <c r="QQV1495" s="55"/>
      <c r="QQW1495" s="55"/>
      <c r="QQX1495" s="55"/>
      <c r="QQY1495" s="55"/>
      <c r="QQZ1495" s="55"/>
      <c r="QRA1495" s="55"/>
      <c r="QRB1495" s="55"/>
      <c r="QRC1495" s="55"/>
      <c r="QRD1495" s="55"/>
      <c r="QRE1495" s="55"/>
      <c r="QRF1495" s="55"/>
      <c r="QRG1495" s="55"/>
      <c r="QRH1495" s="55"/>
      <c r="QRI1495" s="55"/>
      <c r="QRJ1495" s="55"/>
      <c r="QRK1495" s="55"/>
      <c r="QRL1495" s="55"/>
      <c r="QRM1495" s="55"/>
      <c r="QRN1495" s="55"/>
      <c r="QRO1495" s="55"/>
      <c r="QRP1495" s="55"/>
      <c r="QRQ1495" s="55"/>
      <c r="QRR1495" s="55"/>
      <c r="QRS1495" s="55"/>
      <c r="QRT1495" s="55"/>
      <c r="QRU1495" s="55"/>
      <c r="QRV1495" s="55"/>
      <c r="QRW1495" s="55"/>
      <c r="QRX1495" s="55"/>
      <c r="QRY1495" s="55"/>
      <c r="QRZ1495" s="55"/>
      <c r="QSA1495" s="55"/>
      <c r="QSB1495" s="55"/>
      <c r="QSC1495" s="55"/>
      <c r="QSD1495" s="55"/>
      <c r="QSE1495" s="55"/>
      <c r="QSF1495" s="55"/>
      <c r="QSG1495" s="55"/>
      <c r="QSH1495" s="55"/>
      <c r="QSI1495" s="55"/>
      <c r="QSJ1495" s="55"/>
      <c r="QSK1495" s="55"/>
      <c r="QSL1495" s="55"/>
      <c r="QSM1495" s="55"/>
      <c r="QSN1495" s="55"/>
      <c r="QSO1495" s="55"/>
      <c r="QSP1495" s="55"/>
      <c r="QSQ1495" s="55"/>
      <c r="QSR1495" s="55"/>
      <c r="QSS1495" s="55"/>
      <c r="QST1495" s="55"/>
      <c r="QSU1495" s="55"/>
      <c r="QSV1495" s="55"/>
      <c r="QSW1495" s="55"/>
      <c r="QSX1495" s="55"/>
      <c r="QSY1495" s="55"/>
      <c r="QSZ1495" s="55"/>
      <c r="QTA1495" s="55"/>
      <c r="QTB1495" s="55"/>
      <c r="QTC1495" s="55"/>
      <c r="QTD1495" s="55"/>
      <c r="QTE1495" s="55"/>
      <c r="QTF1495" s="55"/>
      <c r="QTG1495" s="55"/>
      <c r="QTH1495" s="55"/>
      <c r="QTI1495" s="55"/>
      <c r="QTJ1495" s="55"/>
      <c r="QTK1495" s="55"/>
      <c r="QTL1495" s="55"/>
      <c r="QTM1495" s="55"/>
      <c r="QTN1495" s="55"/>
      <c r="QTO1495" s="55"/>
      <c r="QTP1495" s="55"/>
      <c r="QTQ1495" s="55"/>
      <c r="QTR1495" s="55"/>
      <c r="QTS1495" s="55"/>
      <c r="QTT1495" s="55"/>
      <c r="QTU1495" s="55"/>
      <c r="QTV1495" s="55"/>
      <c r="QTW1495" s="55"/>
      <c r="QTX1495" s="55"/>
      <c r="QTY1495" s="55"/>
      <c r="QTZ1495" s="55"/>
      <c r="QUA1495" s="55"/>
      <c r="QUB1495" s="55"/>
      <c r="QUC1495" s="55"/>
      <c r="QUD1495" s="55"/>
      <c r="QUE1495" s="55"/>
      <c r="QUF1495" s="55"/>
      <c r="QUG1495" s="55"/>
      <c r="QUH1495" s="55"/>
      <c r="QUI1495" s="55"/>
      <c r="QUJ1495" s="55"/>
      <c r="QUK1495" s="55"/>
      <c r="QUL1495" s="55"/>
      <c r="QUM1495" s="55"/>
      <c r="QUN1495" s="55"/>
      <c r="QUO1495" s="55"/>
      <c r="QUP1495" s="55"/>
      <c r="QUQ1495" s="55"/>
      <c r="QUR1495" s="55"/>
      <c r="QUS1495" s="55"/>
      <c r="QUT1495" s="55"/>
      <c r="QUU1495" s="55"/>
      <c r="QUV1495" s="55"/>
      <c r="QUW1495" s="55"/>
      <c r="QUX1495" s="55"/>
      <c r="QUY1495" s="55"/>
      <c r="QUZ1495" s="55"/>
      <c r="QVA1495" s="55"/>
      <c r="QVB1495" s="55"/>
      <c r="QVC1495" s="55"/>
      <c r="QVD1495" s="55"/>
      <c r="QVE1495" s="55"/>
      <c r="QVF1495" s="55"/>
      <c r="QVG1495" s="55"/>
      <c r="QVH1495" s="55"/>
      <c r="QVI1495" s="55"/>
      <c r="QVJ1495" s="55"/>
      <c r="QVK1495" s="55"/>
      <c r="QVL1495" s="55"/>
      <c r="QVM1495" s="55"/>
      <c r="QVN1495" s="55"/>
      <c r="QVO1495" s="55"/>
      <c r="QVP1495" s="55"/>
      <c r="QVQ1495" s="55"/>
      <c r="QVR1495" s="55"/>
      <c r="QVS1495" s="55"/>
      <c r="QVT1495" s="55"/>
      <c r="QVU1495" s="55"/>
      <c r="QVV1495" s="55"/>
      <c r="QVW1495" s="55"/>
      <c r="QVX1495" s="55"/>
      <c r="QVY1495" s="55"/>
      <c r="QVZ1495" s="55"/>
      <c r="QWA1495" s="55"/>
      <c r="QWB1495" s="55"/>
      <c r="QWC1495" s="55"/>
      <c r="QWD1495" s="55"/>
      <c r="QWE1495" s="55"/>
      <c r="QWF1495" s="55"/>
      <c r="QWG1495" s="55"/>
      <c r="QWH1495" s="55"/>
      <c r="QWI1495" s="55"/>
      <c r="QWJ1495" s="55"/>
      <c r="QWK1495" s="55"/>
      <c r="QWL1495" s="55"/>
      <c r="QWM1495" s="55"/>
      <c r="QWN1495" s="55"/>
      <c r="QWO1495" s="55"/>
      <c r="QWP1495" s="55"/>
      <c r="QWQ1495" s="55"/>
      <c r="QWR1495" s="55"/>
      <c r="QWS1495" s="55"/>
      <c r="QWT1495" s="55"/>
      <c r="QWU1495" s="55"/>
      <c r="QWV1495" s="55"/>
      <c r="QWW1495" s="55"/>
      <c r="QWX1495" s="55"/>
      <c r="QWY1495" s="55"/>
      <c r="QWZ1495" s="55"/>
      <c r="QXA1495" s="55"/>
      <c r="QXB1495" s="55"/>
      <c r="QXC1495" s="55"/>
      <c r="QXD1495" s="55"/>
      <c r="QXE1495" s="55"/>
      <c r="QXF1495" s="55"/>
      <c r="QXG1495" s="55"/>
      <c r="QXH1495" s="55"/>
      <c r="QXI1495" s="55"/>
      <c r="QXJ1495" s="55"/>
      <c r="QXK1495" s="55"/>
      <c r="QXL1495" s="55"/>
      <c r="QXM1495" s="55"/>
      <c r="QXN1495" s="55"/>
      <c r="QXO1495" s="55"/>
      <c r="QXP1495" s="55"/>
      <c r="QXQ1495" s="55"/>
      <c r="QXR1495" s="55"/>
      <c r="QXS1495" s="55"/>
      <c r="QXT1495" s="55"/>
      <c r="QXU1495" s="55"/>
      <c r="QXV1495" s="55"/>
      <c r="QXW1495" s="55"/>
      <c r="QXX1495" s="55"/>
      <c r="QXY1495" s="55"/>
      <c r="QXZ1495" s="55"/>
      <c r="QYA1495" s="55"/>
      <c r="QYB1495" s="55"/>
      <c r="QYC1495" s="55"/>
      <c r="QYD1495" s="55"/>
      <c r="QYE1495" s="55"/>
      <c r="QYF1495" s="55"/>
      <c r="QYG1495" s="55"/>
      <c r="QYH1495" s="55"/>
      <c r="QYI1495" s="55"/>
      <c r="QYJ1495" s="55"/>
      <c r="QYK1495" s="55"/>
      <c r="QYL1495" s="55"/>
      <c r="QYM1495" s="55"/>
      <c r="QYN1495" s="55"/>
      <c r="QYO1495" s="55"/>
      <c r="QYP1495" s="55"/>
      <c r="QYQ1495" s="55"/>
      <c r="QYR1495" s="55"/>
      <c r="QYS1495" s="55"/>
      <c r="QYT1495" s="55"/>
      <c r="QYU1495" s="55"/>
      <c r="QYV1495" s="55"/>
      <c r="QYW1495" s="55"/>
      <c r="QYX1495" s="55"/>
      <c r="QYY1495" s="55"/>
      <c r="QYZ1495" s="55"/>
      <c r="QZA1495" s="55"/>
      <c r="QZB1495" s="55"/>
      <c r="QZC1495" s="55"/>
      <c r="QZD1495" s="55"/>
      <c r="QZE1495" s="55"/>
      <c r="QZF1495" s="55"/>
      <c r="QZG1495" s="55"/>
      <c r="QZH1495" s="55"/>
      <c r="QZI1495" s="55"/>
      <c r="QZJ1495" s="55"/>
      <c r="QZK1495" s="55"/>
      <c r="QZL1495" s="55"/>
      <c r="QZM1495" s="55"/>
      <c r="QZN1495" s="55"/>
      <c r="QZO1495" s="55"/>
      <c r="QZP1495" s="55"/>
      <c r="QZQ1495" s="55"/>
      <c r="QZR1495" s="55"/>
      <c r="QZS1495" s="55"/>
      <c r="QZT1495" s="55"/>
      <c r="QZU1495" s="55"/>
      <c r="QZV1495" s="55"/>
      <c r="QZW1495" s="55"/>
      <c r="QZX1495" s="55"/>
      <c r="QZY1495" s="55"/>
      <c r="QZZ1495" s="55"/>
      <c r="RAA1495" s="55"/>
      <c r="RAB1495" s="55"/>
      <c r="RAC1495" s="55"/>
      <c r="RAD1495" s="55"/>
      <c r="RAE1495" s="55"/>
      <c r="RAF1495" s="55"/>
      <c r="RAG1495" s="55"/>
      <c r="RAH1495" s="55"/>
      <c r="RAI1495" s="55"/>
      <c r="RAJ1495" s="55"/>
      <c r="RAK1495" s="55"/>
      <c r="RAL1495" s="55"/>
      <c r="RAM1495" s="55"/>
      <c r="RAN1495" s="55"/>
      <c r="RAO1495" s="55"/>
      <c r="RAP1495" s="55"/>
      <c r="RAQ1495" s="55"/>
      <c r="RAR1495" s="55"/>
      <c r="RAS1495" s="55"/>
      <c r="RAT1495" s="55"/>
      <c r="RAU1495" s="55"/>
      <c r="RAV1495" s="55"/>
      <c r="RAW1495" s="55"/>
      <c r="RAX1495" s="55"/>
      <c r="RAY1495" s="55"/>
      <c r="RAZ1495" s="55"/>
      <c r="RBA1495" s="55"/>
      <c r="RBB1495" s="55"/>
      <c r="RBC1495" s="55"/>
      <c r="RBD1495" s="55"/>
      <c r="RBE1495" s="55"/>
      <c r="RBF1495" s="55"/>
      <c r="RBG1495" s="55"/>
      <c r="RBH1495" s="55"/>
      <c r="RBI1495" s="55"/>
      <c r="RBJ1495" s="55"/>
      <c r="RBK1495" s="55"/>
      <c r="RBL1495" s="55"/>
      <c r="RBM1495" s="55"/>
      <c r="RBN1495" s="55"/>
      <c r="RBO1495" s="55"/>
      <c r="RBP1495" s="55"/>
      <c r="RBQ1495" s="55"/>
      <c r="RBR1495" s="55"/>
      <c r="RBS1495" s="55"/>
      <c r="RBT1495" s="55"/>
      <c r="RBU1495" s="55"/>
      <c r="RBV1495" s="55"/>
      <c r="RBW1495" s="55"/>
      <c r="RBX1495" s="55"/>
      <c r="RBY1495" s="55"/>
      <c r="RBZ1495" s="55"/>
      <c r="RCA1495" s="55"/>
      <c r="RCB1495" s="55"/>
      <c r="RCC1495" s="55"/>
      <c r="RCD1495" s="55"/>
      <c r="RCE1495" s="55"/>
      <c r="RCF1495" s="55"/>
      <c r="RCG1495" s="55"/>
      <c r="RCH1495" s="55"/>
      <c r="RCI1495" s="55"/>
      <c r="RCJ1495" s="55"/>
      <c r="RCK1495" s="55"/>
      <c r="RCL1495" s="55"/>
      <c r="RCM1495" s="55"/>
      <c r="RCN1495" s="55"/>
      <c r="RCO1495" s="55"/>
      <c r="RCP1495" s="55"/>
      <c r="RCQ1495" s="55"/>
      <c r="RCR1495" s="55"/>
      <c r="RCS1495" s="55"/>
      <c r="RCT1495" s="55"/>
      <c r="RCU1495" s="55"/>
      <c r="RCV1495" s="55"/>
      <c r="RCW1495" s="55"/>
      <c r="RCX1495" s="55"/>
      <c r="RCY1495" s="55"/>
      <c r="RCZ1495" s="55"/>
      <c r="RDA1495" s="55"/>
      <c r="RDB1495" s="55"/>
      <c r="RDC1495" s="55"/>
      <c r="RDD1495" s="55"/>
      <c r="RDE1495" s="55"/>
      <c r="RDF1495" s="55"/>
      <c r="RDG1495" s="55"/>
      <c r="RDH1495" s="55"/>
      <c r="RDI1495" s="55"/>
      <c r="RDJ1495" s="55"/>
      <c r="RDK1495" s="55"/>
      <c r="RDL1495" s="55"/>
      <c r="RDM1495" s="55"/>
      <c r="RDN1495" s="55"/>
      <c r="RDO1495" s="55"/>
      <c r="RDP1495" s="55"/>
      <c r="RDQ1495" s="55"/>
      <c r="RDR1495" s="55"/>
      <c r="RDS1495" s="55"/>
      <c r="RDT1495" s="55"/>
      <c r="RDU1495" s="55"/>
      <c r="RDV1495" s="55"/>
      <c r="RDW1495" s="55"/>
      <c r="RDX1495" s="55"/>
      <c r="RDY1495" s="55"/>
      <c r="RDZ1495" s="55"/>
      <c r="REA1495" s="55"/>
      <c r="REB1495" s="55"/>
      <c r="REC1495" s="55"/>
      <c r="RED1495" s="55"/>
      <c r="REE1495" s="55"/>
      <c r="REF1495" s="55"/>
      <c r="REG1495" s="55"/>
      <c r="REH1495" s="55"/>
      <c r="REI1495" s="55"/>
      <c r="REJ1495" s="55"/>
      <c r="REK1495" s="55"/>
      <c r="REL1495" s="55"/>
      <c r="REM1495" s="55"/>
      <c r="REN1495" s="55"/>
      <c r="REO1495" s="55"/>
      <c r="REP1495" s="55"/>
      <c r="REQ1495" s="55"/>
      <c r="RER1495" s="55"/>
      <c r="RES1495" s="55"/>
      <c r="RET1495" s="55"/>
      <c r="REU1495" s="55"/>
      <c r="REV1495" s="55"/>
      <c r="REW1495" s="55"/>
      <c r="REX1495" s="55"/>
      <c r="REY1495" s="55"/>
      <c r="REZ1495" s="55"/>
      <c r="RFA1495" s="55"/>
      <c r="RFB1495" s="55"/>
      <c r="RFC1495" s="55"/>
      <c r="RFD1495" s="55"/>
      <c r="RFE1495" s="55"/>
      <c r="RFF1495" s="55"/>
      <c r="RFG1495" s="55"/>
      <c r="RFH1495" s="55"/>
      <c r="RFI1495" s="55"/>
      <c r="RFJ1495" s="55"/>
      <c r="RFK1495" s="55"/>
      <c r="RFL1495" s="55"/>
      <c r="RFM1495" s="55"/>
      <c r="RFN1495" s="55"/>
      <c r="RFO1495" s="55"/>
      <c r="RFP1495" s="55"/>
      <c r="RFQ1495" s="55"/>
      <c r="RFR1495" s="55"/>
      <c r="RFS1495" s="55"/>
      <c r="RFT1495" s="55"/>
      <c r="RFU1495" s="55"/>
      <c r="RFV1495" s="55"/>
      <c r="RFW1495" s="55"/>
      <c r="RFX1495" s="55"/>
      <c r="RFY1495" s="55"/>
      <c r="RFZ1495" s="55"/>
      <c r="RGA1495" s="55"/>
      <c r="RGB1495" s="55"/>
      <c r="RGC1495" s="55"/>
      <c r="RGD1495" s="55"/>
      <c r="RGE1495" s="55"/>
      <c r="RGF1495" s="55"/>
      <c r="RGG1495" s="55"/>
      <c r="RGH1495" s="55"/>
      <c r="RGI1495" s="55"/>
      <c r="RGJ1495" s="55"/>
      <c r="RGK1495" s="55"/>
      <c r="RGL1495" s="55"/>
      <c r="RGM1495" s="55"/>
      <c r="RGN1495" s="55"/>
      <c r="RGO1495" s="55"/>
      <c r="RGP1495" s="55"/>
      <c r="RGQ1495" s="55"/>
      <c r="RGR1495" s="55"/>
      <c r="RGS1495" s="55"/>
      <c r="RGT1495" s="55"/>
      <c r="RGU1495" s="55"/>
      <c r="RGV1495" s="55"/>
      <c r="RGW1495" s="55"/>
      <c r="RGX1495" s="55"/>
      <c r="RGY1495" s="55"/>
      <c r="RGZ1495" s="55"/>
      <c r="RHA1495" s="55"/>
      <c r="RHB1495" s="55"/>
      <c r="RHC1495" s="55"/>
      <c r="RHD1495" s="55"/>
      <c r="RHE1495" s="55"/>
      <c r="RHF1495" s="55"/>
      <c r="RHG1495" s="55"/>
      <c r="RHH1495" s="55"/>
      <c r="RHI1495" s="55"/>
      <c r="RHJ1495" s="55"/>
      <c r="RHK1495" s="55"/>
      <c r="RHL1495" s="55"/>
      <c r="RHM1495" s="55"/>
      <c r="RHN1495" s="55"/>
      <c r="RHO1495" s="55"/>
      <c r="RHP1495" s="55"/>
      <c r="RHQ1495" s="55"/>
      <c r="RHR1495" s="55"/>
      <c r="RHS1495" s="55"/>
      <c r="RHT1495" s="55"/>
      <c r="RHU1495" s="55"/>
      <c r="RHV1495" s="55"/>
      <c r="RHW1495" s="55"/>
      <c r="RHX1495" s="55"/>
      <c r="RHY1495" s="55"/>
      <c r="RHZ1495" s="55"/>
      <c r="RIA1495" s="55"/>
      <c r="RIB1495" s="55"/>
      <c r="RIC1495" s="55"/>
      <c r="RID1495" s="55"/>
      <c r="RIE1495" s="55"/>
      <c r="RIF1495" s="55"/>
      <c r="RIG1495" s="55"/>
      <c r="RIH1495" s="55"/>
      <c r="RII1495" s="55"/>
      <c r="RIJ1495" s="55"/>
      <c r="RIK1495" s="55"/>
      <c r="RIL1495" s="55"/>
      <c r="RIM1495" s="55"/>
      <c r="RIN1495" s="55"/>
      <c r="RIO1495" s="55"/>
      <c r="RIP1495" s="55"/>
      <c r="RIQ1495" s="55"/>
      <c r="RIR1495" s="55"/>
      <c r="RIS1495" s="55"/>
      <c r="RIT1495" s="55"/>
      <c r="RIU1495" s="55"/>
      <c r="RIV1495" s="55"/>
      <c r="RIW1495" s="55"/>
      <c r="RIX1495" s="55"/>
      <c r="RIY1495" s="55"/>
      <c r="RIZ1495" s="55"/>
      <c r="RJA1495" s="55"/>
      <c r="RJB1495" s="55"/>
      <c r="RJC1495" s="55"/>
      <c r="RJD1495" s="55"/>
      <c r="RJE1495" s="55"/>
      <c r="RJF1495" s="55"/>
      <c r="RJG1495" s="55"/>
      <c r="RJH1495" s="55"/>
      <c r="RJI1495" s="55"/>
      <c r="RJJ1495" s="55"/>
      <c r="RJK1495" s="55"/>
      <c r="RJL1495" s="55"/>
      <c r="RJM1495" s="55"/>
      <c r="RJN1495" s="55"/>
      <c r="RJO1495" s="55"/>
      <c r="RJP1495" s="55"/>
      <c r="RJQ1495" s="55"/>
      <c r="RJR1495" s="55"/>
      <c r="RJS1495" s="55"/>
      <c r="RJT1495" s="55"/>
      <c r="RJU1495" s="55"/>
      <c r="RJV1495" s="55"/>
      <c r="RJW1495" s="55"/>
      <c r="RJX1495" s="55"/>
      <c r="RJY1495" s="55"/>
      <c r="RJZ1495" s="55"/>
      <c r="RKA1495" s="55"/>
      <c r="RKB1495" s="55"/>
      <c r="RKC1495" s="55"/>
      <c r="RKD1495" s="55"/>
      <c r="RKE1495" s="55"/>
      <c r="RKF1495" s="55"/>
      <c r="RKG1495" s="55"/>
      <c r="RKH1495" s="55"/>
      <c r="RKI1495" s="55"/>
      <c r="RKJ1495" s="55"/>
      <c r="RKK1495" s="55"/>
      <c r="RKL1495" s="55"/>
      <c r="RKM1495" s="55"/>
      <c r="RKN1495" s="55"/>
      <c r="RKO1495" s="55"/>
      <c r="RKP1495" s="55"/>
      <c r="RKQ1495" s="55"/>
      <c r="RKR1495" s="55"/>
      <c r="RKS1495" s="55"/>
      <c r="RKT1495" s="55"/>
      <c r="RKU1495" s="55"/>
      <c r="RKV1495" s="55"/>
      <c r="RKW1495" s="55"/>
      <c r="RKX1495" s="55"/>
      <c r="RKY1495" s="55"/>
      <c r="RKZ1495" s="55"/>
      <c r="RLA1495" s="55"/>
      <c r="RLB1495" s="55"/>
      <c r="RLC1495" s="55"/>
      <c r="RLD1495" s="55"/>
      <c r="RLE1495" s="55"/>
      <c r="RLF1495" s="55"/>
      <c r="RLG1495" s="55"/>
      <c r="RLH1495" s="55"/>
      <c r="RLI1495" s="55"/>
      <c r="RLJ1495" s="55"/>
      <c r="RLK1495" s="55"/>
      <c r="RLL1495" s="55"/>
      <c r="RLM1495" s="55"/>
      <c r="RLN1495" s="55"/>
      <c r="RLO1495" s="55"/>
      <c r="RLP1495" s="55"/>
      <c r="RLQ1495" s="55"/>
      <c r="RLR1495" s="55"/>
      <c r="RLS1495" s="55"/>
      <c r="RLT1495" s="55"/>
      <c r="RLU1495" s="55"/>
      <c r="RLV1495" s="55"/>
      <c r="RLW1495" s="55"/>
      <c r="RLX1495" s="55"/>
      <c r="RLY1495" s="55"/>
      <c r="RLZ1495" s="55"/>
      <c r="RMA1495" s="55"/>
      <c r="RMB1495" s="55"/>
      <c r="RMC1495" s="55"/>
      <c r="RMD1495" s="55"/>
      <c r="RME1495" s="55"/>
      <c r="RMF1495" s="55"/>
      <c r="RMG1495" s="55"/>
      <c r="RMH1495" s="55"/>
      <c r="RMI1495" s="55"/>
      <c r="RMJ1495" s="55"/>
      <c r="RMK1495" s="55"/>
      <c r="RML1495" s="55"/>
      <c r="RMM1495" s="55"/>
      <c r="RMN1495" s="55"/>
      <c r="RMO1495" s="55"/>
      <c r="RMP1495" s="55"/>
      <c r="RMQ1495" s="55"/>
      <c r="RMR1495" s="55"/>
      <c r="RMS1495" s="55"/>
      <c r="RMT1495" s="55"/>
      <c r="RMU1495" s="55"/>
      <c r="RMV1495" s="55"/>
      <c r="RMW1495" s="55"/>
      <c r="RMX1495" s="55"/>
      <c r="RMY1495" s="55"/>
      <c r="RMZ1495" s="55"/>
      <c r="RNA1495" s="55"/>
      <c r="RNB1495" s="55"/>
      <c r="RNC1495" s="55"/>
      <c r="RND1495" s="55"/>
      <c r="RNE1495" s="55"/>
      <c r="RNF1495" s="55"/>
      <c r="RNG1495" s="55"/>
      <c r="RNH1495" s="55"/>
      <c r="RNI1495" s="55"/>
      <c r="RNJ1495" s="55"/>
      <c r="RNK1495" s="55"/>
      <c r="RNL1495" s="55"/>
      <c r="RNM1495" s="55"/>
      <c r="RNN1495" s="55"/>
      <c r="RNO1495" s="55"/>
      <c r="RNP1495" s="55"/>
      <c r="RNQ1495" s="55"/>
      <c r="RNR1495" s="55"/>
      <c r="RNS1495" s="55"/>
      <c r="RNT1495" s="55"/>
      <c r="RNU1495" s="55"/>
      <c r="RNV1495" s="55"/>
      <c r="RNW1495" s="55"/>
      <c r="RNX1495" s="55"/>
      <c r="RNY1495" s="55"/>
      <c r="RNZ1495" s="55"/>
      <c r="ROA1495" s="55"/>
      <c r="ROB1495" s="55"/>
      <c r="ROC1495" s="55"/>
      <c r="ROD1495" s="55"/>
      <c r="ROE1495" s="55"/>
      <c r="ROF1495" s="55"/>
      <c r="ROG1495" s="55"/>
      <c r="ROH1495" s="55"/>
      <c r="ROI1495" s="55"/>
      <c r="ROJ1495" s="55"/>
      <c r="ROK1495" s="55"/>
      <c r="ROL1495" s="55"/>
      <c r="ROM1495" s="55"/>
      <c r="RON1495" s="55"/>
      <c r="ROO1495" s="55"/>
      <c r="ROP1495" s="55"/>
      <c r="ROQ1495" s="55"/>
      <c r="ROR1495" s="55"/>
      <c r="ROS1495" s="55"/>
      <c r="ROT1495" s="55"/>
      <c r="ROU1495" s="55"/>
      <c r="ROV1495" s="55"/>
      <c r="ROW1495" s="55"/>
      <c r="ROX1495" s="55"/>
      <c r="ROY1495" s="55"/>
      <c r="ROZ1495" s="55"/>
      <c r="RPA1495" s="55"/>
      <c r="RPB1495" s="55"/>
      <c r="RPC1495" s="55"/>
      <c r="RPD1495" s="55"/>
      <c r="RPE1495" s="55"/>
      <c r="RPF1495" s="55"/>
      <c r="RPG1495" s="55"/>
      <c r="RPH1495" s="55"/>
      <c r="RPI1495" s="55"/>
      <c r="RPJ1495" s="55"/>
      <c r="RPK1495" s="55"/>
      <c r="RPL1495" s="55"/>
      <c r="RPM1495" s="55"/>
      <c r="RPN1495" s="55"/>
      <c r="RPO1495" s="55"/>
      <c r="RPP1495" s="55"/>
      <c r="RPQ1495" s="55"/>
      <c r="RPR1495" s="55"/>
      <c r="RPS1495" s="55"/>
      <c r="RPT1495" s="55"/>
      <c r="RPU1495" s="55"/>
      <c r="RPV1495" s="55"/>
      <c r="RPW1495" s="55"/>
      <c r="RPX1495" s="55"/>
      <c r="RPY1495" s="55"/>
      <c r="RPZ1495" s="55"/>
      <c r="RQA1495" s="55"/>
      <c r="RQB1495" s="55"/>
      <c r="RQC1495" s="55"/>
      <c r="RQD1495" s="55"/>
      <c r="RQE1495" s="55"/>
      <c r="RQF1495" s="55"/>
      <c r="RQG1495" s="55"/>
      <c r="RQH1495" s="55"/>
      <c r="RQI1495" s="55"/>
      <c r="RQJ1495" s="55"/>
      <c r="RQK1495" s="55"/>
      <c r="RQL1495" s="55"/>
      <c r="RQM1495" s="55"/>
      <c r="RQN1495" s="55"/>
      <c r="RQO1495" s="55"/>
      <c r="RQP1495" s="55"/>
      <c r="RQQ1495" s="55"/>
      <c r="RQR1495" s="55"/>
      <c r="RQS1495" s="55"/>
      <c r="RQT1495" s="55"/>
      <c r="RQU1495" s="55"/>
      <c r="RQV1495" s="55"/>
      <c r="RQW1495" s="55"/>
      <c r="RQX1495" s="55"/>
      <c r="RQY1495" s="55"/>
      <c r="RQZ1495" s="55"/>
      <c r="RRA1495" s="55"/>
      <c r="RRB1495" s="55"/>
      <c r="RRC1495" s="55"/>
      <c r="RRD1495" s="55"/>
      <c r="RRE1495" s="55"/>
      <c r="RRF1495" s="55"/>
      <c r="RRG1495" s="55"/>
      <c r="RRH1495" s="55"/>
      <c r="RRI1495" s="55"/>
      <c r="RRJ1495" s="55"/>
      <c r="RRK1495" s="55"/>
      <c r="RRL1495" s="55"/>
      <c r="RRM1495" s="55"/>
      <c r="RRN1495" s="55"/>
      <c r="RRO1495" s="55"/>
      <c r="RRP1495" s="55"/>
      <c r="RRQ1495" s="55"/>
      <c r="RRR1495" s="55"/>
      <c r="RRS1495" s="55"/>
      <c r="RRT1495" s="55"/>
      <c r="RRU1495" s="55"/>
      <c r="RRV1495" s="55"/>
      <c r="RRW1495" s="55"/>
      <c r="RRX1495" s="55"/>
      <c r="RRY1495" s="55"/>
      <c r="RRZ1495" s="55"/>
      <c r="RSA1495" s="55"/>
      <c r="RSB1495" s="55"/>
      <c r="RSC1495" s="55"/>
      <c r="RSD1495" s="55"/>
      <c r="RSE1495" s="55"/>
      <c r="RSF1495" s="55"/>
      <c r="RSG1495" s="55"/>
      <c r="RSH1495" s="55"/>
      <c r="RSI1495" s="55"/>
      <c r="RSJ1495" s="55"/>
      <c r="RSK1495" s="55"/>
      <c r="RSL1495" s="55"/>
      <c r="RSM1495" s="55"/>
      <c r="RSN1495" s="55"/>
      <c r="RSO1495" s="55"/>
      <c r="RSP1495" s="55"/>
      <c r="RSQ1495" s="55"/>
      <c r="RSR1495" s="55"/>
      <c r="RSS1495" s="55"/>
      <c r="RST1495" s="55"/>
      <c r="RSU1495" s="55"/>
      <c r="RSV1495" s="55"/>
      <c r="RSW1495" s="55"/>
      <c r="RSX1495" s="55"/>
      <c r="RSY1495" s="55"/>
      <c r="RSZ1495" s="55"/>
      <c r="RTA1495" s="55"/>
      <c r="RTB1495" s="55"/>
      <c r="RTC1495" s="55"/>
      <c r="RTD1495" s="55"/>
      <c r="RTE1495" s="55"/>
      <c r="RTF1495" s="55"/>
      <c r="RTG1495" s="55"/>
      <c r="RTH1495" s="55"/>
      <c r="RTI1495" s="55"/>
      <c r="RTJ1495" s="55"/>
      <c r="RTK1495" s="55"/>
      <c r="RTL1495" s="55"/>
      <c r="RTM1495" s="55"/>
      <c r="RTN1495" s="55"/>
      <c r="RTO1495" s="55"/>
      <c r="RTP1495" s="55"/>
      <c r="RTQ1495" s="55"/>
      <c r="RTR1495" s="55"/>
      <c r="RTS1495" s="55"/>
      <c r="RTT1495" s="55"/>
      <c r="RTU1495" s="55"/>
      <c r="RTV1495" s="55"/>
      <c r="RTW1495" s="55"/>
      <c r="RTX1495" s="55"/>
      <c r="RTY1495" s="55"/>
      <c r="RTZ1495" s="55"/>
      <c r="RUA1495" s="55"/>
      <c r="RUB1495" s="55"/>
      <c r="RUC1495" s="55"/>
      <c r="RUD1495" s="55"/>
      <c r="RUE1495" s="55"/>
      <c r="RUF1495" s="55"/>
      <c r="RUG1495" s="55"/>
      <c r="RUH1495" s="55"/>
      <c r="RUI1495" s="55"/>
      <c r="RUJ1495" s="55"/>
      <c r="RUK1495" s="55"/>
      <c r="RUL1495" s="55"/>
      <c r="RUM1495" s="55"/>
      <c r="RUN1495" s="55"/>
      <c r="RUO1495" s="55"/>
      <c r="RUP1495" s="55"/>
      <c r="RUQ1495" s="55"/>
      <c r="RUR1495" s="55"/>
      <c r="RUS1495" s="55"/>
      <c r="RUT1495" s="55"/>
      <c r="RUU1495" s="55"/>
      <c r="RUV1495" s="55"/>
      <c r="RUW1495" s="55"/>
      <c r="RUX1495" s="55"/>
      <c r="RUY1495" s="55"/>
      <c r="RUZ1495" s="55"/>
      <c r="RVA1495" s="55"/>
      <c r="RVB1495" s="55"/>
      <c r="RVC1495" s="55"/>
      <c r="RVD1495" s="55"/>
      <c r="RVE1495" s="55"/>
      <c r="RVF1495" s="55"/>
      <c r="RVG1495" s="55"/>
      <c r="RVH1495" s="55"/>
      <c r="RVI1495" s="55"/>
      <c r="RVJ1495" s="55"/>
      <c r="RVK1495" s="55"/>
      <c r="RVL1495" s="55"/>
      <c r="RVM1495" s="55"/>
      <c r="RVN1495" s="55"/>
      <c r="RVO1495" s="55"/>
      <c r="RVP1495" s="55"/>
      <c r="RVQ1495" s="55"/>
      <c r="RVR1495" s="55"/>
      <c r="RVS1495" s="55"/>
      <c r="RVT1495" s="55"/>
      <c r="RVU1495" s="55"/>
      <c r="RVV1495" s="55"/>
      <c r="RVW1495" s="55"/>
      <c r="RVX1495" s="55"/>
      <c r="RVY1495" s="55"/>
      <c r="RVZ1495" s="55"/>
      <c r="RWA1495" s="55"/>
      <c r="RWB1495" s="55"/>
      <c r="RWC1495" s="55"/>
      <c r="RWD1495" s="55"/>
      <c r="RWE1495" s="55"/>
      <c r="RWF1495" s="55"/>
      <c r="RWG1495" s="55"/>
      <c r="RWH1495" s="55"/>
      <c r="RWI1495" s="55"/>
      <c r="RWJ1495" s="55"/>
      <c r="RWK1495" s="55"/>
      <c r="RWL1495" s="55"/>
      <c r="RWM1495" s="55"/>
      <c r="RWN1495" s="55"/>
      <c r="RWO1495" s="55"/>
      <c r="RWP1495" s="55"/>
      <c r="RWQ1495" s="55"/>
      <c r="RWR1495" s="55"/>
      <c r="RWS1495" s="55"/>
      <c r="RWT1495" s="55"/>
      <c r="RWU1495" s="55"/>
      <c r="RWV1495" s="55"/>
      <c r="RWW1495" s="55"/>
      <c r="RWX1495" s="55"/>
      <c r="RWY1495" s="55"/>
      <c r="RWZ1495" s="55"/>
      <c r="RXA1495" s="55"/>
      <c r="RXB1495" s="55"/>
      <c r="RXC1495" s="55"/>
      <c r="RXD1495" s="55"/>
      <c r="RXE1495" s="55"/>
      <c r="RXF1495" s="55"/>
      <c r="RXG1495" s="55"/>
      <c r="RXH1495" s="55"/>
      <c r="RXI1495" s="55"/>
      <c r="RXJ1495" s="55"/>
      <c r="RXK1495" s="55"/>
      <c r="RXL1495" s="55"/>
      <c r="RXM1495" s="55"/>
      <c r="RXN1495" s="55"/>
      <c r="RXO1495" s="55"/>
      <c r="RXP1495" s="55"/>
      <c r="RXQ1495" s="55"/>
      <c r="RXR1495" s="55"/>
      <c r="RXS1495" s="55"/>
      <c r="RXT1495" s="55"/>
      <c r="RXU1495" s="55"/>
      <c r="RXV1495" s="55"/>
      <c r="RXW1495" s="55"/>
      <c r="RXX1495" s="55"/>
      <c r="RXY1495" s="55"/>
      <c r="RXZ1495" s="55"/>
      <c r="RYA1495" s="55"/>
      <c r="RYB1495" s="55"/>
      <c r="RYC1495" s="55"/>
      <c r="RYD1495" s="55"/>
      <c r="RYE1495" s="55"/>
      <c r="RYF1495" s="55"/>
      <c r="RYG1495" s="55"/>
      <c r="RYH1495" s="55"/>
      <c r="RYI1495" s="55"/>
      <c r="RYJ1495" s="55"/>
      <c r="RYK1495" s="55"/>
      <c r="RYL1495" s="55"/>
      <c r="RYM1495" s="55"/>
      <c r="RYN1495" s="55"/>
      <c r="RYO1495" s="55"/>
      <c r="RYP1495" s="55"/>
      <c r="RYQ1495" s="55"/>
      <c r="RYR1495" s="55"/>
      <c r="RYS1495" s="55"/>
      <c r="RYT1495" s="55"/>
      <c r="RYU1495" s="55"/>
      <c r="RYV1495" s="55"/>
      <c r="RYW1495" s="55"/>
      <c r="RYX1495" s="55"/>
      <c r="RYY1495" s="55"/>
      <c r="RYZ1495" s="55"/>
      <c r="RZA1495" s="55"/>
      <c r="RZB1495" s="55"/>
      <c r="RZC1495" s="55"/>
      <c r="RZD1495" s="55"/>
      <c r="RZE1495" s="55"/>
      <c r="RZF1495" s="55"/>
      <c r="RZG1495" s="55"/>
      <c r="RZH1495" s="55"/>
      <c r="RZI1495" s="55"/>
      <c r="RZJ1495" s="55"/>
      <c r="RZK1495" s="55"/>
      <c r="RZL1495" s="55"/>
      <c r="RZM1495" s="55"/>
      <c r="RZN1495" s="55"/>
      <c r="RZO1495" s="55"/>
      <c r="RZP1495" s="55"/>
      <c r="RZQ1495" s="55"/>
      <c r="RZR1495" s="55"/>
      <c r="RZS1495" s="55"/>
      <c r="RZT1495" s="55"/>
      <c r="RZU1495" s="55"/>
      <c r="RZV1495" s="55"/>
      <c r="RZW1495" s="55"/>
      <c r="RZX1495" s="55"/>
      <c r="RZY1495" s="55"/>
      <c r="RZZ1495" s="55"/>
      <c r="SAA1495" s="55"/>
      <c r="SAB1495" s="55"/>
      <c r="SAC1495" s="55"/>
      <c r="SAD1495" s="55"/>
      <c r="SAE1495" s="55"/>
      <c r="SAF1495" s="55"/>
      <c r="SAG1495" s="55"/>
      <c r="SAH1495" s="55"/>
      <c r="SAI1495" s="55"/>
      <c r="SAJ1495" s="55"/>
      <c r="SAK1495" s="55"/>
      <c r="SAL1495" s="55"/>
      <c r="SAM1495" s="55"/>
      <c r="SAN1495" s="55"/>
      <c r="SAO1495" s="55"/>
      <c r="SAP1495" s="55"/>
      <c r="SAQ1495" s="55"/>
      <c r="SAR1495" s="55"/>
      <c r="SAS1495" s="55"/>
      <c r="SAT1495" s="55"/>
      <c r="SAU1495" s="55"/>
      <c r="SAV1495" s="55"/>
      <c r="SAW1495" s="55"/>
      <c r="SAX1495" s="55"/>
      <c r="SAY1495" s="55"/>
      <c r="SAZ1495" s="55"/>
      <c r="SBA1495" s="55"/>
      <c r="SBB1495" s="55"/>
      <c r="SBC1495" s="55"/>
      <c r="SBD1495" s="55"/>
      <c r="SBE1495" s="55"/>
      <c r="SBF1495" s="55"/>
      <c r="SBG1495" s="55"/>
      <c r="SBH1495" s="55"/>
      <c r="SBI1495" s="55"/>
      <c r="SBJ1495" s="55"/>
      <c r="SBK1495" s="55"/>
      <c r="SBL1495" s="55"/>
      <c r="SBM1495" s="55"/>
      <c r="SBN1495" s="55"/>
      <c r="SBO1495" s="55"/>
      <c r="SBP1495" s="55"/>
      <c r="SBQ1495" s="55"/>
      <c r="SBR1495" s="55"/>
      <c r="SBS1495" s="55"/>
      <c r="SBT1495" s="55"/>
      <c r="SBU1495" s="55"/>
      <c r="SBV1495" s="55"/>
      <c r="SBW1495" s="55"/>
      <c r="SBX1495" s="55"/>
      <c r="SBY1495" s="55"/>
      <c r="SBZ1495" s="55"/>
      <c r="SCA1495" s="55"/>
      <c r="SCB1495" s="55"/>
      <c r="SCC1495" s="55"/>
      <c r="SCD1495" s="55"/>
      <c r="SCE1495" s="55"/>
      <c r="SCF1495" s="55"/>
      <c r="SCG1495" s="55"/>
      <c r="SCH1495" s="55"/>
      <c r="SCI1495" s="55"/>
      <c r="SCJ1495" s="55"/>
      <c r="SCK1495" s="55"/>
      <c r="SCL1495" s="55"/>
      <c r="SCM1495" s="55"/>
      <c r="SCN1495" s="55"/>
      <c r="SCO1495" s="55"/>
      <c r="SCP1495" s="55"/>
      <c r="SCQ1495" s="55"/>
      <c r="SCR1495" s="55"/>
      <c r="SCS1495" s="55"/>
      <c r="SCT1495" s="55"/>
      <c r="SCU1495" s="55"/>
      <c r="SCV1495" s="55"/>
      <c r="SCW1495" s="55"/>
      <c r="SCX1495" s="55"/>
      <c r="SCY1495" s="55"/>
      <c r="SCZ1495" s="55"/>
      <c r="SDA1495" s="55"/>
      <c r="SDB1495" s="55"/>
      <c r="SDC1495" s="55"/>
      <c r="SDD1495" s="55"/>
      <c r="SDE1495" s="55"/>
      <c r="SDF1495" s="55"/>
      <c r="SDG1495" s="55"/>
      <c r="SDH1495" s="55"/>
      <c r="SDI1495" s="55"/>
      <c r="SDJ1495" s="55"/>
      <c r="SDK1495" s="55"/>
      <c r="SDL1495" s="55"/>
      <c r="SDM1495" s="55"/>
      <c r="SDN1495" s="55"/>
      <c r="SDO1495" s="55"/>
      <c r="SDP1495" s="55"/>
      <c r="SDQ1495" s="55"/>
      <c r="SDR1495" s="55"/>
      <c r="SDS1495" s="55"/>
      <c r="SDT1495" s="55"/>
      <c r="SDU1495" s="55"/>
      <c r="SDV1495" s="55"/>
      <c r="SDW1495" s="55"/>
      <c r="SDX1495" s="55"/>
      <c r="SDY1495" s="55"/>
      <c r="SDZ1495" s="55"/>
      <c r="SEA1495" s="55"/>
      <c r="SEB1495" s="55"/>
      <c r="SEC1495" s="55"/>
      <c r="SED1495" s="55"/>
      <c r="SEE1495" s="55"/>
      <c r="SEF1495" s="55"/>
      <c r="SEG1495" s="55"/>
      <c r="SEH1495" s="55"/>
      <c r="SEI1495" s="55"/>
      <c r="SEJ1495" s="55"/>
      <c r="SEK1495" s="55"/>
      <c r="SEL1495" s="55"/>
      <c r="SEM1495" s="55"/>
      <c r="SEN1495" s="55"/>
      <c r="SEO1495" s="55"/>
      <c r="SEP1495" s="55"/>
      <c r="SEQ1495" s="55"/>
      <c r="SER1495" s="55"/>
      <c r="SES1495" s="55"/>
      <c r="SET1495" s="55"/>
      <c r="SEU1495" s="55"/>
      <c r="SEV1495" s="55"/>
      <c r="SEW1495" s="55"/>
      <c r="SEX1495" s="55"/>
      <c r="SEY1495" s="55"/>
      <c r="SEZ1495" s="55"/>
      <c r="SFA1495" s="55"/>
      <c r="SFB1495" s="55"/>
      <c r="SFC1495" s="55"/>
      <c r="SFD1495" s="55"/>
      <c r="SFE1495" s="55"/>
      <c r="SFF1495" s="55"/>
      <c r="SFG1495" s="55"/>
      <c r="SFH1495" s="55"/>
      <c r="SFI1495" s="55"/>
      <c r="SFJ1495" s="55"/>
      <c r="SFK1495" s="55"/>
      <c r="SFL1495" s="55"/>
      <c r="SFM1495" s="55"/>
      <c r="SFN1495" s="55"/>
      <c r="SFO1495" s="55"/>
      <c r="SFP1495" s="55"/>
      <c r="SFQ1495" s="55"/>
      <c r="SFR1495" s="55"/>
      <c r="SFS1495" s="55"/>
      <c r="SFT1495" s="55"/>
      <c r="SFU1495" s="55"/>
      <c r="SFV1495" s="55"/>
      <c r="SFW1495" s="55"/>
      <c r="SFX1495" s="55"/>
      <c r="SFY1495" s="55"/>
      <c r="SFZ1495" s="55"/>
      <c r="SGA1495" s="55"/>
      <c r="SGB1495" s="55"/>
      <c r="SGC1495" s="55"/>
      <c r="SGD1495" s="55"/>
      <c r="SGE1495" s="55"/>
      <c r="SGF1495" s="55"/>
      <c r="SGG1495" s="55"/>
      <c r="SGH1495" s="55"/>
      <c r="SGI1495" s="55"/>
      <c r="SGJ1495" s="55"/>
      <c r="SGK1495" s="55"/>
      <c r="SGL1495" s="55"/>
      <c r="SGM1495" s="55"/>
      <c r="SGN1495" s="55"/>
      <c r="SGO1495" s="55"/>
      <c r="SGP1495" s="55"/>
      <c r="SGQ1495" s="55"/>
      <c r="SGR1495" s="55"/>
      <c r="SGS1495" s="55"/>
      <c r="SGT1495" s="55"/>
      <c r="SGU1495" s="55"/>
      <c r="SGV1495" s="55"/>
      <c r="SGW1495" s="55"/>
      <c r="SGX1495" s="55"/>
      <c r="SGY1495" s="55"/>
      <c r="SGZ1495" s="55"/>
      <c r="SHA1495" s="55"/>
      <c r="SHB1495" s="55"/>
      <c r="SHC1495" s="55"/>
      <c r="SHD1495" s="55"/>
      <c r="SHE1495" s="55"/>
      <c r="SHF1495" s="55"/>
      <c r="SHG1495" s="55"/>
      <c r="SHH1495" s="55"/>
      <c r="SHI1495" s="55"/>
      <c r="SHJ1495" s="55"/>
      <c r="SHK1495" s="55"/>
      <c r="SHL1495" s="55"/>
      <c r="SHM1495" s="55"/>
      <c r="SHN1495" s="55"/>
      <c r="SHO1495" s="55"/>
      <c r="SHP1495" s="55"/>
      <c r="SHQ1495" s="55"/>
      <c r="SHR1495" s="55"/>
      <c r="SHS1495" s="55"/>
      <c r="SHT1495" s="55"/>
      <c r="SHU1495" s="55"/>
      <c r="SHV1495" s="55"/>
      <c r="SHW1495" s="55"/>
      <c r="SHX1495" s="55"/>
      <c r="SHY1495" s="55"/>
      <c r="SHZ1495" s="55"/>
      <c r="SIA1495" s="55"/>
      <c r="SIB1495" s="55"/>
      <c r="SIC1495" s="55"/>
      <c r="SID1495" s="55"/>
      <c r="SIE1495" s="55"/>
      <c r="SIF1495" s="55"/>
      <c r="SIG1495" s="55"/>
      <c r="SIH1495" s="55"/>
      <c r="SII1495" s="55"/>
      <c r="SIJ1495" s="55"/>
      <c r="SIK1495" s="55"/>
      <c r="SIL1495" s="55"/>
      <c r="SIM1495" s="55"/>
      <c r="SIN1495" s="55"/>
      <c r="SIO1495" s="55"/>
      <c r="SIP1495" s="55"/>
      <c r="SIQ1495" s="55"/>
      <c r="SIR1495" s="55"/>
      <c r="SIS1495" s="55"/>
      <c r="SIT1495" s="55"/>
      <c r="SIU1495" s="55"/>
      <c r="SIV1495" s="55"/>
      <c r="SIW1495" s="55"/>
      <c r="SIX1495" s="55"/>
      <c r="SIY1495" s="55"/>
      <c r="SIZ1495" s="55"/>
      <c r="SJA1495" s="55"/>
      <c r="SJB1495" s="55"/>
      <c r="SJC1495" s="55"/>
      <c r="SJD1495" s="55"/>
      <c r="SJE1495" s="55"/>
      <c r="SJF1495" s="55"/>
      <c r="SJG1495" s="55"/>
      <c r="SJH1495" s="55"/>
      <c r="SJI1495" s="55"/>
      <c r="SJJ1495" s="55"/>
      <c r="SJK1495" s="55"/>
      <c r="SJL1495" s="55"/>
      <c r="SJM1495" s="55"/>
      <c r="SJN1495" s="55"/>
      <c r="SJO1495" s="55"/>
      <c r="SJP1495" s="55"/>
      <c r="SJQ1495" s="55"/>
      <c r="SJR1495" s="55"/>
      <c r="SJS1495" s="55"/>
      <c r="SJT1495" s="55"/>
      <c r="SJU1495" s="55"/>
      <c r="SJV1495" s="55"/>
      <c r="SJW1495" s="55"/>
      <c r="SJX1495" s="55"/>
      <c r="SJY1495" s="55"/>
      <c r="SJZ1495" s="55"/>
      <c r="SKA1495" s="55"/>
      <c r="SKB1495" s="55"/>
      <c r="SKC1495" s="55"/>
      <c r="SKD1495" s="55"/>
      <c r="SKE1495" s="55"/>
      <c r="SKF1495" s="55"/>
      <c r="SKG1495" s="55"/>
      <c r="SKH1495" s="55"/>
      <c r="SKI1495" s="55"/>
      <c r="SKJ1495" s="55"/>
      <c r="SKK1495" s="55"/>
      <c r="SKL1495" s="55"/>
      <c r="SKM1495" s="55"/>
      <c r="SKN1495" s="55"/>
      <c r="SKO1495" s="55"/>
      <c r="SKP1495" s="55"/>
      <c r="SKQ1495" s="55"/>
      <c r="SKR1495" s="55"/>
      <c r="SKS1495" s="55"/>
      <c r="SKT1495" s="55"/>
      <c r="SKU1495" s="55"/>
      <c r="SKV1495" s="55"/>
      <c r="SKW1495" s="55"/>
      <c r="SKX1495" s="55"/>
      <c r="SKY1495" s="55"/>
      <c r="SKZ1495" s="55"/>
      <c r="SLA1495" s="55"/>
      <c r="SLB1495" s="55"/>
      <c r="SLC1495" s="55"/>
      <c r="SLD1495" s="55"/>
      <c r="SLE1495" s="55"/>
      <c r="SLF1495" s="55"/>
      <c r="SLG1495" s="55"/>
      <c r="SLH1495" s="55"/>
      <c r="SLI1495" s="55"/>
      <c r="SLJ1495" s="55"/>
      <c r="SLK1495" s="55"/>
      <c r="SLL1495" s="55"/>
      <c r="SLM1495" s="55"/>
      <c r="SLN1495" s="55"/>
      <c r="SLO1495" s="55"/>
      <c r="SLP1495" s="55"/>
      <c r="SLQ1495" s="55"/>
      <c r="SLR1495" s="55"/>
      <c r="SLS1495" s="55"/>
      <c r="SLT1495" s="55"/>
      <c r="SLU1495" s="55"/>
      <c r="SLV1495" s="55"/>
      <c r="SLW1495" s="55"/>
      <c r="SLX1495" s="55"/>
      <c r="SLY1495" s="55"/>
      <c r="SLZ1495" s="55"/>
      <c r="SMA1495" s="55"/>
      <c r="SMB1495" s="55"/>
      <c r="SMC1495" s="55"/>
      <c r="SMD1495" s="55"/>
      <c r="SME1495" s="55"/>
      <c r="SMF1495" s="55"/>
      <c r="SMG1495" s="55"/>
      <c r="SMH1495" s="55"/>
      <c r="SMI1495" s="55"/>
      <c r="SMJ1495" s="55"/>
      <c r="SMK1495" s="55"/>
      <c r="SML1495" s="55"/>
      <c r="SMM1495" s="55"/>
      <c r="SMN1495" s="55"/>
      <c r="SMO1495" s="55"/>
      <c r="SMP1495" s="55"/>
      <c r="SMQ1495" s="55"/>
      <c r="SMR1495" s="55"/>
      <c r="SMS1495" s="55"/>
      <c r="SMT1495" s="55"/>
      <c r="SMU1495" s="55"/>
      <c r="SMV1495" s="55"/>
      <c r="SMW1495" s="55"/>
      <c r="SMX1495" s="55"/>
      <c r="SMY1495" s="55"/>
      <c r="SMZ1495" s="55"/>
      <c r="SNA1495" s="55"/>
      <c r="SNB1495" s="55"/>
      <c r="SNC1495" s="55"/>
      <c r="SND1495" s="55"/>
      <c r="SNE1495" s="55"/>
      <c r="SNF1495" s="55"/>
      <c r="SNG1495" s="55"/>
      <c r="SNH1495" s="55"/>
      <c r="SNI1495" s="55"/>
      <c r="SNJ1495" s="55"/>
      <c r="SNK1495" s="55"/>
      <c r="SNL1495" s="55"/>
      <c r="SNM1495" s="55"/>
      <c r="SNN1495" s="55"/>
      <c r="SNO1495" s="55"/>
      <c r="SNP1495" s="55"/>
      <c r="SNQ1495" s="55"/>
      <c r="SNR1495" s="55"/>
      <c r="SNS1495" s="55"/>
      <c r="SNT1495" s="55"/>
      <c r="SNU1495" s="55"/>
      <c r="SNV1495" s="55"/>
      <c r="SNW1495" s="55"/>
      <c r="SNX1495" s="55"/>
      <c r="SNY1495" s="55"/>
      <c r="SNZ1495" s="55"/>
      <c r="SOA1495" s="55"/>
      <c r="SOB1495" s="55"/>
      <c r="SOC1495" s="55"/>
      <c r="SOD1495" s="55"/>
      <c r="SOE1495" s="55"/>
      <c r="SOF1495" s="55"/>
      <c r="SOG1495" s="55"/>
      <c r="SOH1495" s="55"/>
      <c r="SOI1495" s="55"/>
      <c r="SOJ1495" s="55"/>
      <c r="SOK1495" s="55"/>
      <c r="SOL1495" s="55"/>
      <c r="SOM1495" s="55"/>
      <c r="SON1495" s="55"/>
      <c r="SOO1495" s="55"/>
      <c r="SOP1495" s="55"/>
      <c r="SOQ1495" s="55"/>
      <c r="SOR1495" s="55"/>
      <c r="SOS1495" s="55"/>
      <c r="SOT1495" s="55"/>
      <c r="SOU1495" s="55"/>
      <c r="SOV1495" s="55"/>
      <c r="SOW1495" s="55"/>
      <c r="SOX1495" s="55"/>
      <c r="SOY1495" s="55"/>
      <c r="SOZ1495" s="55"/>
      <c r="SPA1495" s="55"/>
      <c r="SPB1495" s="55"/>
      <c r="SPC1495" s="55"/>
      <c r="SPD1495" s="55"/>
      <c r="SPE1495" s="55"/>
      <c r="SPF1495" s="55"/>
      <c r="SPG1495" s="55"/>
      <c r="SPH1495" s="55"/>
      <c r="SPI1495" s="55"/>
      <c r="SPJ1495" s="55"/>
      <c r="SPK1495" s="55"/>
      <c r="SPL1495" s="55"/>
      <c r="SPM1495" s="55"/>
      <c r="SPN1495" s="55"/>
      <c r="SPO1495" s="55"/>
      <c r="SPP1495" s="55"/>
      <c r="SPQ1495" s="55"/>
      <c r="SPR1495" s="55"/>
      <c r="SPS1495" s="55"/>
      <c r="SPT1495" s="55"/>
      <c r="SPU1495" s="55"/>
      <c r="SPV1495" s="55"/>
      <c r="SPW1495" s="55"/>
      <c r="SPX1495" s="55"/>
      <c r="SPY1495" s="55"/>
      <c r="SPZ1495" s="55"/>
      <c r="SQA1495" s="55"/>
      <c r="SQB1495" s="55"/>
      <c r="SQC1495" s="55"/>
      <c r="SQD1495" s="55"/>
      <c r="SQE1495" s="55"/>
      <c r="SQF1495" s="55"/>
      <c r="SQG1495" s="55"/>
      <c r="SQH1495" s="55"/>
      <c r="SQI1495" s="55"/>
      <c r="SQJ1495" s="55"/>
      <c r="SQK1495" s="55"/>
      <c r="SQL1495" s="55"/>
      <c r="SQM1495" s="55"/>
      <c r="SQN1495" s="55"/>
      <c r="SQO1495" s="55"/>
      <c r="SQP1495" s="55"/>
      <c r="SQQ1495" s="55"/>
      <c r="SQR1495" s="55"/>
      <c r="SQS1495" s="55"/>
      <c r="SQT1495" s="55"/>
      <c r="SQU1495" s="55"/>
      <c r="SQV1495" s="55"/>
      <c r="SQW1495" s="55"/>
      <c r="SQX1495" s="55"/>
      <c r="SQY1495" s="55"/>
      <c r="SQZ1495" s="55"/>
      <c r="SRA1495" s="55"/>
      <c r="SRB1495" s="55"/>
      <c r="SRC1495" s="55"/>
      <c r="SRD1495" s="55"/>
      <c r="SRE1495" s="55"/>
      <c r="SRF1495" s="55"/>
      <c r="SRG1495" s="55"/>
      <c r="SRH1495" s="55"/>
      <c r="SRI1495" s="55"/>
      <c r="SRJ1495" s="55"/>
      <c r="SRK1495" s="55"/>
      <c r="SRL1495" s="55"/>
      <c r="SRM1495" s="55"/>
      <c r="SRN1495" s="55"/>
      <c r="SRO1495" s="55"/>
      <c r="SRP1495" s="55"/>
      <c r="SRQ1495" s="55"/>
      <c r="SRR1495" s="55"/>
      <c r="SRS1495" s="55"/>
      <c r="SRT1495" s="55"/>
      <c r="SRU1495" s="55"/>
      <c r="SRV1495" s="55"/>
      <c r="SRW1495" s="55"/>
      <c r="SRX1495" s="55"/>
      <c r="SRY1495" s="55"/>
      <c r="SRZ1495" s="55"/>
      <c r="SSA1495" s="55"/>
      <c r="SSB1495" s="55"/>
      <c r="SSC1495" s="55"/>
      <c r="SSD1495" s="55"/>
      <c r="SSE1495" s="55"/>
      <c r="SSF1495" s="55"/>
      <c r="SSG1495" s="55"/>
      <c r="SSH1495" s="55"/>
      <c r="SSI1495" s="55"/>
      <c r="SSJ1495" s="55"/>
      <c r="SSK1495" s="55"/>
      <c r="SSL1495" s="55"/>
      <c r="SSM1495" s="55"/>
      <c r="SSN1495" s="55"/>
      <c r="SSO1495" s="55"/>
      <c r="SSP1495" s="55"/>
      <c r="SSQ1495" s="55"/>
      <c r="SSR1495" s="55"/>
      <c r="SSS1495" s="55"/>
      <c r="SST1495" s="55"/>
      <c r="SSU1495" s="55"/>
      <c r="SSV1495" s="55"/>
      <c r="SSW1495" s="55"/>
      <c r="SSX1495" s="55"/>
      <c r="SSY1495" s="55"/>
      <c r="SSZ1495" s="55"/>
      <c r="STA1495" s="55"/>
      <c r="STB1495" s="55"/>
      <c r="STC1495" s="55"/>
      <c r="STD1495" s="55"/>
      <c r="STE1495" s="55"/>
      <c r="STF1495" s="55"/>
      <c r="STG1495" s="55"/>
      <c r="STH1495" s="55"/>
      <c r="STI1495" s="55"/>
      <c r="STJ1495" s="55"/>
      <c r="STK1495" s="55"/>
      <c r="STL1495" s="55"/>
      <c r="STM1495" s="55"/>
      <c r="STN1495" s="55"/>
      <c r="STO1495" s="55"/>
      <c r="STP1495" s="55"/>
      <c r="STQ1495" s="55"/>
      <c r="STR1495" s="55"/>
      <c r="STS1495" s="55"/>
      <c r="STT1495" s="55"/>
      <c r="STU1495" s="55"/>
      <c r="STV1495" s="55"/>
      <c r="STW1495" s="55"/>
      <c r="STX1495" s="55"/>
      <c r="STY1495" s="55"/>
      <c r="STZ1495" s="55"/>
      <c r="SUA1495" s="55"/>
      <c r="SUB1495" s="55"/>
      <c r="SUC1495" s="55"/>
      <c r="SUD1495" s="55"/>
      <c r="SUE1495" s="55"/>
      <c r="SUF1495" s="55"/>
      <c r="SUG1495" s="55"/>
      <c r="SUH1495" s="55"/>
      <c r="SUI1495" s="55"/>
      <c r="SUJ1495" s="55"/>
      <c r="SUK1495" s="55"/>
      <c r="SUL1495" s="55"/>
      <c r="SUM1495" s="55"/>
      <c r="SUN1495" s="55"/>
      <c r="SUO1495" s="55"/>
      <c r="SUP1495" s="55"/>
      <c r="SUQ1495" s="55"/>
      <c r="SUR1495" s="55"/>
      <c r="SUS1495" s="55"/>
      <c r="SUT1495" s="55"/>
      <c r="SUU1495" s="55"/>
      <c r="SUV1495" s="55"/>
      <c r="SUW1495" s="55"/>
      <c r="SUX1495" s="55"/>
      <c r="SUY1495" s="55"/>
      <c r="SUZ1495" s="55"/>
      <c r="SVA1495" s="55"/>
      <c r="SVB1495" s="55"/>
      <c r="SVC1495" s="55"/>
      <c r="SVD1495" s="55"/>
      <c r="SVE1495" s="55"/>
      <c r="SVF1495" s="55"/>
      <c r="SVG1495" s="55"/>
      <c r="SVH1495" s="55"/>
      <c r="SVI1495" s="55"/>
      <c r="SVJ1495" s="55"/>
      <c r="SVK1495" s="55"/>
      <c r="SVL1495" s="55"/>
      <c r="SVM1495" s="55"/>
      <c r="SVN1495" s="55"/>
      <c r="SVO1495" s="55"/>
      <c r="SVP1495" s="55"/>
      <c r="SVQ1495" s="55"/>
      <c r="SVR1495" s="55"/>
      <c r="SVS1495" s="55"/>
      <c r="SVT1495" s="55"/>
      <c r="SVU1495" s="55"/>
      <c r="SVV1495" s="55"/>
      <c r="SVW1495" s="55"/>
      <c r="SVX1495" s="55"/>
      <c r="SVY1495" s="55"/>
      <c r="SVZ1495" s="55"/>
      <c r="SWA1495" s="55"/>
      <c r="SWB1495" s="55"/>
      <c r="SWC1495" s="55"/>
      <c r="SWD1495" s="55"/>
      <c r="SWE1495" s="55"/>
      <c r="SWF1495" s="55"/>
      <c r="SWG1495" s="55"/>
      <c r="SWH1495" s="55"/>
      <c r="SWI1495" s="55"/>
      <c r="SWJ1495" s="55"/>
      <c r="SWK1495" s="55"/>
      <c r="SWL1495" s="55"/>
      <c r="SWM1495" s="55"/>
      <c r="SWN1495" s="55"/>
      <c r="SWO1495" s="55"/>
      <c r="SWP1495" s="55"/>
      <c r="SWQ1495" s="55"/>
      <c r="SWR1495" s="55"/>
      <c r="SWS1495" s="55"/>
      <c r="SWT1495" s="55"/>
      <c r="SWU1495" s="55"/>
      <c r="SWV1495" s="55"/>
      <c r="SWW1495" s="55"/>
      <c r="SWX1495" s="55"/>
      <c r="SWY1495" s="55"/>
      <c r="SWZ1495" s="55"/>
      <c r="SXA1495" s="55"/>
      <c r="SXB1495" s="55"/>
      <c r="SXC1495" s="55"/>
      <c r="SXD1495" s="55"/>
      <c r="SXE1495" s="55"/>
      <c r="SXF1495" s="55"/>
      <c r="SXG1495" s="55"/>
      <c r="SXH1495" s="55"/>
      <c r="SXI1495" s="55"/>
      <c r="SXJ1495" s="55"/>
      <c r="SXK1495" s="55"/>
      <c r="SXL1495" s="55"/>
      <c r="SXM1495" s="55"/>
      <c r="SXN1495" s="55"/>
      <c r="SXO1495" s="55"/>
      <c r="SXP1495" s="55"/>
      <c r="SXQ1495" s="55"/>
      <c r="SXR1495" s="55"/>
      <c r="SXS1495" s="55"/>
      <c r="SXT1495" s="55"/>
      <c r="SXU1495" s="55"/>
      <c r="SXV1495" s="55"/>
      <c r="SXW1495" s="55"/>
      <c r="SXX1495" s="55"/>
      <c r="SXY1495" s="55"/>
      <c r="SXZ1495" s="55"/>
      <c r="SYA1495" s="55"/>
      <c r="SYB1495" s="55"/>
      <c r="SYC1495" s="55"/>
      <c r="SYD1495" s="55"/>
      <c r="SYE1495" s="55"/>
      <c r="SYF1495" s="55"/>
      <c r="SYG1495" s="55"/>
      <c r="SYH1495" s="55"/>
      <c r="SYI1495" s="55"/>
      <c r="SYJ1495" s="55"/>
      <c r="SYK1495" s="55"/>
      <c r="SYL1495" s="55"/>
      <c r="SYM1495" s="55"/>
      <c r="SYN1495" s="55"/>
      <c r="SYO1495" s="55"/>
      <c r="SYP1495" s="55"/>
      <c r="SYQ1495" s="55"/>
      <c r="SYR1495" s="55"/>
      <c r="SYS1495" s="55"/>
      <c r="SYT1495" s="55"/>
      <c r="SYU1495" s="55"/>
      <c r="SYV1495" s="55"/>
      <c r="SYW1495" s="55"/>
      <c r="SYX1495" s="55"/>
      <c r="SYY1495" s="55"/>
      <c r="SYZ1495" s="55"/>
      <c r="SZA1495" s="55"/>
      <c r="SZB1495" s="55"/>
      <c r="SZC1495" s="55"/>
      <c r="SZD1495" s="55"/>
      <c r="SZE1495" s="55"/>
      <c r="SZF1495" s="55"/>
      <c r="SZG1495" s="55"/>
      <c r="SZH1495" s="55"/>
      <c r="SZI1495" s="55"/>
      <c r="SZJ1495" s="55"/>
      <c r="SZK1495" s="55"/>
      <c r="SZL1495" s="55"/>
      <c r="SZM1495" s="55"/>
      <c r="SZN1495" s="55"/>
      <c r="SZO1495" s="55"/>
      <c r="SZP1495" s="55"/>
      <c r="SZQ1495" s="55"/>
      <c r="SZR1495" s="55"/>
      <c r="SZS1495" s="55"/>
      <c r="SZT1495" s="55"/>
      <c r="SZU1495" s="55"/>
      <c r="SZV1495" s="55"/>
      <c r="SZW1495" s="55"/>
      <c r="SZX1495" s="55"/>
      <c r="SZY1495" s="55"/>
      <c r="SZZ1495" s="55"/>
      <c r="TAA1495" s="55"/>
      <c r="TAB1495" s="55"/>
      <c r="TAC1495" s="55"/>
      <c r="TAD1495" s="55"/>
      <c r="TAE1495" s="55"/>
      <c r="TAF1495" s="55"/>
      <c r="TAG1495" s="55"/>
      <c r="TAH1495" s="55"/>
      <c r="TAI1495" s="55"/>
      <c r="TAJ1495" s="55"/>
      <c r="TAK1495" s="55"/>
      <c r="TAL1495" s="55"/>
      <c r="TAM1495" s="55"/>
      <c r="TAN1495" s="55"/>
      <c r="TAO1495" s="55"/>
      <c r="TAP1495" s="55"/>
      <c r="TAQ1495" s="55"/>
      <c r="TAR1495" s="55"/>
      <c r="TAS1495" s="55"/>
      <c r="TAT1495" s="55"/>
      <c r="TAU1495" s="55"/>
      <c r="TAV1495" s="55"/>
      <c r="TAW1495" s="55"/>
      <c r="TAX1495" s="55"/>
      <c r="TAY1495" s="55"/>
      <c r="TAZ1495" s="55"/>
      <c r="TBA1495" s="55"/>
      <c r="TBB1495" s="55"/>
      <c r="TBC1495" s="55"/>
      <c r="TBD1495" s="55"/>
      <c r="TBE1495" s="55"/>
      <c r="TBF1495" s="55"/>
      <c r="TBG1495" s="55"/>
      <c r="TBH1495" s="55"/>
      <c r="TBI1495" s="55"/>
      <c r="TBJ1495" s="55"/>
      <c r="TBK1495" s="55"/>
      <c r="TBL1495" s="55"/>
      <c r="TBM1495" s="55"/>
      <c r="TBN1495" s="55"/>
      <c r="TBO1495" s="55"/>
      <c r="TBP1495" s="55"/>
      <c r="TBQ1495" s="55"/>
      <c r="TBR1495" s="55"/>
      <c r="TBS1495" s="55"/>
      <c r="TBT1495" s="55"/>
      <c r="TBU1495" s="55"/>
      <c r="TBV1495" s="55"/>
      <c r="TBW1495" s="55"/>
      <c r="TBX1495" s="55"/>
      <c r="TBY1495" s="55"/>
      <c r="TBZ1495" s="55"/>
      <c r="TCA1495" s="55"/>
      <c r="TCB1495" s="55"/>
      <c r="TCC1495" s="55"/>
      <c r="TCD1495" s="55"/>
      <c r="TCE1495" s="55"/>
      <c r="TCF1495" s="55"/>
      <c r="TCG1495" s="55"/>
      <c r="TCH1495" s="55"/>
      <c r="TCI1495" s="55"/>
      <c r="TCJ1495" s="55"/>
      <c r="TCK1495" s="55"/>
      <c r="TCL1495" s="55"/>
      <c r="TCM1495" s="55"/>
      <c r="TCN1495" s="55"/>
      <c r="TCO1495" s="55"/>
      <c r="TCP1495" s="55"/>
      <c r="TCQ1495" s="55"/>
      <c r="TCR1495" s="55"/>
      <c r="TCS1495" s="55"/>
      <c r="TCT1495" s="55"/>
      <c r="TCU1495" s="55"/>
      <c r="TCV1495" s="55"/>
      <c r="TCW1495" s="55"/>
      <c r="TCX1495" s="55"/>
      <c r="TCY1495" s="55"/>
      <c r="TCZ1495" s="55"/>
      <c r="TDA1495" s="55"/>
      <c r="TDB1495" s="55"/>
      <c r="TDC1495" s="55"/>
      <c r="TDD1495" s="55"/>
      <c r="TDE1495" s="55"/>
      <c r="TDF1495" s="55"/>
      <c r="TDG1495" s="55"/>
      <c r="TDH1495" s="55"/>
      <c r="TDI1495" s="55"/>
      <c r="TDJ1495" s="55"/>
      <c r="TDK1495" s="55"/>
      <c r="TDL1495" s="55"/>
      <c r="TDM1495" s="55"/>
      <c r="TDN1495" s="55"/>
      <c r="TDO1495" s="55"/>
      <c r="TDP1495" s="55"/>
      <c r="TDQ1495" s="55"/>
      <c r="TDR1495" s="55"/>
      <c r="TDS1495" s="55"/>
      <c r="TDT1495" s="55"/>
      <c r="TDU1495" s="55"/>
      <c r="TDV1495" s="55"/>
      <c r="TDW1495" s="55"/>
      <c r="TDX1495" s="55"/>
      <c r="TDY1495" s="55"/>
      <c r="TDZ1495" s="55"/>
      <c r="TEA1495" s="55"/>
      <c r="TEB1495" s="55"/>
      <c r="TEC1495" s="55"/>
      <c r="TED1495" s="55"/>
      <c r="TEE1495" s="55"/>
      <c r="TEF1495" s="55"/>
      <c r="TEG1495" s="55"/>
      <c r="TEH1495" s="55"/>
      <c r="TEI1495" s="55"/>
      <c r="TEJ1495" s="55"/>
      <c r="TEK1495" s="55"/>
      <c r="TEL1495" s="55"/>
      <c r="TEM1495" s="55"/>
      <c r="TEN1495" s="55"/>
      <c r="TEO1495" s="55"/>
      <c r="TEP1495" s="55"/>
      <c r="TEQ1495" s="55"/>
      <c r="TER1495" s="55"/>
      <c r="TES1495" s="55"/>
      <c r="TET1495" s="55"/>
      <c r="TEU1495" s="55"/>
      <c r="TEV1495" s="55"/>
      <c r="TEW1495" s="55"/>
      <c r="TEX1495" s="55"/>
      <c r="TEY1495" s="55"/>
      <c r="TEZ1495" s="55"/>
      <c r="TFA1495" s="55"/>
      <c r="TFB1495" s="55"/>
      <c r="TFC1495" s="55"/>
      <c r="TFD1495" s="55"/>
      <c r="TFE1495" s="55"/>
      <c r="TFF1495" s="55"/>
      <c r="TFG1495" s="55"/>
      <c r="TFH1495" s="55"/>
      <c r="TFI1495" s="55"/>
      <c r="TFJ1495" s="55"/>
      <c r="TFK1495" s="55"/>
      <c r="TFL1495" s="55"/>
      <c r="TFM1495" s="55"/>
      <c r="TFN1495" s="55"/>
      <c r="TFO1495" s="55"/>
      <c r="TFP1495" s="55"/>
      <c r="TFQ1495" s="55"/>
      <c r="TFR1495" s="55"/>
      <c r="TFS1495" s="55"/>
      <c r="TFT1495" s="55"/>
      <c r="TFU1495" s="55"/>
      <c r="TFV1495" s="55"/>
      <c r="TFW1495" s="55"/>
      <c r="TFX1495" s="55"/>
      <c r="TFY1495" s="55"/>
      <c r="TFZ1495" s="55"/>
      <c r="TGA1495" s="55"/>
      <c r="TGB1495" s="55"/>
      <c r="TGC1495" s="55"/>
      <c r="TGD1495" s="55"/>
      <c r="TGE1495" s="55"/>
      <c r="TGF1495" s="55"/>
      <c r="TGG1495" s="55"/>
      <c r="TGH1495" s="55"/>
      <c r="TGI1495" s="55"/>
      <c r="TGJ1495" s="55"/>
      <c r="TGK1495" s="55"/>
      <c r="TGL1495" s="55"/>
      <c r="TGM1495" s="55"/>
      <c r="TGN1495" s="55"/>
      <c r="TGO1495" s="55"/>
      <c r="TGP1495" s="55"/>
      <c r="TGQ1495" s="55"/>
      <c r="TGR1495" s="55"/>
      <c r="TGS1495" s="55"/>
      <c r="TGT1495" s="55"/>
      <c r="TGU1495" s="55"/>
      <c r="TGV1495" s="55"/>
      <c r="TGW1495" s="55"/>
      <c r="TGX1495" s="55"/>
      <c r="TGY1495" s="55"/>
      <c r="TGZ1495" s="55"/>
      <c r="THA1495" s="55"/>
      <c r="THB1495" s="55"/>
      <c r="THC1495" s="55"/>
      <c r="THD1495" s="55"/>
      <c r="THE1495" s="55"/>
      <c r="THF1495" s="55"/>
      <c r="THG1495" s="55"/>
      <c r="THH1495" s="55"/>
      <c r="THI1495" s="55"/>
      <c r="THJ1495" s="55"/>
      <c r="THK1495" s="55"/>
      <c r="THL1495" s="55"/>
      <c r="THM1495" s="55"/>
      <c r="THN1495" s="55"/>
      <c r="THO1495" s="55"/>
      <c r="THP1495" s="55"/>
      <c r="THQ1495" s="55"/>
      <c r="THR1495" s="55"/>
      <c r="THS1495" s="55"/>
      <c r="THT1495" s="55"/>
      <c r="THU1495" s="55"/>
      <c r="THV1495" s="55"/>
      <c r="THW1495" s="55"/>
      <c r="THX1495" s="55"/>
      <c r="THY1495" s="55"/>
      <c r="THZ1495" s="55"/>
      <c r="TIA1495" s="55"/>
      <c r="TIB1495" s="55"/>
      <c r="TIC1495" s="55"/>
      <c r="TID1495" s="55"/>
      <c r="TIE1495" s="55"/>
      <c r="TIF1495" s="55"/>
      <c r="TIG1495" s="55"/>
      <c r="TIH1495" s="55"/>
      <c r="TII1495" s="55"/>
      <c r="TIJ1495" s="55"/>
      <c r="TIK1495" s="55"/>
      <c r="TIL1495" s="55"/>
      <c r="TIM1495" s="55"/>
      <c r="TIN1495" s="55"/>
      <c r="TIO1495" s="55"/>
      <c r="TIP1495" s="55"/>
      <c r="TIQ1495" s="55"/>
      <c r="TIR1495" s="55"/>
      <c r="TIS1495" s="55"/>
      <c r="TIT1495" s="55"/>
      <c r="TIU1495" s="55"/>
      <c r="TIV1495" s="55"/>
      <c r="TIW1495" s="55"/>
      <c r="TIX1495" s="55"/>
      <c r="TIY1495" s="55"/>
      <c r="TIZ1495" s="55"/>
      <c r="TJA1495" s="55"/>
      <c r="TJB1495" s="55"/>
      <c r="TJC1495" s="55"/>
      <c r="TJD1495" s="55"/>
      <c r="TJE1495" s="55"/>
      <c r="TJF1495" s="55"/>
      <c r="TJG1495" s="55"/>
      <c r="TJH1495" s="55"/>
      <c r="TJI1495" s="55"/>
      <c r="TJJ1495" s="55"/>
      <c r="TJK1495" s="55"/>
      <c r="TJL1495" s="55"/>
      <c r="TJM1495" s="55"/>
      <c r="TJN1495" s="55"/>
      <c r="TJO1495" s="55"/>
      <c r="TJP1495" s="55"/>
      <c r="TJQ1495" s="55"/>
      <c r="TJR1495" s="55"/>
      <c r="TJS1495" s="55"/>
      <c r="TJT1495" s="55"/>
      <c r="TJU1495" s="55"/>
      <c r="TJV1495" s="55"/>
      <c r="TJW1495" s="55"/>
      <c r="TJX1495" s="55"/>
      <c r="TJY1495" s="55"/>
      <c r="TJZ1495" s="55"/>
      <c r="TKA1495" s="55"/>
      <c r="TKB1495" s="55"/>
      <c r="TKC1495" s="55"/>
      <c r="TKD1495" s="55"/>
      <c r="TKE1495" s="55"/>
      <c r="TKF1495" s="55"/>
      <c r="TKG1495" s="55"/>
      <c r="TKH1495" s="55"/>
      <c r="TKI1495" s="55"/>
      <c r="TKJ1495" s="55"/>
      <c r="TKK1495" s="55"/>
      <c r="TKL1495" s="55"/>
      <c r="TKM1495" s="55"/>
      <c r="TKN1495" s="55"/>
      <c r="TKO1495" s="55"/>
      <c r="TKP1495" s="55"/>
      <c r="TKQ1495" s="55"/>
      <c r="TKR1495" s="55"/>
      <c r="TKS1495" s="55"/>
      <c r="TKT1495" s="55"/>
      <c r="TKU1495" s="55"/>
      <c r="TKV1495" s="55"/>
      <c r="TKW1495" s="55"/>
      <c r="TKX1495" s="55"/>
      <c r="TKY1495" s="55"/>
      <c r="TKZ1495" s="55"/>
      <c r="TLA1495" s="55"/>
      <c r="TLB1495" s="55"/>
      <c r="TLC1495" s="55"/>
      <c r="TLD1495" s="55"/>
      <c r="TLE1495" s="55"/>
      <c r="TLF1495" s="55"/>
      <c r="TLG1495" s="55"/>
      <c r="TLH1495" s="55"/>
      <c r="TLI1495" s="55"/>
      <c r="TLJ1495" s="55"/>
      <c r="TLK1495" s="55"/>
      <c r="TLL1495" s="55"/>
      <c r="TLM1495" s="55"/>
      <c r="TLN1495" s="55"/>
      <c r="TLO1495" s="55"/>
      <c r="TLP1495" s="55"/>
      <c r="TLQ1495" s="55"/>
      <c r="TLR1495" s="55"/>
      <c r="TLS1495" s="55"/>
      <c r="TLT1495" s="55"/>
      <c r="TLU1495" s="55"/>
      <c r="TLV1495" s="55"/>
      <c r="TLW1495" s="55"/>
      <c r="TLX1495" s="55"/>
      <c r="TLY1495" s="55"/>
      <c r="TLZ1495" s="55"/>
      <c r="TMA1495" s="55"/>
      <c r="TMB1495" s="55"/>
      <c r="TMC1495" s="55"/>
      <c r="TMD1495" s="55"/>
      <c r="TME1495" s="55"/>
      <c r="TMF1495" s="55"/>
      <c r="TMG1495" s="55"/>
      <c r="TMH1495" s="55"/>
      <c r="TMI1495" s="55"/>
      <c r="TMJ1495" s="55"/>
      <c r="TMK1495" s="55"/>
      <c r="TML1495" s="55"/>
      <c r="TMM1495" s="55"/>
      <c r="TMN1495" s="55"/>
      <c r="TMO1495" s="55"/>
      <c r="TMP1495" s="55"/>
      <c r="TMQ1495" s="55"/>
      <c r="TMR1495" s="55"/>
      <c r="TMS1495" s="55"/>
      <c r="TMT1495" s="55"/>
      <c r="TMU1495" s="55"/>
      <c r="TMV1495" s="55"/>
      <c r="TMW1495" s="55"/>
      <c r="TMX1495" s="55"/>
      <c r="TMY1495" s="55"/>
      <c r="TMZ1495" s="55"/>
      <c r="TNA1495" s="55"/>
      <c r="TNB1495" s="55"/>
      <c r="TNC1495" s="55"/>
      <c r="TND1495" s="55"/>
      <c r="TNE1495" s="55"/>
      <c r="TNF1495" s="55"/>
      <c r="TNG1495" s="55"/>
      <c r="TNH1495" s="55"/>
      <c r="TNI1495" s="55"/>
      <c r="TNJ1495" s="55"/>
      <c r="TNK1495" s="55"/>
      <c r="TNL1495" s="55"/>
      <c r="TNM1495" s="55"/>
      <c r="TNN1495" s="55"/>
      <c r="TNO1495" s="55"/>
      <c r="TNP1495" s="55"/>
      <c r="TNQ1495" s="55"/>
      <c r="TNR1495" s="55"/>
      <c r="TNS1495" s="55"/>
      <c r="TNT1495" s="55"/>
      <c r="TNU1495" s="55"/>
      <c r="TNV1495" s="55"/>
      <c r="TNW1495" s="55"/>
      <c r="TNX1495" s="55"/>
      <c r="TNY1495" s="55"/>
      <c r="TNZ1495" s="55"/>
      <c r="TOA1495" s="55"/>
      <c r="TOB1495" s="55"/>
      <c r="TOC1495" s="55"/>
      <c r="TOD1495" s="55"/>
      <c r="TOE1495" s="55"/>
      <c r="TOF1495" s="55"/>
      <c r="TOG1495" s="55"/>
      <c r="TOH1495" s="55"/>
      <c r="TOI1495" s="55"/>
      <c r="TOJ1495" s="55"/>
      <c r="TOK1495" s="55"/>
      <c r="TOL1495" s="55"/>
      <c r="TOM1495" s="55"/>
      <c r="TON1495" s="55"/>
      <c r="TOO1495" s="55"/>
      <c r="TOP1495" s="55"/>
      <c r="TOQ1495" s="55"/>
      <c r="TOR1495" s="55"/>
      <c r="TOS1495" s="55"/>
      <c r="TOT1495" s="55"/>
      <c r="TOU1495" s="55"/>
      <c r="TOV1495" s="55"/>
      <c r="TOW1495" s="55"/>
      <c r="TOX1495" s="55"/>
      <c r="TOY1495" s="55"/>
      <c r="TOZ1495" s="55"/>
      <c r="TPA1495" s="55"/>
      <c r="TPB1495" s="55"/>
      <c r="TPC1495" s="55"/>
      <c r="TPD1495" s="55"/>
      <c r="TPE1495" s="55"/>
      <c r="TPF1495" s="55"/>
      <c r="TPG1495" s="55"/>
      <c r="TPH1495" s="55"/>
      <c r="TPI1495" s="55"/>
      <c r="TPJ1495" s="55"/>
      <c r="TPK1495" s="55"/>
      <c r="TPL1495" s="55"/>
      <c r="TPM1495" s="55"/>
      <c r="TPN1495" s="55"/>
      <c r="TPO1495" s="55"/>
      <c r="TPP1495" s="55"/>
      <c r="TPQ1495" s="55"/>
      <c r="TPR1495" s="55"/>
      <c r="TPS1495" s="55"/>
      <c r="TPT1495" s="55"/>
      <c r="TPU1495" s="55"/>
      <c r="TPV1495" s="55"/>
      <c r="TPW1495" s="55"/>
      <c r="TPX1495" s="55"/>
      <c r="TPY1495" s="55"/>
      <c r="TPZ1495" s="55"/>
      <c r="TQA1495" s="55"/>
      <c r="TQB1495" s="55"/>
      <c r="TQC1495" s="55"/>
      <c r="TQD1495" s="55"/>
      <c r="TQE1495" s="55"/>
      <c r="TQF1495" s="55"/>
      <c r="TQG1495" s="55"/>
      <c r="TQH1495" s="55"/>
      <c r="TQI1495" s="55"/>
      <c r="TQJ1495" s="55"/>
      <c r="TQK1495" s="55"/>
      <c r="TQL1495" s="55"/>
      <c r="TQM1495" s="55"/>
      <c r="TQN1495" s="55"/>
      <c r="TQO1495" s="55"/>
      <c r="TQP1495" s="55"/>
      <c r="TQQ1495" s="55"/>
      <c r="TQR1495" s="55"/>
      <c r="TQS1495" s="55"/>
      <c r="TQT1495" s="55"/>
      <c r="TQU1495" s="55"/>
      <c r="TQV1495" s="55"/>
      <c r="TQW1495" s="55"/>
      <c r="TQX1495" s="55"/>
      <c r="TQY1495" s="55"/>
      <c r="TQZ1495" s="55"/>
      <c r="TRA1495" s="55"/>
      <c r="TRB1495" s="55"/>
      <c r="TRC1495" s="55"/>
      <c r="TRD1495" s="55"/>
      <c r="TRE1495" s="55"/>
      <c r="TRF1495" s="55"/>
      <c r="TRG1495" s="55"/>
      <c r="TRH1495" s="55"/>
      <c r="TRI1495" s="55"/>
      <c r="TRJ1495" s="55"/>
      <c r="TRK1495" s="55"/>
      <c r="TRL1495" s="55"/>
      <c r="TRM1495" s="55"/>
      <c r="TRN1495" s="55"/>
      <c r="TRO1495" s="55"/>
      <c r="TRP1495" s="55"/>
      <c r="TRQ1495" s="55"/>
      <c r="TRR1495" s="55"/>
      <c r="TRS1495" s="55"/>
      <c r="TRT1495" s="55"/>
      <c r="TRU1495" s="55"/>
      <c r="TRV1495" s="55"/>
      <c r="TRW1495" s="55"/>
      <c r="TRX1495" s="55"/>
      <c r="TRY1495" s="55"/>
      <c r="TRZ1495" s="55"/>
      <c r="TSA1495" s="55"/>
      <c r="TSB1495" s="55"/>
      <c r="TSC1495" s="55"/>
      <c r="TSD1495" s="55"/>
      <c r="TSE1495" s="55"/>
      <c r="TSF1495" s="55"/>
      <c r="TSG1495" s="55"/>
      <c r="TSH1495" s="55"/>
      <c r="TSI1495" s="55"/>
      <c r="TSJ1495" s="55"/>
      <c r="TSK1495" s="55"/>
      <c r="TSL1495" s="55"/>
      <c r="TSM1495" s="55"/>
      <c r="TSN1495" s="55"/>
      <c r="TSO1495" s="55"/>
      <c r="TSP1495" s="55"/>
      <c r="TSQ1495" s="55"/>
      <c r="TSR1495" s="55"/>
      <c r="TSS1495" s="55"/>
      <c r="TST1495" s="55"/>
      <c r="TSU1495" s="55"/>
      <c r="TSV1495" s="55"/>
      <c r="TSW1495" s="55"/>
      <c r="TSX1495" s="55"/>
      <c r="TSY1495" s="55"/>
      <c r="TSZ1495" s="55"/>
      <c r="TTA1495" s="55"/>
      <c r="TTB1495" s="55"/>
      <c r="TTC1495" s="55"/>
      <c r="TTD1495" s="55"/>
      <c r="TTE1495" s="55"/>
      <c r="TTF1495" s="55"/>
      <c r="TTG1495" s="55"/>
      <c r="TTH1495" s="55"/>
      <c r="TTI1495" s="55"/>
      <c r="TTJ1495" s="55"/>
      <c r="TTK1495" s="55"/>
      <c r="TTL1495" s="55"/>
      <c r="TTM1495" s="55"/>
      <c r="TTN1495" s="55"/>
      <c r="TTO1495" s="55"/>
      <c r="TTP1495" s="55"/>
      <c r="TTQ1495" s="55"/>
      <c r="TTR1495" s="55"/>
      <c r="TTS1495" s="55"/>
      <c r="TTT1495" s="55"/>
      <c r="TTU1495" s="55"/>
      <c r="TTV1495" s="55"/>
      <c r="TTW1495" s="55"/>
      <c r="TTX1495" s="55"/>
      <c r="TTY1495" s="55"/>
      <c r="TTZ1495" s="55"/>
      <c r="TUA1495" s="55"/>
      <c r="TUB1495" s="55"/>
      <c r="TUC1495" s="55"/>
      <c r="TUD1495" s="55"/>
      <c r="TUE1495" s="55"/>
      <c r="TUF1495" s="55"/>
      <c r="TUG1495" s="55"/>
      <c r="TUH1495" s="55"/>
      <c r="TUI1495" s="55"/>
      <c r="TUJ1495" s="55"/>
      <c r="TUK1495" s="55"/>
      <c r="TUL1495" s="55"/>
      <c r="TUM1495" s="55"/>
      <c r="TUN1495" s="55"/>
      <c r="TUO1495" s="55"/>
      <c r="TUP1495" s="55"/>
      <c r="TUQ1495" s="55"/>
      <c r="TUR1495" s="55"/>
      <c r="TUS1495" s="55"/>
      <c r="TUT1495" s="55"/>
      <c r="TUU1495" s="55"/>
      <c r="TUV1495" s="55"/>
      <c r="TUW1495" s="55"/>
      <c r="TUX1495" s="55"/>
      <c r="TUY1495" s="55"/>
      <c r="TUZ1495" s="55"/>
      <c r="TVA1495" s="55"/>
      <c r="TVB1495" s="55"/>
      <c r="TVC1495" s="55"/>
      <c r="TVD1495" s="55"/>
      <c r="TVE1495" s="55"/>
      <c r="TVF1495" s="55"/>
      <c r="TVG1495" s="55"/>
      <c r="TVH1495" s="55"/>
      <c r="TVI1495" s="55"/>
      <c r="TVJ1495" s="55"/>
      <c r="TVK1495" s="55"/>
      <c r="TVL1495" s="55"/>
      <c r="TVM1495" s="55"/>
      <c r="TVN1495" s="55"/>
      <c r="TVO1495" s="55"/>
      <c r="TVP1495" s="55"/>
      <c r="TVQ1495" s="55"/>
      <c r="TVR1495" s="55"/>
      <c r="TVS1495" s="55"/>
      <c r="TVT1495" s="55"/>
      <c r="TVU1495" s="55"/>
      <c r="TVV1495" s="55"/>
      <c r="TVW1495" s="55"/>
      <c r="TVX1495" s="55"/>
      <c r="TVY1495" s="55"/>
      <c r="TVZ1495" s="55"/>
      <c r="TWA1495" s="55"/>
      <c r="TWB1495" s="55"/>
      <c r="TWC1495" s="55"/>
      <c r="TWD1495" s="55"/>
      <c r="TWE1495" s="55"/>
      <c r="TWF1495" s="55"/>
      <c r="TWG1495" s="55"/>
      <c r="TWH1495" s="55"/>
      <c r="TWI1495" s="55"/>
      <c r="TWJ1495" s="55"/>
      <c r="TWK1495" s="55"/>
      <c r="TWL1495" s="55"/>
      <c r="TWM1495" s="55"/>
      <c r="TWN1495" s="55"/>
      <c r="TWO1495" s="55"/>
      <c r="TWP1495" s="55"/>
      <c r="TWQ1495" s="55"/>
      <c r="TWR1495" s="55"/>
      <c r="TWS1495" s="55"/>
      <c r="TWT1495" s="55"/>
      <c r="TWU1495" s="55"/>
      <c r="TWV1495" s="55"/>
      <c r="TWW1495" s="55"/>
      <c r="TWX1495" s="55"/>
      <c r="TWY1495" s="55"/>
      <c r="TWZ1495" s="55"/>
      <c r="TXA1495" s="55"/>
      <c r="TXB1495" s="55"/>
      <c r="TXC1495" s="55"/>
      <c r="TXD1495" s="55"/>
      <c r="TXE1495" s="55"/>
      <c r="TXF1495" s="55"/>
      <c r="TXG1495" s="55"/>
      <c r="TXH1495" s="55"/>
      <c r="TXI1495" s="55"/>
      <c r="TXJ1495" s="55"/>
      <c r="TXK1495" s="55"/>
      <c r="TXL1495" s="55"/>
      <c r="TXM1495" s="55"/>
      <c r="TXN1495" s="55"/>
      <c r="TXO1495" s="55"/>
      <c r="TXP1495" s="55"/>
      <c r="TXQ1495" s="55"/>
      <c r="TXR1495" s="55"/>
      <c r="TXS1495" s="55"/>
      <c r="TXT1495" s="55"/>
      <c r="TXU1495" s="55"/>
      <c r="TXV1495" s="55"/>
      <c r="TXW1495" s="55"/>
      <c r="TXX1495" s="55"/>
      <c r="TXY1495" s="55"/>
      <c r="TXZ1495" s="55"/>
      <c r="TYA1495" s="55"/>
      <c r="TYB1495" s="55"/>
      <c r="TYC1495" s="55"/>
      <c r="TYD1495" s="55"/>
      <c r="TYE1495" s="55"/>
      <c r="TYF1495" s="55"/>
      <c r="TYG1495" s="55"/>
      <c r="TYH1495" s="55"/>
      <c r="TYI1495" s="55"/>
      <c r="TYJ1495" s="55"/>
      <c r="TYK1495" s="55"/>
      <c r="TYL1495" s="55"/>
      <c r="TYM1495" s="55"/>
      <c r="TYN1495" s="55"/>
      <c r="TYO1495" s="55"/>
      <c r="TYP1495" s="55"/>
      <c r="TYQ1495" s="55"/>
      <c r="TYR1495" s="55"/>
      <c r="TYS1495" s="55"/>
      <c r="TYT1495" s="55"/>
      <c r="TYU1495" s="55"/>
      <c r="TYV1495" s="55"/>
      <c r="TYW1495" s="55"/>
      <c r="TYX1495" s="55"/>
      <c r="TYY1495" s="55"/>
      <c r="TYZ1495" s="55"/>
      <c r="TZA1495" s="55"/>
      <c r="TZB1495" s="55"/>
      <c r="TZC1495" s="55"/>
      <c r="TZD1495" s="55"/>
      <c r="TZE1495" s="55"/>
      <c r="TZF1495" s="55"/>
      <c r="TZG1495" s="55"/>
      <c r="TZH1495" s="55"/>
      <c r="TZI1495" s="55"/>
      <c r="TZJ1495" s="55"/>
      <c r="TZK1495" s="55"/>
      <c r="TZL1495" s="55"/>
      <c r="TZM1495" s="55"/>
      <c r="TZN1495" s="55"/>
      <c r="TZO1495" s="55"/>
      <c r="TZP1495" s="55"/>
      <c r="TZQ1495" s="55"/>
      <c r="TZR1495" s="55"/>
      <c r="TZS1495" s="55"/>
      <c r="TZT1495" s="55"/>
      <c r="TZU1495" s="55"/>
      <c r="TZV1495" s="55"/>
      <c r="TZW1495" s="55"/>
      <c r="TZX1495" s="55"/>
      <c r="TZY1495" s="55"/>
      <c r="TZZ1495" s="55"/>
      <c r="UAA1495" s="55"/>
      <c r="UAB1495" s="55"/>
      <c r="UAC1495" s="55"/>
      <c r="UAD1495" s="55"/>
      <c r="UAE1495" s="55"/>
      <c r="UAF1495" s="55"/>
      <c r="UAG1495" s="55"/>
      <c r="UAH1495" s="55"/>
      <c r="UAI1495" s="55"/>
      <c r="UAJ1495" s="55"/>
      <c r="UAK1495" s="55"/>
      <c r="UAL1495" s="55"/>
      <c r="UAM1495" s="55"/>
      <c r="UAN1495" s="55"/>
      <c r="UAO1495" s="55"/>
      <c r="UAP1495" s="55"/>
      <c r="UAQ1495" s="55"/>
      <c r="UAR1495" s="55"/>
      <c r="UAS1495" s="55"/>
      <c r="UAT1495" s="55"/>
      <c r="UAU1495" s="55"/>
      <c r="UAV1495" s="55"/>
      <c r="UAW1495" s="55"/>
      <c r="UAX1495" s="55"/>
      <c r="UAY1495" s="55"/>
      <c r="UAZ1495" s="55"/>
      <c r="UBA1495" s="55"/>
      <c r="UBB1495" s="55"/>
      <c r="UBC1495" s="55"/>
      <c r="UBD1495" s="55"/>
      <c r="UBE1495" s="55"/>
      <c r="UBF1495" s="55"/>
      <c r="UBG1495" s="55"/>
      <c r="UBH1495" s="55"/>
      <c r="UBI1495" s="55"/>
      <c r="UBJ1495" s="55"/>
      <c r="UBK1495" s="55"/>
      <c r="UBL1495" s="55"/>
      <c r="UBM1495" s="55"/>
      <c r="UBN1495" s="55"/>
      <c r="UBO1495" s="55"/>
      <c r="UBP1495" s="55"/>
      <c r="UBQ1495" s="55"/>
      <c r="UBR1495" s="55"/>
      <c r="UBS1495" s="55"/>
      <c r="UBT1495" s="55"/>
      <c r="UBU1495" s="55"/>
      <c r="UBV1495" s="55"/>
      <c r="UBW1495" s="55"/>
      <c r="UBX1495" s="55"/>
      <c r="UBY1495" s="55"/>
      <c r="UBZ1495" s="55"/>
      <c r="UCA1495" s="55"/>
      <c r="UCB1495" s="55"/>
      <c r="UCC1495" s="55"/>
      <c r="UCD1495" s="55"/>
      <c r="UCE1495" s="55"/>
      <c r="UCF1495" s="55"/>
      <c r="UCG1495" s="55"/>
      <c r="UCH1495" s="55"/>
      <c r="UCI1495" s="55"/>
      <c r="UCJ1495" s="55"/>
      <c r="UCK1495" s="55"/>
      <c r="UCL1495" s="55"/>
      <c r="UCM1495" s="55"/>
      <c r="UCN1495" s="55"/>
      <c r="UCO1495" s="55"/>
      <c r="UCP1495" s="55"/>
      <c r="UCQ1495" s="55"/>
      <c r="UCR1495" s="55"/>
      <c r="UCS1495" s="55"/>
      <c r="UCT1495" s="55"/>
      <c r="UCU1495" s="55"/>
      <c r="UCV1495" s="55"/>
      <c r="UCW1495" s="55"/>
      <c r="UCX1495" s="55"/>
      <c r="UCY1495" s="55"/>
      <c r="UCZ1495" s="55"/>
      <c r="UDA1495" s="55"/>
      <c r="UDB1495" s="55"/>
      <c r="UDC1495" s="55"/>
      <c r="UDD1495" s="55"/>
      <c r="UDE1495" s="55"/>
      <c r="UDF1495" s="55"/>
      <c r="UDG1495" s="55"/>
      <c r="UDH1495" s="55"/>
      <c r="UDI1495" s="55"/>
      <c r="UDJ1495" s="55"/>
      <c r="UDK1495" s="55"/>
      <c r="UDL1495" s="55"/>
      <c r="UDM1495" s="55"/>
      <c r="UDN1495" s="55"/>
      <c r="UDO1495" s="55"/>
      <c r="UDP1495" s="55"/>
      <c r="UDQ1495" s="55"/>
      <c r="UDR1495" s="55"/>
      <c r="UDS1495" s="55"/>
      <c r="UDT1495" s="55"/>
      <c r="UDU1495" s="55"/>
      <c r="UDV1495" s="55"/>
      <c r="UDW1495" s="55"/>
      <c r="UDX1495" s="55"/>
      <c r="UDY1495" s="55"/>
      <c r="UDZ1495" s="55"/>
      <c r="UEA1495" s="55"/>
      <c r="UEB1495" s="55"/>
      <c r="UEC1495" s="55"/>
      <c r="UED1495" s="55"/>
      <c r="UEE1495" s="55"/>
      <c r="UEF1495" s="55"/>
      <c r="UEG1495" s="55"/>
      <c r="UEH1495" s="55"/>
      <c r="UEI1495" s="55"/>
      <c r="UEJ1495" s="55"/>
      <c r="UEK1495" s="55"/>
      <c r="UEL1495" s="55"/>
      <c r="UEM1495" s="55"/>
      <c r="UEN1495" s="55"/>
      <c r="UEO1495" s="55"/>
      <c r="UEP1495" s="55"/>
      <c r="UEQ1495" s="55"/>
      <c r="UER1495" s="55"/>
      <c r="UES1495" s="55"/>
      <c r="UET1495" s="55"/>
      <c r="UEU1495" s="55"/>
      <c r="UEV1495" s="55"/>
      <c r="UEW1495" s="55"/>
      <c r="UEX1495" s="55"/>
      <c r="UEY1495" s="55"/>
      <c r="UEZ1495" s="55"/>
      <c r="UFA1495" s="55"/>
      <c r="UFB1495" s="55"/>
      <c r="UFC1495" s="55"/>
      <c r="UFD1495" s="55"/>
      <c r="UFE1495" s="55"/>
      <c r="UFF1495" s="55"/>
      <c r="UFG1495" s="55"/>
      <c r="UFH1495" s="55"/>
      <c r="UFI1495" s="55"/>
      <c r="UFJ1495" s="55"/>
      <c r="UFK1495" s="55"/>
      <c r="UFL1495" s="55"/>
      <c r="UFM1495" s="55"/>
      <c r="UFN1495" s="55"/>
      <c r="UFO1495" s="55"/>
      <c r="UFP1495" s="55"/>
      <c r="UFQ1495" s="55"/>
      <c r="UFR1495" s="55"/>
      <c r="UFS1495" s="55"/>
      <c r="UFT1495" s="55"/>
      <c r="UFU1495" s="55"/>
      <c r="UFV1495" s="55"/>
      <c r="UFW1495" s="55"/>
      <c r="UFX1495" s="55"/>
      <c r="UFY1495" s="55"/>
      <c r="UFZ1495" s="55"/>
      <c r="UGA1495" s="55"/>
      <c r="UGB1495" s="55"/>
      <c r="UGC1495" s="55"/>
      <c r="UGD1495" s="55"/>
      <c r="UGE1495" s="55"/>
      <c r="UGF1495" s="55"/>
      <c r="UGG1495" s="55"/>
      <c r="UGH1495" s="55"/>
      <c r="UGI1495" s="55"/>
      <c r="UGJ1495" s="55"/>
      <c r="UGK1495" s="55"/>
      <c r="UGL1495" s="55"/>
      <c r="UGM1495" s="55"/>
      <c r="UGN1495" s="55"/>
      <c r="UGO1495" s="55"/>
      <c r="UGP1495" s="55"/>
      <c r="UGQ1495" s="55"/>
      <c r="UGR1495" s="55"/>
      <c r="UGS1495" s="55"/>
      <c r="UGT1495" s="55"/>
      <c r="UGU1495" s="55"/>
      <c r="UGV1495" s="55"/>
      <c r="UGW1495" s="55"/>
      <c r="UGX1495" s="55"/>
      <c r="UGY1495" s="55"/>
      <c r="UGZ1495" s="55"/>
      <c r="UHA1495" s="55"/>
      <c r="UHB1495" s="55"/>
      <c r="UHC1495" s="55"/>
      <c r="UHD1495" s="55"/>
      <c r="UHE1495" s="55"/>
      <c r="UHF1495" s="55"/>
      <c r="UHG1495" s="55"/>
      <c r="UHH1495" s="55"/>
      <c r="UHI1495" s="55"/>
      <c r="UHJ1495" s="55"/>
      <c r="UHK1495" s="55"/>
      <c r="UHL1495" s="55"/>
      <c r="UHM1495" s="55"/>
      <c r="UHN1495" s="55"/>
      <c r="UHO1495" s="55"/>
      <c r="UHP1495" s="55"/>
      <c r="UHQ1495" s="55"/>
      <c r="UHR1495" s="55"/>
      <c r="UHS1495" s="55"/>
      <c r="UHT1495" s="55"/>
      <c r="UHU1495" s="55"/>
      <c r="UHV1495" s="55"/>
      <c r="UHW1495" s="55"/>
      <c r="UHX1495" s="55"/>
      <c r="UHY1495" s="55"/>
      <c r="UHZ1495" s="55"/>
      <c r="UIA1495" s="55"/>
      <c r="UIB1495" s="55"/>
      <c r="UIC1495" s="55"/>
      <c r="UID1495" s="55"/>
      <c r="UIE1495" s="55"/>
      <c r="UIF1495" s="55"/>
      <c r="UIG1495" s="55"/>
      <c r="UIH1495" s="55"/>
      <c r="UII1495" s="55"/>
      <c r="UIJ1495" s="55"/>
      <c r="UIK1495" s="55"/>
      <c r="UIL1495" s="55"/>
      <c r="UIM1495" s="55"/>
      <c r="UIN1495" s="55"/>
      <c r="UIO1495" s="55"/>
      <c r="UIP1495" s="55"/>
      <c r="UIQ1495" s="55"/>
      <c r="UIR1495" s="55"/>
      <c r="UIS1495" s="55"/>
      <c r="UIT1495" s="55"/>
      <c r="UIU1495" s="55"/>
      <c r="UIV1495" s="55"/>
      <c r="UIW1495" s="55"/>
      <c r="UIX1495" s="55"/>
      <c r="UIY1495" s="55"/>
      <c r="UIZ1495" s="55"/>
      <c r="UJA1495" s="55"/>
      <c r="UJB1495" s="55"/>
      <c r="UJC1495" s="55"/>
      <c r="UJD1495" s="55"/>
      <c r="UJE1495" s="55"/>
      <c r="UJF1495" s="55"/>
      <c r="UJG1495" s="55"/>
      <c r="UJH1495" s="55"/>
      <c r="UJI1495" s="55"/>
      <c r="UJJ1495" s="55"/>
      <c r="UJK1495" s="55"/>
      <c r="UJL1495" s="55"/>
      <c r="UJM1495" s="55"/>
      <c r="UJN1495" s="55"/>
      <c r="UJO1495" s="55"/>
      <c r="UJP1495" s="55"/>
      <c r="UJQ1495" s="55"/>
      <c r="UJR1495" s="55"/>
      <c r="UJS1495" s="55"/>
      <c r="UJT1495" s="55"/>
      <c r="UJU1495" s="55"/>
      <c r="UJV1495" s="55"/>
      <c r="UJW1495" s="55"/>
      <c r="UJX1495" s="55"/>
      <c r="UJY1495" s="55"/>
      <c r="UJZ1495" s="55"/>
      <c r="UKA1495" s="55"/>
      <c r="UKB1495" s="55"/>
      <c r="UKC1495" s="55"/>
      <c r="UKD1495" s="55"/>
      <c r="UKE1495" s="55"/>
      <c r="UKF1495" s="55"/>
      <c r="UKG1495" s="55"/>
      <c r="UKH1495" s="55"/>
      <c r="UKI1495" s="55"/>
      <c r="UKJ1495" s="55"/>
      <c r="UKK1495" s="55"/>
      <c r="UKL1495" s="55"/>
      <c r="UKM1495" s="55"/>
      <c r="UKN1495" s="55"/>
      <c r="UKO1495" s="55"/>
      <c r="UKP1495" s="55"/>
      <c r="UKQ1495" s="55"/>
      <c r="UKR1495" s="55"/>
      <c r="UKS1495" s="55"/>
      <c r="UKT1495" s="55"/>
      <c r="UKU1495" s="55"/>
      <c r="UKV1495" s="55"/>
      <c r="UKW1495" s="55"/>
      <c r="UKX1495" s="55"/>
      <c r="UKY1495" s="55"/>
      <c r="UKZ1495" s="55"/>
      <c r="ULA1495" s="55"/>
      <c r="ULB1495" s="55"/>
      <c r="ULC1495" s="55"/>
      <c r="ULD1495" s="55"/>
      <c r="ULE1495" s="55"/>
      <c r="ULF1495" s="55"/>
      <c r="ULG1495" s="55"/>
      <c r="ULH1495" s="55"/>
      <c r="ULI1495" s="55"/>
      <c r="ULJ1495" s="55"/>
      <c r="ULK1495" s="55"/>
      <c r="ULL1495" s="55"/>
      <c r="ULM1495" s="55"/>
      <c r="ULN1495" s="55"/>
      <c r="ULO1495" s="55"/>
      <c r="ULP1495" s="55"/>
      <c r="ULQ1495" s="55"/>
      <c r="ULR1495" s="55"/>
      <c r="ULS1495" s="55"/>
      <c r="ULT1495" s="55"/>
      <c r="ULU1495" s="55"/>
      <c r="ULV1495" s="55"/>
      <c r="ULW1495" s="55"/>
      <c r="ULX1495" s="55"/>
      <c r="ULY1495" s="55"/>
      <c r="ULZ1495" s="55"/>
      <c r="UMA1495" s="55"/>
      <c r="UMB1495" s="55"/>
      <c r="UMC1495" s="55"/>
      <c r="UMD1495" s="55"/>
      <c r="UME1495" s="55"/>
      <c r="UMF1495" s="55"/>
      <c r="UMG1495" s="55"/>
      <c r="UMH1495" s="55"/>
      <c r="UMI1495" s="55"/>
      <c r="UMJ1495" s="55"/>
      <c r="UMK1495" s="55"/>
      <c r="UML1495" s="55"/>
      <c r="UMM1495" s="55"/>
      <c r="UMN1495" s="55"/>
      <c r="UMO1495" s="55"/>
      <c r="UMP1495" s="55"/>
      <c r="UMQ1495" s="55"/>
      <c r="UMR1495" s="55"/>
      <c r="UMS1495" s="55"/>
      <c r="UMT1495" s="55"/>
      <c r="UMU1495" s="55"/>
      <c r="UMV1495" s="55"/>
      <c r="UMW1495" s="55"/>
      <c r="UMX1495" s="55"/>
      <c r="UMY1495" s="55"/>
      <c r="UMZ1495" s="55"/>
      <c r="UNA1495" s="55"/>
      <c r="UNB1495" s="55"/>
      <c r="UNC1495" s="55"/>
      <c r="UND1495" s="55"/>
      <c r="UNE1495" s="55"/>
      <c r="UNF1495" s="55"/>
      <c r="UNG1495" s="55"/>
      <c r="UNH1495" s="55"/>
      <c r="UNI1495" s="55"/>
      <c r="UNJ1495" s="55"/>
      <c r="UNK1495" s="55"/>
      <c r="UNL1495" s="55"/>
      <c r="UNM1495" s="55"/>
      <c r="UNN1495" s="55"/>
      <c r="UNO1495" s="55"/>
      <c r="UNP1495" s="55"/>
      <c r="UNQ1495" s="55"/>
      <c r="UNR1495" s="55"/>
      <c r="UNS1495" s="55"/>
      <c r="UNT1495" s="55"/>
      <c r="UNU1495" s="55"/>
      <c r="UNV1495" s="55"/>
      <c r="UNW1495" s="55"/>
      <c r="UNX1495" s="55"/>
      <c r="UNY1495" s="55"/>
      <c r="UNZ1495" s="55"/>
      <c r="UOA1495" s="55"/>
      <c r="UOB1495" s="55"/>
      <c r="UOC1495" s="55"/>
      <c r="UOD1495" s="55"/>
      <c r="UOE1495" s="55"/>
      <c r="UOF1495" s="55"/>
      <c r="UOG1495" s="55"/>
      <c r="UOH1495" s="55"/>
      <c r="UOI1495" s="55"/>
      <c r="UOJ1495" s="55"/>
      <c r="UOK1495" s="55"/>
      <c r="UOL1495" s="55"/>
      <c r="UOM1495" s="55"/>
      <c r="UON1495" s="55"/>
      <c r="UOO1495" s="55"/>
      <c r="UOP1495" s="55"/>
      <c r="UOQ1495" s="55"/>
      <c r="UOR1495" s="55"/>
      <c r="UOS1495" s="55"/>
      <c r="UOT1495" s="55"/>
      <c r="UOU1495" s="55"/>
      <c r="UOV1495" s="55"/>
      <c r="UOW1495" s="55"/>
      <c r="UOX1495" s="55"/>
      <c r="UOY1495" s="55"/>
      <c r="UOZ1495" s="55"/>
      <c r="UPA1495" s="55"/>
      <c r="UPB1495" s="55"/>
      <c r="UPC1495" s="55"/>
      <c r="UPD1495" s="55"/>
      <c r="UPE1495" s="55"/>
      <c r="UPF1495" s="55"/>
      <c r="UPG1495" s="55"/>
      <c r="UPH1495" s="55"/>
      <c r="UPI1495" s="55"/>
      <c r="UPJ1495" s="55"/>
      <c r="UPK1495" s="55"/>
      <c r="UPL1495" s="55"/>
      <c r="UPM1495" s="55"/>
      <c r="UPN1495" s="55"/>
      <c r="UPO1495" s="55"/>
      <c r="UPP1495" s="55"/>
      <c r="UPQ1495" s="55"/>
      <c r="UPR1495" s="55"/>
      <c r="UPS1495" s="55"/>
      <c r="UPT1495" s="55"/>
      <c r="UPU1495" s="55"/>
      <c r="UPV1495" s="55"/>
      <c r="UPW1495" s="55"/>
      <c r="UPX1495" s="55"/>
      <c r="UPY1495" s="55"/>
      <c r="UPZ1495" s="55"/>
      <c r="UQA1495" s="55"/>
      <c r="UQB1495" s="55"/>
      <c r="UQC1495" s="55"/>
      <c r="UQD1495" s="55"/>
      <c r="UQE1495" s="55"/>
      <c r="UQF1495" s="55"/>
      <c r="UQG1495" s="55"/>
      <c r="UQH1495" s="55"/>
      <c r="UQI1495" s="55"/>
      <c r="UQJ1495" s="55"/>
      <c r="UQK1495" s="55"/>
      <c r="UQL1495" s="55"/>
      <c r="UQM1495" s="55"/>
      <c r="UQN1495" s="55"/>
      <c r="UQO1495" s="55"/>
      <c r="UQP1495" s="55"/>
      <c r="UQQ1495" s="55"/>
      <c r="UQR1495" s="55"/>
      <c r="UQS1495" s="55"/>
      <c r="UQT1495" s="55"/>
      <c r="UQU1495" s="55"/>
      <c r="UQV1495" s="55"/>
      <c r="UQW1495" s="55"/>
      <c r="UQX1495" s="55"/>
      <c r="UQY1495" s="55"/>
      <c r="UQZ1495" s="55"/>
      <c r="URA1495" s="55"/>
      <c r="URB1495" s="55"/>
      <c r="URC1495" s="55"/>
      <c r="URD1495" s="55"/>
      <c r="URE1495" s="55"/>
      <c r="URF1495" s="55"/>
      <c r="URG1495" s="55"/>
      <c r="URH1495" s="55"/>
      <c r="URI1495" s="55"/>
      <c r="URJ1495" s="55"/>
      <c r="URK1495" s="55"/>
      <c r="URL1495" s="55"/>
      <c r="URM1495" s="55"/>
      <c r="URN1495" s="55"/>
      <c r="URO1495" s="55"/>
      <c r="URP1495" s="55"/>
      <c r="URQ1495" s="55"/>
      <c r="URR1495" s="55"/>
      <c r="URS1495" s="55"/>
      <c r="URT1495" s="55"/>
      <c r="URU1495" s="55"/>
      <c r="URV1495" s="55"/>
      <c r="URW1495" s="55"/>
      <c r="URX1495" s="55"/>
      <c r="URY1495" s="55"/>
      <c r="URZ1495" s="55"/>
      <c r="USA1495" s="55"/>
      <c r="USB1495" s="55"/>
      <c r="USC1495" s="55"/>
      <c r="USD1495" s="55"/>
      <c r="USE1495" s="55"/>
      <c r="USF1495" s="55"/>
      <c r="USG1495" s="55"/>
      <c r="USH1495" s="55"/>
      <c r="USI1495" s="55"/>
      <c r="USJ1495" s="55"/>
      <c r="USK1495" s="55"/>
      <c r="USL1495" s="55"/>
      <c r="USM1495" s="55"/>
      <c r="USN1495" s="55"/>
      <c r="USO1495" s="55"/>
      <c r="USP1495" s="55"/>
      <c r="USQ1495" s="55"/>
      <c r="USR1495" s="55"/>
      <c r="USS1495" s="55"/>
      <c r="UST1495" s="55"/>
      <c r="USU1495" s="55"/>
      <c r="USV1495" s="55"/>
      <c r="USW1495" s="55"/>
      <c r="USX1495" s="55"/>
      <c r="USY1495" s="55"/>
      <c r="USZ1495" s="55"/>
      <c r="UTA1495" s="55"/>
      <c r="UTB1495" s="55"/>
      <c r="UTC1495" s="55"/>
      <c r="UTD1495" s="55"/>
      <c r="UTE1495" s="55"/>
      <c r="UTF1495" s="55"/>
      <c r="UTG1495" s="55"/>
      <c r="UTH1495" s="55"/>
      <c r="UTI1495" s="55"/>
      <c r="UTJ1495" s="55"/>
      <c r="UTK1495" s="55"/>
      <c r="UTL1495" s="55"/>
      <c r="UTM1495" s="55"/>
      <c r="UTN1495" s="55"/>
      <c r="UTO1495" s="55"/>
      <c r="UTP1495" s="55"/>
      <c r="UTQ1495" s="55"/>
      <c r="UTR1495" s="55"/>
      <c r="UTS1495" s="55"/>
      <c r="UTT1495" s="55"/>
      <c r="UTU1495" s="55"/>
      <c r="UTV1495" s="55"/>
      <c r="UTW1495" s="55"/>
      <c r="UTX1495" s="55"/>
      <c r="UTY1495" s="55"/>
      <c r="UTZ1495" s="55"/>
      <c r="UUA1495" s="55"/>
      <c r="UUB1495" s="55"/>
      <c r="UUC1495" s="55"/>
      <c r="UUD1495" s="55"/>
      <c r="UUE1495" s="55"/>
      <c r="UUF1495" s="55"/>
      <c r="UUG1495" s="55"/>
      <c r="UUH1495" s="55"/>
      <c r="UUI1495" s="55"/>
      <c r="UUJ1495" s="55"/>
      <c r="UUK1495" s="55"/>
      <c r="UUL1495" s="55"/>
      <c r="UUM1495" s="55"/>
      <c r="UUN1495" s="55"/>
      <c r="UUO1495" s="55"/>
      <c r="UUP1495" s="55"/>
      <c r="UUQ1495" s="55"/>
      <c r="UUR1495" s="55"/>
      <c r="UUS1495" s="55"/>
      <c r="UUT1495" s="55"/>
      <c r="UUU1495" s="55"/>
      <c r="UUV1495" s="55"/>
      <c r="UUW1495" s="55"/>
      <c r="UUX1495" s="55"/>
      <c r="UUY1495" s="55"/>
      <c r="UUZ1495" s="55"/>
      <c r="UVA1495" s="55"/>
      <c r="UVB1495" s="55"/>
      <c r="UVC1495" s="55"/>
      <c r="UVD1495" s="55"/>
      <c r="UVE1495" s="55"/>
      <c r="UVF1495" s="55"/>
      <c r="UVG1495" s="55"/>
      <c r="UVH1495" s="55"/>
      <c r="UVI1495" s="55"/>
      <c r="UVJ1495" s="55"/>
      <c r="UVK1495" s="55"/>
      <c r="UVL1495" s="55"/>
      <c r="UVM1495" s="55"/>
      <c r="UVN1495" s="55"/>
      <c r="UVO1495" s="55"/>
      <c r="UVP1495" s="55"/>
      <c r="UVQ1495" s="55"/>
      <c r="UVR1495" s="55"/>
      <c r="UVS1495" s="55"/>
      <c r="UVT1495" s="55"/>
      <c r="UVU1495" s="55"/>
      <c r="UVV1495" s="55"/>
      <c r="UVW1495" s="55"/>
      <c r="UVX1495" s="55"/>
      <c r="UVY1495" s="55"/>
      <c r="UVZ1495" s="55"/>
      <c r="UWA1495" s="55"/>
      <c r="UWB1495" s="55"/>
      <c r="UWC1495" s="55"/>
      <c r="UWD1495" s="55"/>
      <c r="UWE1495" s="55"/>
      <c r="UWF1495" s="55"/>
      <c r="UWG1495" s="55"/>
      <c r="UWH1495" s="55"/>
      <c r="UWI1495" s="55"/>
      <c r="UWJ1495" s="55"/>
      <c r="UWK1495" s="55"/>
      <c r="UWL1495" s="55"/>
      <c r="UWM1495" s="55"/>
      <c r="UWN1495" s="55"/>
      <c r="UWO1495" s="55"/>
      <c r="UWP1495" s="55"/>
      <c r="UWQ1495" s="55"/>
      <c r="UWR1495" s="55"/>
      <c r="UWS1495" s="55"/>
      <c r="UWT1495" s="55"/>
      <c r="UWU1495" s="55"/>
      <c r="UWV1495" s="55"/>
      <c r="UWW1495" s="55"/>
      <c r="UWX1495" s="55"/>
      <c r="UWY1495" s="55"/>
      <c r="UWZ1495" s="55"/>
      <c r="UXA1495" s="55"/>
      <c r="UXB1495" s="55"/>
      <c r="UXC1495" s="55"/>
      <c r="UXD1495" s="55"/>
      <c r="UXE1495" s="55"/>
      <c r="UXF1495" s="55"/>
      <c r="UXG1495" s="55"/>
      <c r="UXH1495" s="55"/>
      <c r="UXI1495" s="55"/>
      <c r="UXJ1495" s="55"/>
      <c r="UXK1495" s="55"/>
      <c r="UXL1495" s="55"/>
      <c r="UXM1495" s="55"/>
      <c r="UXN1495" s="55"/>
      <c r="UXO1495" s="55"/>
      <c r="UXP1495" s="55"/>
      <c r="UXQ1495" s="55"/>
      <c r="UXR1495" s="55"/>
      <c r="UXS1495" s="55"/>
      <c r="UXT1495" s="55"/>
      <c r="UXU1495" s="55"/>
      <c r="UXV1495" s="55"/>
      <c r="UXW1495" s="55"/>
      <c r="UXX1495" s="55"/>
      <c r="UXY1495" s="55"/>
      <c r="UXZ1495" s="55"/>
      <c r="UYA1495" s="55"/>
      <c r="UYB1495" s="55"/>
      <c r="UYC1495" s="55"/>
      <c r="UYD1495" s="55"/>
      <c r="UYE1495" s="55"/>
      <c r="UYF1495" s="55"/>
      <c r="UYG1495" s="55"/>
      <c r="UYH1495" s="55"/>
      <c r="UYI1495" s="55"/>
      <c r="UYJ1495" s="55"/>
      <c r="UYK1495" s="55"/>
      <c r="UYL1495" s="55"/>
      <c r="UYM1495" s="55"/>
      <c r="UYN1495" s="55"/>
      <c r="UYO1495" s="55"/>
      <c r="UYP1495" s="55"/>
      <c r="UYQ1495" s="55"/>
      <c r="UYR1495" s="55"/>
      <c r="UYS1495" s="55"/>
      <c r="UYT1495" s="55"/>
      <c r="UYU1495" s="55"/>
      <c r="UYV1495" s="55"/>
      <c r="UYW1495" s="55"/>
      <c r="UYX1495" s="55"/>
      <c r="UYY1495" s="55"/>
      <c r="UYZ1495" s="55"/>
      <c r="UZA1495" s="55"/>
      <c r="UZB1495" s="55"/>
      <c r="UZC1495" s="55"/>
      <c r="UZD1495" s="55"/>
      <c r="UZE1495" s="55"/>
      <c r="UZF1495" s="55"/>
      <c r="UZG1495" s="55"/>
      <c r="UZH1495" s="55"/>
      <c r="UZI1495" s="55"/>
      <c r="UZJ1495" s="55"/>
      <c r="UZK1495" s="55"/>
      <c r="UZL1495" s="55"/>
      <c r="UZM1495" s="55"/>
      <c r="UZN1495" s="55"/>
      <c r="UZO1495" s="55"/>
      <c r="UZP1495" s="55"/>
      <c r="UZQ1495" s="55"/>
      <c r="UZR1495" s="55"/>
      <c r="UZS1495" s="55"/>
      <c r="UZT1495" s="55"/>
      <c r="UZU1495" s="55"/>
      <c r="UZV1495" s="55"/>
      <c r="UZW1495" s="55"/>
      <c r="UZX1495" s="55"/>
      <c r="UZY1495" s="55"/>
      <c r="UZZ1495" s="55"/>
      <c r="VAA1495" s="55"/>
      <c r="VAB1495" s="55"/>
      <c r="VAC1495" s="55"/>
      <c r="VAD1495" s="55"/>
      <c r="VAE1495" s="55"/>
      <c r="VAF1495" s="55"/>
      <c r="VAG1495" s="55"/>
      <c r="VAH1495" s="55"/>
      <c r="VAI1495" s="55"/>
      <c r="VAJ1495" s="55"/>
      <c r="VAK1495" s="55"/>
      <c r="VAL1495" s="55"/>
      <c r="VAM1495" s="55"/>
      <c r="VAN1495" s="55"/>
      <c r="VAO1495" s="55"/>
      <c r="VAP1495" s="55"/>
      <c r="VAQ1495" s="55"/>
      <c r="VAR1495" s="55"/>
      <c r="VAS1495" s="55"/>
      <c r="VAT1495" s="55"/>
      <c r="VAU1495" s="55"/>
      <c r="VAV1495" s="55"/>
      <c r="VAW1495" s="55"/>
      <c r="VAX1495" s="55"/>
      <c r="VAY1495" s="55"/>
      <c r="VAZ1495" s="55"/>
      <c r="VBA1495" s="55"/>
      <c r="VBB1495" s="55"/>
      <c r="VBC1495" s="55"/>
      <c r="VBD1495" s="55"/>
      <c r="VBE1495" s="55"/>
      <c r="VBF1495" s="55"/>
      <c r="VBG1495" s="55"/>
      <c r="VBH1495" s="55"/>
      <c r="VBI1495" s="55"/>
      <c r="VBJ1495" s="55"/>
      <c r="VBK1495" s="55"/>
      <c r="VBL1495" s="55"/>
      <c r="VBM1495" s="55"/>
      <c r="VBN1495" s="55"/>
      <c r="VBO1495" s="55"/>
      <c r="VBP1495" s="55"/>
      <c r="VBQ1495" s="55"/>
      <c r="VBR1495" s="55"/>
      <c r="VBS1495" s="55"/>
      <c r="VBT1495" s="55"/>
      <c r="VBU1495" s="55"/>
      <c r="VBV1495" s="55"/>
      <c r="VBW1495" s="55"/>
      <c r="VBX1495" s="55"/>
      <c r="VBY1495" s="55"/>
      <c r="VBZ1495" s="55"/>
      <c r="VCA1495" s="55"/>
      <c r="VCB1495" s="55"/>
      <c r="VCC1495" s="55"/>
      <c r="VCD1495" s="55"/>
      <c r="VCE1495" s="55"/>
      <c r="VCF1495" s="55"/>
      <c r="VCG1495" s="55"/>
      <c r="VCH1495" s="55"/>
      <c r="VCI1495" s="55"/>
      <c r="VCJ1495" s="55"/>
      <c r="VCK1495" s="55"/>
      <c r="VCL1495" s="55"/>
      <c r="VCM1495" s="55"/>
      <c r="VCN1495" s="55"/>
      <c r="VCO1495" s="55"/>
      <c r="VCP1495" s="55"/>
      <c r="VCQ1495" s="55"/>
      <c r="VCR1495" s="55"/>
      <c r="VCS1495" s="55"/>
      <c r="VCT1495" s="55"/>
      <c r="VCU1495" s="55"/>
      <c r="VCV1495" s="55"/>
      <c r="VCW1495" s="55"/>
      <c r="VCX1495" s="55"/>
      <c r="VCY1495" s="55"/>
      <c r="VCZ1495" s="55"/>
      <c r="VDA1495" s="55"/>
      <c r="VDB1495" s="55"/>
      <c r="VDC1495" s="55"/>
      <c r="VDD1495" s="55"/>
      <c r="VDE1495" s="55"/>
      <c r="VDF1495" s="55"/>
      <c r="VDG1495" s="55"/>
      <c r="VDH1495" s="55"/>
      <c r="VDI1495" s="55"/>
      <c r="VDJ1495" s="55"/>
      <c r="VDK1495" s="55"/>
      <c r="VDL1495" s="55"/>
      <c r="VDM1495" s="55"/>
      <c r="VDN1495" s="55"/>
      <c r="VDO1495" s="55"/>
      <c r="VDP1495" s="55"/>
      <c r="VDQ1495" s="55"/>
      <c r="VDR1495" s="55"/>
      <c r="VDS1495" s="55"/>
      <c r="VDT1495" s="55"/>
      <c r="VDU1495" s="55"/>
      <c r="VDV1495" s="55"/>
      <c r="VDW1495" s="55"/>
      <c r="VDX1495" s="55"/>
      <c r="VDY1495" s="55"/>
      <c r="VDZ1495" s="55"/>
      <c r="VEA1495" s="55"/>
      <c r="VEB1495" s="55"/>
      <c r="VEC1495" s="55"/>
      <c r="VED1495" s="55"/>
      <c r="VEE1495" s="55"/>
      <c r="VEF1495" s="55"/>
      <c r="VEG1495" s="55"/>
      <c r="VEH1495" s="55"/>
      <c r="VEI1495" s="55"/>
      <c r="VEJ1495" s="55"/>
      <c r="VEK1495" s="55"/>
      <c r="VEL1495" s="55"/>
      <c r="VEM1495" s="55"/>
      <c r="VEN1495" s="55"/>
      <c r="VEO1495" s="55"/>
      <c r="VEP1495" s="55"/>
      <c r="VEQ1495" s="55"/>
      <c r="VER1495" s="55"/>
      <c r="VES1495" s="55"/>
      <c r="VET1495" s="55"/>
      <c r="VEU1495" s="55"/>
      <c r="VEV1495" s="55"/>
      <c r="VEW1495" s="55"/>
      <c r="VEX1495" s="55"/>
      <c r="VEY1495" s="55"/>
      <c r="VEZ1495" s="55"/>
      <c r="VFA1495" s="55"/>
      <c r="VFB1495" s="55"/>
      <c r="VFC1495" s="55"/>
      <c r="VFD1495" s="55"/>
      <c r="VFE1495" s="55"/>
      <c r="VFF1495" s="55"/>
      <c r="VFG1495" s="55"/>
      <c r="VFH1495" s="55"/>
      <c r="VFI1495" s="55"/>
      <c r="VFJ1495" s="55"/>
      <c r="VFK1495" s="55"/>
      <c r="VFL1495" s="55"/>
      <c r="VFM1495" s="55"/>
      <c r="VFN1495" s="55"/>
      <c r="VFO1495" s="55"/>
      <c r="VFP1495" s="55"/>
      <c r="VFQ1495" s="55"/>
      <c r="VFR1495" s="55"/>
      <c r="VFS1495" s="55"/>
      <c r="VFT1495" s="55"/>
      <c r="VFU1495" s="55"/>
      <c r="VFV1495" s="55"/>
      <c r="VFW1495" s="55"/>
      <c r="VFX1495" s="55"/>
      <c r="VFY1495" s="55"/>
      <c r="VFZ1495" s="55"/>
      <c r="VGA1495" s="55"/>
      <c r="VGB1495" s="55"/>
      <c r="VGC1495" s="55"/>
      <c r="VGD1495" s="55"/>
      <c r="VGE1495" s="55"/>
      <c r="VGF1495" s="55"/>
      <c r="VGG1495" s="55"/>
      <c r="VGH1495" s="55"/>
      <c r="VGI1495" s="55"/>
      <c r="VGJ1495" s="55"/>
      <c r="VGK1495" s="55"/>
      <c r="VGL1495" s="55"/>
      <c r="VGM1495" s="55"/>
      <c r="VGN1495" s="55"/>
      <c r="VGO1495" s="55"/>
      <c r="VGP1495" s="55"/>
      <c r="VGQ1495" s="55"/>
      <c r="VGR1495" s="55"/>
      <c r="VGS1495" s="55"/>
      <c r="VGT1495" s="55"/>
      <c r="VGU1495" s="55"/>
      <c r="VGV1495" s="55"/>
      <c r="VGW1495" s="55"/>
      <c r="VGX1495" s="55"/>
      <c r="VGY1495" s="55"/>
      <c r="VGZ1495" s="55"/>
      <c r="VHA1495" s="55"/>
      <c r="VHB1495" s="55"/>
      <c r="VHC1495" s="55"/>
      <c r="VHD1495" s="55"/>
      <c r="VHE1495" s="55"/>
      <c r="VHF1495" s="55"/>
      <c r="VHG1495" s="55"/>
      <c r="VHH1495" s="55"/>
      <c r="VHI1495" s="55"/>
      <c r="VHJ1495" s="55"/>
      <c r="VHK1495" s="55"/>
      <c r="VHL1495" s="55"/>
      <c r="VHM1495" s="55"/>
      <c r="VHN1495" s="55"/>
      <c r="VHO1495" s="55"/>
      <c r="VHP1495" s="55"/>
      <c r="VHQ1495" s="55"/>
      <c r="VHR1495" s="55"/>
      <c r="VHS1495" s="55"/>
      <c r="VHT1495" s="55"/>
      <c r="VHU1495" s="55"/>
      <c r="VHV1495" s="55"/>
      <c r="VHW1495" s="55"/>
      <c r="VHX1495" s="55"/>
      <c r="VHY1495" s="55"/>
      <c r="VHZ1495" s="55"/>
      <c r="VIA1495" s="55"/>
      <c r="VIB1495" s="55"/>
      <c r="VIC1495" s="55"/>
      <c r="VID1495" s="55"/>
      <c r="VIE1495" s="55"/>
      <c r="VIF1495" s="55"/>
      <c r="VIG1495" s="55"/>
      <c r="VIH1495" s="55"/>
      <c r="VII1495" s="55"/>
      <c r="VIJ1495" s="55"/>
      <c r="VIK1495" s="55"/>
      <c r="VIL1495" s="55"/>
      <c r="VIM1495" s="55"/>
      <c r="VIN1495" s="55"/>
      <c r="VIO1495" s="55"/>
      <c r="VIP1495" s="55"/>
      <c r="VIQ1495" s="55"/>
      <c r="VIR1495" s="55"/>
      <c r="VIS1495" s="55"/>
      <c r="VIT1495" s="55"/>
      <c r="VIU1495" s="55"/>
      <c r="VIV1495" s="55"/>
      <c r="VIW1495" s="55"/>
      <c r="VIX1495" s="55"/>
      <c r="VIY1495" s="55"/>
      <c r="VIZ1495" s="55"/>
      <c r="VJA1495" s="55"/>
      <c r="VJB1495" s="55"/>
      <c r="VJC1495" s="55"/>
      <c r="VJD1495" s="55"/>
      <c r="VJE1495" s="55"/>
      <c r="VJF1495" s="55"/>
      <c r="VJG1495" s="55"/>
      <c r="VJH1495" s="55"/>
      <c r="VJI1495" s="55"/>
      <c r="VJJ1495" s="55"/>
      <c r="VJK1495" s="55"/>
      <c r="VJL1495" s="55"/>
      <c r="VJM1495" s="55"/>
      <c r="VJN1495" s="55"/>
      <c r="VJO1495" s="55"/>
      <c r="VJP1495" s="55"/>
      <c r="VJQ1495" s="55"/>
      <c r="VJR1495" s="55"/>
      <c r="VJS1495" s="55"/>
      <c r="VJT1495" s="55"/>
      <c r="VJU1495" s="55"/>
      <c r="VJV1495" s="55"/>
      <c r="VJW1495" s="55"/>
      <c r="VJX1495" s="55"/>
      <c r="VJY1495" s="55"/>
      <c r="VJZ1495" s="55"/>
      <c r="VKA1495" s="55"/>
      <c r="VKB1495" s="55"/>
      <c r="VKC1495" s="55"/>
      <c r="VKD1495" s="55"/>
      <c r="VKE1495" s="55"/>
      <c r="VKF1495" s="55"/>
      <c r="VKG1495" s="55"/>
      <c r="VKH1495" s="55"/>
      <c r="VKI1495" s="55"/>
      <c r="VKJ1495" s="55"/>
      <c r="VKK1495" s="55"/>
      <c r="VKL1495" s="55"/>
      <c r="VKM1495" s="55"/>
      <c r="VKN1495" s="55"/>
      <c r="VKO1495" s="55"/>
      <c r="VKP1495" s="55"/>
      <c r="VKQ1495" s="55"/>
      <c r="VKR1495" s="55"/>
      <c r="VKS1495" s="55"/>
      <c r="VKT1495" s="55"/>
      <c r="VKU1495" s="55"/>
      <c r="VKV1495" s="55"/>
      <c r="VKW1495" s="55"/>
      <c r="VKX1495" s="55"/>
      <c r="VKY1495" s="55"/>
      <c r="VKZ1495" s="55"/>
      <c r="VLA1495" s="55"/>
      <c r="VLB1495" s="55"/>
      <c r="VLC1495" s="55"/>
      <c r="VLD1495" s="55"/>
      <c r="VLE1495" s="55"/>
      <c r="VLF1495" s="55"/>
      <c r="VLG1495" s="55"/>
      <c r="VLH1495" s="55"/>
      <c r="VLI1495" s="55"/>
      <c r="VLJ1495" s="55"/>
      <c r="VLK1495" s="55"/>
      <c r="VLL1495" s="55"/>
      <c r="VLM1495" s="55"/>
      <c r="VLN1495" s="55"/>
      <c r="VLO1495" s="55"/>
      <c r="VLP1495" s="55"/>
      <c r="VLQ1495" s="55"/>
      <c r="VLR1495" s="55"/>
      <c r="VLS1495" s="55"/>
      <c r="VLT1495" s="55"/>
      <c r="VLU1495" s="55"/>
      <c r="VLV1495" s="55"/>
      <c r="VLW1495" s="55"/>
      <c r="VLX1495" s="55"/>
      <c r="VLY1495" s="55"/>
      <c r="VLZ1495" s="55"/>
      <c r="VMA1495" s="55"/>
      <c r="VMB1495" s="55"/>
      <c r="VMC1495" s="55"/>
      <c r="VMD1495" s="55"/>
      <c r="VME1495" s="55"/>
      <c r="VMF1495" s="55"/>
      <c r="VMG1495" s="55"/>
      <c r="VMH1495" s="55"/>
      <c r="VMI1495" s="55"/>
      <c r="VMJ1495" s="55"/>
      <c r="VMK1495" s="55"/>
      <c r="VML1495" s="55"/>
      <c r="VMM1495" s="55"/>
      <c r="VMN1495" s="55"/>
      <c r="VMO1495" s="55"/>
      <c r="VMP1495" s="55"/>
      <c r="VMQ1495" s="55"/>
      <c r="VMR1495" s="55"/>
      <c r="VMS1495" s="55"/>
      <c r="VMT1495" s="55"/>
      <c r="VMU1495" s="55"/>
      <c r="VMV1495" s="55"/>
      <c r="VMW1495" s="55"/>
      <c r="VMX1495" s="55"/>
      <c r="VMY1495" s="55"/>
      <c r="VMZ1495" s="55"/>
      <c r="VNA1495" s="55"/>
      <c r="VNB1495" s="55"/>
      <c r="VNC1495" s="55"/>
      <c r="VND1495" s="55"/>
      <c r="VNE1495" s="55"/>
      <c r="VNF1495" s="55"/>
      <c r="VNG1495" s="55"/>
      <c r="VNH1495" s="55"/>
      <c r="VNI1495" s="55"/>
      <c r="VNJ1495" s="55"/>
      <c r="VNK1495" s="55"/>
      <c r="VNL1495" s="55"/>
      <c r="VNM1495" s="55"/>
      <c r="VNN1495" s="55"/>
      <c r="VNO1495" s="55"/>
      <c r="VNP1495" s="55"/>
      <c r="VNQ1495" s="55"/>
      <c r="VNR1495" s="55"/>
      <c r="VNS1495" s="55"/>
      <c r="VNT1495" s="55"/>
      <c r="VNU1495" s="55"/>
      <c r="VNV1495" s="55"/>
      <c r="VNW1495" s="55"/>
      <c r="VNX1495" s="55"/>
      <c r="VNY1495" s="55"/>
      <c r="VNZ1495" s="55"/>
      <c r="VOA1495" s="55"/>
      <c r="VOB1495" s="55"/>
      <c r="VOC1495" s="55"/>
      <c r="VOD1495" s="55"/>
      <c r="VOE1495" s="55"/>
      <c r="VOF1495" s="55"/>
      <c r="VOG1495" s="55"/>
      <c r="VOH1495" s="55"/>
      <c r="VOI1495" s="55"/>
      <c r="VOJ1495" s="55"/>
      <c r="VOK1495" s="55"/>
      <c r="VOL1495" s="55"/>
      <c r="VOM1495" s="55"/>
      <c r="VON1495" s="55"/>
      <c r="VOO1495" s="55"/>
      <c r="VOP1495" s="55"/>
      <c r="VOQ1495" s="55"/>
      <c r="VOR1495" s="55"/>
      <c r="VOS1495" s="55"/>
      <c r="VOT1495" s="55"/>
      <c r="VOU1495" s="55"/>
      <c r="VOV1495" s="55"/>
      <c r="VOW1495" s="55"/>
      <c r="VOX1495" s="55"/>
      <c r="VOY1495" s="55"/>
      <c r="VOZ1495" s="55"/>
      <c r="VPA1495" s="55"/>
      <c r="VPB1495" s="55"/>
      <c r="VPC1495" s="55"/>
      <c r="VPD1495" s="55"/>
      <c r="VPE1495" s="55"/>
      <c r="VPF1495" s="55"/>
      <c r="VPG1495" s="55"/>
      <c r="VPH1495" s="55"/>
      <c r="VPI1495" s="55"/>
      <c r="VPJ1495" s="55"/>
      <c r="VPK1495" s="55"/>
      <c r="VPL1495" s="55"/>
      <c r="VPM1495" s="55"/>
      <c r="VPN1495" s="55"/>
      <c r="VPO1495" s="55"/>
      <c r="VPP1495" s="55"/>
      <c r="VPQ1495" s="55"/>
      <c r="VPR1495" s="55"/>
      <c r="VPS1495" s="55"/>
      <c r="VPT1495" s="55"/>
      <c r="VPU1495" s="55"/>
      <c r="VPV1495" s="55"/>
      <c r="VPW1495" s="55"/>
      <c r="VPX1495" s="55"/>
      <c r="VPY1495" s="55"/>
      <c r="VPZ1495" s="55"/>
      <c r="VQA1495" s="55"/>
      <c r="VQB1495" s="55"/>
      <c r="VQC1495" s="55"/>
      <c r="VQD1495" s="55"/>
      <c r="VQE1495" s="55"/>
      <c r="VQF1495" s="55"/>
      <c r="VQG1495" s="55"/>
      <c r="VQH1495" s="55"/>
      <c r="VQI1495" s="55"/>
      <c r="VQJ1495" s="55"/>
      <c r="VQK1495" s="55"/>
      <c r="VQL1495" s="55"/>
      <c r="VQM1495" s="55"/>
      <c r="VQN1495" s="55"/>
      <c r="VQO1495" s="55"/>
      <c r="VQP1495" s="55"/>
      <c r="VQQ1495" s="55"/>
      <c r="VQR1495" s="55"/>
      <c r="VQS1495" s="55"/>
      <c r="VQT1495" s="55"/>
      <c r="VQU1495" s="55"/>
      <c r="VQV1495" s="55"/>
      <c r="VQW1495" s="55"/>
      <c r="VQX1495" s="55"/>
      <c r="VQY1495" s="55"/>
      <c r="VQZ1495" s="55"/>
      <c r="VRA1495" s="55"/>
      <c r="VRB1495" s="55"/>
      <c r="VRC1495" s="55"/>
      <c r="VRD1495" s="55"/>
      <c r="VRE1495" s="55"/>
      <c r="VRF1495" s="55"/>
      <c r="VRG1495" s="55"/>
      <c r="VRH1495" s="55"/>
      <c r="VRI1495" s="55"/>
      <c r="VRJ1495" s="55"/>
      <c r="VRK1495" s="55"/>
      <c r="VRL1495" s="55"/>
      <c r="VRM1495" s="55"/>
      <c r="VRN1495" s="55"/>
      <c r="VRO1495" s="55"/>
      <c r="VRP1495" s="55"/>
      <c r="VRQ1495" s="55"/>
      <c r="VRR1495" s="55"/>
      <c r="VRS1495" s="55"/>
      <c r="VRT1495" s="55"/>
      <c r="VRU1495" s="55"/>
      <c r="VRV1495" s="55"/>
      <c r="VRW1495" s="55"/>
      <c r="VRX1495" s="55"/>
      <c r="VRY1495" s="55"/>
      <c r="VRZ1495" s="55"/>
      <c r="VSA1495" s="55"/>
      <c r="VSB1495" s="55"/>
      <c r="VSC1495" s="55"/>
      <c r="VSD1495" s="55"/>
      <c r="VSE1495" s="55"/>
      <c r="VSF1495" s="55"/>
      <c r="VSG1495" s="55"/>
      <c r="VSH1495" s="55"/>
      <c r="VSI1495" s="55"/>
      <c r="VSJ1495" s="55"/>
      <c r="VSK1495" s="55"/>
      <c r="VSL1495" s="55"/>
      <c r="VSM1495" s="55"/>
      <c r="VSN1495" s="55"/>
      <c r="VSO1495" s="55"/>
      <c r="VSP1495" s="55"/>
      <c r="VSQ1495" s="55"/>
      <c r="VSR1495" s="55"/>
      <c r="VSS1495" s="55"/>
      <c r="VST1495" s="55"/>
      <c r="VSU1495" s="55"/>
      <c r="VSV1495" s="55"/>
      <c r="VSW1495" s="55"/>
      <c r="VSX1495" s="55"/>
      <c r="VSY1495" s="55"/>
      <c r="VSZ1495" s="55"/>
      <c r="VTA1495" s="55"/>
      <c r="VTB1495" s="55"/>
      <c r="VTC1495" s="55"/>
      <c r="VTD1495" s="55"/>
      <c r="VTE1495" s="55"/>
      <c r="VTF1495" s="55"/>
      <c r="VTG1495" s="55"/>
      <c r="VTH1495" s="55"/>
      <c r="VTI1495" s="55"/>
      <c r="VTJ1495" s="55"/>
      <c r="VTK1495" s="55"/>
      <c r="VTL1495" s="55"/>
      <c r="VTM1495" s="55"/>
      <c r="VTN1495" s="55"/>
      <c r="VTO1495" s="55"/>
      <c r="VTP1495" s="55"/>
      <c r="VTQ1495" s="55"/>
      <c r="VTR1495" s="55"/>
      <c r="VTS1495" s="55"/>
      <c r="VTT1495" s="55"/>
      <c r="VTU1495" s="55"/>
      <c r="VTV1495" s="55"/>
      <c r="VTW1495" s="55"/>
      <c r="VTX1495" s="55"/>
      <c r="VTY1495" s="55"/>
      <c r="VTZ1495" s="55"/>
      <c r="VUA1495" s="55"/>
      <c r="VUB1495" s="55"/>
      <c r="VUC1495" s="55"/>
      <c r="VUD1495" s="55"/>
      <c r="VUE1495" s="55"/>
      <c r="VUF1495" s="55"/>
      <c r="VUG1495" s="55"/>
      <c r="VUH1495" s="55"/>
      <c r="VUI1495" s="55"/>
      <c r="VUJ1495" s="55"/>
      <c r="VUK1495" s="55"/>
      <c r="VUL1495" s="55"/>
      <c r="VUM1495" s="55"/>
      <c r="VUN1495" s="55"/>
      <c r="VUO1495" s="55"/>
      <c r="VUP1495" s="55"/>
      <c r="VUQ1495" s="55"/>
      <c r="VUR1495" s="55"/>
      <c r="VUS1495" s="55"/>
      <c r="VUT1495" s="55"/>
      <c r="VUU1495" s="55"/>
      <c r="VUV1495" s="55"/>
      <c r="VUW1495" s="55"/>
      <c r="VUX1495" s="55"/>
      <c r="VUY1495" s="55"/>
      <c r="VUZ1495" s="55"/>
      <c r="VVA1495" s="55"/>
      <c r="VVB1495" s="55"/>
      <c r="VVC1495" s="55"/>
      <c r="VVD1495" s="55"/>
      <c r="VVE1495" s="55"/>
      <c r="VVF1495" s="55"/>
      <c r="VVG1495" s="55"/>
      <c r="VVH1495" s="55"/>
      <c r="VVI1495" s="55"/>
      <c r="VVJ1495" s="55"/>
      <c r="VVK1495" s="55"/>
      <c r="VVL1495" s="55"/>
      <c r="VVM1495" s="55"/>
      <c r="VVN1495" s="55"/>
      <c r="VVO1495" s="55"/>
      <c r="VVP1495" s="55"/>
      <c r="VVQ1495" s="55"/>
      <c r="VVR1495" s="55"/>
      <c r="VVS1495" s="55"/>
      <c r="VVT1495" s="55"/>
      <c r="VVU1495" s="55"/>
      <c r="VVV1495" s="55"/>
      <c r="VVW1495" s="55"/>
      <c r="VVX1495" s="55"/>
      <c r="VVY1495" s="55"/>
      <c r="VVZ1495" s="55"/>
      <c r="VWA1495" s="55"/>
      <c r="VWB1495" s="55"/>
      <c r="VWC1495" s="55"/>
      <c r="VWD1495" s="55"/>
      <c r="VWE1495" s="55"/>
      <c r="VWF1495" s="55"/>
      <c r="VWG1495" s="55"/>
      <c r="VWH1495" s="55"/>
      <c r="VWI1495" s="55"/>
      <c r="VWJ1495" s="55"/>
      <c r="VWK1495" s="55"/>
      <c r="VWL1495" s="55"/>
      <c r="VWM1495" s="55"/>
      <c r="VWN1495" s="55"/>
      <c r="VWO1495" s="55"/>
      <c r="VWP1495" s="55"/>
      <c r="VWQ1495" s="55"/>
      <c r="VWR1495" s="55"/>
      <c r="VWS1495" s="55"/>
      <c r="VWT1495" s="55"/>
      <c r="VWU1495" s="55"/>
      <c r="VWV1495" s="55"/>
      <c r="VWW1495" s="55"/>
      <c r="VWX1495" s="55"/>
      <c r="VWY1495" s="55"/>
      <c r="VWZ1495" s="55"/>
      <c r="VXA1495" s="55"/>
      <c r="VXB1495" s="55"/>
      <c r="VXC1495" s="55"/>
      <c r="VXD1495" s="55"/>
      <c r="VXE1495" s="55"/>
      <c r="VXF1495" s="55"/>
      <c r="VXG1495" s="55"/>
      <c r="VXH1495" s="55"/>
      <c r="VXI1495" s="55"/>
      <c r="VXJ1495" s="55"/>
      <c r="VXK1495" s="55"/>
      <c r="VXL1495" s="55"/>
      <c r="VXM1495" s="55"/>
      <c r="VXN1495" s="55"/>
      <c r="VXO1495" s="55"/>
      <c r="VXP1495" s="55"/>
      <c r="VXQ1495" s="55"/>
      <c r="VXR1495" s="55"/>
      <c r="VXS1495" s="55"/>
      <c r="VXT1495" s="55"/>
      <c r="VXU1495" s="55"/>
      <c r="VXV1495" s="55"/>
      <c r="VXW1495" s="55"/>
      <c r="VXX1495" s="55"/>
      <c r="VXY1495" s="55"/>
      <c r="VXZ1495" s="55"/>
      <c r="VYA1495" s="55"/>
      <c r="VYB1495" s="55"/>
      <c r="VYC1495" s="55"/>
      <c r="VYD1495" s="55"/>
      <c r="VYE1495" s="55"/>
      <c r="VYF1495" s="55"/>
      <c r="VYG1495" s="55"/>
      <c r="VYH1495" s="55"/>
      <c r="VYI1495" s="55"/>
      <c r="VYJ1495" s="55"/>
      <c r="VYK1495" s="55"/>
      <c r="VYL1495" s="55"/>
      <c r="VYM1495" s="55"/>
      <c r="VYN1495" s="55"/>
      <c r="VYO1495" s="55"/>
      <c r="VYP1495" s="55"/>
      <c r="VYQ1495" s="55"/>
      <c r="VYR1495" s="55"/>
      <c r="VYS1495" s="55"/>
      <c r="VYT1495" s="55"/>
      <c r="VYU1495" s="55"/>
      <c r="VYV1495" s="55"/>
      <c r="VYW1495" s="55"/>
      <c r="VYX1495" s="55"/>
      <c r="VYY1495" s="55"/>
      <c r="VYZ1495" s="55"/>
      <c r="VZA1495" s="55"/>
      <c r="VZB1495" s="55"/>
      <c r="VZC1495" s="55"/>
      <c r="VZD1495" s="55"/>
      <c r="VZE1495" s="55"/>
      <c r="VZF1495" s="55"/>
      <c r="VZG1495" s="55"/>
      <c r="VZH1495" s="55"/>
      <c r="VZI1495" s="55"/>
      <c r="VZJ1495" s="55"/>
      <c r="VZK1495" s="55"/>
      <c r="VZL1495" s="55"/>
      <c r="VZM1495" s="55"/>
      <c r="VZN1495" s="55"/>
      <c r="VZO1495" s="55"/>
      <c r="VZP1495" s="55"/>
      <c r="VZQ1495" s="55"/>
      <c r="VZR1495" s="55"/>
      <c r="VZS1495" s="55"/>
      <c r="VZT1495" s="55"/>
      <c r="VZU1495" s="55"/>
      <c r="VZV1495" s="55"/>
      <c r="VZW1495" s="55"/>
      <c r="VZX1495" s="55"/>
      <c r="VZY1495" s="55"/>
      <c r="VZZ1495" s="55"/>
      <c r="WAA1495" s="55"/>
      <c r="WAB1495" s="55"/>
      <c r="WAC1495" s="55"/>
      <c r="WAD1495" s="55"/>
      <c r="WAE1495" s="55"/>
      <c r="WAF1495" s="55"/>
      <c r="WAG1495" s="55"/>
      <c r="WAH1495" s="55"/>
      <c r="WAI1495" s="55"/>
      <c r="WAJ1495" s="55"/>
      <c r="WAK1495" s="55"/>
      <c r="WAL1495" s="55"/>
      <c r="WAM1495" s="55"/>
      <c r="WAN1495" s="55"/>
      <c r="WAO1495" s="55"/>
      <c r="WAP1495" s="55"/>
      <c r="WAQ1495" s="55"/>
      <c r="WAR1495" s="55"/>
      <c r="WAS1495" s="55"/>
      <c r="WAT1495" s="55"/>
      <c r="WAU1495" s="55"/>
      <c r="WAV1495" s="55"/>
      <c r="WAW1495" s="55"/>
      <c r="WAX1495" s="55"/>
      <c r="WAY1495" s="55"/>
      <c r="WAZ1495" s="55"/>
      <c r="WBA1495" s="55"/>
      <c r="WBB1495" s="55"/>
      <c r="WBC1495" s="55"/>
      <c r="WBD1495" s="55"/>
      <c r="WBE1495" s="55"/>
      <c r="WBF1495" s="55"/>
      <c r="WBG1495" s="55"/>
      <c r="WBH1495" s="55"/>
      <c r="WBI1495" s="55"/>
      <c r="WBJ1495" s="55"/>
      <c r="WBK1495" s="55"/>
      <c r="WBL1495" s="55"/>
      <c r="WBM1495" s="55"/>
      <c r="WBN1495" s="55"/>
      <c r="WBO1495" s="55"/>
      <c r="WBP1495" s="55"/>
      <c r="WBQ1495" s="55"/>
      <c r="WBR1495" s="55"/>
      <c r="WBS1495" s="55"/>
      <c r="WBT1495" s="55"/>
      <c r="WBU1495" s="55"/>
      <c r="WBV1495" s="55"/>
      <c r="WBW1495" s="55"/>
      <c r="WBX1495" s="55"/>
      <c r="WBY1495" s="55"/>
      <c r="WBZ1495" s="55"/>
      <c r="WCA1495" s="55"/>
      <c r="WCB1495" s="55"/>
      <c r="WCC1495" s="55"/>
      <c r="WCD1495" s="55"/>
      <c r="WCE1495" s="55"/>
      <c r="WCF1495" s="55"/>
      <c r="WCG1495" s="55"/>
      <c r="WCH1495" s="55"/>
      <c r="WCI1495" s="55"/>
      <c r="WCJ1495" s="55"/>
      <c r="WCK1495" s="55"/>
      <c r="WCL1495" s="55"/>
      <c r="WCM1495" s="55"/>
      <c r="WCN1495" s="55"/>
      <c r="WCO1495" s="55"/>
      <c r="WCP1495" s="55"/>
      <c r="WCQ1495" s="55"/>
      <c r="WCR1495" s="55"/>
      <c r="WCS1495" s="55"/>
      <c r="WCT1495" s="55"/>
      <c r="WCU1495" s="55"/>
      <c r="WCV1495" s="55"/>
      <c r="WCW1495" s="55"/>
      <c r="WCX1495" s="55"/>
      <c r="WCY1495" s="55"/>
      <c r="WCZ1495" s="55"/>
      <c r="WDA1495" s="55"/>
      <c r="WDB1495" s="55"/>
      <c r="WDC1495" s="55"/>
      <c r="WDD1495" s="55"/>
      <c r="WDE1495" s="55"/>
      <c r="WDF1495" s="55"/>
      <c r="WDG1495" s="55"/>
      <c r="WDH1495" s="55"/>
      <c r="WDI1495" s="55"/>
      <c r="WDJ1495" s="55"/>
      <c r="WDK1495" s="55"/>
      <c r="WDL1495" s="55"/>
      <c r="WDM1495" s="55"/>
      <c r="WDN1495" s="55"/>
      <c r="WDO1495" s="55"/>
      <c r="WDP1495" s="55"/>
      <c r="WDQ1495" s="55"/>
      <c r="WDR1495" s="55"/>
      <c r="WDS1495" s="55"/>
      <c r="WDT1495" s="55"/>
      <c r="WDU1495" s="55"/>
      <c r="WDV1495" s="55"/>
      <c r="WDW1495" s="55"/>
      <c r="WDX1495" s="55"/>
      <c r="WDY1495" s="55"/>
      <c r="WDZ1495" s="55"/>
      <c r="WEA1495" s="55"/>
      <c r="WEB1495" s="55"/>
      <c r="WEC1495" s="55"/>
      <c r="WED1495" s="55"/>
      <c r="WEE1495" s="55"/>
      <c r="WEF1495" s="55"/>
      <c r="WEG1495" s="55"/>
      <c r="WEH1495" s="55"/>
      <c r="WEI1495" s="55"/>
      <c r="WEJ1495" s="55"/>
      <c r="WEK1495" s="55"/>
      <c r="WEL1495" s="55"/>
      <c r="WEM1495" s="55"/>
      <c r="WEN1495" s="55"/>
      <c r="WEO1495" s="55"/>
      <c r="WEP1495" s="55"/>
      <c r="WEQ1495" s="55"/>
      <c r="WER1495" s="55"/>
      <c r="WES1495" s="55"/>
      <c r="WET1495" s="55"/>
      <c r="WEU1495" s="55"/>
      <c r="WEV1495" s="55"/>
      <c r="WEW1495" s="55"/>
      <c r="WEX1495" s="55"/>
      <c r="WEY1495" s="55"/>
      <c r="WEZ1495" s="55"/>
      <c r="WFA1495" s="55"/>
      <c r="WFB1495" s="55"/>
      <c r="WFC1495" s="55"/>
      <c r="WFD1495" s="55"/>
      <c r="WFE1495" s="55"/>
      <c r="WFF1495" s="55"/>
      <c r="WFG1495" s="55"/>
      <c r="WFH1495" s="55"/>
      <c r="WFI1495" s="55"/>
      <c r="WFJ1495" s="55"/>
      <c r="WFK1495" s="55"/>
      <c r="WFL1495" s="55"/>
      <c r="WFM1495" s="55"/>
      <c r="WFN1495" s="55"/>
      <c r="WFO1495" s="55"/>
      <c r="WFP1495" s="55"/>
      <c r="WFQ1495" s="55"/>
      <c r="WFR1495" s="55"/>
      <c r="WFS1495" s="55"/>
      <c r="WFT1495" s="55"/>
      <c r="WFU1495" s="55"/>
      <c r="WFV1495" s="55"/>
      <c r="WFW1495" s="55"/>
      <c r="WFX1495" s="55"/>
      <c r="WFY1495" s="55"/>
      <c r="WFZ1495" s="55"/>
      <c r="WGA1495" s="55"/>
      <c r="WGB1495" s="55"/>
      <c r="WGC1495" s="55"/>
      <c r="WGD1495" s="55"/>
      <c r="WGE1495" s="55"/>
      <c r="WGF1495" s="55"/>
      <c r="WGG1495" s="55"/>
      <c r="WGH1495" s="55"/>
      <c r="WGI1495" s="55"/>
      <c r="WGJ1495" s="55"/>
      <c r="WGK1495" s="55"/>
      <c r="WGL1495" s="55"/>
      <c r="WGM1495" s="55"/>
      <c r="WGN1495" s="55"/>
      <c r="WGO1495" s="55"/>
      <c r="WGP1495" s="55"/>
      <c r="WGQ1495" s="55"/>
      <c r="WGR1495" s="55"/>
      <c r="WGS1495" s="55"/>
      <c r="WGT1495" s="55"/>
      <c r="WGU1495" s="55"/>
      <c r="WGV1495" s="55"/>
      <c r="WGW1495" s="55"/>
      <c r="WGX1495" s="55"/>
      <c r="WGY1495" s="55"/>
      <c r="WGZ1495" s="55"/>
      <c r="WHA1495" s="55"/>
      <c r="WHB1495" s="55"/>
      <c r="WHC1495" s="55"/>
      <c r="WHD1495" s="55"/>
      <c r="WHE1495" s="55"/>
      <c r="WHF1495" s="55"/>
      <c r="WHG1495" s="55"/>
      <c r="WHH1495" s="55"/>
      <c r="WHI1495" s="55"/>
      <c r="WHJ1495" s="55"/>
      <c r="WHK1495" s="55"/>
      <c r="WHL1495" s="55"/>
      <c r="WHM1495" s="55"/>
      <c r="WHN1495" s="55"/>
      <c r="WHO1495" s="55"/>
      <c r="WHP1495" s="55"/>
      <c r="WHQ1495" s="55"/>
      <c r="WHR1495" s="55"/>
      <c r="WHS1495" s="55"/>
      <c r="WHT1495" s="55"/>
      <c r="WHU1495" s="55"/>
      <c r="WHV1495" s="55"/>
      <c r="WHW1495" s="55"/>
      <c r="WHX1495" s="55"/>
      <c r="WHY1495" s="55"/>
      <c r="WHZ1495" s="55"/>
      <c r="WIA1495" s="55"/>
      <c r="WIB1495" s="55"/>
      <c r="WIC1495" s="55"/>
      <c r="WID1495" s="55"/>
      <c r="WIE1495" s="55"/>
      <c r="WIF1495" s="55"/>
      <c r="WIG1495" s="55"/>
      <c r="WIH1495" s="55"/>
      <c r="WII1495" s="55"/>
      <c r="WIJ1495" s="55"/>
      <c r="WIK1495" s="55"/>
      <c r="WIL1495" s="55"/>
      <c r="WIM1495" s="55"/>
      <c r="WIN1495" s="55"/>
      <c r="WIO1495" s="55"/>
      <c r="WIP1495" s="55"/>
      <c r="WIQ1495" s="55"/>
      <c r="WIR1495" s="55"/>
      <c r="WIS1495" s="55"/>
      <c r="WIT1495" s="55"/>
      <c r="WIU1495" s="55"/>
      <c r="WIV1495" s="55"/>
      <c r="WIW1495" s="55"/>
      <c r="WIX1495" s="55"/>
      <c r="WIY1495" s="55"/>
      <c r="WIZ1495" s="55"/>
      <c r="WJA1495" s="55"/>
      <c r="WJB1495" s="55"/>
      <c r="WJC1495" s="55"/>
      <c r="WJD1495" s="55"/>
      <c r="WJE1495" s="55"/>
      <c r="WJF1495" s="55"/>
      <c r="WJG1495" s="55"/>
      <c r="WJH1495" s="55"/>
      <c r="WJI1495" s="55"/>
      <c r="WJJ1495" s="55"/>
      <c r="WJK1495" s="55"/>
      <c r="WJL1495" s="55"/>
      <c r="WJM1495" s="55"/>
      <c r="WJN1495" s="55"/>
      <c r="WJO1495" s="55"/>
      <c r="WJP1495" s="55"/>
      <c r="WJQ1495" s="55"/>
      <c r="WJR1495" s="55"/>
      <c r="WJS1495" s="55"/>
      <c r="WJT1495" s="55"/>
      <c r="WJU1495" s="55"/>
      <c r="WJV1495" s="55"/>
      <c r="WJW1495" s="55"/>
      <c r="WJX1495" s="55"/>
      <c r="WJY1495" s="55"/>
      <c r="WJZ1495" s="55"/>
      <c r="WKA1495" s="55"/>
      <c r="WKB1495" s="55"/>
      <c r="WKC1495" s="55"/>
      <c r="WKD1495" s="55"/>
      <c r="WKE1495" s="55"/>
      <c r="WKF1495" s="55"/>
      <c r="WKG1495" s="55"/>
      <c r="WKH1495" s="55"/>
      <c r="WKI1495" s="55"/>
      <c r="WKJ1495" s="55"/>
      <c r="WKK1495" s="55"/>
      <c r="WKL1495" s="55"/>
      <c r="WKM1495" s="55"/>
      <c r="WKN1495" s="55"/>
      <c r="WKO1495" s="55"/>
      <c r="WKP1495" s="55"/>
      <c r="WKQ1495" s="55"/>
      <c r="WKR1495" s="55"/>
      <c r="WKS1495" s="55"/>
      <c r="WKT1495" s="55"/>
      <c r="WKU1495" s="55"/>
      <c r="WKV1495" s="55"/>
      <c r="WKW1495" s="55"/>
      <c r="WKX1495" s="55"/>
      <c r="WKY1495" s="55"/>
      <c r="WKZ1495" s="55"/>
      <c r="WLA1495" s="55"/>
      <c r="WLB1495" s="55"/>
      <c r="WLC1495" s="55"/>
      <c r="WLD1495" s="55"/>
      <c r="WLE1495" s="55"/>
      <c r="WLF1495" s="55"/>
      <c r="WLG1495" s="55"/>
      <c r="WLH1495" s="55"/>
      <c r="WLI1495" s="55"/>
      <c r="WLJ1495" s="55"/>
      <c r="WLK1495" s="55"/>
      <c r="WLL1495" s="55"/>
      <c r="WLM1495" s="55"/>
      <c r="WLN1495" s="55"/>
      <c r="WLO1495" s="55"/>
      <c r="WLP1495" s="55"/>
      <c r="WLQ1495" s="55"/>
      <c r="WLR1495" s="55"/>
      <c r="WLS1495" s="55"/>
      <c r="WLT1495" s="55"/>
      <c r="WLU1495" s="55"/>
      <c r="WLV1495" s="55"/>
      <c r="WLW1495" s="55"/>
      <c r="WLX1495" s="55"/>
      <c r="WLY1495" s="55"/>
      <c r="WLZ1495" s="55"/>
      <c r="WMA1495" s="55"/>
      <c r="WMB1495" s="55"/>
      <c r="WMC1495" s="55"/>
      <c r="WMD1495" s="55"/>
      <c r="WME1495" s="55"/>
      <c r="WMF1495" s="55"/>
      <c r="WMG1495" s="55"/>
      <c r="WMH1495" s="55"/>
      <c r="WMI1495" s="55"/>
      <c r="WMJ1495" s="55"/>
      <c r="WMK1495" s="55"/>
      <c r="WML1495" s="55"/>
      <c r="WMM1495" s="55"/>
      <c r="WMN1495" s="55"/>
      <c r="WMO1495" s="55"/>
      <c r="WMP1495" s="55"/>
      <c r="WMQ1495" s="55"/>
      <c r="WMR1495" s="55"/>
      <c r="WMS1495" s="55"/>
      <c r="WMT1495" s="55"/>
      <c r="WMU1495" s="55"/>
      <c r="WMV1495" s="55"/>
      <c r="WMW1495" s="55"/>
      <c r="WMX1495" s="55"/>
      <c r="WMY1495" s="55"/>
      <c r="WMZ1495" s="55"/>
      <c r="WNA1495" s="55"/>
      <c r="WNB1495" s="55"/>
      <c r="WNC1495" s="55"/>
      <c r="WND1495" s="55"/>
      <c r="WNE1495" s="55"/>
      <c r="WNF1495" s="55"/>
      <c r="WNG1495" s="55"/>
      <c r="WNH1495" s="55"/>
      <c r="WNI1495" s="55"/>
      <c r="WNJ1495" s="55"/>
      <c r="WNK1495" s="55"/>
      <c r="WNL1495" s="55"/>
      <c r="WNM1495" s="55"/>
      <c r="WNN1495" s="55"/>
      <c r="WNO1495" s="55"/>
      <c r="WNP1495" s="55"/>
      <c r="WNQ1495" s="55"/>
      <c r="WNR1495" s="55"/>
      <c r="WNS1495" s="55"/>
      <c r="WNT1495" s="55"/>
      <c r="WNU1495" s="55"/>
      <c r="WNV1495" s="55"/>
      <c r="WNW1495" s="55"/>
      <c r="WNX1495" s="55"/>
      <c r="WNY1495" s="55"/>
      <c r="WNZ1495" s="55"/>
      <c r="WOA1495" s="55"/>
      <c r="WOB1495" s="55"/>
      <c r="WOC1495" s="55"/>
      <c r="WOD1495" s="55"/>
      <c r="WOE1495" s="55"/>
      <c r="WOF1495" s="55"/>
      <c r="WOG1495" s="55"/>
      <c r="WOH1495" s="55"/>
      <c r="WOI1495" s="55"/>
      <c r="WOJ1495" s="55"/>
      <c r="WOK1495" s="55"/>
      <c r="WOL1495" s="55"/>
      <c r="WOM1495" s="55"/>
      <c r="WON1495" s="55"/>
      <c r="WOO1495" s="55"/>
      <c r="WOP1495" s="55"/>
      <c r="WOQ1495" s="55"/>
      <c r="WOR1495" s="55"/>
      <c r="WOS1495" s="55"/>
      <c r="WOT1495" s="55"/>
      <c r="WOU1495" s="55"/>
      <c r="WOV1495" s="55"/>
      <c r="WOW1495" s="55"/>
      <c r="WOX1495" s="55"/>
      <c r="WOY1495" s="55"/>
      <c r="WOZ1495" s="55"/>
      <c r="WPA1495" s="55"/>
      <c r="WPB1495" s="55"/>
      <c r="WPC1495" s="55"/>
      <c r="WPD1495" s="55"/>
      <c r="WPE1495" s="55"/>
      <c r="WPF1495" s="55"/>
      <c r="WPG1495" s="55"/>
      <c r="WPH1495" s="55"/>
      <c r="WPI1495" s="55"/>
      <c r="WPJ1495" s="55"/>
      <c r="WPK1495" s="55"/>
      <c r="WPL1495" s="55"/>
      <c r="WPM1495" s="55"/>
      <c r="WPN1495" s="55"/>
      <c r="WPO1495" s="55"/>
      <c r="WPP1495" s="55"/>
      <c r="WPQ1495" s="55"/>
      <c r="WPR1495" s="55"/>
      <c r="WPS1495" s="55"/>
      <c r="WPT1495" s="55"/>
      <c r="WPU1495" s="55"/>
      <c r="WPV1495" s="55"/>
      <c r="WPW1495" s="55"/>
      <c r="WPX1495" s="55"/>
      <c r="WPY1495" s="55"/>
      <c r="WPZ1495" s="55"/>
      <c r="WQA1495" s="55"/>
      <c r="WQB1495" s="55"/>
      <c r="WQC1495" s="55"/>
      <c r="WQD1495" s="55"/>
      <c r="WQE1495" s="55"/>
      <c r="WQF1495" s="55"/>
      <c r="WQG1495" s="55"/>
      <c r="WQH1495" s="55"/>
      <c r="WQI1495" s="55"/>
      <c r="WQJ1495" s="55"/>
      <c r="WQK1495" s="55"/>
      <c r="WQL1495" s="55"/>
      <c r="WQM1495" s="55"/>
      <c r="WQN1495" s="55"/>
      <c r="WQO1495" s="55"/>
      <c r="WQP1495" s="55"/>
      <c r="WQQ1495" s="55"/>
      <c r="WQR1495" s="55"/>
      <c r="WQS1495" s="55"/>
      <c r="WQT1495" s="55"/>
      <c r="WQU1495" s="55"/>
      <c r="WQV1495" s="55"/>
      <c r="WQW1495" s="55"/>
      <c r="WQX1495" s="55"/>
      <c r="WQY1495" s="55"/>
      <c r="WQZ1495" s="55"/>
      <c r="WRA1495" s="55"/>
      <c r="WRB1495" s="55"/>
      <c r="WRC1495" s="55"/>
      <c r="WRD1495" s="55"/>
      <c r="WRE1495" s="55"/>
      <c r="WRF1495" s="55"/>
      <c r="WRG1495" s="55"/>
      <c r="WRH1495" s="55"/>
      <c r="WRI1495" s="55"/>
      <c r="WRJ1495" s="55"/>
      <c r="WRK1495" s="55"/>
      <c r="WRL1495" s="55"/>
      <c r="WRM1495" s="55"/>
      <c r="WRN1495" s="55"/>
      <c r="WRO1495" s="55"/>
      <c r="WRP1495" s="55"/>
      <c r="WRQ1495" s="55"/>
      <c r="WRR1495" s="55"/>
      <c r="WRS1495" s="55"/>
      <c r="WRT1495" s="55"/>
      <c r="WRU1495" s="55"/>
      <c r="WRV1495" s="55"/>
      <c r="WRW1495" s="55"/>
      <c r="WRX1495" s="55"/>
      <c r="WRY1495" s="55"/>
      <c r="WRZ1495" s="55"/>
      <c r="WSA1495" s="55"/>
      <c r="WSB1495" s="55"/>
      <c r="WSC1495" s="55"/>
      <c r="WSD1495" s="55"/>
      <c r="WSE1495" s="55"/>
      <c r="WSF1495" s="55"/>
      <c r="WSG1495" s="55"/>
      <c r="WSH1495" s="55"/>
      <c r="WSI1495" s="55"/>
      <c r="WSJ1495" s="55"/>
      <c r="WSK1495" s="55"/>
      <c r="WSL1495" s="55"/>
      <c r="WSM1495" s="55"/>
      <c r="WSN1495" s="55"/>
      <c r="WSO1495" s="55"/>
      <c r="WSP1495" s="55"/>
      <c r="WSQ1495" s="55"/>
      <c r="WSR1495" s="55"/>
      <c r="WSS1495" s="55"/>
      <c r="WST1495" s="55"/>
      <c r="WSU1495" s="55"/>
      <c r="WSV1495" s="55"/>
      <c r="WSW1495" s="55"/>
      <c r="WSX1495" s="55"/>
      <c r="WSY1495" s="55"/>
      <c r="WSZ1495" s="55"/>
      <c r="WTA1495" s="55"/>
      <c r="WTB1495" s="55"/>
      <c r="WTC1495" s="55"/>
      <c r="WTD1495" s="55"/>
      <c r="WTE1495" s="55"/>
      <c r="WTF1495" s="55"/>
      <c r="WTG1495" s="55"/>
      <c r="WTH1495" s="55"/>
      <c r="WTI1495" s="55"/>
      <c r="WTJ1495" s="55"/>
      <c r="WTK1495" s="55"/>
      <c r="WTL1495" s="55"/>
      <c r="WTM1495" s="55"/>
      <c r="WTN1495" s="55"/>
      <c r="WTO1495" s="55"/>
      <c r="WTP1495" s="55"/>
      <c r="WTQ1495" s="55"/>
      <c r="WTR1495" s="55"/>
      <c r="WTS1495" s="55"/>
      <c r="WTT1495" s="55"/>
      <c r="WTU1495" s="55"/>
      <c r="WTV1495" s="55"/>
      <c r="WTW1495" s="55"/>
      <c r="WTX1495" s="55"/>
      <c r="WTY1495" s="55"/>
      <c r="WTZ1495" s="55"/>
      <c r="WUA1495" s="55"/>
      <c r="WUB1495" s="55"/>
      <c r="WUC1495" s="55"/>
      <c r="WUD1495" s="55"/>
      <c r="WUE1495" s="55"/>
      <c r="WUF1495" s="55"/>
      <c r="WUG1495" s="55"/>
      <c r="WUH1495" s="55"/>
      <c r="WUI1495" s="55"/>
      <c r="WUJ1495" s="55"/>
      <c r="WUK1495" s="55"/>
      <c r="WUL1495" s="55"/>
      <c r="WUM1495" s="55"/>
      <c r="WUN1495" s="55"/>
      <c r="WUO1495" s="55"/>
      <c r="WUP1495" s="55"/>
      <c r="WUQ1495" s="55"/>
      <c r="WUR1495" s="55"/>
      <c r="WUS1495" s="55"/>
      <c r="WUT1495" s="55"/>
      <c r="WUU1495" s="55"/>
      <c r="WUV1495" s="55"/>
      <c r="WUW1495" s="55"/>
      <c r="WUX1495" s="55"/>
      <c r="WUY1495" s="55"/>
      <c r="WUZ1495" s="55"/>
      <c r="WVA1495" s="55"/>
      <c r="WVB1495" s="55"/>
      <c r="WVC1495" s="55"/>
      <c r="WVD1495" s="55"/>
      <c r="WVE1495" s="55"/>
      <c r="WVF1495" s="55"/>
      <c r="WVG1495" s="55"/>
      <c r="WVH1495" s="55"/>
      <c r="WVI1495" s="55"/>
      <c r="WVJ1495" s="55"/>
      <c r="WVK1495" s="55"/>
      <c r="WVL1495" s="55"/>
      <c r="WVM1495" s="55"/>
      <c r="WVN1495" s="55"/>
      <c r="WVO1495" s="55"/>
      <c r="WVP1495" s="55"/>
      <c r="WVQ1495" s="55"/>
      <c r="WVR1495" s="55"/>
      <c r="WVS1495" s="55"/>
      <c r="WVT1495" s="55"/>
      <c r="WVU1495" s="55"/>
      <c r="WVV1495" s="55"/>
      <c r="WVW1495" s="55"/>
      <c r="WVX1495" s="55"/>
      <c r="WVY1495" s="55"/>
      <c r="WVZ1495" s="55"/>
      <c r="WWA1495" s="55"/>
      <c r="WWB1495" s="55"/>
      <c r="WWC1495" s="55"/>
      <c r="WWD1495" s="55"/>
      <c r="WWE1495" s="55"/>
      <c r="WWF1495" s="55"/>
      <c r="WWG1495" s="55"/>
      <c r="WWH1495" s="55"/>
      <c r="WWI1495" s="55"/>
      <c r="WWJ1495" s="55"/>
      <c r="WWK1495" s="55"/>
      <c r="WWL1495" s="55"/>
      <c r="WWM1495" s="55"/>
      <c r="WWN1495" s="55"/>
      <c r="WWO1495" s="55"/>
      <c r="WWP1495" s="55"/>
      <c r="WWQ1495" s="55"/>
      <c r="WWR1495" s="55"/>
      <c r="WWS1495" s="55"/>
      <c r="WWT1495" s="55"/>
      <c r="WWU1495" s="55"/>
      <c r="WWV1495" s="55"/>
      <c r="WWW1495" s="55"/>
      <c r="WWX1495" s="55"/>
      <c r="WWY1495" s="55"/>
      <c r="WWZ1495" s="55"/>
      <c r="WXA1495" s="55"/>
      <c r="WXB1495" s="55"/>
      <c r="WXC1495" s="55"/>
      <c r="WXD1495" s="55"/>
      <c r="WXE1495" s="55"/>
      <c r="WXF1495" s="55"/>
      <c r="WXG1495" s="55"/>
      <c r="WXH1495" s="55"/>
      <c r="WXI1495" s="55"/>
      <c r="WXJ1495" s="55"/>
      <c r="WXK1495" s="55"/>
      <c r="WXL1495" s="55"/>
      <c r="WXM1495" s="55"/>
      <c r="WXN1495" s="55"/>
      <c r="WXO1495" s="55"/>
      <c r="WXP1495" s="55"/>
      <c r="WXQ1495" s="55"/>
      <c r="WXR1495" s="55"/>
      <c r="WXS1495" s="55"/>
      <c r="WXT1495" s="55"/>
      <c r="WXU1495" s="55"/>
      <c r="WXV1495" s="55"/>
      <c r="WXW1495" s="55"/>
      <c r="WXX1495" s="55"/>
      <c r="WXY1495" s="55"/>
      <c r="WXZ1495" s="55"/>
      <c r="WYA1495" s="55"/>
      <c r="WYB1495" s="55"/>
      <c r="WYC1495" s="55"/>
      <c r="WYD1495" s="55"/>
      <c r="WYE1495" s="55"/>
      <c r="WYF1495" s="55"/>
      <c r="WYG1495" s="55"/>
      <c r="WYH1495" s="55"/>
      <c r="WYI1495" s="55"/>
      <c r="WYJ1495" s="55"/>
      <c r="WYK1495" s="55"/>
      <c r="WYL1495" s="55"/>
      <c r="WYM1495" s="55"/>
      <c r="WYN1495" s="55"/>
      <c r="WYO1495" s="55"/>
      <c r="WYP1495" s="55"/>
      <c r="WYQ1495" s="55"/>
      <c r="WYR1495" s="55"/>
      <c r="WYS1495" s="55"/>
      <c r="WYT1495" s="55"/>
      <c r="WYU1495" s="55"/>
      <c r="WYV1495" s="55"/>
      <c r="WYW1495" s="55"/>
      <c r="WYX1495" s="55"/>
      <c r="WYY1495" s="55"/>
      <c r="WYZ1495" s="55"/>
      <c r="WZA1495" s="55"/>
      <c r="WZB1495" s="55"/>
      <c r="WZC1495" s="55"/>
      <c r="WZD1495" s="55"/>
      <c r="WZE1495" s="55"/>
      <c r="WZF1495" s="55"/>
      <c r="WZG1495" s="55"/>
      <c r="WZH1495" s="55"/>
      <c r="WZI1495" s="55"/>
      <c r="WZJ1495" s="55"/>
      <c r="WZK1495" s="55"/>
      <c r="WZL1495" s="55"/>
      <c r="WZM1495" s="55"/>
      <c r="WZN1495" s="55"/>
      <c r="WZO1495" s="55"/>
      <c r="WZP1495" s="55"/>
      <c r="WZQ1495" s="55"/>
      <c r="WZR1495" s="55"/>
      <c r="WZS1495" s="55"/>
      <c r="WZT1495" s="55"/>
      <c r="WZU1495" s="55"/>
      <c r="WZV1495" s="55"/>
      <c r="WZW1495" s="55"/>
      <c r="WZX1495" s="55"/>
      <c r="WZY1495" s="55"/>
      <c r="WZZ1495" s="55"/>
      <c r="XAA1495" s="55"/>
      <c r="XAB1495" s="55"/>
      <c r="XAC1495" s="55"/>
      <c r="XAD1495" s="55"/>
      <c r="XAE1495" s="55"/>
      <c r="XAF1495" s="55"/>
      <c r="XAG1495" s="55"/>
      <c r="XAH1495" s="55"/>
      <c r="XAI1495" s="55"/>
      <c r="XAJ1495" s="55"/>
      <c r="XAK1495" s="55"/>
      <c r="XAL1495" s="55"/>
      <c r="XAM1495" s="55"/>
      <c r="XAN1495" s="55"/>
      <c r="XAO1495" s="55"/>
      <c r="XAP1495" s="55"/>
      <c r="XAQ1495" s="55"/>
      <c r="XAR1495" s="55"/>
      <c r="XAS1495" s="55"/>
      <c r="XAT1495" s="55"/>
      <c r="XAU1495" s="55"/>
      <c r="XAV1495" s="55"/>
      <c r="XAW1495" s="55"/>
      <c r="XAX1495" s="55"/>
      <c r="XAY1495" s="55"/>
      <c r="XAZ1495" s="55"/>
      <c r="XBA1495" s="55"/>
      <c r="XBB1495" s="55"/>
      <c r="XBC1495" s="55"/>
      <c r="XBD1495" s="55"/>
      <c r="XBE1495" s="55"/>
      <c r="XBF1495" s="55"/>
      <c r="XBG1495" s="55"/>
      <c r="XBH1495" s="55"/>
      <c r="XBI1495" s="55"/>
      <c r="XBJ1495" s="55"/>
      <c r="XBK1495" s="55"/>
      <c r="XBL1495" s="55"/>
      <c r="XBM1495" s="55"/>
      <c r="XBN1495" s="55"/>
      <c r="XBO1495" s="55"/>
      <c r="XBP1495" s="55"/>
      <c r="XBQ1495" s="55"/>
      <c r="XBR1495" s="55"/>
      <c r="XBS1495" s="55"/>
      <c r="XBT1495" s="55"/>
      <c r="XBU1495" s="55"/>
      <c r="XBV1495" s="55"/>
      <c r="XBW1495" s="55"/>
      <c r="XBX1495" s="55"/>
      <c r="XBY1495" s="55"/>
      <c r="XBZ1495" s="55"/>
      <c r="XCA1495" s="55"/>
      <c r="XCB1495" s="55"/>
      <c r="XCC1495" s="55"/>
      <c r="XCD1495" s="55"/>
      <c r="XCE1495" s="55"/>
      <c r="XCF1495" s="55"/>
      <c r="XCG1495" s="55"/>
      <c r="XCH1495" s="55"/>
      <c r="XCI1495" s="55"/>
      <c r="XCJ1495" s="55"/>
      <c r="XCK1495" s="55"/>
      <c r="XCL1495" s="55"/>
      <c r="XCM1495" s="55"/>
      <c r="XCN1495" s="55"/>
      <c r="XCO1495" s="55"/>
      <c r="XCP1495" s="55"/>
      <c r="XCQ1495" s="55"/>
      <c r="XCR1495" s="55"/>
      <c r="XCS1495" s="55"/>
      <c r="XCT1495" s="55"/>
      <c r="XCU1495" s="55"/>
      <c r="XCV1495" s="55"/>
      <c r="XCW1495" s="55"/>
      <c r="XCX1495" s="55"/>
      <c r="XCY1495" s="55"/>
      <c r="XCZ1495" s="55"/>
      <c r="XDA1495" s="55"/>
      <c r="XDB1495" s="55"/>
      <c r="XDC1495" s="55"/>
      <c r="XDD1495" s="55"/>
      <c r="XDE1495" s="55"/>
      <c r="XDF1495" s="55"/>
      <c r="XDG1495" s="55"/>
      <c r="XDH1495" s="55"/>
      <c r="XDI1495" s="55"/>
      <c r="XDJ1495" s="55"/>
      <c r="XDK1495" s="55"/>
      <c r="XDL1495" s="55"/>
      <c r="XDM1495" s="55"/>
      <c r="XDN1495" s="55"/>
      <c r="XDO1495" s="55"/>
      <c r="XDP1495" s="55"/>
      <c r="XDQ1495" s="55"/>
      <c r="XDR1495" s="55"/>
      <c r="XDS1495" s="55"/>
      <c r="XDT1495" s="55"/>
      <c r="XDU1495" s="55"/>
      <c r="XDV1495" s="55"/>
      <c r="XDW1495" s="55"/>
      <c r="XDX1495" s="55"/>
      <c r="XDY1495" s="55"/>
      <c r="XDZ1495" s="55"/>
      <c r="XEA1495" s="55"/>
      <c r="XEB1495" s="55"/>
      <c r="XEC1495" s="55"/>
      <c r="XED1495" s="55"/>
      <c r="XEE1495" s="55"/>
      <c r="XEF1495" s="55"/>
      <c r="XEG1495" s="55"/>
      <c r="XEH1495" s="55"/>
      <c r="XEI1495" s="55"/>
      <c r="XEJ1495" s="55"/>
      <c r="XEK1495" s="55"/>
      <c r="XEL1495" s="55"/>
      <c r="XEM1495" s="55"/>
      <c r="XEN1495" s="55"/>
      <c r="XEO1495" s="55"/>
      <c r="XEP1495" s="55"/>
      <c r="XEQ1495" s="55"/>
      <c r="XER1495" s="55"/>
      <c r="XES1495" s="55"/>
      <c r="XET1495" s="55"/>
      <c r="XEU1495" s="55"/>
      <c r="XEV1495" s="55"/>
    </row>
    <row r="1496" spans="1:16376" ht="252" x14ac:dyDescent="0.25">
      <c r="A1496" s="1">
        <v>1489</v>
      </c>
      <c r="B1496" s="81" t="s">
        <v>5569</v>
      </c>
      <c r="C1496" s="1" t="s">
        <v>280</v>
      </c>
      <c r="D1496" s="1" t="s">
        <v>5570</v>
      </c>
      <c r="E1496" s="76" t="s">
        <v>5571</v>
      </c>
      <c r="F1496" s="216" t="s">
        <v>5572</v>
      </c>
      <c r="G1496" s="25" t="s">
        <v>169</v>
      </c>
      <c r="H1496" s="26">
        <v>15625000</v>
      </c>
      <c r="I1496" s="25">
        <v>1</v>
      </c>
      <c r="J1496" s="25"/>
      <c r="K1496" s="25"/>
      <c r="L1496" s="25"/>
      <c r="M1496" s="25"/>
      <c r="N1496" s="25"/>
      <c r="O1496" s="55"/>
      <c r="P1496" s="55"/>
      <c r="Q1496" s="55"/>
      <c r="R1496" s="9">
        <f t="shared" si="36"/>
        <v>15625000</v>
      </c>
      <c r="S1496" s="1">
        <v>1</v>
      </c>
      <c r="T1496" s="1" t="s">
        <v>5573</v>
      </c>
      <c r="U1496" s="25" t="s">
        <v>4260</v>
      </c>
      <c r="V1496" s="76" t="s">
        <v>5574</v>
      </c>
      <c r="W1496" s="55"/>
      <c r="X1496" s="55"/>
      <c r="Y1496" s="55"/>
      <c r="Z1496" s="55"/>
      <c r="AA1496" s="55"/>
      <c r="AB1496" s="55"/>
      <c r="AC1496" s="55"/>
      <c r="AD1496" s="55"/>
      <c r="AE1496" s="55"/>
      <c r="AF1496" s="55"/>
      <c r="AG1496" s="55"/>
      <c r="AH1496" s="55"/>
      <c r="AI1496" s="55"/>
      <c r="AJ1496" s="55"/>
      <c r="AK1496" s="55"/>
      <c r="AL1496" s="55"/>
      <c r="AM1496" s="55"/>
      <c r="AN1496" s="55"/>
      <c r="AO1496" s="55"/>
      <c r="AP1496" s="55"/>
      <c r="AQ1496" s="55"/>
      <c r="AR1496" s="55"/>
      <c r="AS1496" s="55"/>
      <c r="AT1496" s="55"/>
      <c r="AU1496" s="55"/>
      <c r="AV1496" s="55"/>
      <c r="AW1496" s="55"/>
      <c r="AX1496" s="55"/>
      <c r="AY1496" s="55"/>
      <c r="AZ1496" s="55"/>
      <c r="BA1496" s="55"/>
      <c r="BB1496" s="55"/>
      <c r="BC1496" s="55"/>
      <c r="BD1496" s="55"/>
      <c r="BE1496" s="55"/>
      <c r="BF1496" s="55"/>
      <c r="BG1496" s="55"/>
      <c r="BH1496" s="55"/>
      <c r="BI1496" s="55"/>
      <c r="BJ1496" s="55"/>
      <c r="BK1496" s="55"/>
      <c r="BL1496" s="55"/>
      <c r="BM1496" s="55"/>
      <c r="BN1496" s="55"/>
      <c r="BO1496" s="55"/>
      <c r="BP1496" s="55"/>
      <c r="BQ1496" s="55"/>
      <c r="BR1496" s="55"/>
      <c r="BS1496" s="55"/>
      <c r="BT1496" s="55"/>
      <c r="BU1496" s="55"/>
      <c r="BV1496" s="55"/>
      <c r="BW1496" s="55"/>
      <c r="BX1496" s="55"/>
      <c r="BY1496" s="55"/>
      <c r="BZ1496" s="55"/>
      <c r="CA1496" s="55"/>
      <c r="CB1496" s="55"/>
      <c r="CC1496" s="55"/>
      <c r="CD1496" s="55"/>
      <c r="CE1496" s="55"/>
      <c r="CF1496" s="55"/>
      <c r="CG1496" s="55"/>
      <c r="CH1496" s="55"/>
      <c r="CI1496" s="55"/>
      <c r="CJ1496" s="55"/>
      <c r="CK1496" s="55"/>
      <c r="CL1496" s="55"/>
      <c r="CM1496" s="55"/>
      <c r="CN1496" s="55"/>
      <c r="CO1496" s="55"/>
      <c r="CP1496" s="55"/>
      <c r="CQ1496" s="55"/>
      <c r="CR1496" s="55"/>
      <c r="CS1496" s="55"/>
      <c r="CT1496" s="55"/>
      <c r="CU1496" s="55"/>
      <c r="CV1496" s="55"/>
      <c r="CW1496" s="55"/>
      <c r="CX1496" s="55"/>
      <c r="CY1496" s="55"/>
      <c r="CZ1496" s="55"/>
      <c r="DA1496" s="55"/>
      <c r="DB1496" s="55"/>
      <c r="DC1496" s="55"/>
      <c r="DD1496" s="55"/>
      <c r="DE1496" s="55"/>
      <c r="DF1496" s="55"/>
      <c r="DG1496" s="55"/>
      <c r="DH1496" s="55"/>
      <c r="DI1496" s="55"/>
      <c r="DJ1496" s="55"/>
      <c r="DK1496" s="55"/>
      <c r="DL1496" s="55"/>
      <c r="DM1496" s="55"/>
      <c r="DN1496" s="55"/>
      <c r="DO1496" s="55"/>
      <c r="DP1496" s="55"/>
      <c r="DQ1496" s="55"/>
      <c r="DR1496" s="55"/>
      <c r="DS1496" s="55"/>
      <c r="DT1496" s="55"/>
      <c r="DU1496" s="55"/>
      <c r="DV1496" s="55"/>
      <c r="DW1496" s="55"/>
      <c r="DX1496" s="55"/>
      <c r="DY1496" s="55"/>
      <c r="DZ1496" s="55"/>
      <c r="EA1496" s="55"/>
      <c r="EB1496" s="55"/>
      <c r="EC1496" s="55"/>
      <c r="ED1496" s="55"/>
      <c r="EE1496" s="55"/>
      <c r="EF1496" s="55"/>
      <c r="EG1496" s="55"/>
      <c r="EH1496" s="55"/>
      <c r="EI1496" s="55"/>
      <c r="EJ1496" s="55"/>
      <c r="EK1496" s="55"/>
      <c r="EL1496" s="55"/>
      <c r="EM1496" s="55"/>
      <c r="EN1496" s="55"/>
      <c r="EO1496" s="55"/>
      <c r="EP1496" s="55"/>
      <c r="EQ1496" s="55"/>
      <c r="ER1496" s="55"/>
      <c r="ES1496" s="55"/>
      <c r="ET1496" s="55"/>
      <c r="EU1496" s="55"/>
      <c r="EV1496" s="55"/>
      <c r="EW1496" s="55"/>
      <c r="EX1496" s="55"/>
      <c r="EY1496" s="55"/>
      <c r="EZ1496" s="55"/>
      <c r="FA1496" s="55"/>
      <c r="FB1496" s="55"/>
      <c r="FC1496" s="55"/>
      <c r="FD1496" s="55"/>
      <c r="FE1496" s="55"/>
      <c r="FF1496" s="55"/>
      <c r="FG1496" s="55"/>
      <c r="FH1496" s="55"/>
      <c r="FI1496" s="55"/>
      <c r="FJ1496" s="55"/>
      <c r="FK1496" s="55"/>
      <c r="FL1496" s="55"/>
      <c r="FM1496" s="55"/>
      <c r="FN1496" s="55"/>
      <c r="FO1496" s="55"/>
      <c r="FP1496" s="55"/>
      <c r="FQ1496" s="55"/>
      <c r="FR1496" s="55"/>
      <c r="FS1496" s="55"/>
      <c r="FT1496" s="55"/>
      <c r="FU1496" s="55"/>
      <c r="FV1496" s="55"/>
      <c r="FW1496" s="55"/>
      <c r="FX1496" s="55"/>
      <c r="FY1496" s="55"/>
      <c r="FZ1496" s="55"/>
      <c r="GA1496" s="55"/>
      <c r="GB1496" s="55"/>
      <c r="GC1496" s="55"/>
      <c r="GD1496" s="55"/>
      <c r="GE1496" s="55"/>
      <c r="GF1496" s="55"/>
      <c r="GG1496" s="55"/>
      <c r="GH1496" s="55"/>
      <c r="GI1496" s="55"/>
      <c r="GJ1496" s="55"/>
      <c r="GK1496" s="55"/>
      <c r="GL1496" s="55"/>
      <c r="GM1496" s="55"/>
      <c r="GN1496" s="55"/>
      <c r="GO1496" s="55"/>
      <c r="GP1496" s="55"/>
      <c r="GQ1496" s="55"/>
      <c r="GR1496" s="55"/>
      <c r="GS1496" s="55"/>
      <c r="GT1496" s="55"/>
      <c r="GU1496" s="55"/>
      <c r="GV1496" s="55"/>
      <c r="GW1496" s="55"/>
      <c r="GX1496" s="55"/>
      <c r="GY1496" s="55"/>
      <c r="GZ1496" s="55"/>
      <c r="HA1496" s="55"/>
      <c r="HB1496" s="55"/>
      <c r="HC1496" s="55"/>
      <c r="HD1496" s="55"/>
      <c r="HE1496" s="55"/>
      <c r="HF1496" s="55"/>
      <c r="HG1496" s="55"/>
      <c r="HH1496" s="55"/>
      <c r="HI1496" s="55"/>
      <c r="HJ1496" s="55"/>
      <c r="HK1496" s="55"/>
      <c r="HL1496" s="55"/>
      <c r="HM1496" s="55"/>
      <c r="HN1496" s="55"/>
      <c r="HO1496" s="55"/>
      <c r="HP1496" s="55"/>
      <c r="HQ1496" s="55"/>
      <c r="HR1496" s="55"/>
      <c r="HS1496" s="55"/>
      <c r="HT1496" s="55"/>
      <c r="HU1496" s="55"/>
      <c r="HV1496" s="55"/>
      <c r="HW1496" s="55"/>
      <c r="HX1496" s="55"/>
      <c r="HY1496" s="55"/>
      <c r="HZ1496" s="55"/>
      <c r="IA1496" s="55"/>
      <c r="IB1496" s="55"/>
      <c r="IC1496" s="55"/>
      <c r="ID1496" s="55"/>
      <c r="IE1496" s="55"/>
      <c r="IF1496" s="55"/>
      <c r="IG1496" s="55"/>
      <c r="IH1496" s="55"/>
      <c r="II1496" s="55"/>
      <c r="IJ1496" s="55"/>
      <c r="IK1496" s="55"/>
      <c r="IL1496" s="55"/>
      <c r="IM1496" s="55"/>
      <c r="IN1496" s="55"/>
      <c r="IO1496" s="55"/>
      <c r="IP1496" s="55"/>
      <c r="IQ1496" s="55"/>
      <c r="IR1496" s="55"/>
      <c r="IS1496" s="55"/>
      <c r="IT1496" s="55"/>
      <c r="IU1496" s="55"/>
      <c r="IV1496" s="55"/>
      <c r="IW1496" s="55"/>
      <c r="IX1496" s="55"/>
      <c r="IY1496" s="55"/>
      <c r="IZ1496" s="55"/>
      <c r="JA1496" s="55"/>
      <c r="JB1496" s="55"/>
      <c r="JC1496" s="55"/>
      <c r="JD1496" s="55"/>
      <c r="JE1496" s="55"/>
      <c r="JF1496" s="55"/>
      <c r="JG1496" s="55"/>
      <c r="JH1496" s="55"/>
      <c r="JI1496" s="55"/>
      <c r="JJ1496" s="55"/>
      <c r="JK1496" s="55"/>
      <c r="JL1496" s="55"/>
      <c r="JM1496" s="55"/>
      <c r="JN1496" s="55"/>
      <c r="JO1496" s="55"/>
      <c r="JP1496" s="55"/>
      <c r="JQ1496" s="55"/>
      <c r="JR1496" s="55"/>
      <c r="JS1496" s="55"/>
      <c r="JT1496" s="55"/>
      <c r="JU1496" s="55"/>
      <c r="JV1496" s="55"/>
      <c r="JW1496" s="55"/>
      <c r="JX1496" s="55"/>
      <c r="JY1496" s="55"/>
      <c r="JZ1496" s="55"/>
      <c r="KA1496" s="55"/>
      <c r="KB1496" s="55"/>
      <c r="KC1496" s="55"/>
      <c r="KD1496" s="55"/>
      <c r="KE1496" s="55"/>
      <c r="KF1496" s="55"/>
      <c r="KG1496" s="55"/>
      <c r="KH1496" s="55"/>
      <c r="KI1496" s="55"/>
      <c r="KJ1496" s="55"/>
      <c r="KK1496" s="55"/>
      <c r="KL1496" s="55"/>
      <c r="KM1496" s="55"/>
      <c r="KN1496" s="55"/>
      <c r="KO1496" s="55"/>
      <c r="KP1496" s="55"/>
      <c r="KQ1496" s="55"/>
      <c r="KR1496" s="55"/>
      <c r="KS1496" s="55"/>
      <c r="KT1496" s="55"/>
      <c r="KU1496" s="55"/>
      <c r="KV1496" s="55"/>
      <c r="KW1496" s="55"/>
      <c r="KX1496" s="55"/>
      <c r="KY1496" s="55"/>
      <c r="KZ1496" s="55"/>
      <c r="LA1496" s="55"/>
      <c r="LB1496" s="55"/>
      <c r="LC1496" s="55"/>
      <c r="LD1496" s="55"/>
      <c r="LE1496" s="55"/>
      <c r="LF1496" s="55"/>
      <c r="LG1496" s="55"/>
      <c r="LH1496" s="55"/>
      <c r="LI1496" s="55"/>
      <c r="LJ1496" s="55"/>
      <c r="LK1496" s="55"/>
      <c r="LL1496" s="55"/>
      <c r="LM1496" s="55"/>
      <c r="LN1496" s="55"/>
      <c r="LO1496" s="55"/>
      <c r="LP1496" s="55"/>
      <c r="LQ1496" s="55"/>
      <c r="LR1496" s="55"/>
      <c r="LS1496" s="55"/>
      <c r="LT1496" s="55"/>
      <c r="LU1496" s="55"/>
      <c r="LV1496" s="55"/>
      <c r="LW1496" s="55"/>
      <c r="LX1496" s="55"/>
      <c r="LY1496" s="55"/>
      <c r="LZ1496" s="55"/>
      <c r="MA1496" s="55"/>
      <c r="MB1496" s="55"/>
      <c r="MC1496" s="55"/>
      <c r="MD1496" s="55"/>
      <c r="ME1496" s="55"/>
      <c r="MF1496" s="55"/>
      <c r="MG1496" s="55"/>
      <c r="MH1496" s="55"/>
      <c r="MI1496" s="55"/>
      <c r="MJ1496" s="55"/>
      <c r="MK1496" s="55"/>
      <c r="ML1496" s="55"/>
      <c r="MM1496" s="55"/>
      <c r="MN1496" s="55"/>
      <c r="MO1496" s="55"/>
      <c r="MP1496" s="55"/>
      <c r="MQ1496" s="55"/>
      <c r="MR1496" s="55"/>
      <c r="MS1496" s="55"/>
      <c r="MT1496" s="55"/>
      <c r="MU1496" s="55"/>
      <c r="MV1496" s="55"/>
      <c r="MW1496" s="55"/>
      <c r="MX1496" s="55"/>
      <c r="MY1496" s="55"/>
      <c r="MZ1496" s="55"/>
      <c r="NA1496" s="55"/>
      <c r="NB1496" s="55"/>
      <c r="NC1496" s="55"/>
      <c r="ND1496" s="55"/>
      <c r="NE1496" s="55"/>
      <c r="NF1496" s="55"/>
      <c r="NG1496" s="55"/>
      <c r="NH1496" s="55"/>
      <c r="NI1496" s="55"/>
      <c r="NJ1496" s="55"/>
      <c r="NK1496" s="55"/>
      <c r="NL1496" s="55"/>
      <c r="NM1496" s="55"/>
      <c r="NN1496" s="55"/>
      <c r="NO1496" s="55"/>
      <c r="NP1496" s="55"/>
      <c r="NQ1496" s="55"/>
      <c r="NR1496" s="55"/>
      <c r="NS1496" s="55"/>
      <c r="NT1496" s="55"/>
      <c r="NU1496" s="55"/>
      <c r="NV1496" s="55"/>
      <c r="NW1496" s="55"/>
      <c r="NX1496" s="55"/>
      <c r="NY1496" s="55"/>
      <c r="NZ1496" s="55"/>
      <c r="OA1496" s="55"/>
      <c r="OB1496" s="55"/>
      <c r="OC1496" s="55"/>
      <c r="OD1496" s="55"/>
      <c r="OE1496" s="55"/>
      <c r="OF1496" s="55"/>
      <c r="OG1496" s="55"/>
      <c r="OH1496" s="55"/>
      <c r="OI1496" s="55"/>
      <c r="OJ1496" s="55"/>
      <c r="OK1496" s="55"/>
      <c r="OL1496" s="55"/>
      <c r="OM1496" s="55"/>
      <c r="ON1496" s="55"/>
      <c r="OO1496" s="55"/>
      <c r="OP1496" s="55"/>
      <c r="OQ1496" s="55"/>
      <c r="OR1496" s="55"/>
      <c r="OS1496" s="55"/>
      <c r="OT1496" s="55"/>
      <c r="OU1496" s="55"/>
      <c r="OV1496" s="55"/>
      <c r="OW1496" s="55"/>
      <c r="OX1496" s="55"/>
      <c r="OY1496" s="55"/>
      <c r="OZ1496" s="55"/>
      <c r="PA1496" s="55"/>
      <c r="PB1496" s="55"/>
      <c r="PC1496" s="55"/>
      <c r="PD1496" s="55"/>
      <c r="PE1496" s="55"/>
      <c r="PF1496" s="55"/>
      <c r="PG1496" s="55"/>
      <c r="PH1496" s="55"/>
      <c r="PI1496" s="55"/>
      <c r="PJ1496" s="55"/>
      <c r="PK1496" s="55"/>
      <c r="PL1496" s="55"/>
      <c r="PM1496" s="55"/>
      <c r="PN1496" s="55"/>
      <c r="PO1496" s="55"/>
      <c r="PP1496" s="55"/>
      <c r="PQ1496" s="55"/>
      <c r="PR1496" s="55"/>
      <c r="PS1496" s="55"/>
      <c r="PT1496" s="55"/>
      <c r="PU1496" s="55"/>
      <c r="PV1496" s="55"/>
      <c r="PW1496" s="55"/>
      <c r="PX1496" s="55"/>
      <c r="PY1496" s="55"/>
      <c r="PZ1496" s="55"/>
      <c r="QA1496" s="55"/>
      <c r="QB1496" s="55"/>
      <c r="QC1496" s="55"/>
      <c r="QD1496" s="55"/>
      <c r="QE1496" s="55"/>
      <c r="QF1496" s="55"/>
      <c r="QG1496" s="55"/>
      <c r="QH1496" s="55"/>
      <c r="QI1496" s="55"/>
      <c r="QJ1496" s="55"/>
      <c r="QK1496" s="55"/>
      <c r="QL1496" s="55"/>
      <c r="QM1496" s="55"/>
      <c r="QN1496" s="55"/>
      <c r="QO1496" s="55"/>
      <c r="QP1496" s="55"/>
      <c r="QQ1496" s="55"/>
      <c r="QR1496" s="55"/>
      <c r="QS1496" s="55"/>
      <c r="QT1496" s="55"/>
      <c r="QU1496" s="55"/>
      <c r="QV1496" s="55"/>
      <c r="QW1496" s="55"/>
      <c r="QX1496" s="55"/>
      <c r="QY1496" s="55"/>
      <c r="QZ1496" s="55"/>
      <c r="RA1496" s="55"/>
      <c r="RB1496" s="55"/>
      <c r="RC1496" s="55"/>
      <c r="RD1496" s="55"/>
      <c r="RE1496" s="55"/>
      <c r="RF1496" s="55"/>
      <c r="RG1496" s="55"/>
      <c r="RH1496" s="55"/>
      <c r="RI1496" s="55"/>
      <c r="RJ1496" s="55"/>
      <c r="RK1496" s="55"/>
      <c r="RL1496" s="55"/>
      <c r="RM1496" s="55"/>
      <c r="RN1496" s="55"/>
      <c r="RO1496" s="55"/>
      <c r="RP1496" s="55"/>
      <c r="RQ1496" s="55"/>
      <c r="RR1496" s="55"/>
      <c r="RS1496" s="55"/>
      <c r="RT1496" s="55"/>
      <c r="RU1496" s="55"/>
      <c r="RV1496" s="55"/>
      <c r="RW1496" s="55"/>
      <c r="RX1496" s="55"/>
      <c r="RY1496" s="55"/>
      <c r="RZ1496" s="55"/>
      <c r="SA1496" s="55"/>
      <c r="SB1496" s="55"/>
      <c r="SC1496" s="55"/>
      <c r="SD1496" s="55"/>
      <c r="SE1496" s="55"/>
      <c r="SF1496" s="55"/>
      <c r="SG1496" s="55"/>
      <c r="SH1496" s="55"/>
      <c r="SI1496" s="55"/>
      <c r="SJ1496" s="55"/>
      <c r="SK1496" s="55"/>
      <c r="SL1496" s="55"/>
      <c r="SM1496" s="55"/>
      <c r="SN1496" s="55"/>
      <c r="SO1496" s="55"/>
      <c r="SP1496" s="55"/>
      <c r="SQ1496" s="55"/>
      <c r="SR1496" s="55"/>
      <c r="SS1496" s="55"/>
      <c r="ST1496" s="55"/>
      <c r="SU1496" s="55"/>
      <c r="SV1496" s="55"/>
      <c r="SW1496" s="55"/>
      <c r="SX1496" s="55"/>
      <c r="SY1496" s="55"/>
      <c r="SZ1496" s="55"/>
      <c r="TA1496" s="55"/>
      <c r="TB1496" s="55"/>
      <c r="TC1496" s="55"/>
      <c r="TD1496" s="55"/>
      <c r="TE1496" s="55"/>
      <c r="TF1496" s="55"/>
      <c r="TG1496" s="55"/>
      <c r="TH1496" s="55"/>
      <c r="TI1496" s="55"/>
      <c r="TJ1496" s="55"/>
      <c r="TK1496" s="55"/>
      <c r="TL1496" s="55"/>
      <c r="TM1496" s="55"/>
      <c r="TN1496" s="55"/>
      <c r="TO1496" s="55"/>
      <c r="TP1496" s="55"/>
      <c r="TQ1496" s="55"/>
      <c r="TR1496" s="55"/>
      <c r="TS1496" s="55"/>
      <c r="TT1496" s="55"/>
      <c r="TU1496" s="55"/>
      <c r="TV1496" s="55"/>
      <c r="TW1496" s="55"/>
      <c r="TX1496" s="55"/>
      <c r="TY1496" s="55"/>
      <c r="TZ1496" s="55"/>
      <c r="UA1496" s="55"/>
      <c r="UB1496" s="55"/>
      <c r="UC1496" s="55"/>
      <c r="UD1496" s="55"/>
      <c r="UE1496" s="55"/>
      <c r="UF1496" s="55"/>
      <c r="UG1496" s="55"/>
      <c r="UH1496" s="55"/>
      <c r="UI1496" s="55"/>
      <c r="UJ1496" s="55"/>
      <c r="UK1496" s="55"/>
      <c r="UL1496" s="55"/>
      <c r="UM1496" s="55"/>
      <c r="UN1496" s="55"/>
      <c r="UO1496" s="55"/>
      <c r="UP1496" s="55"/>
      <c r="UQ1496" s="55"/>
      <c r="UR1496" s="55"/>
      <c r="US1496" s="55"/>
      <c r="UT1496" s="55"/>
      <c r="UU1496" s="55"/>
      <c r="UV1496" s="55"/>
      <c r="UW1496" s="55"/>
      <c r="UX1496" s="55"/>
      <c r="UY1496" s="55"/>
      <c r="UZ1496" s="55"/>
      <c r="VA1496" s="55"/>
      <c r="VB1496" s="55"/>
      <c r="VC1496" s="55"/>
      <c r="VD1496" s="55"/>
      <c r="VE1496" s="55"/>
      <c r="VF1496" s="55"/>
      <c r="VG1496" s="55"/>
      <c r="VH1496" s="55"/>
      <c r="VI1496" s="55"/>
      <c r="VJ1496" s="55"/>
      <c r="VK1496" s="55"/>
      <c r="VL1496" s="55"/>
      <c r="VM1496" s="55"/>
      <c r="VN1496" s="55"/>
      <c r="VO1496" s="55"/>
      <c r="VP1496" s="55"/>
      <c r="VQ1496" s="55"/>
      <c r="VR1496" s="55"/>
      <c r="VS1496" s="55"/>
      <c r="VT1496" s="55"/>
      <c r="VU1496" s="55"/>
      <c r="VV1496" s="55"/>
      <c r="VW1496" s="55"/>
      <c r="VX1496" s="55"/>
      <c r="VY1496" s="55"/>
      <c r="VZ1496" s="55"/>
      <c r="WA1496" s="55"/>
      <c r="WB1496" s="55"/>
      <c r="WC1496" s="55"/>
      <c r="WD1496" s="55"/>
      <c r="WE1496" s="55"/>
      <c r="WF1496" s="55"/>
      <c r="WG1496" s="55"/>
      <c r="WH1496" s="55"/>
      <c r="WI1496" s="55"/>
      <c r="WJ1496" s="55"/>
      <c r="WK1496" s="55"/>
      <c r="WL1496" s="55"/>
      <c r="WM1496" s="55"/>
      <c r="WN1496" s="55"/>
      <c r="WO1496" s="55"/>
      <c r="WP1496" s="55"/>
      <c r="WQ1496" s="55"/>
      <c r="WR1496" s="55"/>
      <c r="WS1496" s="55"/>
      <c r="WT1496" s="55"/>
      <c r="WU1496" s="55"/>
      <c r="WV1496" s="55"/>
      <c r="WW1496" s="55"/>
      <c r="WX1496" s="55"/>
      <c r="WY1496" s="55"/>
      <c r="WZ1496" s="55"/>
      <c r="XA1496" s="55"/>
      <c r="XB1496" s="55"/>
      <c r="XC1496" s="55"/>
      <c r="XD1496" s="55"/>
      <c r="XE1496" s="55"/>
      <c r="XF1496" s="55"/>
      <c r="XG1496" s="55"/>
      <c r="XH1496" s="55"/>
      <c r="XI1496" s="55"/>
      <c r="XJ1496" s="55"/>
      <c r="XK1496" s="55"/>
      <c r="XL1496" s="55"/>
      <c r="XM1496" s="55"/>
      <c r="XN1496" s="55"/>
      <c r="XO1496" s="55"/>
      <c r="XP1496" s="55"/>
      <c r="XQ1496" s="55"/>
      <c r="XR1496" s="55"/>
      <c r="XS1496" s="55"/>
      <c r="XT1496" s="55"/>
      <c r="XU1496" s="55"/>
      <c r="XV1496" s="55"/>
      <c r="XW1496" s="55"/>
      <c r="XX1496" s="55"/>
      <c r="XY1496" s="55"/>
      <c r="XZ1496" s="55"/>
      <c r="YA1496" s="55"/>
      <c r="YB1496" s="55"/>
      <c r="YC1496" s="55"/>
      <c r="YD1496" s="55"/>
      <c r="YE1496" s="55"/>
      <c r="YF1496" s="55"/>
      <c r="YG1496" s="55"/>
      <c r="YH1496" s="55"/>
      <c r="YI1496" s="55"/>
      <c r="YJ1496" s="55"/>
      <c r="YK1496" s="55"/>
      <c r="YL1496" s="55"/>
      <c r="YM1496" s="55"/>
      <c r="YN1496" s="55"/>
      <c r="YO1496" s="55"/>
      <c r="YP1496" s="55"/>
      <c r="YQ1496" s="55"/>
      <c r="YR1496" s="55"/>
      <c r="YS1496" s="55"/>
      <c r="YT1496" s="55"/>
      <c r="YU1496" s="55"/>
      <c r="YV1496" s="55"/>
      <c r="YW1496" s="55"/>
      <c r="YX1496" s="55"/>
      <c r="YY1496" s="55"/>
      <c r="YZ1496" s="55"/>
      <c r="ZA1496" s="55"/>
      <c r="ZB1496" s="55"/>
      <c r="ZC1496" s="55"/>
      <c r="ZD1496" s="55"/>
      <c r="ZE1496" s="55"/>
      <c r="ZF1496" s="55"/>
      <c r="ZG1496" s="55"/>
      <c r="ZH1496" s="55"/>
      <c r="ZI1496" s="55"/>
      <c r="ZJ1496" s="55"/>
      <c r="ZK1496" s="55"/>
      <c r="ZL1496" s="55"/>
      <c r="ZM1496" s="55"/>
      <c r="ZN1496" s="55"/>
      <c r="ZO1496" s="55"/>
      <c r="ZP1496" s="55"/>
      <c r="ZQ1496" s="55"/>
      <c r="ZR1496" s="55"/>
      <c r="ZS1496" s="55"/>
      <c r="ZT1496" s="55"/>
      <c r="ZU1496" s="55"/>
      <c r="ZV1496" s="55"/>
      <c r="ZW1496" s="55"/>
      <c r="ZX1496" s="55"/>
      <c r="ZY1496" s="55"/>
      <c r="ZZ1496" s="55"/>
      <c r="AAA1496" s="55"/>
      <c r="AAB1496" s="55"/>
      <c r="AAC1496" s="55"/>
      <c r="AAD1496" s="55"/>
      <c r="AAE1496" s="55"/>
      <c r="AAF1496" s="55"/>
      <c r="AAG1496" s="55"/>
      <c r="AAH1496" s="55"/>
      <c r="AAI1496" s="55"/>
      <c r="AAJ1496" s="55"/>
      <c r="AAK1496" s="55"/>
      <c r="AAL1496" s="55"/>
      <c r="AAM1496" s="55"/>
      <c r="AAN1496" s="55"/>
      <c r="AAO1496" s="55"/>
      <c r="AAP1496" s="55"/>
      <c r="AAQ1496" s="55"/>
      <c r="AAR1496" s="55"/>
      <c r="AAS1496" s="55"/>
      <c r="AAT1496" s="55"/>
      <c r="AAU1496" s="55"/>
      <c r="AAV1496" s="55"/>
      <c r="AAW1496" s="55"/>
      <c r="AAX1496" s="55"/>
      <c r="AAY1496" s="55"/>
      <c r="AAZ1496" s="55"/>
      <c r="ABA1496" s="55"/>
      <c r="ABB1496" s="55"/>
      <c r="ABC1496" s="55"/>
      <c r="ABD1496" s="55"/>
      <c r="ABE1496" s="55"/>
      <c r="ABF1496" s="55"/>
      <c r="ABG1496" s="55"/>
      <c r="ABH1496" s="55"/>
      <c r="ABI1496" s="55"/>
      <c r="ABJ1496" s="55"/>
      <c r="ABK1496" s="55"/>
      <c r="ABL1496" s="55"/>
      <c r="ABM1496" s="55"/>
      <c r="ABN1496" s="55"/>
      <c r="ABO1496" s="55"/>
      <c r="ABP1496" s="55"/>
      <c r="ABQ1496" s="55"/>
      <c r="ABR1496" s="55"/>
      <c r="ABS1496" s="55"/>
      <c r="ABT1496" s="55"/>
      <c r="ABU1496" s="55"/>
      <c r="ABV1496" s="55"/>
      <c r="ABW1496" s="55"/>
      <c r="ABX1496" s="55"/>
      <c r="ABY1496" s="55"/>
      <c r="ABZ1496" s="55"/>
      <c r="ACA1496" s="55"/>
      <c r="ACB1496" s="55"/>
      <c r="ACC1496" s="55"/>
      <c r="ACD1496" s="55"/>
      <c r="ACE1496" s="55"/>
      <c r="ACF1496" s="55"/>
      <c r="ACG1496" s="55"/>
      <c r="ACH1496" s="55"/>
      <c r="ACI1496" s="55"/>
      <c r="ACJ1496" s="55"/>
      <c r="ACK1496" s="55"/>
      <c r="ACL1496" s="55"/>
      <c r="ACM1496" s="55"/>
      <c r="ACN1496" s="55"/>
      <c r="ACO1496" s="55"/>
      <c r="ACP1496" s="55"/>
      <c r="ACQ1496" s="55"/>
      <c r="ACR1496" s="55"/>
      <c r="ACS1496" s="55"/>
      <c r="ACT1496" s="55"/>
      <c r="ACU1496" s="55"/>
      <c r="ACV1496" s="55"/>
      <c r="ACW1496" s="55"/>
      <c r="ACX1496" s="55"/>
      <c r="ACY1496" s="55"/>
      <c r="ACZ1496" s="55"/>
      <c r="ADA1496" s="55"/>
      <c r="ADB1496" s="55"/>
      <c r="ADC1496" s="55"/>
      <c r="ADD1496" s="55"/>
      <c r="ADE1496" s="55"/>
      <c r="ADF1496" s="55"/>
      <c r="ADG1496" s="55"/>
      <c r="ADH1496" s="55"/>
      <c r="ADI1496" s="55"/>
      <c r="ADJ1496" s="55"/>
      <c r="ADK1496" s="55"/>
      <c r="ADL1496" s="55"/>
      <c r="ADM1496" s="55"/>
      <c r="ADN1496" s="55"/>
      <c r="ADO1496" s="55"/>
      <c r="ADP1496" s="55"/>
      <c r="ADQ1496" s="55"/>
      <c r="ADR1496" s="55"/>
      <c r="ADS1496" s="55"/>
      <c r="ADT1496" s="55"/>
      <c r="ADU1496" s="55"/>
      <c r="ADV1496" s="55"/>
      <c r="ADW1496" s="55"/>
      <c r="ADX1496" s="55"/>
      <c r="ADY1496" s="55"/>
      <c r="ADZ1496" s="55"/>
      <c r="AEA1496" s="55"/>
      <c r="AEB1496" s="55"/>
      <c r="AEC1496" s="55"/>
      <c r="AED1496" s="55"/>
      <c r="AEE1496" s="55"/>
      <c r="AEF1496" s="55"/>
      <c r="AEG1496" s="55"/>
      <c r="AEH1496" s="55"/>
      <c r="AEI1496" s="55"/>
      <c r="AEJ1496" s="55"/>
      <c r="AEK1496" s="55"/>
      <c r="AEL1496" s="55"/>
      <c r="AEM1496" s="55"/>
      <c r="AEN1496" s="55"/>
      <c r="AEO1496" s="55"/>
      <c r="AEP1496" s="55"/>
      <c r="AEQ1496" s="55"/>
      <c r="AER1496" s="55"/>
      <c r="AES1496" s="55"/>
      <c r="AET1496" s="55"/>
      <c r="AEU1496" s="55"/>
      <c r="AEV1496" s="55"/>
      <c r="AEW1496" s="55"/>
      <c r="AEX1496" s="55"/>
      <c r="AEY1496" s="55"/>
      <c r="AEZ1496" s="55"/>
      <c r="AFA1496" s="55"/>
      <c r="AFB1496" s="55"/>
      <c r="AFC1496" s="55"/>
      <c r="AFD1496" s="55"/>
      <c r="AFE1496" s="55"/>
      <c r="AFF1496" s="55"/>
      <c r="AFG1496" s="55"/>
      <c r="AFH1496" s="55"/>
      <c r="AFI1496" s="55"/>
      <c r="AFJ1496" s="55"/>
      <c r="AFK1496" s="55"/>
      <c r="AFL1496" s="55"/>
      <c r="AFM1496" s="55"/>
      <c r="AFN1496" s="55"/>
      <c r="AFO1496" s="55"/>
      <c r="AFP1496" s="55"/>
      <c r="AFQ1496" s="55"/>
      <c r="AFR1496" s="55"/>
      <c r="AFS1496" s="55"/>
      <c r="AFT1496" s="55"/>
      <c r="AFU1496" s="55"/>
      <c r="AFV1496" s="55"/>
      <c r="AFW1496" s="55"/>
      <c r="AFX1496" s="55"/>
      <c r="AFY1496" s="55"/>
      <c r="AFZ1496" s="55"/>
      <c r="AGA1496" s="55"/>
      <c r="AGB1496" s="55"/>
      <c r="AGC1496" s="55"/>
      <c r="AGD1496" s="55"/>
      <c r="AGE1496" s="55"/>
      <c r="AGF1496" s="55"/>
      <c r="AGG1496" s="55"/>
      <c r="AGH1496" s="55"/>
      <c r="AGI1496" s="55"/>
      <c r="AGJ1496" s="55"/>
      <c r="AGK1496" s="55"/>
      <c r="AGL1496" s="55"/>
      <c r="AGM1496" s="55"/>
      <c r="AGN1496" s="55"/>
      <c r="AGO1496" s="55"/>
      <c r="AGP1496" s="55"/>
      <c r="AGQ1496" s="55"/>
      <c r="AGR1496" s="55"/>
      <c r="AGS1496" s="55"/>
      <c r="AGT1496" s="55"/>
      <c r="AGU1496" s="55"/>
      <c r="AGV1496" s="55"/>
      <c r="AGW1496" s="55"/>
      <c r="AGX1496" s="55"/>
      <c r="AGY1496" s="55"/>
      <c r="AGZ1496" s="55"/>
      <c r="AHA1496" s="55"/>
      <c r="AHB1496" s="55"/>
      <c r="AHC1496" s="55"/>
      <c r="AHD1496" s="55"/>
      <c r="AHE1496" s="55"/>
      <c r="AHF1496" s="55"/>
      <c r="AHG1496" s="55"/>
      <c r="AHH1496" s="55"/>
      <c r="AHI1496" s="55"/>
      <c r="AHJ1496" s="55"/>
      <c r="AHK1496" s="55"/>
      <c r="AHL1496" s="55"/>
      <c r="AHM1496" s="55"/>
      <c r="AHN1496" s="55"/>
      <c r="AHO1496" s="55"/>
      <c r="AHP1496" s="55"/>
      <c r="AHQ1496" s="55"/>
      <c r="AHR1496" s="55"/>
      <c r="AHS1496" s="55"/>
      <c r="AHT1496" s="55"/>
      <c r="AHU1496" s="55"/>
      <c r="AHV1496" s="55"/>
      <c r="AHW1496" s="55"/>
      <c r="AHX1496" s="55"/>
      <c r="AHY1496" s="55"/>
      <c r="AHZ1496" s="55"/>
      <c r="AIA1496" s="55"/>
      <c r="AIB1496" s="55"/>
      <c r="AIC1496" s="55"/>
      <c r="AID1496" s="55"/>
      <c r="AIE1496" s="55"/>
      <c r="AIF1496" s="55"/>
      <c r="AIG1496" s="55"/>
      <c r="AIH1496" s="55"/>
      <c r="AII1496" s="55"/>
      <c r="AIJ1496" s="55"/>
      <c r="AIK1496" s="55"/>
      <c r="AIL1496" s="55"/>
      <c r="AIM1496" s="55"/>
      <c r="AIN1496" s="55"/>
      <c r="AIO1496" s="55"/>
      <c r="AIP1496" s="55"/>
      <c r="AIQ1496" s="55"/>
      <c r="AIR1496" s="55"/>
      <c r="AIS1496" s="55"/>
      <c r="AIT1496" s="55"/>
      <c r="AIU1496" s="55"/>
      <c r="AIV1496" s="55"/>
      <c r="AIW1496" s="55"/>
      <c r="AIX1496" s="55"/>
      <c r="AIY1496" s="55"/>
      <c r="AIZ1496" s="55"/>
      <c r="AJA1496" s="55"/>
      <c r="AJB1496" s="55"/>
      <c r="AJC1496" s="55"/>
      <c r="AJD1496" s="55"/>
      <c r="AJE1496" s="55"/>
      <c r="AJF1496" s="55"/>
      <c r="AJG1496" s="55"/>
      <c r="AJH1496" s="55"/>
      <c r="AJI1496" s="55"/>
      <c r="AJJ1496" s="55"/>
      <c r="AJK1496" s="55"/>
      <c r="AJL1496" s="55"/>
      <c r="AJM1496" s="55"/>
      <c r="AJN1496" s="55"/>
      <c r="AJO1496" s="55"/>
      <c r="AJP1496" s="55"/>
      <c r="AJQ1496" s="55"/>
      <c r="AJR1496" s="55"/>
      <c r="AJS1496" s="55"/>
      <c r="AJT1496" s="55"/>
      <c r="AJU1496" s="55"/>
      <c r="AJV1496" s="55"/>
      <c r="AJW1496" s="55"/>
      <c r="AJX1496" s="55"/>
      <c r="AJY1496" s="55"/>
      <c r="AJZ1496" s="55"/>
      <c r="AKA1496" s="55"/>
      <c r="AKB1496" s="55"/>
      <c r="AKC1496" s="55"/>
      <c r="AKD1496" s="55"/>
      <c r="AKE1496" s="55"/>
      <c r="AKF1496" s="55"/>
      <c r="AKG1496" s="55"/>
      <c r="AKH1496" s="55"/>
      <c r="AKI1496" s="55"/>
      <c r="AKJ1496" s="55"/>
      <c r="AKK1496" s="55"/>
      <c r="AKL1496" s="55"/>
      <c r="AKM1496" s="55"/>
      <c r="AKN1496" s="55"/>
      <c r="AKO1496" s="55"/>
      <c r="AKP1496" s="55"/>
      <c r="AKQ1496" s="55"/>
      <c r="AKR1496" s="55"/>
      <c r="AKS1496" s="55"/>
      <c r="AKT1496" s="55"/>
      <c r="AKU1496" s="55"/>
      <c r="AKV1496" s="55"/>
      <c r="AKW1496" s="55"/>
      <c r="AKX1496" s="55"/>
      <c r="AKY1496" s="55"/>
      <c r="AKZ1496" s="55"/>
      <c r="ALA1496" s="55"/>
      <c r="ALB1496" s="55"/>
      <c r="ALC1496" s="55"/>
      <c r="ALD1496" s="55"/>
      <c r="ALE1496" s="55"/>
      <c r="ALF1496" s="55"/>
      <c r="ALG1496" s="55"/>
      <c r="ALH1496" s="55"/>
      <c r="ALI1496" s="55"/>
      <c r="ALJ1496" s="55"/>
      <c r="ALK1496" s="55"/>
      <c r="ALL1496" s="55"/>
      <c r="ALM1496" s="55"/>
      <c r="ALN1496" s="55"/>
      <c r="ALO1496" s="55"/>
      <c r="ALP1496" s="55"/>
      <c r="ALQ1496" s="55"/>
      <c r="ALR1496" s="55"/>
      <c r="ALS1496" s="55"/>
      <c r="ALT1496" s="55"/>
      <c r="ALU1496" s="55"/>
      <c r="ALV1496" s="55"/>
      <c r="ALW1496" s="55"/>
      <c r="ALX1496" s="55"/>
      <c r="ALY1496" s="55"/>
      <c r="ALZ1496" s="55"/>
      <c r="AMA1496" s="55"/>
      <c r="AMB1496" s="55"/>
      <c r="AMC1496" s="55"/>
      <c r="AMD1496" s="55"/>
      <c r="AME1496" s="55"/>
      <c r="AMF1496" s="55"/>
      <c r="AMG1496" s="55"/>
      <c r="AMH1496" s="55"/>
      <c r="AMI1496" s="55"/>
      <c r="AMJ1496" s="55"/>
      <c r="AMK1496" s="55"/>
      <c r="AML1496" s="55"/>
      <c r="AMM1496" s="55"/>
      <c r="AMN1496" s="55"/>
      <c r="AMO1496" s="55"/>
      <c r="AMP1496" s="55"/>
      <c r="AMQ1496" s="55"/>
      <c r="AMR1496" s="55"/>
      <c r="AMS1496" s="55"/>
      <c r="AMT1496" s="55"/>
      <c r="AMU1496" s="55"/>
      <c r="AMV1496" s="55"/>
      <c r="AMW1496" s="55"/>
      <c r="AMX1496" s="55"/>
      <c r="AMY1496" s="55"/>
      <c r="AMZ1496" s="55"/>
      <c r="ANA1496" s="55"/>
      <c r="ANB1496" s="55"/>
      <c r="ANC1496" s="55"/>
      <c r="AND1496" s="55"/>
      <c r="ANE1496" s="55"/>
      <c r="ANF1496" s="55"/>
      <c r="ANG1496" s="55"/>
      <c r="ANH1496" s="55"/>
      <c r="ANI1496" s="55"/>
      <c r="ANJ1496" s="55"/>
      <c r="ANK1496" s="55"/>
      <c r="ANL1496" s="55"/>
      <c r="ANM1496" s="55"/>
      <c r="ANN1496" s="55"/>
      <c r="ANO1496" s="55"/>
      <c r="ANP1496" s="55"/>
      <c r="ANQ1496" s="55"/>
      <c r="ANR1496" s="55"/>
      <c r="ANS1496" s="55"/>
      <c r="ANT1496" s="55"/>
      <c r="ANU1496" s="55"/>
      <c r="ANV1496" s="55"/>
      <c r="ANW1496" s="55"/>
      <c r="ANX1496" s="55"/>
      <c r="ANY1496" s="55"/>
      <c r="ANZ1496" s="55"/>
      <c r="AOA1496" s="55"/>
      <c r="AOB1496" s="55"/>
      <c r="AOC1496" s="55"/>
      <c r="AOD1496" s="55"/>
      <c r="AOE1496" s="55"/>
      <c r="AOF1496" s="55"/>
      <c r="AOG1496" s="55"/>
      <c r="AOH1496" s="55"/>
      <c r="AOI1496" s="55"/>
      <c r="AOJ1496" s="55"/>
      <c r="AOK1496" s="55"/>
      <c r="AOL1496" s="55"/>
      <c r="AOM1496" s="55"/>
      <c r="AON1496" s="55"/>
      <c r="AOO1496" s="55"/>
      <c r="AOP1496" s="55"/>
      <c r="AOQ1496" s="55"/>
      <c r="AOR1496" s="55"/>
      <c r="AOS1496" s="55"/>
      <c r="AOT1496" s="55"/>
      <c r="AOU1496" s="55"/>
      <c r="AOV1496" s="55"/>
      <c r="AOW1496" s="55"/>
      <c r="AOX1496" s="55"/>
      <c r="AOY1496" s="55"/>
      <c r="AOZ1496" s="55"/>
      <c r="APA1496" s="55"/>
      <c r="APB1496" s="55"/>
      <c r="APC1496" s="55"/>
      <c r="APD1496" s="55"/>
      <c r="APE1496" s="55"/>
      <c r="APF1496" s="55"/>
      <c r="APG1496" s="55"/>
      <c r="APH1496" s="55"/>
      <c r="API1496" s="55"/>
      <c r="APJ1496" s="55"/>
      <c r="APK1496" s="55"/>
      <c r="APL1496" s="55"/>
      <c r="APM1496" s="55"/>
      <c r="APN1496" s="55"/>
      <c r="APO1496" s="55"/>
      <c r="APP1496" s="55"/>
      <c r="APQ1496" s="55"/>
      <c r="APR1496" s="55"/>
      <c r="APS1496" s="55"/>
      <c r="APT1496" s="55"/>
      <c r="APU1496" s="55"/>
      <c r="APV1496" s="55"/>
      <c r="APW1496" s="55"/>
      <c r="APX1496" s="55"/>
      <c r="APY1496" s="55"/>
      <c r="APZ1496" s="55"/>
      <c r="AQA1496" s="55"/>
      <c r="AQB1496" s="55"/>
      <c r="AQC1496" s="55"/>
      <c r="AQD1496" s="55"/>
      <c r="AQE1496" s="55"/>
      <c r="AQF1496" s="55"/>
      <c r="AQG1496" s="55"/>
      <c r="AQH1496" s="55"/>
      <c r="AQI1496" s="55"/>
      <c r="AQJ1496" s="55"/>
      <c r="AQK1496" s="55"/>
      <c r="AQL1496" s="55"/>
      <c r="AQM1496" s="55"/>
      <c r="AQN1496" s="55"/>
      <c r="AQO1496" s="55"/>
      <c r="AQP1496" s="55"/>
      <c r="AQQ1496" s="55"/>
      <c r="AQR1496" s="55"/>
      <c r="AQS1496" s="55"/>
      <c r="AQT1496" s="55"/>
      <c r="AQU1496" s="55"/>
      <c r="AQV1496" s="55"/>
      <c r="AQW1496" s="55"/>
      <c r="AQX1496" s="55"/>
      <c r="AQY1496" s="55"/>
      <c r="AQZ1496" s="55"/>
      <c r="ARA1496" s="55"/>
      <c r="ARB1496" s="55"/>
      <c r="ARC1496" s="55"/>
      <c r="ARD1496" s="55"/>
      <c r="ARE1496" s="55"/>
      <c r="ARF1496" s="55"/>
      <c r="ARG1496" s="55"/>
      <c r="ARH1496" s="55"/>
      <c r="ARI1496" s="55"/>
      <c r="ARJ1496" s="55"/>
      <c r="ARK1496" s="55"/>
      <c r="ARL1496" s="55"/>
      <c r="ARM1496" s="55"/>
      <c r="ARN1496" s="55"/>
      <c r="ARO1496" s="55"/>
      <c r="ARP1496" s="55"/>
      <c r="ARQ1496" s="55"/>
      <c r="ARR1496" s="55"/>
      <c r="ARS1496" s="55"/>
      <c r="ART1496" s="55"/>
      <c r="ARU1496" s="55"/>
      <c r="ARV1496" s="55"/>
      <c r="ARW1496" s="55"/>
      <c r="ARX1496" s="55"/>
      <c r="ARY1496" s="55"/>
      <c r="ARZ1496" s="55"/>
      <c r="ASA1496" s="55"/>
      <c r="ASB1496" s="55"/>
      <c r="ASC1496" s="55"/>
      <c r="ASD1496" s="55"/>
      <c r="ASE1496" s="55"/>
      <c r="ASF1496" s="55"/>
      <c r="ASG1496" s="55"/>
      <c r="ASH1496" s="55"/>
      <c r="ASI1496" s="55"/>
      <c r="ASJ1496" s="55"/>
      <c r="ASK1496" s="55"/>
      <c r="ASL1496" s="55"/>
      <c r="ASM1496" s="55"/>
      <c r="ASN1496" s="55"/>
      <c r="ASO1496" s="55"/>
      <c r="ASP1496" s="55"/>
      <c r="ASQ1496" s="55"/>
      <c r="ASR1496" s="55"/>
      <c r="ASS1496" s="55"/>
      <c r="AST1496" s="55"/>
      <c r="ASU1496" s="55"/>
      <c r="ASV1496" s="55"/>
      <c r="ASW1496" s="55"/>
      <c r="ASX1496" s="55"/>
      <c r="ASY1496" s="55"/>
      <c r="ASZ1496" s="55"/>
      <c r="ATA1496" s="55"/>
      <c r="ATB1496" s="55"/>
      <c r="ATC1496" s="55"/>
      <c r="ATD1496" s="55"/>
      <c r="ATE1496" s="55"/>
      <c r="ATF1496" s="55"/>
      <c r="ATG1496" s="55"/>
      <c r="ATH1496" s="55"/>
      <c r="ATI1496" s="55"/>
      <c r="ATJ1496" s="55"/>
      <c r="ATK1496" s="55"/>
      <c r="ATL1496" s="55"/>
      <c r="ATM1496" s="55"/>
      <c r="ATN1496" s="55"/>
      <c r="ATO1496" s="55"/>
      <c r="ATP1496" s="55"/>
      <c r="ATQ1496" s="55"/>
      <c r="ATR1496" s="55"/>
      <c r="ATS1496" s="55"/>
      <c r="ATT1496" s="55"/>
      <c r="ATU1496" s="55"/>
      <c r="ATV1496" s="55"/>
      <c r="ATW1496" s="55"/>
      <c r="ATX1496" s="55"/>
      <c r="ATY1496" s="55"/>
      <c r="ATZ1496" s="55"/>
      <c r="AUA1496" s="55"/>
      <c r="AUB1496" s="55"/>
      <c r="AUC1496" s="55"/>
      <c r="AUD1496" s="55"/>
      <c r="AUE1496" s="55"/>
      <c r="AUF1496" s="55"/>
      <c r="AUG1496" s="55"/>
      <c r="AUH1496" s="55"/>
      <c r="AUI1496" s="55"/>
      <c r="AUJ1496" s="55"/>
      <c r="AUK1496" s="55"/>
      <c r="AUL1496" s="55"/>
      <c r="AUM1496" s="55"/>
      <c r="AUN1496" s="55"/>
      <c r="AUO1496" s="55"/>
      <c r="AUP1496" s="55"/>
      <c r="AUQ1496" s="55"/>
      <c r="AUR1496" s="55"/>
      <c r="AUS1496" s="55"/>
      <c r="AUT1496" s="55"/>
      <c r="AUU1496" s="55"/>
      <c r="AUV1496" s="55"/>
      <c r="AUW1496" s="55"/>
      <c r="AUX1496" s="55"/>
      <c r="AUY1496" s="55"/>
      <c r="AUZ1496" s="55"/>
      <c r="AVA1496" s="55"/>
      <c r="AVB1496" s="55"/>
      <c r="AVC1496" s="55"/>
      <c r="AVD1496" s="55"/>
      <c r="AVE1496" s="55"/>
      <c r="AVF1496" s="55"/>
      <c r="AVG1496" s="55"/>
      <c r="AVH1496" s="55"/>
      <c r="AVI1496" s="55"/>
      <c r="AVJ1496" s="55"/>
      <c r="AVK1496" s="55"/>
      <c r="AVL1496" s="55"/>
      <c r="AVM1496" s="55"/>
      <c r="AVN1496" s="55"/>
      <c r="AVO1496" s="55"/>
      <c r="AVP1496" s="55"/>
      <c r="AVQ1496" s="55"/>
      <c r="AVR1496" s="55"/>
      <c r="AVS1496" s="55"/>
      <c r="AVT1496" s="55"/>
      <c r="AVU1496" s="55"/>
      <c r="AVV1496" s="55"/>
      <c r="AVW1496" s="55"/>
      <c r="AVX1496" s="55"/>
      <c r="AVY1496" s="55"/>
      <c r="AVZ1496" s="55"/>
      <c r="AWA1496" s="55"/>
      <c r="AWB1496" s="55"/>
      <c r="AWC1496" s="55"/>
      <c r="AWD1496" s="55"/>
      <c r="AWE1496" s="55"/>
      <c r="AWF1496" s="55"/>
      <c r="AWG1496" s="55"/>
      <c r="AWH1496" s="55"/>
      <c r="AWI1496" s="55"/>
      <c r="AWJ1496" s="55"/>
      <c r="AWK1496" s="55"/>
      <c r="AWL1496" s="55"/>
      <c r="AWM1496" s="55"/>
      <c r="AWN1496" s="55"/>
      <c r="AWO1496" s="55"/>
      <c r="AWP1496" s="55"/>
      <c r="AWQ1496" s="55"/>
      <c r="AWR1496" s="55"/>
      <c r="AWS1496" s="55"/>
      <c r="AWT1496" s="55"/>
      <c r="AWU1496" s="55"/>
      <c r="AWV1496" s="55"/>
      <c r="AWW1496" s="55"/>
      <c r="AWX1496" s="55"/>
      <c r="AWY1496" s="55"/>
      <c r="AWZ1496" s="55"/>
      <c r="AXA1496" s="55"/>
      <c r="AXB1496" s="55"/>
      <c r="AXC1496" s="55"/>
      <c r="AXD1496" s="55"/>
      <c r="AXE1496" s="55"/>
      <c r="AXF1496" s="55"/>
      <c r="AXG1496" s="55"/>
      <c r="AXH1496" s="55"/>
      <c r="AXI1496" s="55"/>
      <c r="AXJ1496" s="55"/>
      <c r="AXK1496" s="55"/>
      <c r="AXL1496" s="55"/>
      <c r="AXM1496" s="55"/>
      <c r="AXN1496" s="55"/>
      <c r="AXO1496" s="55"/>
      <c r="AXP1496" s="55"/>
      <c r="AXQ1496" s="55"/>
      <c r="AXR1496" s="55"/>
      <c r="AXS1496" s="55"/>
      <c r="AXT1496" s="55"/>
      <c r="AXU1496" s="55"/>
      <c r="AXV1496" s="55"/>
      <c r="AXW1496" s="55"/>
      <c r="AXX1496" s="55"/>
      <c r="AXY1496" s="55"/>
      <c r="AXZ1496" s="55"/>
      <c r="AYA1496" s="55"/>
      <c r="AYB1496" s="55"/>
      <c r="AYC1496" s="55"/>
      <c r="AYD1496" s="55"/>
      <c r="AYE1496" s="55"/>
      <c r="AYF1496" s="55"/>
      <c r="AYG1496" s="55"/>
      <c r="AYH1496" s="55"/>
      <c r="AYI1496" s="55"/>
      <c r="AYJ1496" s="55"/>
      <c r="AYK1496" s="55"/>
      <c r="AYL1496" s="55"/>
      <c r="AYM1496" s="55"/>
      <c r="AYN1496" s="55"/>
      <c r="AYO1496" s="55"/>
      <c r="AYP1496" s="55"/>
      <c r="AYQ1496" s="55"/>
      <c r="AYR1496" s="55"/>
      <c r="AYS1496" s="55"/>
      <c r="AYT1496" s="55"/>
      <c r="AYU1496" s="55"/>
      <c r="AYV1496" s="55"/>
      <c r="AYW1496" s="55"/>
      <c r="AYX1496" s="55"/>
      <c r="AYY1496" s="55"/>
      <c r="AYZ1496" s="55"/>
      <c r="AZA1496" s="55"/>
      <c r="AZB1496" s="55"/>
      <c r="AZC1496" s="55"/>
      <c r="AZD1496" s="55"/>
      <c r="AZE1496" s="55"/>
      <c r="AZF1496" s="55"/>
      <c r="AZG1496" s="55"/>
      <c r="AZH1496" s="55"/>
      <c r="AZI1496" s="55"/>
      <c r="AZJ1496" s="55"/>
      <c r="AZK1496" s="55"/>
      <c r="AZL1496" s="55"/>
      <c r="AZM1496" s="55"/>
      <c r="AZN1496" s="55"/>
      <c r="AZO1496" s="55"/>
      <c r="AZP1496" s="55"/>
      <c r="AZQ1496" s="55"/>
      <c r="AZR1496" s="55"/>
      <c r="AZS1496" s="55"/>
      <c r="AZT1496" s="55"/>
      <c r="AZU1496" s="55"/>
      <c r="AZV1496" s="55"/>
      <c r="AZW1496" s="55"/>
      <c r="AZX1496" s="55"/>
      <c r="AZY1496" s="55"/>
      <c r="AZZ1496" s="55"/>
      <c r="BAA1496" s="55"/>
      <c r="BAB1496" s="55"/>
      <c r="BAC1496" s="55"/>
      <c r="BAD1496" s="55"/>
      <c r="BAE1496" s="55"/>
      <c r="BAF1496" s="55"/>
      <c r="BAG1496" s="55"/>
      <c r="BAH1496" s="55"/>
      <c r="BAI1496" s="55"/>
      <c r="BAJ1496" s="55"/>
      <c r="BAK1496" s="55"/>
      <c r="BAL1496" s="55"/>
      <c r="BAM1496" s="55"/>
      <c r="BAN1496" s="55"/>
      <c r="BAO1496" s="55"/>
      <c r="BAP1496" s="55"/>
      <c r="BAQ1496" s="55"/>
      <c r="BAR1496" s="55"/>
      <c r="BAS1496" s="55"/>
      <c r="BAT1496" s="55"/>
      <c r="BAU1496" s="55"/>
      <c r="BAV1496" s="55"/>
      <c r="BAW1496" s="55"/>
      <c r="BAX1496" s="55"/>
      <c r="BAY1496" s="55"/>
      <c r="BAZ1496" s="55"/>
      <c r="BBA1496" s="55"/>
      <c r="BBB1496" s="55"/>
      <c r="BBC1496" s="55"/>
      <c r="BBD1496" s="55"/>
      <c r="BBE1496" s="55"/>
      <c r="BBF1496" s="55"/>
      <c r="BBG1496" s="55"/>
      <c r="BBH1496" s="55"/>
      <c r="BBI1496" s="55"/>
      <c r="BBJ1496" s="55"/>
      <c r="BBK1496" s="55"/>
      <c r="BBL1496" s="55"/>
      <c r="BBM1496" s="55"/>
      <c r="BBN1496" s="55"/>
      <c r="BBO1496" s="55"/>
      <c r="BBP1496" s="55"/>
      <c r="BBQ1496" s="55"/>
      <c r="BBR1496" s="55"/>
      <c r="BBS1496" s="55"/>
      <c r="BBT1496" s="55"/>
      <c r="BBU1496" s="55"/>
      <c r="BBV1496" s="55"/>
      <c r="BBW1496" s="55"/>
      <c r="BBX1496" s="55"/>
      <c r="BBY1496" s="55"/>
      <c r="BBZ1496" s="55"/>
      <c r="BCA1496" s="55"/>
      <c r="BCB1496" s="55"/>
      <c r="BCC1496" s="55"/>
      <c r="BCD1496" s="55"/>
      <c r="BCE1496" s="55"/>
      <c r="BCF1496" s="55"/>
      <c r="BCG1496" s="55"/>
      <c r="BCH1496" s="55"/>
      <c r="BCI1496" s="55"/>
      <c r="BCJ1496" s="55"/>
      <c r="BCK1496" s="55"/>
      <c r="BCL1496" s="55"/>
      <c r="BCM1496" s="55"/>
      <c r="BCN1496" s="55"/>
      <c r="BCO1496" s="55"/>
      <c r="BCP1496" s="55"/>
      <c r="BCQ1496" s="55"/>
      <c r="BCR1496" s="55"/>
      <c r="BCS1496" s="55"/>
      <c r="BCT1496" s="55"/>
      <c r="BCU1496" s="55"/>
      <c r="BCV1496" s="55"/>
      <c r="BCW1496" s="55"/>
      <c r="BCX1496" s="55"/>
      <c r="BCY1496" s="55"/>
      <c r="BCZ1496" s="55"/>
      <c r="BDA1496" s="55"/>
      <c r="BDB1496" s="55"/>
      <c r="BDC1496" s="55"/>
      <c r="BDD1496" s="55"/>
      <c r="BDE1496" s="55"/>
      <c r="BDF1496" s="55"/>
      <c r="BDG1496" s="55"/>
      <c r="BDH1496" s="55"/>
      <c r="BDI1496" s="55"/>
      <c r="BDJ1496" s="55"/>
      <c r="BDK1496" s="55"/>
      <c r="BDL1496" s="55"/>
      <c r="BDM1496" s="55"/>
      <c r="BDN1496" s="55"/>
      <c r="BDO1496" s="55"/>
      <c r="BDP1496" s="55"/>
      <c r="BDQ1496" s="55"/>
      <c r="BDR1496" s="55"/>
      <c r="BDS1496" s="55"/>
      <c r="BDT1496" s="55"/>
      <c r="BDU1496" s="55"/>
      <c r="BDV1496" s="55"/>
      <c r="BDW1496" s="55"/>
      <c r="BDX1496" s="55"/>
      <c r="BDY1496" s="55"/>
      <c r="BDZ1496" s="55"/>
      <c r="BEA1496" s="55"/>
      <c r="BEB1496" s="55"/>
      <c r="BEC1496" s="55"/>
      <c r="BED1496" s="55"/>
      <c r="BEE1496" s="55"/>
      <c r="BEF1496" s="55"/>
      <c r="BEG1496" s="55"/>
      <c r="BEH1496" s="55"/>
      <c r="BEI1496" s="55"/>
      <c r="BEJ1496" s="55"/>
      <c r="BEK1496" s="55"/>
      <c r="BEL1496" s="55"/>
      <c r="BEM1496" s="55"/>
      <c r="BEN1496" s="55"/>
      <c r="BEO1496" s="55"/>
      <c r="BEP1496" s="55"/>
      <c r="BEQ1496" s="55"/>
      <c r="BER1496" s="55"/>
      <c r="BES1496" s="55"/>
      <c r="BET1496" s="55"/>
      <c r="BEU1496" s="55"/>
      <c r="BEV1496" s="55"/>
      <c r="BEW1496" s="55"/>
      <c r="BEX1496" s="55"/>
      <c r="BEY1496" s="55"/>
      <c r="BEZ1496" s="55"/>
      <c r="BFA1496" s="55"/>
      <c r="BFB1496" s="55"/>
      <c r="BFC1496" s="55"/>
      <c r="BFD1496" s="55"/>
      <c r="BFE1496" s="55"/>
      <c r="BFF1496" s="55"/>
      <c r="BFG1496" s="55"/>
      <c r="BFH1496" s="55"/>
      <c r="BFI1496" s="55"/>
      <c r="BFJ1496" s="55"/>
      <c r="BFK1496" s="55"/>
      <c r="BFL1496" s="55"/>
      <c r="BFM1496" s="55"/>
      <c r="BFN1496" s="55"/>
      <c r="BFO1496" s="55"/>
      <c r="BFP1496" s="55"/>
      <c r="BFQ1496" s="55"/>
      <c r="BFR1496" s="55"/>
      <c r="BFS1496" s="55"/>
      <c r="BFT1496" s="55"/>
      <c r="BFU1496" s="55"/>
      <c r="BFV1496" s="55"/>
      <c r="BFW1496" s="55"/>
      <c r="BFX1496" s="55"/>
      <c r="BFY1496" s="55"/>
      <c r="BFZ1496" s="55"/>
      <c r="BGA1496" s="55"/>
      <c r="BGB1496" s="55"/>
      <c r="BGC1496" s="55"/>
      <c r="BGD1496" s="55"/>
      <c r="BGE1496" s="55"/>
      <c r="BGF1496" s="55"/>
      <c r="BGG1496" s="55"/>
      <c r="BGH1496" s="55"/>
      <c r="BGI1496" s="55"/>
      <c r="BGJ1496" s="55"/>
      <c r="BGK1496" s="55"/>
      <c r="BGL1496" s="55"/>
      <c r="BGM1496" s="55"/>
      <c r="BGN1496" s="55"/>
      <c r="BGO1496" s="55"/>
      <c r="BGP1496" s="55"/>
      <c r="BGQ1496" s="55"/>
      <c r="BGR1496" s="55"/>
      <c r="BGS1496" s="55"/>
      <c r="BGT1496" s="55"/>
      <c r="BGU1496" s="55"/>
      <c r="BGV1496" s="55"/>
      <c r="BGW1496" s="55"/>
      <c r="BGX1496" s="55"/>
      <c r="BGY1496" s="55"/>
      <c r="BGZ1496" s="55"/>
      <c r="BHA1496" s="55"/>
      <c r="BHB1496" s="55"/>
      <c r="BHC1496" s="55"/>
      <c r="BHD1496" s="55"/>
      <c r="BHE1496" s="55"/>
      <c r="BHF1496" s="55"/>
      <c r="BHG1496" s="55"/>
      <c r="BHH1496" s="55"/>
      <c r="BHI1496" s="55"/>
      <c r="BHJ1496" s="55"/>
      <c r="BHK1496" s="55"/>
      <c r="BHL1496" s="55"/>
      <c r="BHM1496" s="55"/>
      <c r="BHN1496" s="55"/>
      <c r="BHO1496" s="55"/>
      <c r="BHP1496" s="55"/>
      <c r="BHQ1496" s="55"/>
      <c r="BHR1496" s="55"/>
      <c r="BHS1496" s="55"/>
      <c r="BHT1496" s="55"/>
      <c r="BHU1496" s="55"/>
      <c r="BHV1496" s="55"/>
      <c r="BHW1496" s="55"/>
      <c r="BHX1496" s="55"/>
      <c r="BHY1496" s="55"/>
      <c r="BHZ1496" s="55"/>
      <c r="BIA1496" s="55"/>
      <c r="BIB1496" s="55"/>
      <c r="BIC1496" s="55"/>
      <c r="BID1496" s="55"/>
      <c r="BIE1496" s="55"/>
      <c r="BIF1496" s="55"/>
      <c r="BIG1496" s="55"/>
      <c r="BIH1496" s="55"/>
      <c r="BII1496" s="55"/>
      <c r="BIJ1496" s="55"/>
      <c r="BIK1496" s="55"/>
      <c r="BIL1496" s="55"/>
      <c r="BIM1496" s="55"/>
      <c r="BIN1496" s="55"/>
      <c r="BIO1496" s="55"/>
      <c r="BIP1496" s="55"/>
      <c r="BIQ1496" s="55"/>
      <c r="BIR1496" s="55"/>
      <c r="BIS1496" s="55"/>
      <c r="BIT1496" s="55"/>
      <c r="BIU1496" s="55"/>
      <c r="BIV1496" s="55"/>
      <c r="BIW1496" s="55"/>
      <c r="BIX1496" s="55"/>
      <c r="BIY1496" s="55"/>
      <c r="BIZ1496" s="55"/>
      <c r="BJA1496" s="55"/>
      <c r="BJB1496" s="55"/>
      <c r="BJC1496" s="55"/>
      <c r="BJD1496" s="55"/>
      <c r="BJE1496" s="55"/>
      <c r="BJF1496" s="55"/>
      <c r="BJG1496" s="55"/>
      <c r="BJH1496" s="55"/>
      <c r="BJI1496" s="55"/>
      <c r="BJJ1496" s="55"/>
      <c r="BJK1496" s="55"/>
      <c r="BJL1496" s="55"/>
      <c r="BJM1496" s="55"/>
      <c r="BJN1496" s="55"/>
      <c r="BJO1496" s="55"/>
      <c r="BJP1496" s="55"/>
      <c r="BJQ1496" s="55"/>
      <c r="BJR1496" s="55"/>
      <c r="BJS1496" s="55"/>
      <c r="BJT1496" s="55"/>
      <c r="BJU1496" s="55"/>
      <c r="BJV1496" s="55"/>
      <c r="BJW1496" s="55"/>
      <c r="BJX1496" s="55"/>
      <c r="BJY1496" s="55"/>
      <c r="BJZ1496" s="55"/>
      <c r="BKA1496" s="55"/>
      <c r="BKB1496" s="55"/>
      <c r="BKC1496" s="55"/>
      <c r="BKD1496" s="55"/>
      <c r="BKE1496" s="55"/>
      <c r="BKF1496" s="55"/>
      <c r="BKG1496" s="55"/>
      <c r="BKH1496" s="55"/>
      <c r="BKI1496" s="55"/>
      <c r="BKJ1496" s="55"/>
      <c r="BKK1496" s="55"/>
      <c r="BKL1496" s="55"/>
      <c r="BKM1496" s="55"/>
      <c r="BKN1496" s="55"/>
      <c r="BKO1496" s="55"/>
      <c r="BKP1496" s="55"/>
      <c r="BKQ1496" s="55"/>
      <c r="BKR1496" s="55"/>
      <c r="BKS1496" s="55"/>
      <c r="BKT1496" s="55"/>
      <c r="BKU1496" s="55"/>
      <c r="BKV1496" s="55"/>
      <c r="BKW1496" s="55"/>
      <c r="BKX1496" s="55"/>
      <c r="BKY1496" s="55"/>
      <c r="BKZ1496" s="55"/>
      <c r="BLA1496" s="55"/>
      <c r="BLB1496" s="55"/>
      <c r="BLC1496" s="55"/>
      <c r="BLD1496" s="55"/>
      <c r="BLE1496" s="55"/>
      <c r="BLF1496" s="55"/>
      <c r="BLG1496" s="55"/>
      <c r="BLH1496" s="55"/>
      <c r="BLI1496" s="55"/>
      <c r="BLJ1496" s="55"/>
      <c r="BLK1496" s="55"/>
      <c r="BLL1496" s="55"/>
      <c r="BLM1496" s="55"/>
      <c r="BLN1496" s="55"/>
      <c r="BLO1496" s="55"/>
      <c r="BLP1496" s="55"/>
      <c r="BLQ1496" s="55"/>
      <c r="BLR1496" s="55"/>
      <c r="BLS1496" s="55"/>
      <c r="BLT1496" s="55"/>
      <c r="BLU1496" s="55"/>
      <c r="BLV1496" s="55"/>
      <c r="BLW1496" s="55"/>
      <c r="BLX1496" s="55"/>
      <c r="BLY1496" s="55"/>
      <c r="BLZ1496" s="55"/>
      <c r="BMA1496" s="55"/>
      <c r="BMB1496" s="55"/>
      <c r="BMC1496" s="55"/>
      <c r="BMD1496" s="55"/>
      <c r="BME1496" s="55"/>
      <c r="BMF1496" s="55"/>
      <c r="BMG1496" s="55"/>
      <c r="BMH1496" s="55"/>
      <c r="BMI1496" s="55"/>
      <c r="BMJ1496" s="55"/>
      <c r="BMK1496" s="55"/>
      <c r="BML1496" s="55"/>
      <c r="BMM1496" s="55"/>
      <c r="BMN1496" s="55"/>
      <c r="BMO1496" s="55"/>
      <c r="BMP1496" s="55"/>
      <c r="BMQ1496" s="55"/>
      <c r="BMR1496" s="55"/>
      <c r="BMS1496" s="55"/>
      <c r="BMT1496" s="55"/>
      <c r="BMU1496" s="55"/>
      <c r="BMV1496" s="55"/>
      <c r="BMW1496" s="55"/>
      <c r="BMX1496" s="55"/>
      <c r="BMY1496" s="55"/>
      <c r="BMZ1496" s="55"/>
      <c r="BNA1496" s="55"/>
      <c r="BNB1496" s="55"/>
      <c r="BNC1496" s="55"/>
      <c r="BND1496" s="55"/>
      <c r="BNE1496" s="55"/>
      <c r="BNF1496" s="55"/>
      <c r="BNG1496" s="55"/>
      <c r="BNH1496" s="55"/>
      <c r="BNI1496" s="55"/>
      <c r="BNJ1496" s="55"/>
      <c r="BNK1496" s="55"/>
      <c r="BNL1496" s="55"/>
      <c r="BNM1496" s="55"/>
      <c r="BNN1496" s="55"/>
      <c r="BNO1496" s="55"/>
      <c r="BNP1496" s="55"/>
      <c r="BNQ1496" s="55"/>
      <c r="BNR1496" s="55"/>
      <c r="BNS1496" s="55"/>
      <c r="BNT1496" s="55"/>
      <c r="BNU1496" s="55"/>
      <c r="BNV1496" s="55"/>
      <c r="BNW1496" s="55"/>
      <c r="BNX1496" s="55"/>
      <c r="BNY1496" s="55"/>
      <c r="BNZ1496" s="55"/>
      <c r="BOA1496" s="55"/>
      <c r="BOB1496" s="55"/>
      <c r="BOC1496" s="55"/>
      <c r="BOD1496" s="55"/>
      <c r="BOE1496" s="55"/>
      <c r="BOF1496" s="55"/>
      <c r="BOG1496" s="55"/>
      <c r="BOH1496" s="55"/>
      <c r="BOI1496" s="55"/>
      <c r="BOJ1496" s="55"/>
      <c r="BOK1496" s="55"/>
      <c r="BOL1496" s="55"/>
      <c r="BOM1496" s="55"/>
      <c r="BON1496" s="55"/>
      <c r="BOO1496" s="55"/>
      <c r="BOP1496" s="55"/>
      <c r="BOQ1496" s="55"/>
      <c r="BOR1496" s="55"/>
      <c r="BOS1496" s="55"/>
      <c r="BOT1496" s="55"/>
      <c r="BOU1496" s="55"/>
      <c r="BOV1496" s="55"/>
      <c r="BOW1496" s="55"/>
      <c r="BOX1496" s="55"/>
      <c r="BOY1496" s="55"/>
      <c r="BOZ1496" s="55"/>
      <c r="BPA1496" s="55"/>
      <c r="BPB1496" s="55"/>
      <c r="BPC1496" s="55"/>
      <c r="BPD1496" s="55"/>
      <c r="BPE1496" s="55"/>
      <c r="BPF1496" s="55"/>
      <c r="BPG1496" s="55"/>
      <c r="BPH1496" s="55"/>
      <c r="BPI1496" s="55"/>
      <c r="BPJ1496" s="55"/>
      <c r="BPK1496" s="55"/>
      <c r="BPL1496" s="55"/>
      <c r="BPM1496" s="55"/>
      <c r="BPN1496" s="55"/>
      <c r="BPO1496" s="55"/>
      <c r="BPP1496" s="55"/>
      <c r="BPQ1496" s="55"/>
      <c r="BPR1496" s="55"/>
      <c r="BPS1496" s="55"/>
      <c r="BPT1496" s="55"/>
      <c r="BPU1496" s="55"/>
      <c r="BPV1496" s="55"/>
      <c r="BPW1496" s="55"/>
      <c r="BPX1496" s="55"/>
      <c r="BPY1496" s="55"/>
      <c r="BPZ1496" s="55"/>
      <c r="BQA1496" s="55"/>
      <c r="BQB1496" s="55"/>
      <c r="BQC1496" s="55"/>
      <c r="BQD1496" s="55"/>
      <c r="BQE1496" s="55"/>
      <c r="BQF1496" s="55"/>
      <c r="BQG1496" s="55"/>
      <c r="BQH1496" s="55"/>
      <c r="BQI1496" s="55"/>
      <c r="BQJ1496" s="55"/>
      <c r="BQK1496" s="55"/>
      <c r="BQL1496" s="55"/>
      <c r="BQM1496" s="55"/>
      <c r="BQN1496" s="55"/>
      <c r="BQO1496" s="55"/>
      <c r="BQP1496" s="55"/>
      <c r="BQQ1496" s="55"/>
      <c r="BQR1496" s="55"/>
      <c r="BQS1496" s="55"/>
      <c r="BQT1496" s="55"/>
      <c r="BQU1496" s="55"/>
      <c r="BQV1496" s="55"/>
      <c r="BQW1496" s="55"/>
      <c r="BQX1496" s="55"/>
      <c r="BQY1496" s="55"/>
      <c r="BQZ1496" s="55"/>
      <c r="BRA1496" s="55"/>
      <c r="BRB1496" s="55"/>
      <c r="BRC1496" s="55"/>
      <c r="BRD1496" s="55"/>
      <c r="BRE1496" s="55"/>
      <c r="BRF1496" s="55"/>
      <c r="BRG1496" s="55"/>
      <c r="BRH1496" s="55"/>
      <c r="BRI1496" s="55"/>
      <c r="BRJ1496" s="55"/>
      <c r="BRK1496" s="55"/>
      <c r="BRL1496" s="55"/>
      <c r="BRM1496" s="55"/>
      <c r="BRN1496" s="55"/>
      <c r="BRO1496" s="55"/>
      <c r="BRP1496" s="55"/>
      <c r="BRQ1496" s="55"/>
      <c r="BRR1496" s="55"/>
      <c r="BRS1496" s="55"/>
      <c r="BRT1496" s="55"/>
      <c r="BRU1496" s="55"/>
      <c r="BRV1496" s="55"/>
      <c r="BRW1496" s="55"/>
      <c r="BRX1496" s="55"/>
      <c r="BRY1496" s="55"/>
      <c r="BRZ1496" s="55"/>
      <c r="BSA1496" s="55"/>
      <c r="BSB1496" s="55"/>
      <c r="BSC1496" s="55"/>
      <c r="BSD1496" s="55"/>
      <c r="BSE1496" s="55"/>
      <c r="BSF1496" s="55"/>
      <c r="BSG1496" s="55"/>
      <c r="BSH1496" s="55"/>
      <c r="BSI1496" s="55"/>
      <c r="BSJ1496" s="55"/>
      <c r="BSK1496" s="55"/>
      <c r="BSL1496" s="55"/>
      <c r="BSM1496" s="55"/>
      <c r="BSN1496" s="55"/>
      <c r="BSO1496" s="55"/>
      <c r="BSP1496" s="55"/>
      <c r="BSQ1496" s="55"/>
      <c r="BSR1496" s="55"/>
      <c r="BSS1496" s="55"/>
      <c r="BST1496" s="55"/>
      <c r="BSU1496" s="55"/>
      <c r="BSV1496" s="55"/>
      <c r="BSW1496" s="55"/>
      <c r="BSX1496" s="55"/>
      <c r="BSY1496" s="55"/>
      <c r="BSZ1496" s="55"/>
      <c r="BTA1496" s="55"/>
      <c r="BTB1496" s="55"/>
      <c r="BTC1496" s="55"/>
      <c r="BTD1496" s="55"/>
      <c r="BTE1496" s="55"/>
      <c r="BTF1496" s="55"/>
      <c r="BTG1496" s="55"/>
      <c r="BTH1496" s="55"/>
      <c r="BTI1496" s="55"/>
      <c r="BTJ1496" s="55"/>
      <c r="BTK1496" s="55"/>
      <c r="BTL1496" s="55"/>
      <c r="BTM1496" s="55"/>
      <c r="BTN1496" s="55"/>
      <c r="BTO1496" s="55"/>
      <c r="BTP1496" s="55"/>
      <c r="BTQ1496" s="55"/>
      <c r="BTR1496" s="55"/>
      <c r="BTS1496" s="55"/>
      <c r="BTT1496" s="55"/>
      <c r="BTU1496" s="55"/>
      <c r="BTV1496" s="55"/>
      <c r="BTW1496" s="55"/>
      <c r="BTX1496" s="55"/>
      <c r="BTY1496" s="55"/>
      <c r="BTZ1496" s="55"/>
      <c r="BUA1496" s="55"/>
      <c r="BUB1496" s="55"/>
      <c r="BUC1496" s="55"/>
      <c r="BUD1496" s="55"/>
      <c r="BUE1496" s="55"/>
      <c r="BUF1496" s="55"/>
      <c r="BUG1496" s="55"/>
      <c r="BUH1496" s="55"/>
      <c r="BUI1496" s="55"/>
      <c r="BUJ1496" s="55"/>
      <c r="BUK1496" s="55"/>
      <c r="BUL1496" s="55"/>
      <c r="BUM1496" s="55"/>
      <c r="BUN1496" s="55"/>
      <c r="BUO1496" s="55"/>
      <c r="BUP1496" s="55"/>
      <c r="BUQ1496" s="55"/>
      <c r="BUR1496" s="55"/>
      <c r="BUS1496" s="55"/>
      <c r="BUT1496" s="55"/>
      <c r="BUU1496" s="55"/>
      <c r="BUV1496" s="55"/>
      <c r="BUW1496" s="55"/>
      <c r="BUX1496" s="55"/>
      <c r="BUY1496" s="55"/>
      <c r="BUZ1496" s="55"/>
      <c r="BVA1496" s="55"/>
      <c r="BVB1496" s="55"/>
      <c r="BVC1496" s="55"/>
      <c r="BVD1496" s="55"/>
      <c r="BVE1496" s="55"/>
      <c r="BVF1496" s="55"/>
      <c r="BVG1496" s="55"/>
      <c r="BVH1496" s="55"/>
      <c r="BVI1496" s="55"/>
      <c r="BVJ1496" s="55"/>
      <c r="BVK1496" s="55"/>
      <c r="BVL1496" s="55"/>
      <c r="BVM1496" s="55"/>
      <c r="BVN1496" s="55"/>
      <c r="BVO1496" s="55"/>
      <c r="BVP1496" s="55"/>
      <c r="BVQ1496" s="55"/>
      <c r="BVR1496" s="55"/>
      <c r="BVS1496" s="55"/>
      <c r="BVT1496" s="55"/>
      <c r="BVU1496" s="55"/>
      <c r="BVV1496" s="55"/>
      <c r="BVW1496" s="55"/>
      <c r="BVX1496" s="55"/>
      <c r="BVY1496" s="55"/>
      <c r="BVZ1496" s="55"/>
      <c r="BWA1496" s="55"/>
      <c r="BWB1496" s="55"/>
      <c r="BWC1496" s="55"/>
      <c r="BWD1496" s="55"/>
      <c r="BWE1496" s="55"/>
      <c r="BWF1496" s="55"/>
      <c r="BWG1496" s="55"/>
      <c r="BWH1496" s="55"/>
      <c r="BWI1496" s="55"/>
      <c r="BWJ1496" s="55"/>
      <c r="BWK1496" s="55"/>
      <c r="BWL1496" s="55"/>
      <c r="BWM1496" s="55"/>
      <c r="BWN1496" s="55"/>
      <c r="BWO1496" s="55"/>
      <c r="BWP1496" s="55"/>
      <c r="BWQ1496" s="55"/>
      <c r="BWR1496" s="55"/>
      <c r="BWS1496" s="55"/>
      <c r="BWT1496" s="55"/>
      <c r="BWU1496" s="55"/>
      <c r="BWV1496" s="55"/>
      <c r="BWW1496" s="55"/>
      <c r="BWX1496" s="55"/>
      <c r="BWY1496" s="55"/>
      <c r="BWZ1496" s="55"/>
      <c r="BXA1496" s="55"/>
      <c r="BXB1496" s="55"/>
      <c r="BXC1496" s="55"/>
      <c r="BXD1496" s="55"/>
      <c r="BXE1496" s="55"/>
      <c r="BXF1496" s="55"/>
      <c r="BXG1496" s="55"/>
      <c r="BXH1496" s="55"/>
      <c r="BXI1496" s="55"/>
      <c r="BXJ1496" s="55"/>
      <c r="BXK1496" s="55"/>
      <c r="BXL1496" s="55"/>
      <c r="BXM1496" s="55"/>
      <c r="BXN1496" s="55"/>
      <c r="BXO1496" s="55"/>
      <c r="BXP1496" s="55"/>
      <c r="BXQ1496" s="55"/>
      <c r="BXR1496" s="55"/>
      <c r="BXS1496" s="55"/>
      <c r="BXT1496" s="55"/>
      <c r="BXU1496" s="55"/>
      <c r="BXV1496" s="55"/>
      <c r="BXW1496" s="55"/>
      <c r="BXX1496" s="55"/>
      <c r="BXY1496" s="55"/>
      <c r="BXZ1496" s="55"/>
      <c r="BYA1496" s="55"/>
      <c r="BYB1496" s="55"/>
      <c r="BYC1496" s="55"/>
      <c r="BYD1496" s="55"/>
      <c r="BYE1496" s="55"/>
      <c r="BYF1496" s="55"/>
      <c r="BYG1496" s="55"/>
      <c r="BYH1496" s="55"/>
      <c r="BYI1496" s="55"/>
      <c r="BYJ1496" s="55"/>
      <c r="BYK1496" s="55"/>
      <c r="BYL1496" s="55"/>
      <c r="BYM1496" s="55"/>
      <c r="BYN1496" s="55"/>
      <c r="BYO1496" s="55"/>
      <c r="BYP1496" s="55"/>
      <c r="BYQ1496" s="55"/>
      <c r="BYR1496" s="55"/>
      <c r="BYS1496" s="55"/>
      <c r="BYT1496" s="55"/>
      <c r="BYU1496" s="55"/>
      <c r="BYV1496" s="55"/>
      <c r="BYW1496" s="55"/>
      <c r="BYX1496" s="55"/>
      <c r="BYY1496" s="55"/>
      <c r="BYZ1496" s="55"/>
      <c r="BZA1496" s="55"/>
      <c r="BZB1496" s="55"/>
      <c r="BZC1496" s="55"/>
      <c r="BZD1496" s="55"/>
      <c r="BZE1496" s="55"/>
      <c r="BZF1496" s="55"/>
      <c r="BZG1496" s="55"/>
      <c r="BZH1496" s="55"/>
      <c r="BZI1496" s="55"/>
      <c r="BZJ1496" s="55"/>
      <c r="BZK1496" s="55"/>
      <c r="BZL1496" s="55"/>
      <c r="BZM1496" s="55"/>
      <c r="BZN1496" s="55"/>
      <c r="BZO1496" s="55"/>
      <c r="BZP1496" s="55"/>
      <c r="BZQ1496" s="55"/>
      <c r="BZR1496" s="55"/>
      <c r="BZS1496" s="55"/>
      <c r="BZT1496" s="55"/>
      <c r="BZU1496" s="55"/>
      <c r="BZV1496" s="55"/>
      <c r="BZW1496" s="55"/>
      <c r="BZX1496" s="55"/>
      <c r="BZY1496" s="55"/>
      <c r="BZZ1496" s="55"/>
      <c r="CAA1496" s="55"/>
      <c r="CAB1496" s="55"/>
      <c r="CAC1496" s="55"/>
      <c r="CAD1496" s="55"/>
      <c r="CAE1496" s="55"/>
      <c r="CAF1496" s="55"/>
      <c r="CAG1496" s="55"/>
      <c r="CAH1496" s="55"/>
      <c r="CAI1496" s="55"/>
      <c r="CAJ1496" s="55"/>
      <c r="CAK1496" s="55"/>
      <c r="CAL1496" s="55"/>
      <c r="CAM1496" s="55"/>
      <c r="CAN1496" s="55"/>
      <c r="CAO1496" s="55"/>
      <c r="CAP1496" s="55"/>
      <c r="CAQ1496" s="55"/>
      <c r="CAR1496" s="55"/>
      <c r="CAS1496" s="55"/>
      <c r="CAT1496" s="55"/>
      <c r="CAU1496" s="55"/>
      <c r="CAV1496" s="55"/>
      <c r="CAW1496" s="55"/>
      <c r="CAX1496" s="55"/>
      <c r="CAY1496" s="55"/>
      <c r="CAZ1496" s="55"/>
      <c r="CBA1496" s="55"/>
      <c r="CBB1496" s="55"/>
      <c r="CBC1496" s="55"/>
      <c r="CBD1496" s="55"/>
      <c r="CBE1496" s="55"/>
      <c r="CBF1496" s="55"/>
      <c r="CBG1496" s="55"/>
      <c r="CBH1496" s="55"/>
      <c r="CBI1496" s="55"/>
      <c r="CBJ1496" s="55"/>
      <c r="CBK1496" s="55"/>
      <c r="CBL1496" s="55"/>
      <c r="CBM1496" s="55"/>
      <c r="CBN1496" s="55"/>
      <c r="CBO1496" s="55"/>
      <c r="CBP1496" s="55"/>
      <c r="CBQ1496" s="55"/>
      <c r="CBR1496" s="55"/>
      <c r="CBS1496" s="55"/>
      <c r="CBT1496" s="55"/>
      <c r="CBU1496" s="55"/>
      <c r="CBV1496" s="55"/>
      <c r="CBW1496" s="55"/>
      <c r="CBX1496" s="55"/>
      <c r="CBY1496" s="55"/>
      <c r="CBZ1496" s="55"/>
      <c r="CCA1496" s="55"/>
      <c r="CCB1496" s="55"/>
      <c r="CCC1496" s="55"/>
      <c r="CCD1496" s="55"/>
      <c r="CCE1496" s="55"/>
      <c r="CCF1496" s="55"/>
      <c r="CCG1496" s="55"/>
      <c r="CCH1496" s="55"/>
      <c r="CCI1496" s="55"/>
      <c r="CCJ1496" s="55"/>
      <c r="CCK1496" s="55"/>
      <c r="CCL1496" s="55"/>
      <c r="CCM1496" s="55"/>
      <c r="CCN1496" s="55"/>
      <c r="CCO1496" s="55"/>
      <c r="CCP1496" s="55"/>
      <c r="CCQ1496" s="55"/>
      <c r="CCR1496" s="55"/>
      <c r="CCS1496" s="55"/>
      <c r="CCT1496" s="55"/>
      <c r="CCU1496" s="55"/>
      <c r="CCV1496" s="55"/>
      <c r="CCW1496" s="55"/>
      <c r="CCX1496" s="55"/>
      <c r="CCY1496" s="55"/>
      <c r="CCZ1496" s="55"/>
      <c r="CDA1496" s="55"/>
      <c r="CDB1496" s="55"/>
      <c r="CDC1496" s="55"/>
      <c r="CDD1496" s="55"/>
      <c r="CDE1496" s="55"/>
      <c r="CDF1496" s="55"/>
      <c r="CDG1496" s="55"/>
      <c r="CDH1496" s="55"/>
      <c r="CDI1496" s="55"/>
      <c r="CDJ1496" s="55"/>
      <c r="CDK1496" s="55"/>
      <c r="CDL1496" s="55"/>
      <c r="CDM1496" s="55"/>
      <c r="CDN1496" s="55"/>
      <c r="CDO1496" s="55"/>
      <c r="CDP1496" s="55"/>
      <c r="CDQ1496" s="55"/>
      <c r="CDR1496" s="55"/>
      <c r="CDS1496" s="55"/>
      <c r="CDT1496" s="55"/>
      <c r="CDU1496" s="55"/>
      <c r="CDV1496" s="55"/>
      <c r="CDW1496" s="55"/>
      <c r="CDX1496" s="55"/>
      <c r="CDY1496" s="55"/>
      <c r="CDZ1496" s="55"/>
      <c r="CEA1496" s="55"/>
      <c r="CEB1496" s="55"/>
      <c r="CEC1496" s="55"/>
      <c r="CED1496" s="55"/>
      <c r="CEE1496" s="55"/>
      <c r="CEF1496" s="55"/>
      <c r="CEG1496" s="55"/>
      <c r="CEH1496" s="55"/>
      <c r="CEI1496" s="55"/>
      <c r="CEJ1496" s="55"/>
      <c r="CEK1496" s="55"/>
      <c r="CEL1496" s="55"/>
      <c r="CEM1496" s="55"/>
      <c r="CEN1496" s="55"/>
      <c r="CEO1496" s="55"/>
      <c r="CEP1496" s="55"/>
      <c r="CEQ1496" s="55"/>
      <c r="CER1496" s="55"/>
      <c r="CES1496" s="55"/>
      <c r="CET1496" s="55"/>
      <c r="CEU1496" s="55"/>
      <c r="CEV1496" s="55"/>
      <c r="CEW1496" s="55"/>
      <c r="CEX1496" s="55"/>
      <c r="CEY1496" s="55"/>
      <c r="CEZ1496" s="55"/>
      <c r="CFA1496" s="55"/>
      <c r="CFB1496" s="55"/>
      <c r="CFC1496" s="55"/>
      <c r="CFD1496" s="55"/>
      <c r="CFE1496" s="55"/>
      <c r="CFF1496" s="55"/>
      <c r="CFG1496" s="55"/>
      <c r="CFH1496" s="55"/>
      <c r="CFI1496" s="55"/>
      <c r="CFJ1496" s="55"/>
      <c r="CFK1496" s="55"/>
      <c r="CFL1496" s="55"/>
      <c r="CFM1496" s="55"/>
      <c r="CFN1496" s="55"/>
      <c r="CFO1496" s="55"/>
      <c r="CFP1496" s="55"/>
      <c r="CFQ1496" s="55"/>
      <c r="CFR1496" s="55"/>
      <c r="CFS1496" s="55"/>
      <c r="CFT1496" s="55"/>
      <c r="CFU1496" s="55"/>
      <c r="CFV1496" s="55"/>
      <c r="CFW1496" s="55"/>
      <c r="CFX1496" s="55"/>
      <c r="CFY1496" s="55"/>
      <c r="CFZ1496" s="55"/>
      <c r="CGA1496" s="55"/>
      <c r="CGB1496" s="55"/>
      <c r="CGC1496" s="55"/>
      <c r="CGD1496" s="55"/>
      <c r="CGE1496" s="55"/>
      <c r="CGF1496" s="55"/>
      <c r="CGG1496" s="55"/>
      <c r="CGH1496" s="55"/>
      <c r="CGI1496" s="55"/>
      <c r="CGJ1496" s="55"/>
      <c r="CGK1496" s="55"/>
      <c r="CGL1496" s="55"/>
      <c r="CGM1496" s="55"/>
      <c r="CGN1496" s="55"/>
      <c r="CGO1496" s="55"/>
      <c r="CGP1496" s="55"/>
      <c r="CGQ1496" s="55"/>
      <c r="CGR1496" s="55"/>
      <c r="CGS1496" s="55"/>
      <c r="CGT1496" s="55"/>
      <c r="CGU1496" s="55"/>
      <c r="CGV1496" s="55"/>
      <c r="CGW1496" s="55"/>
      <c r="CGX1496" s="55"/>
      <c r="CGY1496" s="55"/>
      <c r="CGZ1496" s="55"/>
      <c r="CHA1496" s="55"/>
      <c r="CHB1496" s="55"/>
      <c r="CHC1496" s="55"/>
      <c r="CHD1496" s="55"/>
      <c r="CHE1496" s="55"/>
      <c r="CHF1496" s="55"/>
      <c r="CHG1496" s="55"/>
      <c r="CHH1496" s="55"/>
      <c r="CHI1496" s="55"/>
      <c r="CHJ1496" s="55"/>
      <c r="CHK1496" s="55"/>
      <c r="CHL1496" s="55"/>
      <c r="CHM1496" s="55"/>
      <c r="CHN1496" s="55"/>
      <c r="CHO1496" s="55"/>
      <c r="CHP1496" s="55"/>
      <c r="CHQ1496" s="55"/>
      <c r="CHR1496" s="55"/>
      <c r="CHS1496" s="55"/>
      <c r="CHT1496" s="55"/>
      <c r="CHU1496" s="55"/>
      <c r="CHV1496" s="55"/>
      <c r="CHW1496" s="55"/>
      <c r="CHX1496" s="55"/>
      <c r="CHY1496" s="55"/>
      <c r="CHZ1496" s="55"/>
      <c r="CIA1496" s="55"/>
      <c r="CIB1496" s="55"/>
      <c r="CIC1496" s="55"/>
      <c r="CID1496" s="55"/>
      <c r="CIE1496" s="55"/>
      <c r="CIF1496" s="55"/>
      <c r="CIG1496" s="55"/>
      <c r="CIH1496" s="55"/>
      <c r="CII1496" s="55"/>
      <c r="CIJ1496" s="55"/>
      <c r="CIK1496" s="55"/>
      <c r="CIL1496" s="55"/>
      <c r="CIM1496" s="55"/>
      <c r="CIN1496" s="55"/>
      <c r="CIO1496" s="55"/>
      <c r="CIP1496" s="55"/>
      <c r="CIQ1496" s="55"/>
      <c r="CIR1496" s="55"/>
      <c r="CIS1496" s="55"/>
      <c r="CIT1496" s="55"/>
      <c r="CIU1496" s="55"/>
      <c r="CIV1496" s="55"/>
      <c r="CIW1496" s="55"/>
      <c r="CIX1496" s="55"/>
      <c r="CIY1496" s="55"/>
      <c r="CIZ1496" s="55"/>
      <c r="CJA1496" s="55"/>
      <c r="CJB1496" s="55"/>
      <c r="CJC1496" s="55"/>
      <c r="CJD1496" s="55"/>
      <c r="CJE1496" s="55"/>
      <c r="CJF1496" s="55"/>
      <c r="CJG1496" s="55"/>
      <c r="CJH1496" s="55"/>
      <c r="CJI1496" s="55"/>
      <c r="CJJ1496" s="55"/>
      <c r="CJK1496" s="55"/>
      <c r="CJL1496" s="55"/>
      <c r="CJM1496" s="55"/>
      <c r="CJN1496" s="55"/>
      <c r="CJO1496" s="55"/>
      <c r="CJP1496" s="55"/>
      <c r="CJQ1496" s="55"/>
      <c r="CJR1496" s="55"/>
      <c r="CJS1496" s="55"/>
      <c r="CJT1496" s="55"/>
      <c r="CJU1496" s="55"/>
      <c r="CJV1496" s="55"/>
      <c r="CJW1496" s="55"/>
      <c r="CJX1496" s="55"/>
      <c r="CJY1496" s="55"/>
      <c r="CJZ1496" s="55"/>
      <c r="CKA1496" s="55"/>
      <c r="CKB1496" s="55"/>
      <c r="CKC1496" s="55"/>
      <c r="CKD1496" s="55"/>
      <c r="CKE1496" s="55"/>
      <c r="CKF1496" s="55"/>
      <c r="CKG1496" s="55"/>
      <c r="CKH1496" s="55"/>
      <c r="CKI1496" s="55"/>
      <c r="CKJ1496" s="55"/>
      <c r="CKK1496" s="55"/>
      <c r="CKL1496" s="55"/>
      <c r="CKM1496" s="55"/>
      <c r="CKN1496" s="55"/>
      <c r="CKO1496" s="55"/>
      <c r="CKP1496" s="55"/>
      <c r="CKQ1496" s="55"/>
      <c r="CKR1496" s="55"/>
      <c r="CKS1496" s="55"/>
      <c r="CKT1496" s="55"/>
      <c r="CKU1496" s="55"/>
      <c r="CKV1496" s="55"/>
      <c r="CKW1496" s="55"/>
      <c r="CKX1496" s="55"/>
      <c r="CKY1496" s="55"/>
      <c r="CKZ1496" s="55"/>
      <c r="CLA1496" s="55"/>
      <c r="CLB1496" s="55"/>
      <c r="CLC1496" s="55"/>
      <c r="CLD1496" s="55"/>
      <c r="CLE1496" s="55"/>
      <c r="CLF1496" s="55"/>
      <c r="CLG1496" s="55"/>
      <c r="CLH1496" s="55"/>
      <c r="CLI1496" s="55"/>
      <c r="CLJ1496" s="55"/>
      <c r="CLK1496" s="55"/>
      <c r="CLL1496" s="55"/>
      <c r="CLM1496" s="55"/>
      <c r="CLN1496" s="55"/>
      <c r="CLO1496" s="55"/>
      <c r="CLP1496" s="55"/>
      <c r="CLQ1496" s="55"/>
      <c r="CLR1496" s="55"/>
      <c r="CLS1496" s="55"/>
      <c r="CLT1496" s="55"/>
      <c r="CLU1496" s="55"/>
      <c r="CLV1496" s="55"/>
      <c r="CLW1496" s="55"/>
      <c r="CLX1496" s="55"/>
      <c r="CLY1496" s="55"/>
      <c r="CLZ1496" s="55"/>
      <c r="CMA1496" s="55"/>
      <c r="CMB1496" s="55"/>
      <c r="CMC1496" s="55"/>
      <c r="CMD1496" s="55"/>
      <c r="CME1496" s="55"/>
      <c r="CMF1496" s="55"/>
      <c r="CMG1496" s="55"/>
      <c r="CMH1496" s="55"/>
      <c r="CMI1496" s="55"/>
      <c r="CMJ1496" s="55"/>
      <c r="CMK1496" s="55"/>
      <c r="CML1496" s="55"/>
      <c r="CMM1496" s="55"/>
      <c r="CMN1496" s="55"/>
      <c r="CMO1496" s="55"/>
      <c r="CMP1496" s="55"/>
      <c r="CMQ1496" s="55"/>
      <c r="CMR1496" s="55"/>
      <c r="CMS1496" s="55"/>
      <c r="CMT1496" s="55"/>
      <c r="CMU1496" s="55"/>
      <c r="CMV1496" s="55"/>
      <c r="CMW1496" s="55"/>
      <c r="CMX1496" s="55"/>
      <c r="CMY1496" s="55"/>
      <c r="CMZ1496" s="55"/>
      <c r="CNA1496" s="55"/>
      <c r="CNB1496" s="55"/>
      <c r="CNC1496" s="55"/>
      <c r="CND1496" s="55"/>
      <c r="CNE1496" s="55"/>
      <c r="CNF1496" s="55"/>
      <c r="CNG1496" s="55"/>
      <c r="CNH1496" s="55"/>
      <c r="CNI1496" s="55"/>
      <c r="CNJ1496" s="55"/>
      <c r="CNK1496" s="55"/>
      <c r="CNL1496" s="55"/>
      <c r="CNM1496" s="55"/>
      <c r="CNN1496" s="55"/>
      <c r="CNO1496" s="55"/>
      <c r="CNP1496" s="55"/>
      <c r="CNQ1496" s="55"/>
      <c r="CNR1496" s="55"/>
      <c r="CNS1496" s="55"/>
      <c r="CNT1496" s="55"/>
      <c r="CNU1496" s="55"/>
      <c r="CNV1496" s="55"/>
      <c r="CNW1496" s="55"/>
      <c r="CNX1496" s="55"/>
      <c r="CNY1496" s="55"/>
      <c r="CNZ1496" s="55"/>
      <c r="COA1496" s="55"/>
      <c r="COB1496" s="55"/>
      <c r="COC1496" s="55"/>
      <c r="COD1496" s="55"/>
      <c r="COE1496" s="55"/>
      <c r="COF1496" s="55"/>
      <c r="COG1496" s="55"/>
      <c r="COH1496" s="55"/>
      <c r="COI1496" s="55"/>
      <c r="COJ1496" s="55"/>
      <c r="COK1496" s="55"/>
      <c r="COL1496" s="55"/>
      <c r="COM1496" s="55"/>
      <c r="CON1496" s="55"/>
      <c r="COO1496" s="55"/>
      <c r="COP1496" s="55"/>
      <c r="COQ1496" s="55"/>
      <c r="COR1496" s="55"/>
      <c r="COS1496" s="55"/>
      <c r="COT1496" s="55"/>
      <c r="COU1496" s="55"/>
      <c r="COV1496" s="55"/>
      <c r="COW1496" s="55"/>
      <c r="COX1496" s="55"/>
      <c r="COY1496" s="55"/>
      <c r="COZ1496" s="55"/>
      <c r="CPA1496" s="55"/>
      <c r="CPB1496" s="55"/>
      <c r="CPC1496" s="55"/>
      <c r="CPD1496" s="55"/>
      <c r="CPE1496" s="55"/>
      <c r="CPF1496" s="55"/>
      <c r="CPG1496" s="55"/>
      <c r="CPH1496" s="55"/>
      <c r="CPI1496" s="55"/>
      <c r="CPJ1496" s="55"/>
      <c r="CPK1496" s="55"/>
      <c r="CPL1496" s="55"/>
      <c r="CPM1496" s="55"/>
      <c r="CPN1496" s="55"/>
      <c r="CPO1496" s="55"/>
      <c r="CPP1496" s="55"/>
      <c r="CPQ1496" s="55"/>
      <c r="CPR1496" s="55"/>
      <c r="CPS1496" s="55"/>
      <c r="CPT1496" s="55"/>
      <c r="CPU1496" s="55"/>
      <c r="CPV1496" s="55"/>
      <c r="CPW1496" s="55"/>
      <c r="CPX1496" s="55"/>
      <c r="CPY1496" s="55"/>
      <c r="CPZ1496" s="55"/>
      <c r="CQA1496" s="55"/>
      <c r="CQB1496" s="55"/>
      <c r="CQC1496" s="55"/>
      <c r="CQD1496" s="55"/>
      <c r="CQE1496" s="55"/>
      <c r="CQF1496" s="55"/>
      <c r="CQG1496" s="55"/>
      <c r="CQH1496" s="55"/>
      <c r="CQI1496" s="55"/>
      <c r="CQJ1496" s="55"/>
      <c r="CQK1496" s="55"/>
      <c r="CQL1496" s="55"/>
      <c r="CQM1496" s="55"/>
      <c r="CQN1496" s="55"/>
      <c r="CQO1496" s="55"/>
      <c r="CQP1496" s="55"/>
      <c r="CQQ1496" s="55"/>
      <c r="CQR1496" s="55"/>
      <c r="CQS1496" s="55"/>
      <c r="CQT1496" s="55"/>
      <c r="CQU1496" s="55"/>
      <c r="CQV1496" s="55"/>
      <c r="CQW1496" s="55"/>
      <c r="CQX1496" s="55"/>
      <c r="CQY1496" s="55"/>
      <c r="CQZ1496" s="55"/>
      <c r="CRA1496" s="55"/>
      <c r="CRB1496" s="55"/>
      <c r="CRC1496" s="55"/>
      <c r="CRD1496" s="55"/>
      <c r="CRE1496" s="55"/>
      <c r="CRF1496" s="55"/>
      <c r="CRG1496" s="55"/>
      <c r="CRH1496" s="55"/>
      <c r="CRI1496" s="55"/>
      <c r="CRJ1496" s="55"/>
      <c r="CRK1496" s="55"/>
      <c r="CRL1496" s="55"/>
      <c r="CRM1496" s="55"/>
      <c r="CRN1496" s="55"/>
      <c r="CRO1496" s="55"/>
      <c r="CRP1496" s="55"/>
      <c r="CRQ1496" s="55"/>
      <c r="CRR1496" s="55"/>
      <c r="CRS1496" s="55"/>
      <c r="CRT1496" s="55"/>
      <c r="CRU1496" s="55"/>
      <c r="CRV1496" s="55"/>
      <c r="CRW1496" s="55"/>
      <c r="CRX1496" s="55"/>
      <c r="CRY1496" s="55"/>
      <c r="CRZ1496" s="55"/>
      <c r="CSA1496" s="55"/>
      <c r="CSB1496" s="55"/>
      <c r="CSC1496" s="55"/>
      <c r="CSD1496" s="55"/>
      <c r="CSE1496" s="55"/>
      <c r="CSF1496" s="55"/>
      <c r="CSG1496" s="55"/>
      <c r="CSH1496" s="55"/>
      <c r="CSI1496" s="55"/>
      <c r="CSJ1496" s="55"/>
      <c r="CSK1496" s="55"/>
      <c r="CSL1496" s="55"/>
      <c r="CSM1496" s="55"/>
      <c r="CSN1496" s="55"/>
      <c r="CSO1496" s="55"/>
      <c r="CSP1496" s="55"/>
      <c r="CSQ1496" s="55"/>
      <c r="CSR1496" s="55"/>
      <c r="CSS1496" s="55"/>
      <c r="CST1496" s="55"/>
      <c r="CSU1496" s="55"/>
      <c r="CSV1496" s="55"/>
      <c r="CSW1496" s="55"/>
      <c r="CSX1496" s="55"/>
      <c r="CSY1496" s="55"/>
      <c r="CSZ1496" s="55"/>
      <c r="CTA1496" s="55"/>
      <c r="CTB1496" s="55"/>
      <c r="CTC1496" s="55"/>
      <c r="CTD1496" s="55"/>
      <c r="CTE1496" s="55"/>
      <c r="CTF1496" s="55"/>
      <c r="CTG1496" s="55"/>
      <c r="CTH1496" s="55"/>
      <c r="CTI1496" s="55"/>
      <c r="CTJ1496" s="55"/>
      <c r="CTK1496" s="55"/>
      <c r="CTL1496" s="55"/>
      <c r="CTM1496" s="55"/>
      <c r="CTN1496" s="55"/>
      <c r="CTO1496" s="55"/>
      <c r="CTP1496" s="55"/>
      <c r="CTQ1496" s="55"/>
      <c r="CTR1496" s="55"/>
      <c r="CTS1496" s="55"/>
      <c r="CTT1496" s="55"/>
      <c r="CTU1496" s="55"/>
      <c r="CTV1496" s="55"/>
      <c r="CTW1496" s="55"/>
      <c r="CTX1496" s="55"/>
      <c r="CTY1496" s="55"/>
      <c r="CTZ1496" s="55"/>
      <c r="CUA1496" s="55"/>
      <c r="CUB1496" s="55"/>
      <c r="CUC1496" s="55"/>
      <c r="CUD1496" s="55"/>
      <c r="CUE1496" s="55"/>
      <c r="CUF1496" s="55"/>
      <c r="CUG1496" s="55"/>
      <c r="CUH1496" s="55"/>
      <c r="CUI1496" s="55"/>
      <c r="CUJ1496" s="55"/>
      <c r="CUK1496" s="55"/>
      <c r="CUL1496" s="55"/>
      <c r="CUM1496" s="55"/>
      <c r="CUN1496" s="55"/>
      <c r="CUO1496" s="55"/>
      <c r="CUP1496" s="55"/>
      <c r="CUQ1496" s="55"/>
      <c r="CUR1496" s="55"/>
      <c r="CUS1496" s="55"/>
      <c r="CUT1496" s="55"/>
      <c r="CUU1496" s="55"/>
      <c r="CUV1496" s="55"/>
      <c r="CUW1496" s="55"/>
      <c r="CUX1496" s="55"/>
      <c r="CUY1496" s="55"/>
      <c r="CUZ1496" s="55"/>
      <c r="CVA1496" s="55"/>
      <c r="CVB1496" s="55"/>
      <c r="CVC1496" s="55"/>
      <c r="CVD1496" s="55"/>
      <c r="CVE1496" s="55"/>
      <c r="CVF1496" s="55"/>
      <c r="CVG1496" s="55"/>
      <c r="CVH1496" s="55"/>
      <c r="CVI1496" s="55"/>
      <c r="CVJ1496" s="55"/>
      <c r="CVK1496" s="55"/>
      <c r="CVL1496" s="55"/>
      <c r="CVM1496" s="55"/>
      <c r="CVN1496" s="55"/>
      <c r="CVO1496" s="55"/>
      <c r="CVP1496" s="55"/>
      <c r="CVQ1496" s="55"/>
      <c r="CVR1496" s="55"/>
      <c r="CVS1496" s="55"/>
      <c r="CVT1496" s="55"/>
      <c r="CVU1496" s="55"/>
      <c r="CVV1496" s="55"/>
      <c r="CVW1496" s="55"/>
      <c r="CVX1496" s="55"/>
      <c r="CVY1496" s="55"/>
      <c r="CVZ1496" s="55"/>
      <c r="CWA1496" s="55"/>
      <c r="CWB1496" s="55"/>
      <c r="CWC1496" s="55"/>
      <c r="CWD1496" s="55"/>
      <c r="CWE1496" s="55"/>
      <c r="CWF1496" s="55"/>
      <c r="CWG1496" s="55"/>
      <c r="CWH1496" s="55"/>
      <c r="CWI1496" s="55"/>
      <c r="CWJ1496" s="55"/>
      <c r="CWK1496" s="55"/>
      <c r="CWL1496" s="55"/>
      <c r="CWM1496" s="55"/>
      <c r="CWN1496" s="55"/>
      <c r="CWO1496" s="55"/>
      <c r="CWP1496" s="55"/>
      <c r="CWQ1496" s="55"/>
      <c r="CWR1496" s="55"/>
      <c r="CWS1496" s="55"/>
      <c r="CWT1496" s="55"/>
      <c r="CWU1496" s="55"/>
      <c r="CWV1496" s="55"/>
      <c r="CWW1496" s="55"/>
      <c r="CWX1496" s="55"/>
      <c r="CWY1496" s="55"/>
      <c r="CWZ1496" s="55"/>
      <c r="CXA1496" s="55"/>
      <c r="CXB1496" s="55"/>
      <c r="CXC1496" s="55"/>
      <c r="CXD1496" s="55"/>
      <c r="CXE1496" s="55"/>
      <c r="CXF1496" s="55"/>
      <c r="CXG1496" s="55"/>
      <c r="CXH1496" s="55"/>
      <c r="CXI1496" s="55"/>
      <c r="CXJ1496" s="55"/>
      <c r="CXK1496" s="55"/>
      <c r="CXL1496" s="55"/>
      <c r="CXM1496" s="55"/>
      <c r="CXN1496" s="55"/>
      <c r="CXO1496" s="55"/>
      <c r="CXP1496" s="55"/>
      <c r="CXQ1496" s="55"/>
      <c r="CXR1496" s="55"/>
      <c r="CXS1496" s="55"/>
      <c r="CXT1496" s="55"/>
      <c r="CXU1496" s="55"/>
      <c r="CXV1496" s="55"/>
      <c r="CXW1496" s="55"/>
      <c r="CXX1496" s="55"/>
      <c r="CXY1496" s="55"/>
      <c r="CXZ1496" s="55"/>
      <c r="CYA1496" s="55"/>
      <c r="CYB1496" s="55"/>
      <c r="CYC1496" s="55"/>
      <c r="CYD1496" s="55"/>
      <c r="CYE1496" s="55"/>
      <c r="CYF1496" s="55"/>
      <c r="CYG1496" s="55"/>
      <c r="CYH1496" s="55"/>
      <c r="CYI1496" s="55"/>
      <c r="CYJ1496" s="55"/>
      <c r="CYK1496" s="55"/>
      <c r="CYL1496" s="55"/>
      <c r="CYM1496" s="55"/>
      <c r="CYN1496" s="55"/>
      <c r="CYO1496" s="55"/>
      <c r="CYP1496" s="55"/>
      <c r="CYQ1496" s="55"/>
      <c r="CYR1496" s="55"/>
      <c r="CYS1496" s="55"/>
      <c r="CYT1496" s="55"/>
      <c r="CYU1496" s="55"/>
      <c r="CYV1496" s="55"/>
      <c r="CYW1496" s="55"/>
      <c r="CYX1496" s="55"/>
      <c r="CYY1496" s="55"/>
      <c r="CYZ1496" s="55"/>
      <c r="CZA1496" s="55"/>
      <c r="CZB1496" s="55"/>
      <c r="CZC1496" s="55"/>
      <c r="CZD1496" s="55"/>
      <c r="CZE1496" s="55"/>
      <c r="CZF1496" s="55"/>
      <c r="CZG1496" s="55"/>
      <c r="CZH1496" s="55"/>
      <c r="CZI1496" s="55"/>
      <c r="CZJ1496" s="55"/>
      <c r="CZK1496" s="55"/>
      <c r="CZL1496" s="55"/>
      <c r="CZM1496" s="55"/>
      <c r="CZN1496" s="55"/>
      <c r="CZO1496" s="55"/>
      <c r="CZP1496" s="55"/>
      <c r="CZQ1496" s="55"/>
      <c r="CZR1496" s="55"/>
      <c r="CZS1496" s="55"/>
      <c r="CZT1496" s="55"/>
      <c r="CZU1496" s="55"/>
      <c r="CZV1496" s="55"/>
      <c r="CZW1496" s="55"/>
      <c r="CZX1496" s="55"/>
      <c r="CZY1496" s="55"/>
      <c r="CZZ1496" s="55"/>
      <c r="DAA1496" s="55"/>
      <c r="DAB1496" s="55"/>
      <c r="DAC1496" s="55"/>
      <c r="DAD1496" s="55"/>
      <c r="DAE1496" s="55"/>
      <c r="DAF1496" s="55"/>
      <c r="DAG1496" s="55"/>
      <c r="DAH1496" s="55"/>
      <c r="DAI1496" s="55"/>
      <c r="DAJ1496" s="55"/>
      <c r="DAK1496" s="55"/>
      <c r="DAL1496" s="55"/>
      <c r="DAM1496" s="55"/>
      <c r="DAN1496" s="55"/>
      <c r="DAO1496" s="55"/>
      <c r="DAP1496" s="55"/>
      <c r="DAQ1496" s="55"/>
      <c r="DAR1496" s="55"/>
      <c r="DAS1496" s="55"/>
      <c r="DAT1496" s="55"/>
      <c r="DAU1496" s="55"/>
      <c r="DAV1496" s="55"/>
      <c r="DAW1496" s="55"/>
      <c r="DAX1496" s="55"/>
      <c r="DAY1496" s="55"/>
      <c r="DAZ1496" s="55"/>
      <c r="DBA1496" s="55"/>
      <c r="DBB1496" s="55"/>
      <c r="DBC1496" s="55"/>
      <c r="DBD1496" s="55"/>
      <c r="DBE1496" s="55"/>
      <c r="DBF1496" s="55"/>
      <c r="DBG1496" s="55"/>
      <c r="DBH1496" s="55"/>
      <c r="DBI1496" s="55"/>
      <c r="DBJ1496" s="55"/>
      <c r="DBK1496" s="55"/>
      <c r="DBL1496" s="55"/>
      <c r="DBM1496" s="55"/>
      <c r="DBN1496" s="55"/>
      <c r="DBO1496" s="55"/>
      <c r="DBP1496" s="55"/>
      <c r="DBQ1496" s="55"/>
      <c r="DBR1496" s="55"/>
      <c r="DBS1496" s="55"/>
      <c r="DBT1496" s="55"/>
      <c r="DBU1496" s="55"/>
      <c r="DBV1496" s="55"/>
      <c r="DBW1496" s="55"/>
      <c r="DBX1496" s="55"/>
      <c r="DBY1496" s="55"/>
      <c r="DBZ1496" s="55"/>
      <c r="DCA1496" s="55"/>
      <c r="DCB1496" s="55"/>
      <c r="DCC1496" s="55"/>
      <c r="DCD1496" s="55"/>
      <c r="DCE1496" s="55"/>
      <c r="DCF1496" s="55"/>
      <c r="DCG1496" s="55"/>
      <c r="DCH1496" s="55"/>
      <c r="DCI1496" s="55"/>
      <c r="DCJ1496" s="55"/>
      <c r="DCK1496" s="55"/>
      <c r="DCL1496" s="55"/>
      <c r="DCM1496" s="55"/>
      <c r="DCN1496" s="55"/>
      <c r="DCO1496" s="55"/>
      <c r="DCP1496" s="55"/>
      <c r="DCQ1496" s="55"/>
      <c r="DCR1496" s="55"/>
      <c r="DCS1496" s="55"/>
      <c r="DCT1496" s="55"/>
      <c r="DCU1496" s="55"/>
      <c r="DCV1496" s="55"/>
      <c r="DCW1496" s="55"/>
      <c r="DCX1496" s="55"/>
      <c r="DCY1496" s="55"/>
      <c r="DCZ1496" s="55"/>
      <c r="DDA1496" s="55"/>
      <c r="DDB1496" s="55"/>
      <c r="DDC1496" s="55"/>
      <c r="DDD1496" s="55"/>
      <c r="DDE1496" s="55"/>
      <c r="DDF1496" s="55"/>
      <c r="DDG1496" s="55"/>
      <c r="DDH1496" s="55"/>
      <c r="DDI1496" s="55"/>
      <c r="DDJ1496" s="55"/>
      <c r="DDK1496" s="55"/>
      <c r="DDL1496" s="55"/>
      <c r="DDM1496" s="55"/>
      <c r="DDN1496" s="55"/>
      <c r="DDO1496" s="55"/>
      <c r="DDP1496" s="55"/>
      <c r="DDQ1496" s="55"/>
      <c r="DDR1496" s="55"/>
      <c r="DDS1496" s="55"/>
      <c r="DDT1496" s="55"/>
      <c r="DDU1496" s="55"/>
      <c r="DDV1496" s="55"/>
      <c r="DDW1496" s="55"/>
      <c r="DDX1496" s="55"/>
      <c r="DDY1496" s="55"/>
      <c r="DDZ1496" s="55"/>
      <c r="DEA1496" s="55"/>
      <c r="DEB1496" s="55"/>
      <c r="DEC1496" s="55"/>
      <c r="DED1496" s="55"/>
      <c r="DEE1496" s="55"/>
      <c r="DEF1496" s="55"/>
      <c r="DEG1496" s="55"/>
      <c r="DEH1496" s="55"/>
      <c r="DEI1496" s="55"/>
      <c r="DEJ1496" s="55"/>
      <c r="DEK1496" s="55"/>
      <c r="DEL1496" s="55"/>
      <c r="DEM1496" s="55"/>
      <c r="DEN1496" s="55"/>
      <c r="DEO1496" s="55"/>
      <c r="DEP1496" s="55"/>
      <c r="DEQ1496" s="55"/>
      <c r="DER1496" s="55"/>
      <c r="DES1496" s="55"/>
      <c r="DET1496" s="55"/>
      <c r="DEU1496" s="55"/>
      <c r="DEV1496" s="55"/>
      <c r="DEW1496" s="55"/>
      <c r="DEX1496" s="55"/>
      <c r="DEY1496" s="55"/>
      <c r="DEZ1496" s="55"/>
      <c r="DFA1496" s="55"/>
      <c r="DFB1496" s="55"/>
      <c r="DFC1496" s="55"/>
      <c r="DFD1496" s="55"/>
      <c r="DFE1496" s="55"/>
      <c r="DFF1496" s="55"/>
      <c r="DFG1496" s="55"/>
      <c r="DFH1496" s="55"/>
      <c r="DFI1496" s="55"/>
      <c r="DFJ1496" s="55"/>
      <c r="DFK1496" s="55"/>
      <c r="DFL1496" s="55"/>
      <c r="DFM1496" s="55"/>
      <c r="DFN1496" s="55"/>
      <c r="DFO1496" s="55"/>
      <c r="DFP1496" s="55"/>
      <c r="DFQ1496" s="55"/>
      <c r="DFR1496" s="55"/>
      <c r="DFS1496" s="55"/>
      <c r="DFT1496" s="55"/>
      <c r="DFU1496" s="55"/>
      <c r="DFV1496" s="55"/>
      <c r="DFW1496" s="55"/>
      <c r="DFX1496" s="55"/>
      <c r="DFY1496" s="55"/>
      <c r="DFZ1496" s="55"/>
      <c r="DGA1496" s="55"/>
      <c r="DGB1496" s="55"/>
      <c r="DGC1496" s="55"/>
      <c r="DGD1496" s="55"/>
      <c r="DGE1496" s="55"/>
      <c r="DGF1496" s="55"/>
      <c r="DGG1496" s="55"/>
      <c r="DGH1496" s="55"/>
      <c r="DGI1496" s="55"/>
      <c r="DGJ1496" s="55"/>
      <c r="DGK1496" s="55"/>
      <c r="DGL1496" s="55"/>
      <c r="DGM1496" s="55"/>
      <c r="DGN1496" s="55"/>
      <c r="DGO1496" s="55"/>
      <c r="DGP1496" s="55"/>
      <c r="DGQ1496" s="55"/>
      <c r="DGR1496" s="55"/>
      <c r="DGS1496" s="55"/>
      <c r="DGT1496" s="55"/>
      <c r="DGU1496" s="55"/>
      <c r="DGV1496" s="55"/>
      <c r="DGW1496" s="55"/>
      <c r="DGX1496" s="55"/>
      <c r="DGY1496" s="55"/>
      <c r="DGZ1496" s="55"/>
      <c r="DHA1496" s="55"/>
      <c r="DHB1496" s="55"/>
      <c r="DHC1496" s="55"/>
      <c r="DHD1496" s="55"/>
      <c r="DHE1496" s="55"/>
      <c r="DHF1496" s="55"/>
      <c r="DHG1496" s="55"/>
      <c r="DHH1496" s="55"/>
      <c r="DHI1496" s="55"/>
      <c r="DHJ1496" s="55"/>
      <c r="DHK1496" s="55"/>
      <c r="DHL1496" s="55"/>
      <c r="DHM1496" s="55"/>
      <c r="DHN1496" s="55"/>
      <c r="DHO1496" s="55"/>
      <c r="DHP1496" s="55"/>
      <c r="DHQ1496" s="55"/>
      <c r="DHR1496" s="55"/>
      <c r="DHS1496" s="55"/>
      <c r="DHT1496" s="55"/>
      <c r="DHU1496" s="55"/>
      <c r="DHV1496" s="55"/>
      <c r="DHW1496" s="55"/>
      <c r="DHX1496" s="55"/>
      <c r="DHY1496" s="55"/>
      <c r="DHZ1496" s="55"/>
      <c r="DIA1496" s="55"/>
      <c r="DIB1496" s="55"/>
      <c r="DIC1496" s="55"/>
      <c r="DID1496" s="55"/>
      <c r="DIE1496" s="55"/>
      <c r="DIF1496" s="55"/>
      <c r="DIG1496" s="55"/>
      <c r="DIH1496" s="55"/>
      <c r="DII1496" s="55"/>
      <c r="DIJ1496" s="55"/>
      <c r="DIK1496" s="55"/>
      <c r="DIL1496" s="55"/>
      <c r="DIM1496" s="55"/>
      <c r="DIN1496" s="55"/>
      <c r="DIO1496" s="55"/>
      <c r="DIP1496" s="55"/>
      <c r="DIQ1496" s="55"/>
      <c r="DIR1496" s="55"/>
      <c r="DIS1496" s="55"/>
      <c r="DIT1496" s="55"/>
      <c r="DIU1496" s="55"/>
      <c r="DIV1496" s="55"/>
      <c r="DIW1496" s="55"/>
      <c r="DIX1496" s="55"/>
      <c r="DIY1496" s="55"/>
      <c r="DIZ1496" s="55"/>
      <c r="DJA1496" s="55"/>
      <c r="DJB1496" s="55"/>
      <c r="DJC1496" s="55"/>
      <c r="DJD1496" s="55"/>
      <c r="DJE1496" s="55"/>
      <c r="DJF1496" s="55"/>
      <c r="DJG1496" s="55"/>
      <c r="DJH1496" s="55"/>
      <c r="DJI1496" s="55"/>
      <c r="DJJ1496" s="55"/>
      <c r="DJK1496" s="55"/>
      <c r="DJL1496" s="55"/>
      <c r="DJM1496" s="55"/>
      <c r="DJN1496" s="55"/>
      <c r="DJO1496" s="55"/>
      <c r="DJP1496" s="55"/>
      <c r="DJQ1496" s="55"/>
      <c r="DJR1496" s="55"/>
      <c r="DJS1496" s="55"/>
      <c r="DJT1496" s="55"/>
      <c r="DJU1496" s="55"/>
      <c r="DJV1496" s="55"/>
      <c r="DJW1496" s="55"/>
      <c r="DJX1496" s="55"/>
      <c r="DJY1496" s="55"/>
      <c r="DJZ1496" s="55"/>
      <c r="DKA1496" s="55"/>
      <c r="DKB1496" s="55"/>
      <c r="DKC1496" s="55"/>
      <c r="DKD1496" s="55"/>
      <c r="DKE1496" s="55"/>
      <c r="DKF1496" s="55"/>
      <c r="DKG1496" s="55"/>
      <c r="DKH1496" s="55"/>
      <c r="DKI1496" s="55"/>
      <c r="DKJ1496" s="55"/>
      <c r="DKK1496" s="55"/>
      <c r="DKL1496" s="55"/>
      <c r="DKM1496" s="55"/>
      <c r="DKN1496" s="55"/>
      <c r="DKO1496" s="55"/>
      <c r="DKP1496" s="55"/>
      <c r="DKQ1496" s="55"/>
      <c r="DKR1496" s="55"/>
      <c r="DKS1496" s="55"/>
      <c r="DKT1496" s="55"/>
      <c r="DKU1496" s="55"/>
      <c r="DKV1496" s="55"/>
      <c r="DKW1496" s="55"/>
      <c r="DKX1496" s="55"/>
      <c r="DKY1496" s="55"/>
      <c r="DKZ1496" s="55"/>
      <c r="DLA1496" s="55"/>
      <c r="DLB1496" s="55"/>
      <c r="DLC1496" s="55"/>
      <c r="DLD1496" s="55"/>
      <c r="DLE1496" s="55"/>
      <c r="DLF1496" s="55"/>
      <c r="DLG1496" s="55"/>
      <c r="DLH1496" s="55"/>
      <c r="DLI1496" s="55"/>
      <c r="DLJ1496" s="55"/>
      <c r="DLK1496" s="55"/>
      <c r="DLL1496" s="55"/>
      <c r="DLM1496" s="55"/>
      <c r="DLN1496" s="55"/>
      <c r="DLO1496" s="55"/>
      <c r="DLP1496" s="55"/>
      <c r="DLQ1496" s="55"/>
      <c r="DLR1496" s="55"/>
      <c r="DLS1496" s="55"/>
      <c r="DLT1496" s="55"/>
      <c r="DLU1496" s="55"/>
      <c r="DLV1496" s="55"/>
      <c r="DLW1496" s="55"/>
      <c r="DLX1496" s="55"/>
      <c r="DLY1496" s="55"/>
      <c r="DLZ1496" s="55"/>
      <c r="DMA1496" s="55"/>
      <c r="DMB1496" s="55"/>
      <c r="DMC1496" s="55"/>
      <c r="DMD1496" s="55"/>
      <c r="DME1496" s="55"/>
      <c r="DMF1496" s="55"/>
      <c r="DMG1496" s="55"/>
      <c r="DMH1496" s="55"/>
      <c r="DMI1496" s="55"/>
      <c r="DMJ1496" s="55"/>
      <c r="DMK1496" s="55"/>
      <c r="DML1496" s="55"/>
      <c r="DMM1496" s="55"/>
      <c r="DMN1496" s="55"/>
      <c r="DMO1496" s="55"/>
      <c r="DMP1496" s="55"/>
      <c r="DMQ1496" s="55"/>
      <c r="DMR1496" s="55"/>
      <c r="DMS1496" s="55"/>
      <c r="DMT1496" s="55"/>
      <c r="DMU1496" s="55"/>
      <c r="DMV1496" s="55"/>
      <c r="DMW1496" s="55"/>
      <c r="DMX1496" s="55"/>
      <c r="DMY1496" s="55"/>
      <c r="DMZ1496" s="55"/>
      <c r="DNA1496" s="55"/>
      <c r="DNB1496" s="55"/>
      <c r="DNC1496" s="55"/>
      <c r="DND1496" s="55"/>
      <c r="DNE1496" s="55"/>
      <c r="DNF1496" s="55"/>
      <c r="DNG1496" s="55"/>
      <c r="DNH1496" s="55"/>
      <c r="DNI1496" s="55"/>
      <c r="DNJ1496" s="55"/>
      <c r="DNK1496" s="55"/>
      <c r="DNL1496" s="55"/>
      <c r="DNM1496" s="55"/>
      <c r="DNN1496" s="55"/>
      <c r="DNO1496" s="55"/>
      <c r="DNP1496" s="55"/>
      <c r="DNQ1496" s="55"/>
      <c r="DNR1496" s="55"/>
      <c r="DNS1496" s="55"/>
      <c r="DNT1496" s="55"/>
      <c r="DNU1496" s="55"/>
      <c r="DNV1496" s="55"/>
      <c r="DNW1496" s="55"/>
      <c r="DNX1496" s="55"/>
      <c r="DNY1496" s="55"/>
      <c r="DNZ1496" s="55"/>
      <c r="DOA1496" s="55"/>
      <c r="DOB1496" s="55"/>
      <c r="DOC1496" s="55"/>
      <c r="DOD1496" s="55"/>
      <c r="DOE1496" s="55"/>
      <c r="DOF1496" s="55"/>
      <c r="DOG1496" s="55"/>
      <c r="DOH1496" s="55"/>
      <c r="DOI1496" s="55"/>
      <c r="DOJ1496" s="55"/>
      <c r="DOK1496" s="55"/>
      <c r="DOL1496" s="55"/>
      <c r="DOM1496" s="55"/>
      <c r="DON1496" s="55"/>
      <c r="DOO1496" s="55"/>
      <c r="DOP1496" s="55"/>
      <c r="DOQ1496" s="55"/>
      <c r="DOR1496" s="55"/>
      <c r="DOS1496" s="55"/>
      <c r="DOT1496" s="55"/>
      <c r="DOU1496" s="55"/>
      <c r="DOV1496" s="55"/>
      <c r="DOW1496" s="55"/>
      <c r="DOX1496" s="55"/>
      <c r="DOY1496" s="55"/>
      <c r="DOZ1496" s="55"/>
      <c r="DPA1496" s="55"/>
      <c r="DPB1496" s="55"/>
      <c r="DPC1496" s="55"/>
      <c r="DPD1496" s="55"/>
      <c r="DPE1496" s="55"/>
      <c r="DPF1496" s="55"/>
      <c r="DPG1496" s="55"/>
      <c r="DPH1496" s="55"/>
      <c r="DPI1496" s="55"/>
      <c r="DPJ1496" s="55"/>
      <c r="DPK1496" s="55"/>
      <c r="DPL1496" s="55"/>
      <c r="DPM1496" s="55"/>
      <c r="DPN1496" s="55"/>
      <c r="DPO1496" s="55"/>
      <c r="DPP1496" s="55"/>
      <c r="DPQ1496" s="55"/>
      <c r="DPR1496" s="55"/>
      <c r="DPS1496" s="55"/>
      <c r="DPT1496" s="55"/>
      <c r="DPU1496" s="55"/>
      <c r="DPV1496" s="55"/>
      <c r="DPW1496" s="55"/>
      <c r="DPX1496" s="55"/>
      <c r="DPY1496" s="55"/>
      <c r="DPZ1496" s="55"/>
      <c r="DQA1496" s="55"/>
      <c r="DQB1496" s="55"/>
      <c r="DQC1496" s="55"/>
      <c r="DQD1496" s="55"/>
      <c r="DQE1496" s="55"/>
      <c r="DQF1496" s="55"/>
      <c r="DQG1496" s="55"/>
      <c r="DQH1496" s="55"/>
      <c r="DQI1496" s="55"/>
      <c r="DQJ1496" s="55"/>
      <c r="DQK1496" s="55"/>
      <c r="DQL1496" s="55"/>
      <c r="DQM1496" s="55"/>
      <c r="DQN1496" s="55"/>
      <c r="DQO1496" s="55"/>
      <c r="DQP1496" s="55"/>
      <c r="DQQ1496" s="55"/>
      <c r="DQR1496" s="55"/>
      <c r="DQS1496" s="55"/>
      <c r="DQT1496" s="55"/>
      <c r="DQU1496" s="55"/>
      <c r="DQV1496" s="55"/>
      <c r="DQW1496" s="55"/>
      <c r="DQX1496" s="55"/>
      <c r="DQY1496" s="55"/>
      <c r="DQZ1496" s="55"/>
      <c r="DRA1496" s="55"/>
      <c r="DRB1496" s="55"/>
      <c r="DRC1496" s="55"/>
      <c r="DRD1496" s="55"/>
      <c r="DRE1496" s="55"/>
      <c r="DRF1496" s="55"/>
      <c r="DRG1496" s="55"/>
      <c r="DRH1496" s="55"/>
      <c r="DRI1496" s="55"/>
      <c r="DRJ1496" s="55"/>
      <c r="DRK1496" s="55"/>
      <c r="DRL1496" s="55"/>
      <c r="DRM1496" s="55"/>
      <c r="DRN1496" s="55"/>
      <c r="DRO1496" s="55"/>
      <c r="DRP1496" s="55"/>
      <c r="DRQ1496" s="55"/>
      <c r="DRR1496" s="55"/>
      <c r="DRS1496" s="55"/>
      <c r="DRT1496" s="55"/>
      <c r="DRU1496" s="55"/>
      <c r="DRV1496" s="55"/>
      <c r="DRW1496" s="55"/>
      <c r="DRX1496" s="55"/>
      <c r="DRY1496" s="55"/>
      <c r="DRZ1496" s="55"/>
      <c r="DSA1496" s="55"/>
      <c r="DSB1496" s="55"/>
      <c r="DSC1496" s="55"/>
      <c r="DSD1496" s="55"/>
      <c r="DSE1496" s="55"/>
      <c r="DSF1496" s="55"/>
      <c r="DSG1496" s="55"/>
      <c r="DSH1496" s="55"/>
      <c r="DSI1496" s="55"/>
      <c r="DSJ1496" s="55"/>
      <c r="DSK1496" s="55"/>
      <c r="DSL1496" s="55"/>
      <c r="DSM1496" s="55"/>
      <c r="DSN1496" s="55"/>
      <c r="DSO1496" s="55"/>
      <c r="DSP1496" s="55"/>
      <c r="DSQ1496" s="55"/>
      <c r="DSR1496" s="55"/>
      <c r="DSS1496" s="55"/>
      <c r="DST1496" s="55"/>
      <c r="DSU1496" s="55"/>
      <c r="DSV1496" s="55"/>
      <c r="DSW1496" s="55"/>
      <c r="DSX1496" s="55"/>
      <c r="DSY1496" s="55"/>
      <c r="DSZ1496" s="55"/>
      <c r="DTA1496" s="55"/>
      <c r="DTB1496" s="55"/>
      <c r="DTC1496" s="55"/>
      <c r="DTD1496" s="55"/>
      <c r="DTE1496" s="55"/>
      <c r="DTF1496" s="55"/>
      <c r="DTG1496" s="55"/>
      <c r="DTH1496" s="55"/>
      <c r="DTI1496" s="55"/>
      <c r="DTJ1496" s="55"/>
      <c r="DTK1496" s="55"/>
      <c r="DTL1496" s="55"/>
      <c r="DTM1496" s="55"/>
      <c r="DTN1496" s="55"/>
      <c r="DTO1496" s="55"/>
      <c r="DTP1496" s="55"/>
      <c r="DTQ1496" s="55"/>
      <c r="DTR1496" s="55"/>
      <c r="DTS1496" s="55"/>
      <c r="DTT1496" s="55"/>
      <c r="DTU1496" s="55"/>
      <c r="DTV1496" s="55"/>
      <c r="DTW1496" s="55"/>
      <c r="DTX1496" s="55"/>
      <c r="DTY1496" s="55"/>
      <c r="DTZ1496" s="55"/>
      <c r="DUA1496" s="55"/>
      <c r="DUB1496" s="55"/>
      <c r="DUC1496" s="55"/>
      <c r="DUD1496" s="55"/>
      <c r="DUE1496" s="55"/>
      <c r="DUF1496" s="55"/>
      <c r="DUG1496" s="55"/>
      <c r="DUH1496" s="55"/>
      <c r="DUI1496" s="55"/>
      <c r="DUJ1496" s="55"/>
      <c r="DUK1496" s="55"/>
      <c r="DUL1496" s="55"/>
      <c r="DUM1496" s="55"/>
      <c r="DUN1496" s="55"/>
      <c r="DUO1496" s="55"/>
      <c r="DUP1496" s="55"/>
      <c r="DUQ1496" s="55"/>
      <c r="DUR1496" s="55"/>
      <c r="DUS1496" s="55"/>
      <c r="DUT1496" s="55"/>
      <c r="DUU1496" s="55"/>
      <c r="DUV1496" s="55"/>
      <c r="DUW1496" s="55"/>
      <c r="DUX1496" s="55"/>
      <c r="DUY1496" s="55"/>
      <c r="DUZ1496" s="55"/>
      <c r="DVA1496" s="55"/>
      <c r="DVB1496" s="55"/>
      <c r="DVC1496" s="55"/>
      <c r="DVD1496" s="55"/>
      <c r="DVE1496" s="55"/>
      <c r="DVF1496" s="55"/>
      <c r="DVG1496" s="55"/>
      <c r="DVH1496" s="55"/>
      <c r="DVI1496" s="55"/>
      <c r="DVJ1496" s="55"/>
      <c r="DVK1496" s="55"/>
      <c r="DVL1496" s="55"/>
      <c r="DVM1496" s="55"/>
      <c r="DVN1496" s="55"/>
      <c r="DVO1496" s="55"/>
      <c r="DVP1496" s="55"/>
      <c r="DVQ1496" s="55"/>
      <c r="DVR1496" s="55"/>
      <c r="DVS1496" s="55"/>
      <c r="DVT1496" s="55"/>
      <c r="DVU1496" s="55"/>
      <c r="DVV1496" s="55"/>
      <c r="DVW1496" s="55"/>
      <c r="DVX1496" s="55"/>
      <c r="DVY1496" s="55"/>
      <c r="DVZ1496" s="55"/>
      <c r="DWA1496" s="55"/>
      <c r="DWB1496" s="55"/>
      <c r="DWC1496" s="55"/>
      <c r="DWD1496" s="55"/>
      <c r="DWE1496" s="55"/>
      <c r="DWF1496" s="55"/>
      <c r="DWG1496" s="55"/>
      <c r="DWH1496" s="55"/>
      <c r="DWI1496" s="55"/>
      <c r="DWJ1496" s="55"/>
      <c r="DWK1496" s="55"/>
      <c r="DWL1496" s="55"/>
      <c r="DWM1496" s="55"/>
      <c r="DWN1496" s="55"/>
      <c r="DWO1496" s="55"/>
      <c r="DWP1496" s="55"/>
      <c r="DWQ1496" s="55"/>
      <c r="DWR1496" s="55"/>
      <c r="DWS1496" s="55"/>
      <c r="DWT1496" s="55"/>
      <c r="DWU1496" s="55"/>
      <c r="DWV1496" s="55"/>
      <c r="DWW1496" s="55"/>
      <c r="DWX1496" s="55"/>
      <c r="DWY1496" s="55"/>
      <c r="DWZ1496" s="55"/>
      <c r="DXA1496" s="55"/>
      <c r="DXB1496" s="55"/>
      <c r="DXC1496" s="55"/>
      <c r="DXD1496" s="55"/>
      <c r="DXE1496" s="55"/>
      <c r="DXF1496" s="55"/>
      <c r="DXG1496" s="55"/>
      <c r="DXH1496" s="55"/>
      <c r="DXI1496" s="55"/>
      <c r="DXJ1496" s="55"/>
      <c r="DXK1496" s="55"/>
      <c r="DXL1496" s="55"/>
      <c r="DXM1496" s="55"/>
      <c r="DXN1496" s="55"/>
      <c r="DXO1496" s="55"/>
      <c r="DXP1496" s="55"/>
      <c r="DXQ1496" s="55"/>
      <c r="DXR1496" s="55"/>
      <c r="DXS1496" s="55"/>
      <c r="DXT1496" s="55"/>
      <c r="DXU1496" s="55"/>
      <c r="DXV1496" s="55"/>
      <c r="DXW1496" s="55"/>
      <c r="DXX1496" s="55"/>
      <c r="DXY1496" s="55"/>
      <c r="DXZ1496" s="55"/>
      <c r="DYA1496" s="55"/>
      <c r="DYB1496" s="55"/>
      <c r="DYC1496" s="55"/>
      <c r="DYD1496" s="55"/>
      <c r="DYE1496" s="55"/>
      <c r="DYF1496" s="55"/>
      <c r="DYG1496" s="55"/>
      <c r="DYH1496" s="55"/>
      <c r="DYI1496" s="55"/>
      <c r="DYJ1496" s="55"/>
      <c r="DYK1496" s="55"/>
      <c r="DYL1496" s="55"/>
      <c r="DYM1496" s="55"/>
      <c r="DYN1496" s="55"/>
      <c r="DYO1496" s="55"/>
      <c r="DYP1496" s="55"/>
      <c r="DYQ1496" s="55"/>
      <c r="DYR1496" s="55"/>
      <c r="DYS1496" s="55"/>
      <c r="DYT1496" s="55"/>
      <c r="DYU1496" s="55"/>
      <c r="DYV1496" s="55"/>
      <c r="DYW1496" s="55"/>
      <c r="DYX1496" s="55"/>
      <c r="DYY1496" s="55"/>
      <c r="DYZ1496" s="55"/>
      <c r="DZA1496" s="55"/>
      <c r="DZB1496" s="55"/>
      <c r="DZC1496" s="55"/>
      <c r="DZD1496" s="55"/>
      <c r="DZE1496" s="55"/>
      <c r="DZF1496" s="55"/>
      <c r="DZG1496" s="55"/>
      <c r="DZH1496" s="55"/>
      <c r="DZI1496" s="55"/>
      <c r="DZJ1496" s="55"/>
      <c r="DZK1496" s="55"/>
      <c r="DZL1496" s="55"/>
      <c r="DZM1496" s="55"/>
      <c r="DZN1496" s="55"/>
      <c r="DZO1496" s="55"/>
      <c r="DZP1496" s="55"/>
      <c r="DZQ1496" s="55"/>
      <c r="DZR1496" s="55"/>
      <c r="DZS1496" s="55"/>
      <c r="DZT1496" s="55"/>
      <c r="DZU1496" s="55"/>
      <c r="DZV1496" s="55"/>
      <c r="DZW1496" s="55"/>
      <c r="DZX1496" s="55"/>
      <c r="DZY1496" s="55"/>
      <c r="DZZ1496" s="55"/>
      <c r="EAA1496" s="55"/>
      <c r="EAB1496" s="55"/>
      <c r="EAC1496" s="55"/>
      <c r="EAD1496" s="55"/>
      <c r="EAE1496" s="55"/>
      <c r="EAF1496" s="55"/>
      <c r="EAG1496" s="55"/>
      <c r="EAH1496" s="55"/>
      <c r="EAI1496" s="55"/>
      <c r="EAJ1496" s="55"/>
      <c r="EAK1496" s="55"/>
      <c r="EAL1496" s="55"/>
      <c r="EAM1496" s="55"/>
      <c r="EAN1496" s="55"/>
      <c r="EAO1496" s="55"/>
      <c r="EAP1496" s="55"/>
      <c r="EAQ1496" s="55"/>
      <c r="EAR1496" s="55"/>
      <c r="EAS1496" s="55"/>
      <c r="EAT1496" s="55"/>
      <c r="EAU1496" s="55"/>
      <c r="EAV1496" s="55"/>
      <c r="EAW1496" s="55"/>
      <c r="EAX1496" s="55"/>
      <c r="EAY1496" s="55"/>
      <c r="EAZ1496" s="55"/>
      <c r="EBA1496" s="55"/>
      <c r="EBB1496" s="55"/>
      <c r="EBC1496" s="55"/>
      <c r="EBD1496" s="55"/>
      <c r="EBE1496" s="55"/>
      <c r="EBF1496" s="55"/>
      <c r="EBG1496" s="55"/>
      <c r="EBH1496" s="55"/>
      <c r="EBI1496" s="55"/>
      <c r="EBJ1496" s="55"/>
      <c r="EBK1496" s="55"/>
      <c r="EBL1496" s="55"/>
      <c r="EBM1496" s="55"/>
      <c r="EBN1496" s="55"/>
      <c r="EBO1496" s="55"/>
      <c r="EBP1496" s="55"/>
      <c r="EBQ1496" s="55"/>
      <c r="EBR1496" s="55"/>
      <c r="EBS1496" s="55"/>
      <c r="EBT1496" s="55"/>
      <c r="EBU1496" s="55"/>
      <c r="EBV1496" s="55"/>
      <c r="EBW1496" s="55"/>
      <c r="EBX1496" s="55"/>
      <c r="EBY1496" s="55"/>
      <c r="EBZ1496" s="55"/>
      <c r="ECA1496" s="55"/>
      <c r="ECB1496" s="55"/>
      <c r="ECC1496" s="55"/>
      <c r="ECD1496" s="55"/>
      <c r="ECE1496" s="55"/>
      <c r="ECF1496" s="55"/>
      <c r="ECG1496" s="55"/>
      <c r="ECH1496" s="55"/>
      <c r="ECI1496" s="55"/>
      <c r="ECJ1496" s="55"/>
      <c r="ECK1496" s="55"/>
      <c r="ECL1496" s="55"/>
      <c r="ECM1496" s="55"/>
      <c r="ECN1496" s="55"/>
      <c r="ECO1496" s="55"/>
      <c r="ECP1496" s="55"/>
      <c r="ECQ1496" s="55"/>
      <c r="ECR1496" s="55"/>
      <c r="ECS1496" s="55"/>
      <c r="ECT1496" s="55"/>
      <c r="ECU1496" s="55"/>
      <c r="ECV1496" s="55"/>
      <c r="ECW1496" s="55"/>
      <c r="ECX1496" s="55"/>
      <c r="ECY1496" s="55"/>
      <c r="ECZ1496" s="55"/>
      <c r="EDA1496" s="55"/>
      <c r="EDB1496" s="55"/>
      <c r="EDC1496" s="55"/>
      <c r="EDD1496" s="55"/>
      <c r="EDE1496" s="55"/>
      <c r="EDF1496" s="55"/>
      <c r="EDG1496" s="55"/>
      <c r="EDH1496" s="55"/>
      <c r="EDI1496" s="55"/>
      <c r="EDJ1496" s="55"/>
      <c r="EDK1496" s="55"/>
      <c r="EDL1496" s="55"/>
      <c r="EDM1496" s="55"/>
      <c r="EDN1496" s="55"/>
      <c r="EDO1496" s="55"/>
      <c r="EDP1496" s="55"/>
      <c r="EDQ1496" s="55"/>
      <c r="EDR1496" s="55"/>
      <c r="EDS1496" s="55"/>
      <c r="EDT1496" s="55"/>
      <c r="EDU1496" s="55"/>
      <c r="EDV1496" s="55"/>
      <c r="EDW1496" s="55"/>
      <c r="EDX1496" s="55"/>
      <c r="EDY1496" s="55"/>
      <c r="EDZ1496" s="55"/>
      <c r="EEA1496" s="55"/>
      <c r="EEB1496" s="55"/>
      <c r="EEC1496" s="55"/>
      <c r="EED1496" s="55"/>
      <c r="EEE1496" s="55"/>
      <c r="EEF1496" s="55"/>
      <c r="EEG1496" s="55"/>
      <c r="EEH1496" s="55"/>
      <c r="EEI1496" s="55"/>
      <c r="EEJ1496" s="55"/>
      <c r="EEK1496" s="55"/>
      <c r="EEL1496" s="55"/>
      <c r="EEM1496" s="55"/>
      <c r="EEN1496" s="55"/>
      <c r="EEO1496" s="55"/>
      <c r="EEP1496" s="55"/>
      <c r="EEQ1496" s="55"/>
      <c r="EER1496" s="55"/>
      <c r="EES1496" s="55"/>
      <c r="EET1496" s="55"/>
      <c r="EEU1496" s="55"/>
      <c r="EEV1496" s="55"/>
      <c r="EEW1496" s="55"/>
      <c r="EEX1496" s="55"/>
      <c r="EEY1496" s="55"/>
      <c r="EEZ1496" s="55"/>
      <c r="EFA1496" s="55"/>
      <c r="EFB1496" s="55"/>
      <c r="EFC1496" s="55"/>
      <c r="EFD1496" s="55"/>
      <c r="EFE1496" s="55"/>
      <c r="EFF1496" s="55"/>
      <c r="EFG1496" s="55"/>
      <c r="EFH1496" s="55"/>
      <c r="EFI1496" s="55"/>
      <c r="EFJ1496" s="55"/>
      <c r="EFK1496" s="55"/>
      <c r="EFL1496" s="55"/>
      <c r="EFM1496" s="55"/>
      <c r="EFN1496" s="55"/>
      <c r="EFO1496" s="55"/>
      <c r="EFP1496" s="55"/>
      <c r="EFQ1496" s="55"/>
      <c r="EFR1496" s="55"/>
      <c r="EFS1496" s="55"/>
      <c r="EFT1496" s="55"/>
      <c r="EFU1496" s="55"/>
      <c r="EFV1496" s="55"/>
      <c r="EFW1496" s="55"/>
      <c r="EFX1496" s="55"/>
      <c r="EFY1496" s="55"/>
      <c r="EFZ1496" s="55"/>
      <c r="EGA1496" s="55"/>
      <c r="EGB1496" s="55"/>
      <c r="EGC1496" s="55"/>
      <c r="EGD1496" s="55"/>
      <c r="EGE1496" s="55"/>
      <c r="EGF1496" s="55"/>
      <c r="EGG1496" s="55"/>
      <c r="EGH1496" s="55"/>
      <c r="EGI1496" s="55"/>
      <c r="EGJ1496" s="55"/>
      <c r="EGK1496" s="55"/>
      <c r="EGL1496" s="55"/>
      <c r="EGM1496" s="55"/>
      <c r="EGN1496" s="55"/>
      <c r="EGO1496" s="55"/>
      <c r="EGP1496" s="55"/>
      <c r="EGQ1496" s="55"/>
      <c r="EGR1496" s="55"/>
      <c r="EGS1496" s="55"/>
      <c r="EGT1496" s="55"/>
      <c r="EGU1496" s="55"/>
      <c r="EGV1496" s="55"/>
      <c r="EGW1496" s="55"/>
      <c r="EGX1496" s="55"/>
      <c r="EGY1496" s="55"/>
      <c r="EGZ1496" s="55"/>
      <c r="EHA1496" s="55"/>
      <c r="EHB1496" s="55"/>
      <c r="EHC1496" s="55"/>
      <c r="EHD1496" s="55"/>
      <c r="EHE1496" s="55"/>
      <c r="EHF1496" s="55"/>
      <c r="EHG1496" s="55"/>
      <c r="EHH1496" s="55"/>
      <c r="EHI1496" s="55"/>
      <c r="EHJ1496" s="55"/>
      <c r="EHK1496" s="55"/>
      <c r="EHL1496" s="55"/>
      <c r="EHM1496" s="55"/>
      <c r="EHN1496" s="55"/>
      <c r="EHO1496" s="55"/>
      <c r="EHP1496" s="55"/>
      <c r="EHQ1496" s="55"/>
      <c r="EHR1496" s="55"/>
      <c r="EHS1496" s="55"/>
      <c r="EHT1496" s="55"/>
      <c r="EHU1496" s="55"/>
      <c r="EHV1496" s="55"/>
      <c r="EHW1496" s="55"/>
      <c r="EHX1496" s="55"/>
      <c r="EHY1496" s="55"/>
      <c r="EHZ1496" s="55"/>
      <c r="EIA1496" s="55"/>
      <c r="EIB1496" s="55"/>
      <c r="EIC1496" s="55"/>
      <c r="EID1496" s="55"/>
      <c r="EIE1496" s="55"/>
      <c r="EIF1496" s="55"/>
      <c r="EIG1496" s="55"/>
      <c r="EIH1496" s="55"/>
      <c r="EII1496" s="55"/>
      <c r="EIJ1496" s="55"/>
      <c r="EIK1496" s="55"/>
      <c r="EIL1496" s="55"/>
      <c r="EIM1496" s="55"/>
      <c r="EIN1496" s="55"/>
      <c r="EIO1496" s="55"/>
      <c r="EIP1496" s="55"/>
      <c r="EIQ1496" s="55"/>
      <c r="EIR1496" s="55"/>
      <c r="EIS1496" s="55"/>
      <c r="EIT1496" s="55"/>
      <c r="EIU1496" s="55"/>
      <c r="EIV1496" s="55"/>
      <c r="EIW1496" s="55"/>
      <c r="EIX1496" s="55"/>
      <c r="EIY1496" s="55"/>
      <c r="EIZ1496" s="55"/>
      <c r="EJA1496" s="55"/>
      <c r="EJB1496" s="55"/>
      <c r="EJC1496" s="55"/>
      <c r="EJD1496" s="55"/>
      <c r="EJE1496" s="55"/>
      <c r="EJF1496" s="55"/>
      <c r="EJG1496" s="55"/>
      <c r="EJH1496" s="55"/>
      <c r="EJI1496" s="55"/>
      <c r="EJJ1496" s="55"/>
      <c r="EJK1496" s="55"/>
      <c r="EJL1496" s="55"/>
      <c r="EJM1496" s="55"/>
      <c r="EJN1496" s="55"/>
      <c r="EJO1496" s="55"/>
      <c r="EJP1496" s="55"/>
      <c r="EJQ1496" s="55"/>
      <c r="EJR1496" s="55"/>
      <c r="EJS1496" s="55"/>
      <c r="EJT1496" s="55"/>
      <c r="EJU1496" s="55"/>
      <c r="EJV1496" s="55"/>
      <c r="EJW1496" s="55"/>
      <c r="EJX1496" s="55"/>
      <c r="EJY1496" s="55"/>
      <c r="EJZ1496" s="55"/>
      <c r="EKA1496" s="55"/>
      <c r="EKB1496" s="55"/>
      <c r="EKC1496" s="55"/>
      <c r="EKD1496" s="55"/>
      <c r="EKE1496" s="55"/>
      <c r="EKF1496" s="55"/>
      <c r="EKG1496" s="55"/>
      <c r="EKH1496" s="55"/>
      <c r="EKI1496" s="55"/>
      <c r="EKJ1496" s="55"/>
      <c r="EKK1496" s="55"/>
      <c r="EKL1496" s="55"/>
      <c r="EKM1496" s="55"/>
      <c r="EKN1496" s="55"/>
      <c r="EKO1496" s="55"/>
      <c r="EKP1496" s="55"/>
      <c r="EKQ1496" s="55"/>
      <c r="EKR1496" s="55"/>
      <c r="EKS1496" s="55"/>
      <c r="EKT1496" s="55"/>
      <c r="EKU1496" s="55"/>
      <c r="EKV1496" s="55"/>
      <c r="EKW1496" s="55"/>
      <c r="EKX1496" s="55"/>
      <c r="EKY1496" s="55"/>
      <c r="EKZ1496" s="55"/>
      <c r="ELA1496" s="55"/>
      <c r="ELB1496" s="55"/>
      <c r="ELC1496" s="55"/>
      <c r="ELD1496" s="55"/>
      <c r="ELE1496" s="55"/>
      <c r="ELF1496" s="55"/>
      <c r="ELG1496" s="55"/>
      <c r="ELH1496" s="55"/>
      <c r="ELI1496" s="55"/>
      <c r="ELJ1496" s="55"/>
      <c r="ELK1496" s="55"/>
      <c r="ELL1496" s="55"/>
      <c r="ELM1496" s="55"/>
      <c r="ELN1496" s="55"/>
      <c r="ELO1496" s="55"/>
      <c r="ELP1496" s="55"/>
      <c r="ELQ1496" s="55"/>
      <c r="ELR1496" s="55"/>
      <c r="ELS1496" s="55"/>
      <c r="ELT1496" s="55"/>
      <c r="ELU1496" s="55"/>
      <c r="ELV1496" s="55"/>
      <c r="ELW1496" s="55"/>
      <c r="ELX1496" s="55"/>
      <c r="ELY1496" s="55"/>
      <c r="ELZ1496" s="55"/>
      <c r="EMA1496" s="55"/>
      <c r="EMB1496" s="55"/>
      <c r="EMC1496" s="55"/>
      <c r="EMD1496" s="55"/>
      <c r="EME1496" s="55"/>
      <c r="EMF1496" s="55"/>
      <c r="EMG1496" s="55"/>
      <c r="EMH1496" s="55"/>
      <c r="EMI1496" s="55"/>
      <c r="EMJ1496" s="55"/>
      <c r="EMK1496" s="55"/>
      <c r="EML1496" s="55"/>
      <c r="EMM1496" s="55"/>
      <c r="EMN1496" s="55"/>
      <c r="EMO1496" s="55"/>
      <c r="EMP1496" s="55"/>
      <c r="EMQ1496" s="55"/>
      <c r="EMR1496" s="55"/>
      <c r="EMS1496" s="55"/>
      <c r="EMT1496" s="55"/>
      <c r="EMU1496" s="55"/>
      <c r="EMV1496" s="55"/>
      <c r="EMW1496" s="55"/>
      <c r="EMX1496" s="55"/>
      <c r="EMY1496" s="55"/>
      <c r="EMZ1496" s="55"/>
      <c r="ENA1496" s="55"/>
      <c r="ENB1496" s="55"/>
      <c r="ENC1496" s="55"/>
      <c r="END1496" s="55"/>
      <c r="ENE1496" s="55"/>
      <c r="ENF1496" s="55"/>
      <c r="ENG1496" s="55"/>
      <c r="ENH1496" s="55"/>
      <c r="ENI1496" s="55"/>
      <c r="ENJ1496" s="55"/>
      <c r="ENK1496" s="55"/>
      <c r="ENL1496" s="55"/>
      <c r="ENM1496" s="55"/>
      <c r="ENN1496" s="55"/>
      <c r="ENO1496" s="55"/>
      <c r="ENP1496" s="55"/>
      <c r="ENQ1496" s="55"/>
      <c r="ENR1496" s="55"/>
      <c r="ENS1496" s="55"/>
      <c r="ENT1496" s="55"/>
      <c r="ENU1496" s="55"/>
      <c r="ENV1496" s="55"/>
      <c r="ENW1496" s="55"/>
      <c r="ENX1496" s="55"/>
      <c r="ENY1496" s="55"/>
      <c r="ENZ1496" s="55"/>
      <c r="EOA1496" s="55"/>
      <c r="EOB1496" s="55"/>
      <c r="EOC1496" s="55"/>
      <c r="EOD1496" s="55"/>
      <c r="EOE1496" s="55"/>
      <c r="EOF1496" s="55"/>
      <c r="EOG1496" s="55"/>
      <c r="EOH1496" s="55"/>
      <c r="EOI1496" s="55"/>
      <c r="EOJ1496" s="55"/>
      <c r="EOK1496" s="55"/>
      <c r="EOL1496" s="55"/>
      <c r="EOM1496" s="55"/>
      <c r="EON1496" s="55"/>
      <c r="EOO1496" s="55"/>
      <c r="EOP1496" s="55"/>
      <c r="EOQ1496" s="55"/>
      <c r="EOR1496" s="55"/>
      <c r="EOS1496" s="55"/>
      <c r="EOT1496" s="55"/>
      <c r="EOU1496" s="55"/>
      <c r="EOV1496" s="55"/>
      <c r="EOW1496" s="55"/>
      <c r="EOX1496" s="55"/>
      <c r="EOY1496" s="55"/>
      <c r="EOZ1496" s="55"/>
      <c r="EPA1496" s="55"/>
      <c r="EPB1496" s="55"/>
      <c r="EPC1496" s="55"/>
      <c r="EPD1496" s="55"/>
      <c r="EPE1496" s="55"/>
      <c r="EPF1496" s="55"/>
      <c r="EPG1496" s="55"/>
      <c r="EPH1496" s="55"/>
      <c r="EPI1496" s="55"/>
      <c r="EPJ1496" s="55"/>
      <c r="EPK1496" s="55"/>
      <c r="EPL1496" s="55"/>
      <c r="EPM1496" s="55"/>
      <c r="EPN1496" s="55"/>
      <c r="EPO1496" s="55"/>
      <c r="EPP1496" s="55"/>
      <c r="EPQ1496" s="55"/>
      <c r="EPR1496" s="55"/>
      <c r="EPS1496" s="55"/>
      <c r="EPT1496" s="55"/>
      <c r="EPU1496" s="55"/>
      <c r="EPV1496" s="55"/>
      <c r="EPW1496" s="55"/>
      <c r="EPX1496" s="55"/>
      <c r="EPY1496" s="55"/>
      <c r="EPZ1496" s="55"/>
      <c r="EQA1496" s="55"/>
      <c r="EQB1496" s="55"/>
      <c r="EQC1496" s="55"/>
      <c r="EQD1496" s="55"/>
      <c r="EQE1496" s="55"/>
      <c r="EQF1496" s="55"/>
      <c r="EQG1496" s="55"/>
      <c r="EQH1496" s="55"/>
      <c r="EQI1496" s="55"/>
      <c r="EQJ1496" s="55"/>
      <c r="EQK1496" s="55"/>
      <c r="EQL1496" s="55"/>
      <c r="EQM1496" s="55"/>
      <c r="EQN1496" s="55"/>
      <c r="EQO1496" s="55"/>
      <c r="EQP1496" s="55"/>
      <c r="EQQ1496" s="55"/>
      <c r="EQR1496" s="55"/>
      <c r="EQS1496" s="55"/>
      <c r="EQT1496" s="55"/>
      <c r="EQU1496" s="55"/>
      <c r="EQV1496" s="55"/>
      <c r="EQW1496" s="55"/>
      <c r="EQX1496" s="55"/>
      <c r="EQY1496" s="55"/>
      <c r="EQZ1496" s="55"/>
      <c r="ERA1496" s="55"/>
      <c r="ERB1496" s="55"/>
      <c r="ERC1496" s="55"/>
      <c r="ERD1496" s="55"/>
      <c r="ERE1496" s="55"/>
      <c r="ERF1496" s="55"/>
      <c r="ERG1496" s="55"/>
      <c r="ERH1496" s="55"/>
      <c r="ERI1496" s="55"/>
      <c r="ERJ1496" s="55"/>
      <c r="ERK1496" s="55"/>
      <c r="ERL1496" s="55"/>
      <c r="ERM1496" s="55"/>
      <c r="ERN1496" s="55"/>
      <c r="ERO1496" s="55"/>
      <c r="ERP1496" s="55"/>
      <c r="ERQ1496" s="55"/>
      <c r="ERR1496" s="55"/>
      <c r="ERS1496" s="55"/>
      <c r="ERT1496" s="55"/>
      <c r="ERU1496" s="55"/>
      <c r="ERV1496" s="55"/>
      <c r="ERW1496" s="55"/>
      <c r="ERX1496" s="55"/>
      <c r="ERY1496" s="55"/>
      <c r="ERZ1496" s="55"/>
      <c r="ESA1496" s="55"/>
      <c r="ESB1496" s="55"/>
      <c r="ESC1496" s="55"/>
      <c r="ESD1496" s="55"/>
      <c r="ESE1496" s="55"/>
      <c r="ESF1496" s="55"/>
      <c r="ESG1496" s="55"/>
      <c r="ESH1496" s="55"/>
      <c r="ESI1496" s="55"/>
      <c r="ESJ1496" s="55"/>
      <c r="ESK1496" s="55"/>
      <c r="ESL1496" s="55"/>
      <c r="ESM1496" s="55"/>
      <c r="ESN1496" s="55"/>
      <c r="ESO1496" s="55"/>
      <c r="ESP1496" s="55"/>
      <c r="ESQ1496" s="55"/>
      <c r="ESR1496" s="55"/>
      <c r="ESS1496" s="55"/>
      <c r="EST1496" s="55"/>
      <c r="ESU1496" s="55"/>
      <c r="ESV1496" s="55"/>
      <c r="ESW1496" s="55"/>
      <c r="ESX1496" s="55"/>
      <c r="ESY1496" s="55"/>
      <c r="ESZ1496" s="55"/>
      <c r="ETA1496" s="55"/>
      <c r="ETB1496" s="55"/>
      <c r="ETC1496" s="55"/>
      <c r="ETD1496" s="55"/>
      <c r="ETE1496" s="55"/>
      <c r="ETF1496" s="55"/>
      <c r="ETG1496" s="55"/>
      <c r="ETH1496" s="55"/>
      <c r="ETI1496" s="55"/>
      <c r="ETJ1496" s="55"/>
      <c r="ETK1496" s="55"/>
      <c r="ETL1496" s="55"/>
      <c r="ETM1496" s="55"/>
      <c r="ETN1496" s="55"/>
      <c r="ETO1496" s="55"/>
      <c r="ETP1496" s="55"/>
      <c r="ETQ1496" s="55"/>
      <c r="ETR1496" s="55"/>
      <c r="ETS1496" s="55"/>
      <c r="ETT1496" s="55"/>
      <c r="ETU1496" s="55"/>
      <c r="ETV1496" s="55"/>
      <c r="ETW1496" s="55"/>
      <c r="ETX1496" s="55"/>
      <c r="ETY1496" s="55"/>
      <c r="ETZ1496" s="55"/>
      <c r="EUA1496" s="55"/>
      <c r="EUB1496" s="55"/>
      <c r="EUC1496" s="55"/>
      <c r="EUD1496" s="55"/>
      <c r="EUE1496" s="55"/>
      <c r="EUF1496" s="55"/>
      <c r="EUG1496" s="55"/>
      <c r="EUH1496" s="55"/>
      <c r="EUI1496" s="55"/>
      <c r="EUJ1496" s="55"/>
      <c r="EUK1496" s="55"/>
      <c r="EUL1496" s="55"/>
      <c r="EUM1496" s="55"/>
      <c r="EUN1496" s="55"/>
      <c r="EUO1496" s="55"/>
      <c r="EUP1496" s="55"/>
      <c r="EUQ1496" s="55"/>
      <c r="EUR1496" s="55"/>
      <c r="EUS1496" s="55"/>
      <c r="EUT1496" s="55"/>
      <c r="EUU1496" s="55"/>
      <c r="EUV1496" s="55"/>
      <c r="EUW1496" s="55"/>
      <c r="EUX1496" s="55"/>
      <c r="EUY1496" s="55"/>
      <c r="EUZ1496" s="55"/>
      <c r="EVA1496" s="55"/>
      <c r="EVB1496" s="55"/>
      <c r="EVC1496" s="55"/>
      <c r="EVD1496" s="55"/>
      <c r="EVE1496" s="55"/>
      <c r="EVF1496" s="55"/>
      <c r="EVG1496" s="55"/>
      <c r="EVH1496" s="55"/>
      <c r="EVI1496" s="55"/>
      <c r="EVJ1496" s="55"/>
      <c r="EVK1496" s="55"/>
      <c r="EVL1496" s="55"/>
      <c r="EVM1496" s="55"/>
      <c r="EVN1496" s="55"/>
      <c r="EVO1496" s="55"/>
      <c r="EVP1496" s="55"/>
      <c r="EVQ1496" s="55"/>
      <c r="EVR1496" s="55"/>
      <c r="EVS1496" s="55"/>
      <c r="EVT1496" s="55"/>
      <c r="EVU1496" s="55"/>
      <c r="EVV1496" s="55"/>
      <c r="EVW1496" s="55"/>
      <c r="EVX1496" s="55"/>
      <c r="EVY1496" s="55"/>
      <c r="EVZ1496" s="55"/>
      <c r="EWA1496" s="55"/>
      <c r="EWB1496" s="55"/>
      <c r="EWC1496" s="55"/>
      <c r="EWD1496" s="55"/>
      <c r="EWE1496" s="55"/>
      <c r="EWF1496" s="55"/>
      <c r="EWG1496" s="55"/>
      <c r="EWH1496" s="55"/>
      <c r="EWI1496" s="55"/>
      <c r="EWJ1496" s="55"/>
      <c r="EWK1496" s="55"/>
      <c r="EWL1496" s="55"/>
      <c r="EWM1496" s="55"/>
      <c r="EWN1496" s="55"/>
      <c r="EWO1496" s="55"/>
      <c r="EWP1496" s="55"/>
      <c r="EWQ1496" s="55"/>
      <c r="EWR1496" s="55"/>
      <c r="EWS1496" s="55"/>
      <c r="EWT1496" s="55"/>
      <c r="EWU1496" s="55"/>
      <c r="EWV1496" s="55"/>
      <c r="EWW1496" s="55"/>
      <c r="EWX1496" s="55"/>
      <c r="EWY1496" s="55"/>
      <c r="EWZ1496" s="55"/>
      <c r="EXA1496" s="55"/>
      <c r="EXB1496" s="55"/>
      <c r="EXC1496" s="55"/>
      <c r="EXD1496" s="55"/>
      <c r="EXE1496" s="55"/>
      <c r="EXF1496" s="55"/>
      <c r="EXG1496" s="55"/>
      <c r="EXH1496" s="55"/>
      <c r="EXI1496" s="55"/>
      <c r="EXJ1496" s="55"/>
      <c r="EXK1496" s="55"/>
      <c r="EXL1496" s="55"/>
      <c r="EXM1496" s="55"/>
      <c r="EXN1496" s="55"/>
      <c r="EXO1496" s="55"/>
      <c r="EXP1496" s="55"/>
      <c r="EXQ1496" s="55"/>
      <c r="EXR1496" s="55"/>
      <c r="EXS1496" s="55"/>
      <c r="EXT1496" s="55"/>
      <c r="EXU1496" s="55"/>
      <c r="EXV1496" s="55"/>
      <c r="EXW1496" s="55"/>
      <c r="EXX1496" s="55"/>
      <c r="EXY1496" s="55"/>
      <c r="EXZ1496" s="55"/>
      <c r="EYA1496" s="55"/>
      <c r="EYB1496" s="55"/>
      <c r="EYC1496" s="55"/>
      <c r="EYD1496" s="55"/>
      <c r="EYE1496" s="55"/>
      <c r="EYF1496" s="55"/>
      <c r="EYG1496" s="55"/>
      <c r="EYH1496" s="55"/>
      <c r="EYI1496" s="55"/>
      <c r="EYJ1496" s="55"/>
      <c r="EYK1496" s="55"/>
      <c r="EYL1496" s="55"/>
      <c r="EYM1496" s="55"/>
      <c r="EYN1496" s="55"/>
      <c r="EYO1496" s="55"/>
      <c r="EYP1496" s="55"/>
      <c r="EYQ1496" s="55"/>
      <c r="EYR1496" s="55"/>
      <c r="EYS1496" s="55"/>
      <c r="EYT1496" s="55"/>
      <c r="EYU1496" s="55"/>
      <c r="EYV1496" s="55"/>
      <c r="EYW1496" s="55"/>
      <c r="EYX1496" s="55"/>
      <c r="EYY1496" s="55"/>
      <c r="EYZ1496" s="55"/>
      <c r="EZA1496" s="55"/>
      <c r="EZB1496" s="55"/>
      <c r="EZC1496" s="55"/>
      <c r="EZD1496" s="55"/>
      <c r="EZE1496" s="55"/>
      <c r="EZF1496" s="55"/>
      <c r="EZG1496" s="55"/>
      <c r="EZH1496" s="55"/>
      <c r="EZI1496" s="55"/>
      <c r="EZJ1496" s="55"/>
      <c r="EZK1496" s="55"/>
      <c r="EZL1496" s="55"/>
      <c r="EZM1496" s="55"/>
      <c r="EZN1496" s="55"/>
      <c r="EZO1496" s="55"/>
      <c r="EZP1496" s="55"/>
      <c r="EZQ1496" s="55"/>
      <c r="EZR1496" s="55"/>
      <c r="EZS1496" s="55"/>
      <c r="EZT1496" s="55"/>
      <c r="EZU1496" s="55"/>
      <c r="EZV1496" s="55"/>
      <c r="EZW1496" s="55"/>
      <c r="EZX1496" s="55"/>
      <c r="EZY1496" s="55"/>
      <c r="EZZ1496" s="55"/>
      <c r="FAA1496" s="55"/>
      <c r="FAB1496" s="55"/>
      <c r="FAC1496" s="55"/>
      <c r="FAD1496" s="55"/>
      <c r="FAE1496" s="55"/>
      <c r="FAF1496" s="55"/>
      <c r="FAG1496" s="55"/>
      <c r="FAH1496" s="55"/>
      <c r="FAI1496" s="55"/>
      <c r="FAJ1496" s="55"/>
      <c r="FAK1496" s="55"/>
      <c r="FAL1496" s="55"/>
      <c r="FAM1496" s="55"/>
      <c r="FAN1496" s="55"/>
      <c r="FAO1496" s="55"/>
      <c r="FAP1496" s="55"/>
      <c r="FAQ1496" s="55"/>
      <c r="FAR1496" s="55"/>
      <c r="FAS1496" s="55"/>
      <c r="FAT1496" s="55"/>
      <c r="FAU1496" s="55"/>
      <c r="FAV1496" s="55"/>
      <c r="FAW1496" s="55"/>
      <c r="FAX1496" s="55"/>
      <c r="FAY1496" s="55"/>
      <c r="FAZ1496" s="55"/>
      <c r="FBA1496" s="55"/>
      <c r="FBB1496" s="55"/>
      <c r="FBC1496" s="55"/>
      <c r="FBD1496" s="55"/>
      <c r="FBE1496" s="55"/>
      <c r="FBF1496" s="55"/>
      <c r="FBG1496" s="55"/>
      <c r="FBH1496" s="55"/>
      <c r="FBI1496" s="55"/>
      <c r="FBJ1496" s="55"/>
      <c r="FBK1496" s="55"/>
      <c r="FBL1496" s="55"/>
      <c r="FBM1496" s="55"/>
      <c r="FBN1496" s="55"/>
      <c r="FBO1496" s="55"/>
      <c r="FBP1496" s="55"/>
      <c r="FBQ1496" s="55"/>
      <c r="FBR1496" s="55"/>
      <c r="FBS1496" s="55"/>
      <c r="FBT1496" s="55"/>
      <c r="FBU1496" s="55"/>
      <c r="FBV1496" s="55"/>
      <c r="FBW1496" s="55"/>
      <c r="FBX1496" s="55"/>
      <c r="FBY1496" s="55"/>
      <c r="FBZ1496" s="55"/>
      <c r="FCA1496" s="55"/>
      <c r="FCB1496" s="55"/>
      <c r="FCC1496" s="55"/>
      <c r="FCD1496" s="55"/>
      <c r="FCE1496" s="55"/>
      <c r="FCF1496" s="55"/>
      <c r="FCG1496" s="55"/>
      <c r="FCH1496" s="55"/>
      <c r="FCI1496" s="55"/>
      <c r="FCJ1496" s="55"/>
      <c r="FCK1496" s="55"/>
      <c r="FCL1496" s="55"/>
      <c r="FCM1496" s="55"/>
      <c r="FCN1496" s="55"/>
      <c r="FCO1496" s="55"/>
      <c r="FCP1496" s="55"/>
      <c r="FCQ1496" s="55"/>
      <c r="FCR1496" s="55"/>
      <c r="FCS1496" s="55"/>
      <c r="FCT1496" s="55"/>
      <c r="FCU1496" s="55"/>
      <c r="FCV1496" s="55"/>
      <c r="FCW1496" s="55"/>
      <c r="FCX1496" s="55"/>
      <c r="FCY1496" s="55"/>
      <c r="FCZ1496" s="55"/>
      <c r="FDA1496" s="55"/>
      <c r="FDB1496" s="55"/>
      <c r="FDC1496" s="55"/>
      <c r="FDD1496" s="55"/>
      <c r="FDE1496" s="55"/>
      <c r="FDF1496" s="55"/>
      <c r="FDG1496" s="55"/>
      <c r="FDH1496" s="55"/>
      <c r="FDI1496" s="55"/>
      <c r="FDJ1496" s="55"/>
      <c r="FDK1496" s="55"/>
      <c r="FDL1496" s="55"/>
      <c r="FDM1496" s="55"/>
      <c r="FDN1496" s="55"/>
      <c r="FDO1496" s="55"/>
      <c r="FDP1496" s="55"/>
      <c r="FDQ1496" s="55"/>
      <c r="FDR1496" s="55"/>
      <c r="FDS1496" s="55"/>
      <c r="FDT1496" s="55"/>
      <c r="FDU1496" s="55"/>
      <c r="FDV1496" s="55"/>
      <c r="FDW1496" s="55"/>
      <c r="FDX1496" s="55"/>
      <c r="FDY1496" s="55"/>
      <c r="FDZ1496" s="55"/>
      <c r="FEA1496" s="55"/>
      <c r="FEB1496" s="55"/>
      <c r="FEC1496" s="55"/>
      <c r="FED1496" s="55"/>
      <c r="FEE1496" s="55"/>
      <c r="FEF1496" s="55"/>
      <c r="FEG1496" s="55"/>
      <c r="FEH1496" s="55"/>
      <c r="FEI1496" s="55"/>
      <c r="FEJ1496" s="55"/>
      <c r="FEK1496" s="55"/>
      <c r="FEL1496" s="55"/>
      <c r="FEM1496" s="55"/>
      <c r="FEN1496" s="55"/>
      <c r="FEO1496" s="55"/>
      <c r="FEP1496" s="55"/>
      <c r="FEQ1496" s="55"/>
      <c r="FER1496" s="55"/>
      <c r="FES1496" s="55"/>
      <c r="FET1496" s="55"/>
      <c r="FEU1496" s="55"/>
      <c r="FEV1496" s="55"/>
      <c r="FEW1496" s="55"/>
      <c r="FEX1496" s="55"/>
      <c r="FEY1496" s="55"/>
      <c r="FEZ1496" s="55"/>
      <c r="FFA1496" s="55"/>
      <c r="FFB1496" s="55"/>
      <c r="FFC1496" s="55"/>
      <c r="FFD1496" s="55"/>
      <c r="FFE1496" s="55"/>
      <c r="FFF1496" s="55"/>
      <c r="FFG1496" s="55"/>
      <c r="FFH1496" s="55"/>
      <c r="FFI1496" s="55"/>
      <c r="FFJ1496" s="55"/>
      <c r="FFK1496" s="55"/>
      <c r="FFL1496" s="55"/>
      <c r="FFM1496" s="55"/>
      <c r="FFN1496" s="55"/>
      <c r="FFO1496" s="55"/>
      <c r="FFP1496" s="55"/>
      <c r="FFQ1496" s="55"/>
      <c r="FFR1496" s="55"/>
      <c r="FFS1496" s="55"/>
      <c r="FFT1496" s="55"/>
      <c r="FFU1496" s="55"/>
      <c r="FFV1496" s="55"/>
      <c r="FFW1496" s="55"/>
      <c r="FFX1496" s="55"/>
      <c r="FFY1496" s="55"/>
      <c r="FFZ1496" s="55"/>
      <c r="FGA1496" s="55"/>
      <c r="FGB1496" s="55"/>
      <c r="FGC1496" s="55"/>
      <c r="FGD1496" s="55"/>
      <c r="FGE1496" s="55"/>
      <c r="FGF1496" s="55"/>
      <c r="FGG1496" s="55"/>
      <c r="FGH1496" s="55"/>
      <c r="FGI1496" s="55"/>
      <c r="FGJ1496" s="55"/>
      <c r="FGK1496" s="55"/>
      <c r="FGL1496" s="55"/>
      <c r="FGM1496" s="55"/>
      <c r="FGN1496" s="55"/>
      <c r="FGO1496" s="55"/>
      <c r="FGP1496" s="55"/>
      <c r="FGQ1496" s="55"/>
      <c r="FGR1496" s="55"/>
      <c r="FGS1496" s="55"/>
      <c r="FGT1496" s="55"/>
      <c r="FGU1496" s="55"/>
      <c r="FGV1496" s="55"/>
      <c r="FGW1496" s="55"/>
      <c r="FGX1496" s="55"/>
      <c r="FGY1496" s="55"/>
      <c r="FGZ1496" s="55"/>
      <c r="FHA1496" s="55"/>
      <c r="FHB1496" s="55"/>
      <c r="FHC1496" s="55"/>
      <c r="FHD1496" s="55"/>
      <c r="FHE1496" s="55"/>
      <c r="FHF1496" s="55"/>
      <c r="FHG1496" s="55"/>
      <c r="FHH1496" s="55"/>
      <c r="FHI1496" s="55"/>
      <c r="FHJ1496" s="55"/>
      <c r="FHK1496" s="55"/>
      <c r="FHL1496" s="55"/>
      <c r="FHM1496" s="55"/>
      <c r="FHN1496" s="55"/>
      <c r="FHO1496" s="55"/>
      <c r="FHP1496" s="55"/>
      <c r="FHQ1496" s="55"/>
      <c r="FHR1496" s="55"/>
      <c r="FHS1496" s="55"/>
      <c r="FHT1496" s="55"/>
      <c r="FHU1496" s="55"/>
      <c r="FHV1496" s="55"/>
      <c r="FHW1496" s="55"/>
      <c r="FHX1496" s="55"/>
      <c r="FHY1496" s="55"/>
      <c r="FHZ1496" s="55"/>
      <c r="FIA1496" s="55"/>
      <c r="FIB1496" s="55"/>
      <c r="FIC1496" s="55"/>
      <c r="FID1496" s="55"/>
      <c r="FIE1496" s="55"/>
      <c r="FIF1496" s="55"/>
      <c r="FIG1496" s="55"/>
      <c r="FIH1496" s="55"/>
      <c r="FII1496" s="55"/>
      <c r="FIJ1496" s="55"/>
      <c r="FIK1496" s="55"/>
      <c r="FIL1496" s="55"/>
      <c r="FIM1496" s="55"/>
      <c r="FIN1496" s="55"/>
      <c r="FIO1496" s="55"/>
      <c r="FIP1496" s="55"/>
      <c r="FIQ1496" s="55"/>
      <c r="FIR1496" s="55"/>
      <c r="FIS1496" s="55"/>
      <c r="FIT1496" s="55"/>
      <c r="FIU1496" s="55"/>
      <c r="FIV1496" s="55"/>
      <c r="FIW1496" s="55"/>
      <c r="FIX1496" s="55"/>
      <c r="FIY1496" s="55"/>
      <c r="FIZ1496" s="55"/>
      <c r="FJA1496" s="55"/>
      <c r="FJB1496" s="55"/>
      <c r="FJC1496" s="55"/>
      <c r="FJD1496" s="55"/>
      <c r="FJE1496" s="55"/>
      <c r="FJF1496" s="55"/>
      <c r="FJG1496" s="55"/>
      <c r="FJH1496" s="55"/>
      <c r="FJI1496" s="55"/>
      <c r="FJJ1496" s="55"/>
      <c r="FJK1496" s="55"/>
      <c r="FJL1496" s="55"/>
      <c r="FJM1496" s="55"/>
      <c r="FJN1496" s="55"/>
      <c r="FJO1496" s="55"/>
      <c r="FJP1496" s="55"/>
      <c r="FJQ1496" s="55"/>
      <c r="FJR1496" s="55"/>
      <c r="FJS1496" s="55"/>
      <c r="FJT1496" s="55"/>
      <c r="FJU1496" s="55"/>
      <c r="FJV1496" s="55"/>
      <c r="FJW1496" s="55"/>
      <c r="FJX1496" s="55"/>
      <c r="FJY1496" s="55"/>
      <c r="FJZ1496" s="55"/>
      <c r="FKA1496" s="55"/>
      <c r="FKB1496" s="55"/>
      <c r="FKC1496" s="55"/>
      <c r="FKD1496" s="55"/>
      <c r="FKE1496" s="55"/>
      <c r="FKF1496" s="55"/>
      <c r="FKG1496" s="55"/>
      <c r="FKH1496" s="55"/>
      <c r="FKI1496" s="55"/>
      <c r="FKJ1496" s="55"/>
      <c r="FKK1496" s="55"/>
      <c r="FKL1496" s="55"/>
      <c r="FKM1496" s="55"/>
      <c r="FKN1496" s="55"/>
      <c r="FKO1496" s="55"/>
      <c r="FKP1496" s="55"/>
      <c r="FKQ1496" s="55"/>
      <c r="FKR1496" s="55"/>
      <c r="FKS1496" s="55"/>
      <c r="FKT1496" s="55"/>
      <c r="FKU1496" s="55"/>
      <c r="FKV1496" s="55"/>
      <c r="FKW1496" s="55"/>
      <c r="FKX1496" s="55"/>
      <c r="FKY1496" s="55"/>
      <c r="FKZ1496" s="55"/>
      <c r="FLA1496" s="55"/>
      <c r="FLB1496" s="55"/>
      <c r="FLC1496" s="55"/>
      <c r="FLD1496" s="55"/>
      <c r="FLE1496" s="55"/>
      <c r="FLF1496" s="55"/>
      <c r="FLG1496" s="55"/>
      <c r="FLH1496" s="55"/>
      <c r="FLI1496" s="55"/>
      <c r="FLJ1496" s="55"/>
      <c r="FLK1496" s="55"/>
      <c r="FLL1496" s="55"/>
      <c r="FLM1496" s="55"/>
      <c r="FLN1496" s="55"/>
      <c r="FLO1496" s="55"/>
      <c r="FLP1496" s="55"/>
      <c r="FLQ1496" s="55"/>
      <c r="FLR1496" s="55"/>
      <c r="FLS1496" s="55"/>
      <c r="FLT1496" s="55"/>
      <c r="FLU1496" s="55"/>
      <c r="FLV1496" s="55"/>
      <c r="FLW1496" s="55"/>
      <c r="FLX1496" s="55"/>
      <c r="FLY1496" s="55"/>
      <c r="FLZ1496" s="55"/>
      <c r="FMA1496" s="55"/>
      <c r="FMB1496" s="55"/>
      <c r="FMC1496" s="55"/>
      <c r="FMD1496" s="55"/>
      <c r="FME1496" s="55"/>
      <c r="FMF1496" s="55"/>
      <c r="FMG1496" s="55"/>
      <c r="FMH1496" s="55"/>
      <c r="FMI1496" s="55"/>
      <c r="FMJ1496" s="55"/>
      <c r="FMK1496" s="55"/>
      <c r="FML1496" s="55"/>
      <c r="FMM1496" s="55"/>
      <c r="FMN1496" s="55"/>
      <c r="FMO1496" s="55"/>
      <c r="FMP1496" s="55"/>
      <c r="FMQ1496" s="55"/>
      <c r="FMR1496" s="55"/>
      <c r="FMS1496" s="55"/>
      <c r="FMT1496" s="55"/>
      <c r="FMU1496" s="55"/>
      <c r="FMV1496" s="55"/>
      <c r="FMW1496" s="55"/>
      <c r="FMX1496" s="55"/>
      <c r="FMY1496" s="55"/>
      <c r="FMZ1496" s="55"/>
      <c r="FNA1496" s="55"/>
      <c r="FNB1496" s="55"/>
      <c r="FNC1496" s="55"/>
      <c r="FND1496" s="55"/>
      <c r="FNE1496" s="55"/>
      <c r="FNF1496" s="55"/>
      <c r="FNG1496" s="55"/>
      <c r="FNH1496" s="55"/>
      <c r="FNI1496" s="55"/>
      <c r="FNJ1496" s="55"/>
      <c r="FNK1496" s="55"/>
      <c r="FNL1496" s="55"/>
      <c r="FNM1496" s="55"/>
      <c r="FNN1496" s="55"/>
      <c r="FNO1496" s="55"/>
      <c r="FNP1496" s="55"/>
      <c r="FNQ1496" s="55"/>
      <c r="FNR1496" s="55"/>
      <c r="FNS1496" s="55"/>
      <c r="FNT1496" s="55"/>
      <c r="FNU1496" s="55"/>
      <c r="FNV1496" s="55"/>
      <c r="FNW1496" s="55"/>
      <c r="FNX1496" s="55"/>
      <c r="FNY1496" s="55"/>
      <c r="FNZ1496" s="55"/>
      <c r="FOA1496" s="55"/>
      <c r="FOB1496" s="55"/>
      <c r="FOC1496" s="55"/>
      <c r="FOD1496" s="55"/>
      <c r="FOE1496" s="55"/>
      <c r="FOF1496" s="55"/>
      <c r="FOG1496" s="55"/>
      <c r="FOH1496" s="55"/>
      <c r="FOI1496" s="55"/>
      <c r="FOJ1496" s="55"/>
      <c r="FOK1496" s="55"/>
      <c r="FOL1496" s="55"/>
      <c r="FOM1496" s="55"/>
      <c r="FON1496" s="55"/>
      <c r="FOO1496" s="55"/>
      <c r="FOP1496" s="55"/>
      <c r="FOQ1496" s="55"/>
      <c r="FOR1496" s="55"/>
      <c r="FOS1496" s="55"/>
      <c r="FOT1496" s="55"/>
      <c r="FOU1496" s="55"/>
      <c r="FOV1496" s="55"/>
      <c r="FOW1496" s="55"/>
      <c r="FOX1496" s="55"/>
      <c r="FOY1496" s="55"/>
      <c r="FOZ1496" s="55"/>
      <c r="FPA1496" s="55"/>
      <c r="FPB1496" s="55"/>
      <c r="FPC1496" s="55"/>
      <c r="FPD1496" s="55"/>
      <c r="FPE1496" s="55"/>
      <c r="FPF1496" s="55"/>
      <c r="FPG1496" s="55"/>
      <c r="FPH1496" s="55"/>
      <c r="FPI1496" s="55"/>
      <c r="FPJ1496" s="55"/>
      <c r="FPK1496" s="55"/>
      <c r="FPL1496" s="55"/>
      <c r="FPM1496" s="55"/>
      <c r="FPN1496" s="55"/>
      <c r="FPO1496" s="55"/>
      <c r="FPP1496" s="55"/>
      <c r="FPQ1496" s="55"/>
      <c r="FPR1496" s="55"/>
      <c r="FPS1496" s="55"/>
      <c r="FPT1496" s="55"/>
      <c r="FPU1496" s="55"/>
      <c r="FPV1496" s="55"/>
      <c r="FPW1496" s="55"/>
      <c r="FPX1496" s="55"/>
      <c r="FPY1496" s="55"/>
      <c r="FPZ1496" s="55"/>
      <c r="FQA1496" s="55"/>
      <c r="FQB1496" s="55"/>
      <c r="FQC1496" s="55"/>
      <c r="FQD1496" s="55"/>
      <c r="FQE1496" s="55"/>
      <c r="FQF1496" s="55"/>
      <c r="FQG1496" s="55"/>
      <c r="FQH1496" s="55"/>
      <c r="FQI1496" s="55"/>
      <c r="FQJ1496" s="55"/>
      <c r="FQK1496" s="55"/>
      <c r="FQL1496" s="55"/>
      <c r="FQM1496" s="55"/>
      <c r="FQN1496" s="55"/>
      <c r="FQO1496" s="55"/>
      <c r="FQP1496" s="55"/>
      <c r="FQQ1496" s="55"/>
      <c r="FQR1496" s="55"/>
      <c r="FQS1496" s="55"/>
      <c r="FQT1496" s="55"/>
      <c r="FQU1496" s="55"/>
      <c r="FQV1496" s="55"/>
      <c r="FQW1496" s="55"/>
      <c r="FQX1496" s="55"/>
      <c r="FQY1496" s="55"/>
      <c r="FQZ1496" s="55"/>
      <c r="FRA1496" s="55"/>
      <c r="FRB1496" s="55"/>
      <c r="FRC1496" s="55"/>
      <c r="FRD1496" s="55"/>
      <c r="FRE1496" s="55"/>
      <c r="FRF1496" s="55"/>
      <c r="FRG1496" s="55"/>
      <c r="FRH1496" s="55"/>
      <c r="FRI1496" s="55"/>
      <c r="FRJ1496" s="55"/>
      <c r="FRK1496" s="55"/>
      <c r="FRL1496" s="55"/>
      <c r="FRM1496" s="55"/>
      <c r="FRN1496" s="55"/>
      <c r="FRO1496" s="55"/>
      <c r="FRP1496" s="55"/>
      <c r="FRQ1496" s="55"/>
      <c r="FRR1496" s="55"/>
      <c r="FRS1496" s="55"/>
      <c r="FRT1496" s="55"/>
      <c r="FRU1496" s="55"/>
      <c r="FRV1496" s="55"/>
      <c r="FRW1496" s="55"/>
      <c r="FRX1496" s="55"/>
      <c r="FRY1496" s="55"/>
      <c r="FRZ1496" s="55"/>
      <c r="FSA1496" s="55"/>
      <c r="FSB1496" s="55"/>
      <c r="FSC1496" s="55"/>
      <c r="FSD1496" s="55"/>
      <c r="FSE1496" s="55"/>
      <c r="FSF1496" s="55"/>
      <c r="FSG1496" s="55"/>
      <c r="FSH1496" s="55"/>
      <c r="FSI1496" s="55"/>
      <c r="FSJ1496" s="55"/>
      <c r="FSK1496" s="55"/>
      <c r="FSL1496" s="55"/>
      <c r="FSM1496" s="55"/>
      <c r="FSN1496" s="55"/>
      <c r="FSO1496" s="55"/>
      <c r="FSP1496" s="55"/>
      <c r="FSQ1496" s="55"/>
      <c r="FSR1496" s="55"/>
      <c r="FSS1496" s="55"/>
      <c r="FST1496" s="55"/>
      <c r="FSU1496" s="55"/>
      <c r="FSV1496" s="55"/>
      <c r="FSW1496" s="55"/>
      <c r="FSX1496" s="55"/>
      <c r="FSY1496" s="55"/>
      <c r="FSZ1496" s="55"/>
      <c r="FTA1496" s="55"/>
      <c r="FTB1496" s="55"/>
      <c r="FTC1496" s="55"/>
      <c r="FTD1496" s="55"/>
      <c r="FTE1496" s="55"/>
      <c r="FTF1496" s="55"/>
      <c r="FTG1496" s="55"/>
      <c r="FTH1496" s="55"/>
      <c r="FTI1496" s="55"/>
      <c r="FTJ1496" s="55"/>
      <c r="FTK1496" s="55"/>
      <c r="FTL1496" s="55"/>
      <c r="FTM1496" s="55"/>
      <c r="FTN1496" s="55"/>
      <c r="FTO1496" s="55"/>
      <c r="FTP1496" s="55"/>
      <c r="FTQ1496" s="55"/>
      <c r="FTR1496" s="55"/>
      <c r="FTS1496" s="55"/>
      <c r="FTT1496" s="55"/>
      <c r="FTU1496" s="55"/>
      <c r="FTV1496" s="55"/>
      <c r="FTW1496" s="55"/>
      <c r="FTX1496" s="55"/>
      <c r="FTY1496" s="55"/>
      <c r="FTZ1496" s="55"/>
      <c r="FUA1496" s="55"/>
      <c r="FUB1496" s="55"/>
      <c r="FUC1496" s="55"/>
      <c r="FUD1496" s="55"/>
      <c r="FUE1496" s="55"/>
      <c r="FUF1496" s="55"/>
      <c r="FUG1496" s="55"/>
      <c r="FUH1496" s="55"/>
      <c r="FUI1496" s="55"/>
      <c r="FUJ1496" s="55"/>
      <c r="FUK1496" s="55"/>
      <c r="FUL1496" s="55"/>
      <c r="FUM1496" s="55"/>
      <c r="FUN1496" s="55"/>
      <c r="FUO1496" s="55"/>
      <c r="FUP1496" s="55"/>
      <c r="FUQ1496" s="55"/>
      <c r="FUR1496" s="55"/>
      <c r="FUS1496" s="55"/>
      <c r="FUT1496" s="55"/>
      <c r="FUU1496" s="55"/>
      <c r="FUV1496" s="55"/>
      <c r="FUW1496" s="55"/>
      <c r="FUX1496" s="55"/>
      <c r="FUY1496" s="55"/>
      <c r="FUZ1496" s="55"/>
      <c r="FVA1496" s="55"/>
      <c r="FVB1496" s="55"/>
      <c r="FVC1496" s="55"/>
      <c r="FVD1496" s="55"/>
      <c r="FVE1496" s="55"/>
      <c r="FVF1496" s="55"/>
      <c r="FVG1496" s="55"/>
      <c r="FVH1496" s="55"/>
      <c r="FVI1496" s="55"/>
      <c r="FVJ1496" s="55"/>
      <c r="FVK1496" s="55"/>
      <c r="FVL1496" s="55"/>
      <c r="FVM1496" s="55"/>
      <c r="FVN1496" s="55"/>
      <c r="FVO1496" s="55"/>
      <c r="FVP1496" s="55"/>
      <c r="FVQ1496" s="55"/>
      <c r="FVR1496" s="55"/>
      <c r="FVS1496" s="55"/>
      <c r="FVT1496" s="55"/>
      <c r="FVU1496" s="55"/>
      <c r="FVV1496" s="55"/>
      <c r="FVW1496" s="55"/>
      <c r="FVX1496" s="55"/>
      <c r="FVY1496" s="55"/>
      <c r="FVZ1496" s="55"/>
      <c r="FWA1496" s="55"/>
      <c r="FWB1496" s="55"/>
      <c r="FWC1496" s="55"/>
      <c r="FWD1496" s="55"/>
      <c r="FWE1496" s="55"/>
      <c r="FWF1496" s="55"/>
      <c r="FWG1496" s="55"/>
      <c r="FWH1496" s="55"/>
      <c r="FWI1496" s="55"/>
      <c r="FWJ1496" s="55"/>
      <c r="FWK1496" s="55"/>
      <c r="FWL1496" s="55"/>
      <c r="FWM1496" s="55"/>
      <c r="FWN1496" s="55"/>
      <c r="FWO1496" s="55"/>
      <c r="FWP1496" s="55"/>
      <c r="FWQ1496" s="55"/>
      <c r="FWR1496" s="55"/>
      <c r="FWS1496" s="55"/>
      <c r="FWT1496" s="55"/>
      <c r="FWU1496" s="55"/>
      <c r="FWV1496" s="55"/>
      <c r="FWW1496" s="55"/>
      <c r="FWX1496" s="55"/>
      <c r="FWY1496" s="55"/>
      <c r="FWZ1496" s="55"/>
      <c r="FXA1496" s="55"/>
      <c r="FXB1496" s="55"/>
      <c r="FXC1496" s="55"/>
      <c r="FXD1496" s="55"/>
      <c r="FXE1496" s="55"/>
      <c r="FXF1496" s="55"/>
      <c r="FXG1496" s="55"/>
      <c r="FXH1496" s="55"/>
      <c r="FXI1496" s="55"/>
      <c r="FXJ1496" s="55"/>
      <c r="FXK1496" s="55"/>
      <c r="FXL1496" s="55"/>
      <c r="FXM1496" s="55"/>
      <c r="FXN1496" s="55"/>
      <c r="FXO1496" s="55"/>
      <c r="FXP1496" s="55"/>
      <c r="FXQ1496" s="55"/>
      <c r="FXR1496" s="55"/>
      <c r="FXS1496" s="55"/>
      <c r="FXT1496" s="55"/>
      <c r="FXU1496" s="55"/>
      <c r="FXV1496" s="55"/>
      <c r="FXW1496" s="55"/>
      <c r="FXX1496" s="55"/>
      <c r="FXY1496" s="55"/>
      <c r="FXZ1496" s="55"/>
      <c r="FYA1496" s="55"/>
      <c r="FYB1496" s="55"/>
      <c r="FYC1496" s="55"/>
      <c r="FYD1496" s="55"/>
      <c r="FYE1496" s="55"/>
      <c r="FYF1496" s="55"/>
      <c r="FYG1496" s="55"/>
      <c r="FYH1496" s="55"/>
      <c r="FYI1496" s="55"/>
      <c r="FYJ1496" s="55"/>
      <c r="FYK1496" s="55"/>
      <c r="FYL1496" s="55"/>
      <c r="FYM1496" s="55"/>
      <c r="FYN1496" s="55"/>
      <c r="FYO1496" s="55"/>
      <c r="FYP1496" s="55"/>
      <c r="FYQ1496" s="55"/>
      <c r="FYR1496" s="55"/>
      <c r="FYS1496" s="55"/>
      <c r="FYT1496" s="55"/>
      <c r="FYU1496" s="55"/>
      <c r="FYV1496" s="55"/>
      <c r="FYW1496" s="55"/>
      <c r="FYX1496" s="55"/>
      <c r="FYY1496" s="55"/>
      <c r="FYZ1496" s="55"/>
      <c r="FZA1496" s="55"/>
      <c r="FZB1496" s="55"/>
      <c r="FZC1496" s="55"/>
      <c r="FZD1496" s="55"/>
      <c r="FZE1496" s="55"/>
      <c r="FZF1496" s="55"/>
      <c r="FZG1496" s="55"/>
      <c r="FZH1496" s="55"/>
      <c r="FZI1496" s="55"/>
      <c r="FZJ1496" s="55"/>
      <c r="FZK1496" s="55"/>
      <c r="FZL1496" s="55"/>
      <c r="FZM1496" s="55"/>
      <c r="FZN1496" s="55"/>
      <c r="FZO1496" s="55"/>
      <c r="FZP1496" s="55"/>
      <c r="FZQ1496" s="55"/>
      <c r="FZR1496" s="55"/>
      <c r="FZS1496" s="55"/>
      <c r="FZT1496" s="55"/>
      <c r="FZU1496" s="55"/>
      <c r="FZV1496" s="55"/>
      <c r="FZW1496" s="55"/>
      <c r="FZX1496" s="55"/>
      <c r="FZY1496" s="55"/>
      <c r="FZZ1496" s="55"/>
      <c r="GAA1496" s="55"/>
      <c r="GAB1496" s="55"/>
      <c r="GAC1496" s="55"/>
      <c r="GAD1496" s="55"/>
      <c r="GAE1496" s="55"/>
      <c r="GAF1496" s="55"/>
      <c r="GAG1496" s="55"/>
      <c r="GAH1496" s="55"/>
      <c r="GAI1496" s="55"/>
      <c r="GAJ1496" s="55"/>
      <c r="GAK1496" s="55"/>
      <c r="GAL1496" s="55"/>
      <c r="GAM1496" s="55"/>
      <c r="GAN1496" s="55"/>
      <c r="GAO1496" s="55"/>
      <c r="GAP1496" s="55"/>
      <c r="GAQ1496" s="55"/>
      <c r="GAR1496" s="55"/>
      <c r="GAS1496" s="55"/>
      <c r="GAT1496" s="55"/>
      <c r="GAU1496" s="55"/>
      <c r="GAV1496" s="55"/>
      <c r="GAW1496" s="55"/>
      <c r="GAX1496" s="55"/>
      <c r="GAY1496" s="55"/>
      <c r="GAZ1496" s="55"/>
      <c r="GBA1496" s="55"/>
      <c r="GBB1496" s="55"/>
      <c r="GBC1496" s="55"/>
      <c r="GBD1496" s="55"/>
      <c r="GBE1496" s="55"/>
      <c r="GBF1496" s="55"/>
      <c r="GBG1496" s="55"/>
      <c r="GBH1496" s="55"/>
      <c r="GBI1496" s="55"/>
      <c r="GBJ1496" s="55"/>
      <c r="GBK1496" s="55"/>
      <c r="GBL1496" s="55"/>
      <c r="GBM1496" s="55"/>
      <c r="GBN1496" s="55"/>
      <c r="GBO1496" s="55"/>
      <c r="GBP1496" s="55"/>
      <c r="GBQ1496" s="55"/>
      <c r="GBR1496" s="55"/>
      <c r="GBS1496" s="55"/>
      <c r="GBT1496" s="55"/>
      <c r="GBU1496" s="55"/>
      <c r="GBV1496" s="55"/>
      <c r="GBW1496" s="55"/>
      <c r="GBX1496" s="55"/>
      <c r="GBY1496" s="55"/>
      <c r="GBZ1496" s="55"/>
      <c r="GCA1496" s="55"/>
      <c r="GCB1496" s="55"/>
      <c r="GCC1496" s="55"/>
      <c r="GCD1496" s="55"/>
      <c r="GCE1496" s="55"/>
      <c r="GCF1496" s="55"/>
      <c r="GCG1496" s="55"/>
      <c r="GCH1496" s="55"/>
      <c r="GCI1496" s="55"/>
      <c r="GCJ1496" s="55"/>
      <c r="GCK1496" s="55"/>
      <c r="GCL1496" s="55"/>
      <c r="GCM1496" s="55"/>
      <c r="GCN1496" s="55"/>
      <c r="GCO1496" s="55"/>
      <c r="GCP1496" s="55"/>
      <c r="GCQ1496" s="55"/>
      <c r="GCR1496" s="55"/>
      <c r="GCS1496" s="55"/>
      <c r="GCT1496" s="55"/>
      <c r="GCU1496" s="55"/>
      <c r="GCV1496" s="55"/>
      <c r="GCW1496" s="55"/>
      <c r="GCX1496" s="55"/>
      <c r="GCY1496" s="55"/>
      <c r="GCZ1496" s="55"/>
      <c r="GDA1496" s="55"/>
      <c r="GDB1496" s="55"/>
      <c r="GDC1496" s="55"/>
      <c r="GDD1496" s="55"/>
      <c r="GDE1496" s="55"/>
      <c r="GDF1496" s="55"/>
      <c r="GDG1496" s="55"/>
      <c r="GDH1496" s="55"/>
      <c r="GDI1496" s="55"/>
      <c r="GDJ1496" s="55"/>
      <c r="GDK1496" s="55"/>
      <c r="GDL1496" s="55"/>
      <c r="GDM1496" s="55"/>
      <c r="GDN1496" s="55"/>
      <c r="GDO1496" s="55"/>
      <c r="GDP1496" s="55"/>
      <c r="GDQ1496" s="55"/>
      <c r="GDR1496" s="55"/>
      <c r="GDS1496" s="55"/>
      <c r="GDT1496" s="55"/>
      <c r="GDU1496" s="55"/>
      <c r="GDV1496" s="55"/>
      <c r="GDW1496" s="55"/>
      <c r="GDX1496" s="55"/>
      <c r="GDY1496" s="55"/>
      <c r="GDZ1496" s="55"/>
      <c r="GEA1496" s="55"/>
      <c r="GEB1496" s="55"/>
      <c r="GEC1496" s="55"/>
      <c r="GED1496" s="55"/>
      <c r="GEE1496" s="55"/>
      <c r="GEF1496" s="55"/>
      <c r="GEG1496" s="55"/>
      <c r="GEH1496" s="55"/>
      <c r="GEI1496" s="55"/>
      <c r="GEJ1496" s="55"/>
      <c r="GEK1496" s="55"/>
      <c r="GEL1496" s="55"/>
      <c r="GEM1496" s="55"/>
      <c r="GEN1496" s="55"/>
      <c r="GEO1496" s="55"/>
      <c r="GEP1496" s="55"/>
      <c r="GEQ1496" s="55"/>
      <c r="GER1496" s="55"/>
      <c r="GES1496" s="55"/>
      <c r="GET1496" s="55"/>
      <c r="GEU1496" s="55"/>
      <c r="GEV1496" s="55"/>
      <c r="GEW1496" s="55"/>
      <c r="GEX1496" s="55"/>
      <c r="GEY1496" s="55"/>
      <c r="GEZ1496" s="55"/>
      <c r="GFA1496" s="55"/>
      <c r="GFB1496" s="55"/>
      <c r="GFC1496" s="55"/>
      <c r="GFD1496" s="55"/>
      <c r="GFE1496" s="55"/>
      <c r="GFF1496" s="55"/>
      <c r="GFG1496" s="55"/>
      <c r="GFH1496" s="55"/>
      <c r="GFI1496" s="55"/>
      <c r="GFJ1496" s="55"/>
      <c r="GFK1496" s="55"/>
      <c r="GFL1496" s="55"/>
      <c r="GFM1496" s="55"/>
      <c r="GFN1496" s="55"/>
      <c r="GFO1496" s="55"/>
      <c r="GFP1496" s="55"/>
      <c r="GFQ1496" s="55"/>
      <c r="GFR1496" s="55"/>
      <c r="GFS1496" s="55"/>
      <c r="GFT1496" s="55"/>
      <c r="GFU1496" s="55"/>
      <c r="GFV1496" s="55"/>
      <c r="GFW1496" s="55"/>
      <c r="GFX1496" s="55"/>
      <c r="GFY1496" s="55"/>
      <c r="GFZ1496" s="55"/>
      <c r="GGA1496" s="55"/>
      <c r="GGB1496" s="55"/>
      <c r="GGC1496" s="55"/>
      <c r="GGD1496" s="55"/>
      <c r="GGE1496" s="55"/>
      <c r="GGF1496" s="55"/>
      <c r="GGG1496" s="55"/>
      <c r="GGH1496" s="55"/>
      <c r="GGI1496" s="55"/>
      <c r="GGJ1496" s="55"/>
      <c r="GGK1496" s="55"/>
      <c r="GGL1496" s="55"/>
      <c r="GGM1496" s="55"/>
      <c r="GGN1496" s="55"/>
      <c r="GGO1496" s="55"/>
      <c r="GGP1496" s="55"/>
      <c r="GGQ1496" s="55"/>
      <c r="GGR1496" s="55"/>
      <c r="GGS1496" s="55"/>
      <c r="GGT1496" s="55"/>
      <c r="GGU1496" s="55"/>
      <c r="GGV1496" s="55"/>
      <c r="GGW1496" s="55"/>
      <c r="GGX1496" s="55"/>
      <c r="GGY1496" s="55"/>
      <c r="GGZ1496" s="55"/>
      <c r="GHA1496" s="55"/>
      <c r="GHB1496" s="55"/>
      <c r="GHC1496" s="55"/>
      <c r="GHD1496" s="55"/>
      <c r="GHE1496" s="55"/>
      <c r="GHF1496" s="55"/>
      <c r="GHG1496" s="55"/>
      <c r="GHH1496" s="55"/>
      <c r="GHI1496" s="55"/>
      <c r="GHJ1496" s="55"/>
      <c r="GHK1496" s="55"/>
      <c r="GHL1496" s="55"/>
      <c r="GHM1496" s="55"/>
      <c r="GHN1496" s="55"/>
      <c r="GHO1496" s="55"/>
      <c r="GHP1496" s="55"/>
      <c r="GHQ1496" s="55"/>
      <c r="GHR1496" s="55"/>
      <c r="GHS1496" s="55"/>
      <c r="GHT1496" s="55"/>
      <c r="GHU1496" s="55"/>
      <c r="GHV1496" s="55"/>
      <c r="GHW1496" s="55"/>
      <c r="GHX1496" s="55"/>
      <c r="GHY1496" s="55"/>
      <c r="GHZ1496" s="55"/>
      <c r="GIA1496" s="55"/>
      <c r="GIB1496" s="55"/>
      <c r="GIC1496" s="55"/>
      <c r="GID1496" s="55"/>
      <c r="GIE1496" s="55"/>
      <c r="GIF1496" s="55"/>
      <c r="GIG1496" s="55"/>
      <c r="GIH1496" s="55"/>
      <c r="GII1496" s="55"/>
      <c r="GIJ1496" s="55"/>
      <c r="GIK1496" s="55"/>
      <c r="GIL1496" s="55"/>
      <c r="GIM1496" s="55"/>
      <c r="GIN1496" s="55"/>
      <c r="GIO1496" s="55"/>
      <c r="GIP1496" s="55"/>
      <c r="GIQ1496" s="55"/>
      <c r="GIR1496" s="55"/>
      <c r="GIS1496" s="55"/>
      <c r="GIT1496" s="55"/>
      <c r="GIU1496" s="55"/>
      <c r="GIV1496" s="55"/>
      <c r="GIW1496" s="55"/>
      <c r="GIX1496" s="55"/>
      <c r="GIY1496" s="55"/>
      <c r="GIZ1496" s="55"/>
      <c r="GJA1496" s="55"/>
      <c r="GJB1496" s="55"/>
      <c r="GJC1496" s="55"/>
      <c r="GJD1496" s="55"/>
      <c r="GJE1496" s="55"/>
      <c r="GJF1496" s="55"/>
      <c r="GJG1496" s="55"/>
      <c r="GJH1496" s="55"/>
      <c r="GJI1496" s="55"/>
      <c r="GJJ1496" s="55"/>
      <c r="GJK1496" s="55"/>
      <c r="GJL1496" s="55"/>
      <c r="GJM1496" s="55"/>
      <c r="GJN1496" s="55"/>
      <c r="GJO1496" s="55"/>
      <c r="GJP1496" s="55"/>
      <c r="GJQ1496" s="55"/>
      <c r="GJR1496" s="55"/>
      <c r="GJS1496" s="55"/>
      <c r="GJT1496" s="55"/>
      <c r="GJU1496" s="55"/>
      <c r="GJV1496" s="55"/>
      <c r="GJW1496" s="55"/>
      <c r="GJX1496" s="55"/>
      <c r="GJY1496" s="55"/>
      <c r="GJZ1496" s="55"/>
      <c r="GKA1496" s="55"/>
      <c r="GKB1496" s="55"/>
      <c r="GKC1496" s="55"/>
      <c r="GKD1496" s="55"/>
      <c r="GKE1496" s="55"/>
      <c r="GKF1496" s="55"/>
      <c r="GKG1496" s="55"/>
      <c r="GKH1496" s="55"/>
      <c r="GKI1496" s="55"/>
      <c r="GKJ1496" s="55"/>
      <c r="GKK1496" s="55"/>
      <c r="GKL1496" s="55"/>
      <c r="GKM1496" s="55"/>
      <c r="GKN1496" s="55"/>
      <c r="GKO1496" s="55"/>
      <c r="GKP1496" s="55"/>
      <c r="GKQ1496" s="55"/>
      <c r="GKR1496" s="55"/>
      <c r="GKS1496" s="55"/>
      <c r="GKT1496" s="55"/>
      <c r="GKU1496" s="55"/>
      <c r="GKV1496" s="55"/>
      <c r="GKW1496" s="55"/>
      <c r="GKX1496" s="55"/>
      <c r="GKY1496" s="55"/>
      <c r="GKZ1496" s="55"/>
      <c r="GLA1496" s="55"/>
      <c r="GLB1496" s="55"/>
      <c r="GLC1496" s="55"/>
      <c r="GLD1496" s="55"/>
      <c r="GLE1496" s="55"/>
      <c r="GLF1496" s="55"/>
      <c r="GLG1496" s="55"/>
      <c r="GLH1496" s="55"/>
      <c r="GLI1496" s="55"/>
      <c r="GLJ1496" s="55"/>
      <c r="GLK1496" s="55"/>
      <c r="GLL1496" s="55"/>
      <c r="GLM1496" s="55"/>
      <c r="GLN1496" s="55"/>
      <c r="GLO1496" s="55"/>
      <c r="GLP1496" s="55"/>
      <c r="GLQ1496" s="55"/>
      <c r="GLR1496" s="55"/>
      <c r="GLS1496" s="55"/>
      <c r="GLT1496" s="55"/>
      <c r="GLU1496" s="55"/>
      <c r="GLV1496" s="55"/>
      <c r="GLW1496" s="55"/>
      <c r="GLX1496" s="55"/>
      <c r="GLY1496" s="55"/>
      <c r="GLZ1496" s="55"/>
      <c r="GMA1496" s="55"/>
      <c r="GMB1496" s="55"/>
      <c r="GMC1496" s="55"/>
      <c r="GMD1496" s="55"/>
      <c r="GME1496" s="55"/>
      <c r="GMF1496" s="55"/>
      <c r="GMG1496" s="55"/>
      <c r="GMH1496" s="55"/>
      <c r="GMI1496" s="55"/>
      <c r="GMJ1496" s="55"/>
      <c r="GMK1496" s="55"/>
      <c r="GML1496" s="55"/>
      <c r="GMM1496" s="55"/>
      <c r="GMN1496" s="55"/>
      <c r="GMO1496" s="55"/>
      <c r="GMP1496" s="55"/>
      <c r="GMQ1496" s="55"/>
      <c r="GMR1496" s="55"/>
      <c r="GMS1496" s="55"/>
      <c r="GMT1496" s="55"/>
      <c r="GMU1496" s="55"/>
      <c r="GMV1496" s="55"/>
      <c r="GMW1496" s="55"/>
      <c r="GMX1496" s="55"/>
      <c r="GMY1496" s="55"/>
      <c r="GMZ1496" s="55"/>
      <c r="GNA1496" s="55"/>
      <c r="GNB1496" s="55"/>
      <c r="GNC1496" s="55"/>
      <c r="GND1496" s="55"/>
      <c r="GNE1496" s="55"/>
      <c r="GNF1496" s="55"/>
      <c r="GNG1496" s="55"/>
      <c r="GNH1496" s="55"/>
      <c r="GNI1496" s="55"/>
      <c r="GNJ1496" s="55"/>
      <c r="GNK1496" s="55"/>
      <c r="GNL1496" s="55"/>
      <c r="GNM1496" s="55"/>
      <c r="GNN1496" s="55"/>
      <c r="GNO1496" s="55"/>
      <c r="GNP1496" s="55"/>
      <c r="GNQ1496" s="55"/>
      <c r="GNR1496" s="55"/>
      <c r="GNS1496" s="55"/>
      <c r="GNT1496" s="55"/>
      <c r="GNU1496" s="55"/>
      <c r="GNV1496" s="55"/>
      <c r="GNW1496" s="55"/>
      <c r="GNX1496" s="55"/>
      <c r="GNY1496" s="55"/>
      <c r="GNZ1496" s="55"/>
      <c r="GOA1496" s="55"/>
      <c r="GOB1496" s="55"/>
      <c r="GOC1496" s="55"/>
      <c r="GOD1496" s="55"/>
      <c r="GOE1496" s="55"/>
      <c r="GOF1496" s="55"/>
      <c r="GOG1496" s="55"/>
      <c r="GOH1496" s="55"/>
      <c r="GOI1496" s="55"/>
      <c r="GOJ1496" s="55"/>
      <c r="GOK1496" s="55"/>
      <c r="GOL1496" s="55"/>
      <c r="GOM1496" s="55"/>
      <c r="GON1496" s="55"/>
      <c r="GOO1496" s="55"/>
      <c r="GOP1496" s="55"/>
      <c r="GOQ1496" s="55"/>
      <c r="GOR1496" s="55"/>
      <c r="GOS1496" s="55"/>
      <c r="GOT1496" s="55"/>
      <c r="GOU1496" s="55"/>
      <c r="GOV1496" s="55"/>
      <c r="GOW1496" s="55"/>
      <c r="GOX1496" s="55"/>
      <c r="GOY1496" s="55"/>
      <c r="GOZ1496" s="55"/>
      <c r="GPA1496" s="55"/>
      <c r="GPB1496" s="55"/>
      <c r="GPC1496" s="55"/>
      <c r="GPD1496" s="55"/>
      <c r="GPE1496" s="55"/>
      <c r="GPF1496" s="55"/>
      <c r="GPG1496" s="55"/>
      <c r="GPH1496" s="55"/>
      <c r="GPI1496" s="55"/>
      <c r="GPJ1496" s="55"/>
      <c r="GPK1496" s="55"/>
      <c r="GPL1496" s="55"/>
      <c r="GPM1496" s="55"/>
      <c r="GPN1496" s="55"/>
      <c r="GPO1496" s="55"/>
      <c r="GPP1496" s="55"/>
      <c r="GPQ1496" s="55"/>
      <c r="GPR1496" s="55"/>
      <c r="GPS1496" s="55"/>
      <c r="GPT1496" s="55"/>
      <c r="GPU1496" s="55"/>
      <c r="GPV1496" s="55"/>
      <c r="GPW1496" s="55"/>
      <c r="GPX1496" s="55"/>
      <c r="GPY1496" s="55"/>
      <c r="GPZ1496" s="55"/>
      <c r="GQA1496" s="55"/>
      <c r="GQB1496" s="55"/>
      <c r="GQC1496" s="55"/>
      <c r="GQD1496" s="55"/>
      <c r="GQE1496" s="55"/>
      <c r="GQF1496" s="55"/>
      <c r="GQG1496" s="55"/>
      <c r="GQH1496" s="55"/>
      <c r="GQI1496" s="55"/>
      <c r="GQJ1496" s="55"/>
      <c r="GQK1496" s="55"/>
      <c r="GQL1496" s="55"/>
      <c r="GQM1496" s="55"/>
      <c r="GQN1496" s="55"/>
      <c r="GQO1496" s="55"/>
      <c r="GQP1496" s="55"/>
      <c r="GQQ1496" s="55"/>
      <c r="GQR1496" s="55"/>
      <c r="GQS1496" s="55"/>
      <c r="GQT1496" s="55"/>
      <c r="GQU1496" s="55"/>
      <c r="GQV1496" s="55"/>
      <c r="GQW1496" s="55"/>
      <c r="GQX1496" s="55"/>
      <c r="GQY1496" s="55"/>
      <c r="GQZ1496" s="55"/>
      <c r="GRA1496" s="55"/>
      <c r="GRB1496" s="55"/>
      <c r="GRC1496" s="55"/>
      <c r="GRD1496" s="55"/>
      <c r="GRE1496" s="55"/>
      <c r="GRF1496" s="55"/>
      <c r="GRG1496" s="55"/>
      <c r="GRH1496" s="55"/>
      <c r="GRI1496" s="55"/>
      <c r="GRJ1496" s="55"/>
      <c r="GRK1496" s="55"/>
      <c r="GRL1496" s="55"/>
      <c r="GRM1496" s="55"/>
      <c r="GRN1496" s="55"/>
      <c r="GRO1496" s="55"/>
      <c r="GRP1496" s="55"/>
      <c r="GRQ1496" s="55"/>
      <c r="GRR1496" s="55"/>
      <c r="GRS1496" s="55"/>
      <c r="GRT1496" s="55"/>
      <c r="GRU1496" s="55"/>
      <c r="GRV1496" s="55"/>
      <c r="GRW1496" s="55"/>
      <c r="GRX1496" s="55"/>
      <c r="GRY1496" s="55"/>
      <c r="GRZ1496" s="55"/>
      <c r="GSA1496" s="55"/>
      <c r="GSB1496" s="55"/>
      <c r="GSC1496" s="55"/>
      <c r="GSD1496" s="55"/>
      <c r="GSE1496" s="55"/>
      <c r="GSF1496" s="55"/>
      <c r="GSG1496" s="55"/>
      <c r="GSH1496" s="55"/>
      <c r="GSI1496" s="55"/>
      <c r="GSJ1496" s="55"/>
      <c r="GSK1496" s="55"/>
      <c r="GSL1496" s="55"/>
      <c r="GSM1496" s="55"/>
      <c r="GSN1496" s="55"/>
      <c r="GSO1496" s="55"/>
      <c r="GSP1496" s="55"/>
      <c r="GSQ1496" s="55"/>
      <c r="GSR1496" s="55"/>
      <c r="GSS1496" s="55"/>
      <c r="GST1496" s="55"/>
      <c r="GSU1496" s="55"/>
      <c r="GSV1496" s="55"/>
      <c r="GSW1496" s="55"/>
      <c r="GSX1496" s="55"/>
      <c r="GSY1496" s="55"/>
      <c r="GSZ1496" s="55"/>
      <c r="GTA1496" s="55"/>
      <c r="GTB1496" s="55"/>
      <c r="GTC1496" s="55"/>
      <c r="GTD1496" s="55"/>
      <c r="GTE1496" s="55"/>
      <c r="GTF1496" s="55"/>
      <c r="GTG1496" s="55"/>
      <c r="GTH1496" s="55"/>
      <c r="GTI1496" s="55"/>
      <c r="GTJ1496" s="55"/>
      <c r="GTK1496" s="55"/>
      <c r="GTL1496" s="55"/>
      <c r="GTM1496" s="55"/>
      <c r="GTN1496" s="55"/>
      <c r="GTO1496" s="55"/>
      <c r="GTP1496" s="55"/>
      <c r="GTQ1496" s="55"/>
      <c r="GTR1496" s="55"/>
      <c r="GTS1496" s="55"/>
      <c r="GTT1496" s="55"/>
      <c r="GTU1496" s="55"/>
      <c r="GTV1496" s="55"/>
      <c r="GTW1496" s="55"/>
      <c r="GTX1496" s="55"/>
      <c r="GTY1496" s="55"/>
      <c r="GTZ1496" s="55"/>
      <c r="GUA1496" s="55"/>
      <c r="GUB1496" s="55"/>
      <c r="GUC1496" s="55"/>
      <c r="GUD1496" s="55"/>
      <c r="GUE1496" s="55"/>
      <c r="GUF1496" s="55"/>
      <c r="GUG1496" s="55"/>
      <c r="GUH1496" s="55"/>
      <c r="GUI1496" s="55"/>
      <c r="GUJ1496" s="55"/>
      <c r="GUK1496" s="55"/>
      <c r="GUL1496" s="55"/>
      <c r="GUM1496" s="55"/>
      <c r="GUN1496" s="55"/>
      <c r="GUO1496" s="55"/>
      <c r="GUP1496" s="55"/>
      <c r="GUQ1496" s="55"/>
      <c r="GUR1496" s="55"/>
      <c r="GUS1496" s="55"/>
      <c r="GUT1496" s="55"/>
      <c r="GUU1496" s="55"/>
      <c r="GUV1496" s="55"/>
      <c r="GUW1496" s="55"/>
      <c r="GUX1496" s="55"/>
      <c r="GUY1496" s="55"/>
      <c r="GUZ1496" s="55"/>
      <c r="GVA1496" s="55"/>
      <c r="GVB1496" s="55"/>
      <c r="GVC1496" s="55"/>
      <c r="GVD1496" s="55"/>
      <c r="GVE1496" s="55"/>
      <c r="GVF1496" s="55"/>
      <c r="GVG1496" s="55"/>
      <c r="GVH1496" s="55"/>
      <c r="GVI1496" s="55"/>
      <c r="GVJ1496" s="55"/>
      <c r="GVK1496" s="55"/>
      <c r="GVL1496" s="55"/>
      <c r="GVM1496" s="55"/>
      <c r="GVN1496" s="55"/>
      <c r="GVO1496" s="55"/>
      <c r="GVP1496" s="55"/>
      <c r="GVQ1496" s="55"/>
      <c r="GVR1496" s="55"/>
      <c r="GVS1496" s="55"/>
      <c r="GVT1496" s="55"/>
      <c r="GVU1496" s="55"/>
      <c r="GVV1496" s="55"/>
      <c r="GVW1496" s="55"/>
      <c r="GVX1496" s="55"/>
      <c r="GVY1496" s="55"/>
      <c r="GVZ1496" s="55"/>
      <c r="GWA1496" s="55"/>
      <c r="GWB1496" s="55"/>
      <c r="GWC1496" s="55"/>
      <c r="GWD1496" s="55"/>
      <c r="GWE1496" s="55"/>
      <c r="GWF1496" s="55"/>
      <c r="GWG1496" s="55"/>
      <c r="GWH1496" s="55"/>
      <c r="GWI1496" s="55"/>
      <c r="GWJ1496" s="55"/>
      <c r="GWK1496" s="55"/>
      <c r="GWL1496" s="55"/>
      <c r="GWM1496" s="55"/>
      <c r="GWN1496" s="55"/>
      <c r="GWO1496" s="55"/>
      <c r="GWP1496" s="55"/>
      <c r="GWQ1496" s="55"/>
      <c r="GWR1496" s="55"/>
      <c r="GWS1496" s="55"/>
      <c r="GWT1496" s="55"/>
      <c r="GWU1496" s="55"/>
      <c r="GWV1496" s="55"/>
      <c r="GWW1496" s="55"/>
      <c r="GWX1496" s="55"/>
      <c r="GWY1496" s="55"/>
      <c r="GWZ1496" s="55"/>
      <c r="GXA1496" s="55"/>
      <c r="GXB1496" s="55"/>
      <c r="GXC1496" s="55"/>
      <c r="GXD1496" s="55"/>
      <c r="GXE1496" s="55"/>
      <c r="GXF1496" s="55"/>
      <c r="GXG1496" s="55"/>
      <c r="GXH1496" s="55"/>
      <c r="GXI1496" s="55"/>
      <c r="GXJ1496" s="55"/>
      <c r="GXK1496" s="55"/>
      <c r="GXL1496" s="55"/>
      <c r="GXM1496" s="55"/>
      <c r="GXN1496" s="55"/>
      <c r="GXO1496" s="55"/>
      <c r="GXP1496" s="55"/>
      <c r="GXQ1496" s="55"/>
      <c r="GXR1496" s="55"/>
      <c r="GXS1496" s="55"/>
      <c r="GXT1496" s="55"/>
      <c r="GXU1496" s="55"/>
      <c r="GXV1496" s="55"/>
      <c r="GXW1496" s="55"/>
      <c r="GXX1496" s="55"/>
      <c r="GXY1496" s="55"/>
      <c r="GXZ1496" s="55"/>
      <c r="GYA1496" s="55"/>
      <c r="GYB1496" s="55"/>
      <c r="GYC1496" s="55"/>
      <c r="GYD1496" s="55"/>
      <c r="GYE1496" s="55"/>
      <c r="GYF1496" s="55"/>
      <c r="GYG1496" s="55"/>
      <c r="GYH1496" s="55"/>
      <c r="GYI1496" s="55"/>
      <c r="GYJ1496" s="55"/>
      <c r="GYK1496" s="55"/>
      <c r="GYL1496" s="55"/>
      <c r="GYM1496" s="55"/>
      <c r="GYN1496" s="55"/>
      <c r="GYO1496" s="55"/>
      <c r="GYP1496" s="55"/>
      <c r="GYQ1496" s="55"/>
      <c r="GYR1496" s="55"/>
      <c r="GYS1496" s="55"/>
      <c r="GYT1496" s="55"/>
      <c r="GYU1496" s="55"/>
      <c r="GYV1496" s="55"/>
      <c r="GYW1496" s="55"/>
      <c r="GYX1496" s="55"/>
      <c r="GYY1496" s="55"/>
      <c r="GYZ1496" s="55"/>
      <c r="GZA1496" s="55"/>
      <c r="GZB1496" s="55"/>
      <c r="GZC1496" s="55"/>
      <c r="GZD1496" s="55"/>
      <c r="GZE1496" s="55"/>
      <c r="GZF1496" s="55"/>
      <c r="GZG1496" s="55"/>
      <c r="GZH1496" s="55"/>
      <c r="GZI1496" s="55"/>
      <c r="GZJ1496" s="55"/>
      <c r="GZK1496" s="55"/>
      <c r="GZL1496" s="55"/>
      <c r="GZM1496" s="55"/>
      <c r="GZN1496" s="55"/>
      <c r="GZO1496" s="55"/>
      <c r="GZP1496" s="55"/>
      <c r="GZQ1496" s="55"/>
      <c r="GZR1496" s="55"/>
      <c r="GZS1496" s="55"/>
      <c r="GZT1496" s="55"/>
      <c r="GZU1496" s="55"/>
      <c r="GZV1496" s="55"/>
      <c r="GZW1496" s="55"/>
      <c r="GZX1496" s="55"/>
      <c r="GZY1496" s="55"/>
      <c r="GZZ1496" s="55"/>
      <c r="HAA1496" s="55"/>
      <c r="HAB1496" s="55"/>
      <c r="HAC1496" s="55"/>
      <c r="HAD1496" s="55"/>
      <c r="HAE1496" s="55"/>
      <c r="HAF1496" s="55"/>
      <c r="HAG1496" s="55"/>
      <c r="HAH1496" s="55"/>
      <c r="HAI1496" s="55"/>
      <c r="HAJ1496" s="55"/>
      <c r="HAK1496" s="55"/>
      <c r="HAL1496" s="55"/>
      <c r="HAM1496" s="55"/>
      <c r="HAN1496" s="55"/>
      <c r="HAO1496" s="55"/>
      <c r="HAP1496" s="55"/>
      <c r="HAQ1496" s="55"/>
      <c r="HAR1496" s="55"/>
      <c r="HAS1496" s="55"/>
      <c r="HAT1496" s="55"/>
      <c r="HAU1496" s="55"/>
      <c r="HAV1496" s="55"/>
      <c r="HAW1496" s="55"/>
      <c r="HAX1496" s="55"/>
      <c r="HAY1496" s="55"/>
      <c r="HAZ1496" s="55"/>
      <c r="HBA1496" s="55"/>
      <c r="HBB1496" s="55"/>
      <c r="HBC1496" s="55"/>
      <c r="HBD1496" s="55"/>
      <c r="HBE1496" s="55"/>
      <c r="HBF1496" s="55"/>
      <c r="HBG1496" s="55"/>
      <c r="HBH1496" s="55"/>
      <c r="HBI1496" s="55"/>
      <c r="HBJ1496" s="55"/>
      <c r="HBK1496" s="55"/>
      <c r="HBL1496" s="55"/>
      <c r="HBM1496" s="55"/>
      <c r="HBN1496" s="55"/>
      <c r="HBO1496" s="55"/>
      <c r="HBP1496" s="55"/>
      <c r="HBQ1496" s="55"/>
      <c r="HBR1496" s="55"/>
      <c r="HBS1496" s="55"/>
      <c r="HBT1496" s="55"/>
      <c r="HBU1496" s="55"/>
      <c r="HBV1496" s="55"/>
      <c r="HBW1496" s="55"/>
      <c r="HBX1496" s="55"/>
      <c r="HBY1496" s="55"/>
      <c r="HBZ1496" s="55"/>
      <c r="HCA1496" s="55"/>
      <c r="HCB1496" s="55"/>
      <c r="HCC1496" s="55"/>
      <c r="HCD1496" s="55"/>
      <c r="HCE1496" s="55"/>
      <c r="HCF1496" s="55"/>
      <c r="HCG1496" s="55"/>
      <c r="HCH1496" s="55"/>
      <c r="HCI1496" s="55"/>
      <c r="HCJ1496" s="55"/>
      <c r="HCK1496" s="55"/>
      <c r="HCL1496" s="55"/>
      <c r="HCM1496" s="55"/>
      <c r="HCN1496" s="55"/>
      <c r="HCO1496" s="55"/>
      <c r="HCP1496" s="55"/>
      <c r="HCQ1496" s="55"/>
      <c r="HCR1496" s="55"/>
      <c r="HCS1496" s="55"/>
      <c r="HCT1496" s="55"/>
      <c r="HCU1496" s="55"/>
      <c r="HCV1496" s="55"/>
      <c r="HCW1496" s="55"/>
      <c r="HCX1496" s="55"/>
      <c r="HCY1496" s="55"/>
      <c r="HCZ1496" s="55"/>
      <c r="HDA1496" s="55"/>
      <c r="HDB1496" s="55"/>
      <c r="HDC1496" s="55"/>
      <c r="HDD1496" s="55"/>
      <c r="HDE1496" s="55"/>
      <c r="HDF1496" s="55"/>
      <c r="HDG1496" s="55"/>
      <c r="HDH1496" s="55"/>
      <c r="HDI1496" s="55"/>
      <c r="HDJ1496" s="55"/>
      <c r="HDK1496" s="55"/>
      <c r="HDL1496" s="55"/>
      <c r="HDM1496" s="55"/>
      <c r="HDN1496" s="55"/>
      <c r="HDO1496" s="55"/>
      <c r="HDP1496" s="55"/>
      <c r="HDQ1496" s="55"/>
      <c r="HDR1496" s="55"/>
      <c r="HDS1496" s="55"/>
      <c r="HDT1496" s="55"/>
      <c r="HDU1496" s="55"/>
      <c r="HDV1496" s="55"/>
      <c r="HDW1496" s="55"/>
      <c r="HDX1496" s="55"/>
      <c r="HDY1496" s="55"/>
      <c r="HDZ1496" s="55"/>
      <c r="HEA1496" s="55"/>
      <c r="HEB1496" s="55"/>
      <c r="HEC1496" s="55"/>
      <c r="HED1496" s="55"/>
      <c r="HEE1496" s="55"/>
      <c r="HEF1496" s="55"/>
      <c r="HEG1496" s="55"/>
      <c r="HEH1496" s="55"/>
      <c r="HEI1496" s="55"/>
      <c r="HEJ1496" s="55"/>
      <c r="HEK1496" s="55"/>
      <c r="HEL1496" s="55"/>
      <c r="HEM1496" s="55"/>
      <c r="HEN1496" s="55"/>
      <c r="HEO1496" s="55"/>
      <c r="HEP1496" s="55"/>
      <c r="HEQ1496" s="55"/>
      <c r="HER1496" s="55"/>
      <c r="HES1496" s="55"/>
      <c r="HET1496" s="55"/>
      <c r="HEU1496" s="55"/>
      <c r="HEV1496" s="55"/>
      <c r="HEW1496" s="55"/>
      <c r="HEX1496" s="55"/>
      <c r="HEY1496" s="55"/>
      <c r="HEZ1496" s="55"/>
      <c r="HFA1496" s="55"/>
      <c r="HFB1496" s="55"/>
      <c r="HFC1496" s="55"/>
      <c r="HFD1496" s="55"/>
      <c r="HFE1496" s="55"/>
      <c r="HFF1496" s="55"/>
      <c r="HFG1496" s="55"/>
      <c r="HFH1496" s="55"/>
      <c r="HFI1496" s="55"/>
      <c r="HFJ1496" s="55"/>
      <c r="HFK1496" s="55"/>
      <c r="HFL1496" s="55"/>
      <c r="HFM1496" s="55"/>
      <c r="HFN1496" s="55"/>
      <c r="HFO1496" s="55"/>
      <c r="HFP1496" s="55"/>
      <c r="HFQ1496" s="55"/>
      <c r="HFR1496" s="55"/>
      <c r="HFS1496" s="55"/>
      <c r="HFT1496" s="55"/>
      <c r="HFU1496" s="55"/>
      <c r="HFV1496" s="55"/>
      <c r="HFW1496" s="55"/>
      <c r="HFX1496" s="55"/>
      <c r="HFY1496" s="55"/>
      <c r="HFZ1496" s="55"/>
      <c r="HGA1496" s="55"/>
      <c r="HGB1496" s="55"/>
      <c r="HGC1496" s="55"/>
      <c r="HGD1496" s="55"/>
      <c r="HGE1496" s="55"/>
      <c r="HGF1496" s="55"/>
      <c r="HGG1496" s="55"/>
      <c r="HGH1496" s="55"/>
      <c r="HGI1496" s="55"/>
      <c r="HGJ1496" s="55"/>
      <c r="HGK1496" s="55"/>
      <c r="HGL1496" s="55"/>
      <c r="HGM1496" s="55"/>
      <c r="HGN1496" s="55"/>
      <c r="HGO1496" s="55"/>
      <c r="HGP1496" s="55"/>
      <c r="HGQ1496" s="55"/>
      <c r="HGR1496" s="55"/>
      <c r="HGS1496" s="55"/>
      <c r="HGT1496" s="55"/>
      <c r="HGU1496" s="55"/>
      <c r="HGV1496" s="55"/>
      <c r="HGW1496" s="55"/>
      <c r="HGX1496" s="55"/>
      <c r="HGY1496" s="55"/>
      <c r="HGZ1496" s="55"/>
      <c r="HHA1496" s="55"/>
      <c r="HHB1496" s="55"/>
      <c r="HHC1496" s="55"/>
      <c r="HHD1496" s="55"/>
      <c r="HHE1496" s="55"/>
      <c r="HHF1496" s="55"/>
      <c r="HHG1496" s="55"/>
      <c r="HHH1496" s="55"/>
      <c r="HHI1496" s="55"/>
      <c r="HHJ1496" s="55"/>
      <c r="HHK1496" s="55"/>
      <c r="HHL1496" s="55"/>
      <c r="HHM1496" s="55"/>
      <c r="HHN1496" s="55"/>
      <c r="HHO1496" s="55"/>
      <c r="HHP1496" s="55"/>
      <c r="HHQ1496" s="55"/>
      <c r="HHR1496" s="55"/>
      <c r="HHS1496" s="55"/>
      <c r="HHT1496" s="55"/>
      <c r="HHU1496" s="55"/>
      <c r="HHV1496" s="55"/>
      <c r="HHW1496" s="55"/>
      <c r="HHX1496" s="55"/>
      <c r="HHY1496" s="55"/>
      <c r="HHZ1496" s="55"/>
      <c r="HIA1496" s="55"/>
      <c r="HIB1496" s="55"/>
      <c r="HIC1496" s="55"/>
      <c r="HID1496" s="55"/>
      <c r="HIE1496" s="55"/>
      <c r="HIF1496" s="55"/>
      <c r="HIG1496" s="55"/>
      <c r="HIH1496" s="55"/>
      <c r="HII1496" s="55"/>
      <c r="HIJ1496" s="55"/>
      <c r="HIK1496" s="55"/>
      <c r="HIL1496" s="55"/>
      <c r="HIM1496" s="55"/>
      <c r="HIN1496" s="55"/>
      <c r="HIO1496" s="55"/>
      <c r="HIP1496" s="55"/>
      <c r="HIQ1496" s="55"/>
      <c r="HIR1496" s="55"/>
      <c r="HIS1496" s="55"/>
      <c r="HIT1496" s="55"/>
      <c r="HIU1496" s="55"/>
      <c r="HIV1496" s="55"/>
      <c r="HIW1496" s="55"/>
      <c r="HIX1496" s="55"/>
      <c r="HIY1496" s="55"/>
      <c r="HIZ1496" s="55"/>
      <c r="HJA1496" s="55"/>
      <c r="HJB1496" s="55"/>
      <c r="HJC1496" s="55"/>
      <c r="HJD1496" s="55"/>
      <c r="HJE1496" s="55"/>
      <c r="HJF1496" s="55"/>
      <c r="HJG1496" s="55"/>
      <c r="HJH1496" s="55"/>
      <c r="HJI1496" s="55"/>
      <c r="HJJ1496" s="55"/>
      <c r="HJK1496" s="55"/>
      <c r="HJL1496" s="55"/>
      <c r="HJM1496" s="55"/>
      <c r="HJN1496" s="55"/>
      <c r="HJO1496" s="55"/>
      <c r="HJP1496" s="55"/>
      <c r="HJQ1496" s="55"/>
      <c r="HJR1496" s="55"/>
      <c r="HJS1496" s="55"/>
      <c r="HJT1496" s="55"/>
      <c r="HJU1496" s="55"/>
      <c r="HJV1496" s="55"/>
      <c r="HJW1496" s="55"/>
      <c r="HJX1496" s="55"/>
      <c r="HJY1496" s="55"/>
      <c r="HJZ1496" s="55"/>
      <c r="HKA1496" s="55"/>
      <c r="HKB1496" s="55"/>
      <c r="HKC1496" s="55"/>
      <c r="HKD1496" s="55"/>
      <c r="HKE1496" s="55"/>
      <c r="HKF1496" s="55"/>
      <c r="HKG1496" s="55"/>
      <c r="HKH1496" s="55"/>
      <c r="HKI1496" s="55"/>
      <c r="HKJ1496" s="55"/>
      <c r="HKK1496" s="55"/>
      <c r="HKL1496" s="55"/>
      <c r="HKM1496" s="55"/>
      <c r="HKN1496" s="55"/>
      <c r="HKO1496" s="55"/>
      <c r="HKP1496" s="55"/>
      <c r="HKQ1496" s="55"/>
      <c r="HKR1496" s="55"/>
      <c r="HKS1496" s="55"/>
      <c r="HKT1496" s="55"/>
      <c r="HKU1496" s="55"/>
      <c r="HKV1496" s="55"/>
      <c r="HKW1496" s="55"/>
      <c r="HKX1496" s="55"/>
      <c r="HKY1496" s="55"/>
      <c r="HKZ1496" s="55"/>
      <c r="HLA1496" s="55"/>
      <c r="HLB1496" s="55"/>
      <c r="HLC1496" s="55"/>
      <c r="HLD1496" s="55"/>
      <c r="HLE1496" s="55"/>
      <c r="HLF1496" s="55"/>
      <c r="HLG1496" s="55"/>
      <c r="HLH1496" s="55"/>
      <c r="HLI1496" s="55"/>
      <c r="HLJ1496" s="55"/>
      <c r="HLK1496" s="55"/>
      <c r="HLL1496" s="55"/>
      <c r="HLM1496" s="55"/>
      <c r="HLN1496" s="55"/>
      <c r="HLO1496" s="55"/>
      <c r="HLP1496" s="55"/>
      <c r="HLQ1496" s="55"/>
      <c r="HLR1496" s="55"/>
      <c r="HLS1496" s="55"/>
      <c r="HLT1496" s="55"/>
      <c r="HLU1496" s="55"/>
      <c r="HLV1496" s="55"/>
      <c r="HLW1496" s="55"/>
      <c r="HLX1496" s="55"/>
      <c r="HLY1496" s="55"/>
      <c r="HLZ1496" s="55"/>
      <c r="HMA1496" s="55"/>
      <c r="HMB1496" s="55"/>
      <c r="HMC1496" s="55"/>
      <c r="HMD1496" s="55"/>
      <c r="HME1496" s="55"/>
      <c r="HMF1496" s="55"/>
      <c r="HMG1496" s="55"/>
      <c r="HMH1496" s="55"/>
      <c r="HMI1496" s="55"/>
      <c r="HMJ1496" s="55"/>
      <c r="HMK1496" s="55"/>
      <c r="HML1496" s="55"/>
      <c r="HMM1496" s="55"/>
      <c r="HMN1496" s="55"/>
      <c r="HMO1496" s="55"/>
      <c r="HMP1496" s="55"/>
      <c r="HMQ1496" s="55"/>
      <c r="HMR1496" s="55"/>
      <c r="HMS1496" s="55"/>
      <c r="HMT1496" s="55"/>
      <c r="HMU1496" s="55"/>
      <c r="HMV1496" s="55"/>
      <c r="HMW1496" s="55"/>
      <c r="HMX1496" s="55"/>
      <c r="HMY1496" s="55"/>
      <c r="HMZ1496" s="55"/>
      <c r="HNA1496" s="55"/>
      <c r="HNB1496" s="55"/>
      <c r="HNC1496" s="55"/>
      <c r="HND1496" s="55"/>
      <c r="HNE1496" s="55"/>
      <c r="HNF1496" s="55"/>
      <c r="HNG1496" s="55"/>
      <c r="HNH1496" s="55"/>
      <c r="HNI1496" s="55"/>
      <c r="HNJ1496" s="55"/>
      <c r="HNK1496" s="55"/>
      <c r="HNL1496" s="55"/>
      <c r="HNM1496" s="55"/>
      <c r="HNN1496" s="55"/>
      <c r="HNO1496" s="55"/>
      <c r="HNP1496" s="55"/>
      <c r="HNQ1496" s="55"/>
      <c r="HNR1496" s="55"/>
      <c r="HNS1496" s="55"/>
      <c r="HNT1496" s="55"/>
      <c r="HNU1496" s="55"/>
      <c r="HNV1496" s="55"/>
      <c r="HNW1496" s="55"/>
      <c r="HNX1496" s="55"/>
      <c r="HNY1496" s="55"/>
      <c r="HNZ1496" s="55"/>
      <c r="HOA1496" s="55"/>
      <c r="HOB1496" s="55"/>
      <c r="HOC1496" s="55"/>
      <c r="HOD1496" s="55"/>
      <c r="HOE1496" s="55"/>
      <c r="HOF1496" s="55"/>
      <c r="HOG1496" s="55"/>
      <c r="HOH1496" s="55"/>
      <c r="HOI1496" s="55"/>
      <c r="HOJ1496" s="55"/>
      <c r="HOK1496" s="55"/>
      <c r="HOL1496" s="55"/>
      <c r="HOM1496" s="55"/>
      <c r="HON1496" s="55"/>
      <c r="HOO1496" s="55"/>
      <c r="HOP1496" s="55"/>
      <c r="HOQ1496" s="55"/>
      <c r="HOR1496" s="55"/>
      <c r="HOS1496" s="55"/>
      <c r="HOT1496" s="55"/>
      <c r="HOU1496" s="55"/>
      <c r="HOV1496" s="55"/>
      <c r="HOW1496" s="55"/>
      <c r="HOX1496" s="55"/>
      <c r="HOY1496" s="55"/>
      <c r="HOZ1496" s="55"/>
      <c r="HPA1496" s="55"/>
      <c r="HPB1496" s="55"/>
      <c r="HPC1496" s="55"/>
      <c r="HPD1496" s="55"/>
      <c r="HPE1496" s="55"/>
      <c r="HPF1496" s="55"/>
      <c r="HPG1496" s="55"/>
      <c r="HPH1496" s="55"/>
      <c r="HPI1496" s="55"/>
      <c r="HPJ1496" s="55"/>
      <c r="HPK1496" s="55"/>
      <c r="HPL1496" s="55"/>
      <c r="HPM1496" s="55"/>
      <c r="HPN1496" s="55"/>
      <c r="HPO1496" s="55"/>
      <c r="HPP1496" s="55"/>
      <c r="HPQ1496" s="55"/>
      <c r="HPR1496" s="55"/>
      <c r="HPS1496" s="55"/>
      <c r="HPT1496" s="55"/>
      <c r="HPU1496" s="55"/>
      <c r="HPV1496" s="55"/>
      <c r="HPW1496" s="55"/>
      <c r="HPX1496" s="55"/>
      <c r="HPY1496" s="55"/>
      <c r="HPZ1496" s="55"/>
      <c r="HQA1496" s="55"/>
      <c r="HQB1496" s="55"/>
      <c r="HQC1496" s="55"/>
      <c r="HQD1496" s="55"/>
      <c r="HQE1496" s="55"/>
      <c r="HQF1496" s="55"/>
      <c r="HQG1496" s="55"/>
      <c r="HQH1496" s="55"/>
      <c r="HQI1496" s="55"/>
      <c r="HQJ1496" s="55"/>
      <c r="HQK1496" s="55"/>
      <c r="HQL1496" s="55"/>
      <c r="HQM1496" s="55"/>
      <c r="HQN1496" s="55"/>
      <c r="HQO1496" s="55"/>
      <c r="HQP1496" s="55"/>
      <c r="HQQ1496" s="55"/>
      <c r="HQR1496" s="55"/>
      <c r="HQS1496" s="55"/>
      <c r="HQT1496" s="55"/>
      <c r="HQU1496" s="55"/>
      <c r="HQV1496" s="55"/>
      <c r="HQW1496" s="55"/>
      <c r="HQX1496" s="55"/>
      <c r="HQY1496" s="55"/>
      <c r="HQZ1496" s="55"/>
      <c r="HRA1496" s="55"/>
      <c r="HRB1496" s="55"/>
      <c r="HRC1496" s="55"/>
      <c r="HRD1496" s="55"/>
      <c r="HRE1496" s="55"/>
      <c r="HRF1496" s="55"/>
      <c r="HRG1496" s="55"/>
      <c r="HRH1496" s="55"/>
      <c r="HRI1496" s="55"/>
      <c r="HRJ1496" s="55"/>
      <c r="HRK1496" s="55"/>
      <c r="HRL1496" s="55"/>
      <c r="HRM1496" s="55"/>
      <c r="HRN1496" s="55"/>
      <c r="HRO1496" s="55"/>
      <c r="HRP1496" s="55"/>
      <c r="HRQ1496" s="55"/>
      <c r="HRR1496" s="55"/>
      <c r="HRS1496" s="55"/>
      <c r="HRT1496" s="55"/>
      <c r="HRU1496" s="55"/>
      <c r="HRV1496" s="55"/>
      <c r="HRW1496" s="55"/>
      <c r="HRX1496" s="55"/>
      <c r="HRY1496" s="55"/>
      <c r="HRZ1496" s="55"/>
      <c r="HSA1496" s="55"/>
      <c r="HSB1496" s="55"/>
      <c r="HSC1496" s="55"/>
      <c r="HSD1496" s="55"/>
      <c r="HSE1496" s="55"/>
      <c r="HSF1496" s="55"/>
      <c r="HSG1496" s="55"/>
      <c r="HSH1496" s="55"/>
      <c r="HSI1496" s="55"/>
      <c r="HSJ1496" s="55"/>
      <c r="HSK1496" s="55"/>
      <c r="HSL1496" s="55"/>
      <c r="HSM1496" s="55"/>
      <c r="HSN1496" s="55"/>
      <c r="HSO1496" s="55"/>
      <c r="HSP1496" s="55"/>
      <c r="HSQ1496" s="55"/>
      <c r="HSR1496" s="55"/>
      <c r="HSS1496" s="55"/>
      <c r="HST1496" s="55"/>
      <c r="HSU1496" s="55"/>
      <c r="HSV1496" s="55"/>
      <c r="HSW1496" s="55"/>
      <c r="HSX1496" s="55"/>
      <c r="HSY1496" s="55"/>
      <c r="HSZ1496" s="55"/>
      <c r="HTA1496" s="55"/>
      <c r="HTB1496" s="55"/>
      <c r="HTC1496" s="55"/>
      <c r="HTD1496" s="55"/>
      <c r="HTE1496" s="55"/>
      <c r="HTF1496" s="55"/>
      <c r="HTG1496" s="55"/>
      <c r="HTH1496" s="55"/>
      <c r="HTI1496" s="55"/>
      <c r="HTJ1496" s="55"/>
      <c r="HTK1496" s="55"/>
      <c r="HTL1496" s="55"/>
      <c r="HTM1496" s="55"/>
      <c r="HTN1496" s="55"/>
      <c r="HTO1496" s="55"/>
      <c r="HTP1496" s="55"/>
      <c r="HTQ1496" s="55"/>
      <c r="HTR1496" s="55"/>
      <c r="HTS1496" s="55"/>
      <c r="HTT1496" s="55"/>
      <c r="HTU1496" s="55"/>
      <c r="HTV1496" s="55"/>
      <c r="HTW1496" s="55"/>
      <c r="HTX1496" s="55"/>
      <c r="HTY1496" s="55"/>
      <c r="HTZ1496" s="55"/>
      <c r="HUA1496" s="55"/>
      <c r="HUB1496" s="55"/>
      <c r="HUC1496" s="55"/>
      <c r="HUD1496" s="55"/>
      <c r="HUE1496" s="55"/>
      <c r="HUF1496" s="55"/>
      <c r="HUG1496" s="55"/>
      <c r="HUH1496" s="55"/>
      <c r="HUI1496" s="55"/>
      <c r="HUJ1496" s="55"/>
      <c r="HUK1496" s="55"/>
      <c r="HUL1496" s="55"/>
      <c r="HUM1496" s="55"/>
      <c r="HUN1496" s="55"/>
      <c r="HUO1496" s="55"/>
      <c r="HUP1496" s="55"/>
      <c r="HUQ1496" s="55"/>
      <c r="HUR1496" s="55"/>
      <c r="HUS1496" s="55"/>
      <c r="HUT1496" s="55"/>
      <c r="HUU1496" s="55"/>
      <c r="HUV1496" s="55"/>
      <c r="HUW1496" s="55"/>
      <c r="HUX1496" s="55"/>
      <c r="HUY1496" s="55"/>
      <c r="HUZ1496" s="55"/>
      <c r="HVA1496" s="55"/>
      <c r="HVB1496" s="55"/>
      <c r="HVC1496" s="55"/>
      <c r="HVD1496" s="55"/>
      <c r="HVE1496" s="55"/>
      <c r="HVF1496" s="55"/>
      <c r="HVG1496" s="55"/>
      <c r="HVH1496" s="55"/>
      <c r="HVI1496" s="55"/>
      <c r="HVJ1496" s="55"/>
      <c r="HVK1496" s="55"/>
      <c r="HVL1496" s="55"/>
      <c r="HVM1496" s="55"/>
      <c r="HVN1496" s="55"/>
      <c r="HVO1496" s="55"/>
      <c r="HVP1496" s="55"/>
      <c r="HVQ1496" s="55"/>
      <c r="HVR1496" s="55"/>
      <c r="HVS1496" s="55"/>
      <c r="HVT1496" s="55"/>
      <c r="HVU1496" s="55"/>
      <c r="HVV1496" s="55"/>
      <c r="HVW1496" s="55"/>
      <c r="HVX1496" s="55"/>
      <c r="HVY1496" s="55"/>
      <c r="HVZ1496" s="55"/>
      <c r="HWA1496" s="55"/>
      <c r="HWB1496" s="55"/>
      <c r="HWC1496" s="55"/>
      <c r="HWD1496" s="55"/>
      <c r="HWE1496" s="55"/>
      <c r="HWF1496" s="55"/>
      <c r="HWG1496" s="55"/>
      <c r="HWH1496" s="55"/>
      <c r="HWI1496" s="55"/>
      <c r="HWJ1496" s="55"/>
      <c r="HWK1496" s="55"/>
      <c r="HWL1496" s="55"/>
      <c r="HWM1496" s="55"/>
      <c r="HWN1496" s="55"/>
      <c r="HWO1496" s="55"/>
      <c r="HWP1496" s="55"/>
      <c r="HWQ1496" s="55"/>
      <c r="HWR1496" s="55"/>
      <c r="HWS1496" s="55"/>
      <c r="HWT1496" s="55"/>
      <c r="HWU1496" s="55"/>
      <c r="HWV1496" s="55"/>
      <c r="HWW1496" s="55"/>
      <c r="HWX1496" s="55"/>
      <c r="HWY1496" s="55"/>
      <c r="HWZ1496" s="55"/>
      <c r="HXA1496" s="55"/>
      <c r="HXB1496" s="55"/>
      <c r="HXC1496" s="55"/>
      <c r="HXD1496" s="55"/>
      <c r="HXE1496" s="55"/>
      <c r="HXF1496" s="55"/>
      <c r="HXG1496" s="55"/>
      <c r="HXH1496" s="55"/>
      <c r="HXI1496" s="55"/>
      <c r="HXJ1496" s="55"/>
      <c r="HXK1496" s="55"/>
      <c r="HXL1496" s="55"/>
      <c r="HXM1496" s="55"/>
      <c r="HXN1496" s="55"/>
      <c r="HXO1496" s="55"/>
      <c r="HXP1496" s="55"/>
      <c r="HXQ1496" s="55"/>
      <c r="HXR1496" s="55"/>
      <c r="HXS1496" s="55"/>
      <c r="HXT1496" s="55"/>
      <c r="HXU1496" s="55"/>
      <c r="HXV1496" s="55"/>
      <c r="HXW1496" s="55"/>
      <c r="HXX1496" s="55"/>
      <c r="HXY1496" s="55"/>
      <c r="HXZ1496" s="55"/>
      <c r="HYA1496" s="55"/>
      <c r="HYB1496" s="55"/>
      <c r="HYC1496" s="55"/>
      <c r="HYD1496" s="55"/>
      <c r="HYE1496" s="55"/>
      <c r="HYF1496" s="55"/>
      <c r="HYG1496" s="55"/>
      <c r="HYH1496" s="55"/>
      <c r="HYI1496" s="55"/>
      <c r="HYJ1496" s="55"/>
      <c r="HYK1496" s="55"/>
      <c r="HYL1496" s="55"/>
      <c r="HYM1496" s="55"/>
      <c r="HYN1496" s="55"/>
      <c r="HYO1496" s="55"/>
      <c r="HYP1496" s="55"/>
      <c r="HYQ1496" s="55"/>
      <c r="HYR1496" s="55"/>
      <c r="HYS1496" s="55"/>
      <c r="HYT1496" s="55"/>
      <c r="HYU1496" s="55"/>
      <c r="HYV1496" s="55"/>
      <c r="HYW1496" s="55"/>
      <c r="HYX1496" s="55"/>
      <c r="HYY1496" s="55"/>
      <c r="HYZ1496" s="55"/>
      <c r="HZA1496" s="55"/>
      <c r="HZB1496" s="55"/>
      <c r="HZC1496" s="55"/>
      <c r="HZD1496" s="55"/>
      <c r="HZE1496" s="55"/>
      <c r="HZF1496" s="55"/>
      <c r="HZG1496" s="55"/>
      <c r="HZH1496" s="55"/>
      <c r="HZI1496" s="55"/>
      <c r="HZJ1496" s="55"/>
      <c r="HZK1496" s="55"/>
      <c r="HZL1496" s="55"/>
      <c r="HZM1496" s="55"/>
      <c r="HZN1496" s="55"/>
      <c r="HZO1496" s="55"/>
      <c r="HZP1496" s="55"/>
      <c r="HZQ1496" s="55"/>
      <c r="HZR1496" s="55"/>
      <c r="HZS1496" s="55"/>
      <c r="HZT1496" s="55"/>
      <c r="HZU1496" s="55"/>
      <c r="HZV1496" s="55"/>
      <c r="HZW1496" s="55"/>
      <c r="HZX1496" s="55"/>
      <c r="HZY1496" s="55"/>
      <c r="HZZ1496" s="55"/>
      <c r="IAA1496" s="55"/>
      <c r="IAB1496" s="55"/>
      <c r="IAC1496" s="55"/>
      <c r="IAD1496" s="55"/>
      <c r="IAE1496" s="55"/>
      <c r="IAF1496" s="55"/>
      <c r="IAG1496" s="55"/>
      <c r="IAH1496" s="55"/>
      <c r="IAI1496" s="55"/>
      <c r="IAJ1496" s="55"/>
      <c r="IAK1496" s="55"/>
      <c r="IAL1496" s="55"/>
      <c r="IAM1496" s="55"/>
      <c r="IAN1496" s="55"/>
      <c r="IAO1496" s="55"/>
      <c r="IAP1496" s="55"/>
      <c r="IAQ1496" s="55"/>
      <c r="IAR1496" s="55"/>
      <c r="IAS1496" s="55"/>
      <c r="IAT1496" s="55"/>
      <c r="IAU1496" s="55"/>
      <c r="IAV1496" s="55"/>
      <c r="IAW1496" s="55"/>
      <c r="IAX1496" s="55"/>
      <c r="IAY1496" s="55"/>
      <c r="IAZ1496" s="55"/>
      <c r="IBA1496" s="55"/>
      <c r="IBB1496" s="55"/>
      <c r="IBC1496" s="55"/>
      <c r="IBD1496" s="55"/>
      <c r="IBE1496" s="55"/>
      <c r="IBF1496" s="55"/>
      <c r="IBG1496" s="55"/>
      <c r="IBH1496" s="55"/>
      <c r="IBI1496" s="55"/>
      <c r="IBJ1496" s="55"/>
      <c r="IBK1496" s="55"/>
      <c r="IBL1496" s="55"/>
      <c r="IBM1496" s="55"/>
      <c r="IBN1496" s="55"/>
      <c r="IBO1496" s="55"/>
      <c r="IBP1496" s="55"/>
      <c r="IBQ1496" s="55"/>
      <c r="IBR1496" s="55"/>
      <c r="IBS1496" s="55"/>
      <c r="IBT1496" s="55"/>
      <c r="IBU1496" s="55"/>
      <c r="IBV1496" s="55"/>
      <c r="IBW1496" s="55"/>
      <c r="IBX1496" s="55"/>
      <c r="IBY1496" s="55"/>
      <c r="IBZ1496" s="55"/>
      <c r="ICA1496" s="55"/>
      <c r="ICB1496" s="55"/>
      <c r="ICC1496" s="55"/>
      <c r="ICD1496" s="55"/>
      <c r="ICE1496" s="55"/>
      <c r="ICF1496" s="55"/>
      <c r="ICG1496" s="55"/>
      <c r="ICH1496" s="55"/>
      <c r="ICI1496" s="55"/>
      <c r="ICJ1496" s="55"/>
      <c r="ICK1496" s="55"/>
      <c r="ICL1496" s="55"/>
      <c r="ICM1496" s="55"/>
      <c r="ICN1496" s="55"/>
      <c r="ICO1496" s="55"/>
      <c r="ICP1496" s="55"/>
      <c r="ICQ1496" s="55"/>
      <c r="ICR1496" s="55"/>
      <c r="ICS1496" s="55"/>
      <c r="ICT1496" s="55"/>
      <c r="ICU1496" s="55"/>
      <c r="ICV1496" s="55"/>
      <c r="ICW1496" s="55"/>
      <c r="ICX1496" s="55"/>
      <c r="ICY1496" s="55"/>
      <c r="ICZ1496" s="55"/>
      <c r="IDA1496" s="55"/>
      <c r="IDB1496" s="55"/>
      <c r="IDC1496" s="55"/>
      <c r="IDD1496" s="55"/>
      <c r="IDE1496" s="55"/>
      <c r="IDF1496" s="55"/>
      <c r="IDG1496" s="55"/>
      <c r="IDH1496" s="55"/>
      <c r="IDI1496" s="55"/>
      <c r="IDJ1496" s="55"/>
      <c r="IDK1496" s="55"/>
      <c r="IDL1496" s="55"/>
      <c r="IDM1496" s="55"/>
      <c r="IDN1496" s="55"/>
      <c r="IDO1496" s="55"/>
      <c r="IDP1496" s="55"/>
      <c r="IDQ1496" s="55"/>
      <c r="IDR1496" s="55"/>
      <c r="IDS1496" s="55"/>
      <c r="IDT1496" s="55"/>
      <c r="IDU1496" s="55"/>
      <c r="IDV1496" s="55"/>
      <c r="IDW1496" s="55"/>
      <c r="IDX1496" s="55"/>
      <c r="IDY1496" s="55"/>
      <c r="IDZ1496" s="55"/>
      <c r="IEA1496" s="55"/>
      <c r="IEB1496" s="55"/>
      <c r="IEC1496" s="55"/>
      <c r="IED1496" s="55"/>
      <c r="IEE1496" s="55"/>
      <c r="IEF1496" s="55"/>
      <c r="IEG1496" s="55"/>
      <c r="IEH1496" s="55"/>
      <c r="IEI1496" s="55"/>
      <c r="IEJ1496" s="55"/>
      <c r="IEK1496" s="55"/>
      <c r="IEL1496" s="55"/>
      <c r="IEM1496" s="55"/>
      <c r="IEN1496" s="55"/>
      <c r="IEO1496" s="55"/>
      <c r="IEP1496" s="55"/>
      <c r="IEQ1496" s="55"/>
      <c r="IER1496" s="55"/>
      <c r="IES1496" s="55"/>
      <c r="IET1496" s="55"/>
      <c r="IEU1496" s="55"/>
      <c r="IEV1496" s="55"/>
      <c r="IEW1496" s="55"/>
      <c r="IEX1496" s="55"/>
      <c r="IEY1496" s="55"/>
      <c r="IEZ1496" s="55"/>
      <c r="IFA1496" s="55"/>
      <c r="IFB1496" s="55"/>
      <c r="IFC1496" s="55"/>
      <c r="IFD1496" s="55"/>
      <c r="IFE1496" s="55"/>
      <c r="IFF1496" s="55"/>
      <c r="IFG1496" s="55"/>
      <c r="IFH1496" s="55"/>
      <c r="IFI1496" s="55"/>
      <c r="IFJ1496" s="55"/>
      <c r="IFK1496" s="55"/>
      <c r="IFL1496" s="55"/>
      <c r="IFM1496" s="55"/>
      <c r="IFN1496" s="55"/>
      <c r="IFO1496" s="55"/>
      <c r="IFP1496" s="55"/>
      <c r="IFQ1496" s="55"/>
      <c r="IFR1496" s="55"/>
      <c r="IFS1496" s="55"/>
      <c r="IFT1496" s="55"/>
      <c r="IFU1496" s="55"/>
      <c r="IFV1496" s="55"/>
      <c r="IFW1496" s="55"/>
      <c r="IFX1496" s="55"/>
      <c r="IFY1496" s="55"/>
      <c r="IFZ1496" s="55"/>
      <c r="IGA1496" s="55"/>
      <c r="IGB1496" s="55"/>
      <c r="IGC1496" s="55"/>
      <c r="IGD1496" s="55"/>
      <c r="IGE1496" s="55"/>
      <c r="IGF1496" s="55"/>
      <c r="IGG1496" s="55"/>
      <c r="IGH1496" s="55"/>
      <c r="IGI1496" s="55"/>
      <c r="IGJ1496" s="55"/>
      <c r="IGK1496" s="55"/>
      <c r="IGL1496" s="55"/>
      <c r="IGM1496" s="55"/>
      <c r="IGN1496" s="55"/>
      <c r="IGO1496" s="55"/>
      <c r="IGP1496" s="55"/>
      <c r="IGQ1496" s="55"/>
      <c r="IGR1496" s="55"/>
      <c r="IGS1496" s="55"/>
      <c r="IGT1496" s="55"/>
      <c r="IGU1496" s="55"/>
      <c r="IGV1496" s="55"/>
      <c r="IGW1496" s="55"/>
      <c r="IGX1496" s="55"/>
      <c r="IGY1496" s="55"/>
      <c r="IGZ1496" s="55"/>
      <c r="IHA1496" s="55"/>
      <c r="IHB1496" s="55"/>
      <c r="IHC1496" s="55"/>
      <c r="IHD1496" s="55"/>
      <c r="IHE1496" s="55"/>
      <c r="IHF1496" s="55"/>
      <c r="IHG1496" s="55"/>
      <c r="IHH1496" s="55"/>
      <c r="IHI1496" s="55"/>
      <c r="IHJ1496" s="55"/>
      <c r="IHK1496" s="55"/>
      <c r="IHL1496" s="55"/>
      <c r="IHM1496" s="55"/>
      <c r="IHN1496" s="55"/>
      <c r="IHO1496" s="55"/>
      <c r="IHP1496" s="55"/>
      <c r="IHQ1496" s="55"/>
      <c r="IHR1496" s="55"/>
      <c r="IHS1496" s="55"/>
      <c r="IHT1496" s="55"/>
      <c r="IHU1496" s="55"/>
      <c r="IHV1496" s="55"/>
      <c r="IHW1496" s="55"/>
      <c r="IHX1496" s="55"/>
      <c r="IHY1496" s="55"/>
      <c r="IHZ1496" s="55"/>
      <c r="IIA1496" s="55"/>
      <c r="IIB1496" s="55"/>
      <c r="IIC1496" s="55"/>
      <c r="IID1496" s="55"/>
      <c r="IIE1496" s="55"/>
      <c r="IIF1496" s="55"/>
      <c r="IIG1496" s="55"/>
      <c r="IIH1496" s="55"/>
      <c r="III1496" s="55"/>
      <c r="IIJ1496" s="55"/>
      <c r="IIK1496" s="55"/>
      <c r="IIL1496" s="55"/>
      <c r="IIM1496" s="55"/>
      <c r="IIN1496" s="55"/>
      <c r="IIO1496" s="55"/>
      <c r="IIP1496" s="55"/>
      <c r="IIQ1496" s="55"/>
      <c r="IIR1496" s="55"/>
      <c r="IIS1496" s="55"/>
      <c r="IIT1496" s="55"/>
      <c r="IIU1496" s="55"/>
      <c r="IIV1496" s="55"/>
      <c r="IIW1496" s="55"/>
      <c r="IIX1496" s="55"/>
      <c r="IIY1496" s="55"/>
      <c r="IIZ1496" s="55"/>
      <c r="IJA1496" s="55"/>
      <c r="IJB1496" s="55"/>
      <c r="IJC1496" s="55"/>
      <c r="IJD1496" s="55"/>
      <c r="IJE1496" s="55"/>
      <c r="IJF1496" s="55"/>
      <c r="IJG1496" s="55"/>
      <c r="IJH1496" s="55"/>
      <c r="IJI1496" s="55"/>
      <c r="IJJ1496" s="55"/>
      <c r="IJK1496" s="55"/>
      <c r="IJL1496" s="55"/>
      <c r="IJM1496" s="55"/>
      <c r="IJN1496" s="55"/>
      <c r="IJO1496" s="55"/>
      <c r="IJP1496" s="55"/>
      <c r="IJQ1496" s="55"/>
      <c r="IJR1496" s="55"/>
      <c r="IJS1496" s="55"/>
      <c r="IJT1496" s="55"/>
      <c r="IJU1496" s="55"/>
      <c r="IJV1496" s="55"/>
      <c r="IJW1496" s="55"/>
      <c r="IJX1496" s="55"/>
      <c r="IJY1496" s="55"/>
      <c r="IJZ1496" s="55"/>
      <c r="IKA1496" s="55"/>
      <c r="IKB1496" s="55"/>
      <c r="IKC1496" s="55"/>
      <c r="IKD1496" s="55"/>
      <c r="IKE1496" s="55"/>
      <c r="IKF1496" s="55"/>
      <c r="IKG1496" s="55"/>
      <c r="IKH1496" s="55"/>
      <c r="IKI1496" s="55"/>
      <c r="IKJ1496" s="55"/>
      <c r="IKK1496" s="55"/>
      <c r="IKL1496" s="55"/>
      <c r="IKM1496" s="55"/>
      <c r="IKN1496" s="55"/>
      <c r="IKO1496" s="55"/>
      <c r="IKP1496" s="55"/>
      <c r="IKQ1496" s="55"/>
      <c r="IKR1496" s="55"/>
      <c r="IKS1496" s="55"/>
      <c r="IKT1496" s="55"/>
      <c r="IKU1496" s="55"/>
      <c r="IKV1496" s="55"/>
      <c r="IKW1496" s="55"/>
      <c r="IKX1496" s="55"/>
      <c r="IKY1496" s="55"/>
      <c r="IKZ1496" s="55"/>
      <c r="ILA1496" s="55"/>
      <c r="ILB1496" s="55"/>
      <c r="ILC1496" s="55"/>
      <c r="ILD1496" s="55"/>
      <c r="ILE1496" s="55"/>
      <c r="ILF1496" s="55"/>
      <c r="ILG1496" s="55"/>
      <c r="ILH1496" s="55"/>
      <c r="ILI1496" s="55"/>
      <c r="ILJ1496" s="55"/>
      <c r="ILK1496" s="55"/>
      <c r="ILL1496" s="55"/>
      <c r="ILM1496" s="55"/>
      <c r="ILN1496" s="55"/>
      <c r="ILO1496" s="55"/>
      <c r="ILP1496" s="55"/>
      <c r="ILQ1496" s="55"/>
      <c r="ILR1496" s="55"/>
      <c r="ILS1496" s="55"/>
      <c r="ILT1496" s="55"/>
      <c r="ILU1496" s="55"/>
      <c r="ILV1496" s="55"/>
      <c r="ILW1496" s="55"/>
      <c r="ILX1496" s="55"/>
      <c r="ILY1496" s="55"/>
      <c r="ILZ1496" s="55"/>
      <c r="IMA1496" s="55"/>
      <c r="IMB1496" s="55"/>
      <c r="IMC1496" s="55"/>
      <c r="IMD1496" s="55"/>
      <c r="IME1496" s="55"/>
      <c r="IMF1496" s="55"/>
      <c r="IMG1496" s="55"/>
      <c r="IMH1496" s="55"/>
      <c r="IMI1496" s="55"/>
      <c r="IMJ1496" s="55"/>
      <c r="IMK1496" s="55"/>
      <c r="IML1496" s="55"/>
      <c r="IMM1496" s="55"/>
      <c r="IMN1496" s="55"/>
      <c r="IMO1496" s="55"/>
      <c r="IMP1496" s="55"/>
      <c r="IMQ1496" s="55"/>
      <c r="IMR1496" s="55"/>
      <c r="IMS1496" s="55"/>
      <c r="IMT1496" s="55"/>
      <c r="IMU1496" s="55"/>
      <c r="IMV1496" s="55"/>
      <c r="IMW1496" s="55"/>
      <c r="IMX1496" s="55"/>
      <c r="IMY1496" s="55"/>
      <c r="IMZ1496" s="55"/>
      <c r="INA1496" s="55"/>
      <c r="INB1496" s="55"/>
      <c r="INC1496" s="55"/>
      <c r="IND1496" s="55"/>
      <c r="INE1496" s="55"/>
      <c r="INF1496" s="55"/>
      <c r="ING1496" s="55"/>
      <c r="INH1496" s="55"/>
      <c r="INI1496" s="55"/>
      <c r="INJ1496" s="55"/>
      <c r="INK1496" s="55"/>
      <c r="INL1496" s="55"/>
      <c r="INM1496" s="55"/>
      <c r="INN1496" s="55"/>
      <c r="INO1496" s="55"/>
      <c r="INP1496" s="55"/>
      <c r="INQ1496" s="55"/>
      <c r="INR1496" s="55"/>
      <c r="INS1496" s="55"/>
      <c r="INT1496" s="55"/>
      <c r="INU1496" s="55"/>
      <c r="INV1496" s="55"/>
      <c r="INW1496" s="55"/>
      <c r="INX1496" s="55"/>
      <c r="INY1496" s="55"/>
      <c r="INZ1496" s="55"/>
      <c r="IOA1496" s="55"/>
      <c r="IOB1496" s="55"/>
      <c r="IOC1496" s="55"/>
      <c r="IOD1496" s="55"/>
      <c r="IOE1496" s="55"/>
      <c r="IOF1496" s="55"/>
      <c r="IOG1496" s="55"/>
      <c r="IOH1496" s="55"/>
      <c r="IOI1496" s="55"/>
      <c r="IOJ1496" s="55"/>
      <c r="IOK1496" s="55"/>
      <c r="IOL1496" s="55"/>
      <c r="IOM1496" s="55"/>
      <c r="ION1496" s="55"/>
      <c r="IOO1496" s="55"/>
      <c r="IOP1496" s="55"/>
      <c r="IOQ1496" s="55"/>
      <c r="IOR1496" s="55"/>
      <c r="IOS1496" s="55"/>
      <c r="IOT1496" s="55"/>
      <c r="IOU1496" s="55"/>
      <c r="IOV1496" s="55"/>
      <c r="IOW1496" s="55"/>
      <c r="IOX1496" s="55"/>
      <c r="IOY1496" s="55"/>
      <c r="IOZ1496" s="55"/>
      <c r="IPA1496" s="55"/>
      <c r="IPB1496" s="55"/>
      <c r="IPC1496" s="55"/>
      <c r="IPD1496" s="55"/>
      <c r="IPE1496" s="55"/>
      <c r="IPF1496" s="55"/>
      <c r="IPG1496" s="55"/>
      <c r="IPH1496" s="55"/>
      <c r="IPI1496" s="55"/>
      <c r="IPJ1496" s="55"/>
      <c r="IPK1496" s="55"/>
      <c r="IPL1496" s="55"/>
      <c r="IPM1496" s="55"/>
      <c r="IPN1496" s="55"/>
      <c r="IPO1496" s="55"/>
      <c r="IPP1496" s="55"/>
      <c r="IPQ1496" s="55"/>
      <c r="IPR1496" s="55"/>
      <c r="IPS1496" s="55"/>
      <c r="IPT1496" s="55"/>
      <c r="IPU1496" s="55"/>
      <c r="IPV1496" s="55"/>
      <c r="IPW1496" s="55"/>
      <c r="IPX1496" s="55"/>
      <c r="IPY1496" s="55"/>
      <c r="IPZ1496" s="55"/>
      <c r="IQA1496" s="55"/>
      <c r="IQB1496" s="55"/>
      <c r="IQC1496" s="55"/>
      <c r="IQD1496" s="55"/>
      <c r="IQE1496" s="55"/>
      <c r="IQF1496" s="55"/>
      <c r="IQG1496" s="55"/>
      <c r="IQH1496" s="55"/>
      <c r="IQI1496" s="55"/>
      <c r="IQJ1496" s="55"/>
      <c r="IQK1496" s="55"/>
      <c r="IQL1496" s="55"/>
      <c r="IQM1496" s="55"/>
      <c r="IQN1496" s="55"/>
      <c r="IQO1496" s="55"/>
      <c r="IQP1496" s="55"/>
      <c r="IQQ1496" s="55"/>
      <c r="IQR1496" s="55"/>
      <c r="IQS1496" s="55"/>
      <c r="IQT1496" s="55"/>
      <c r="IQU1496" s="55"/>
      <c r="IQV1496" s="55"/>
      <c r="IQW1496" s="55"/>
      <c r="IQX1496" s="55"/>
      <c r="IQY1496" s="55"/>
      <c r="IQZ1496" s="55"/>
      <c r="IRA1496" s="55"/>
      <c r="IRB1496" s="55"/>
      <c r="IRC1496" s="55"/>
      <c r="IRD1496" s="55"/>
      <c r="IRE1496" s="55"/>
      <c r="IRF1496" s="55"/>
      <c r="IRG1496" s="55"/>
      <c r="IRH1496" s="55"/>
      <c r="IRI1496" s="55"/>
      <c r="IRJ1496" s="55"/>
      <c r="IRK1496" s="55"/>
      <c r="IRL1496" s="55"/>
      <c r="IRM1496" s="55"/>
      <c r="IRN1496" s="55"/>
      <c r="IRO1496" s="55"/>
      <c r="IRP1496" s="55"/>
      <c r="IRQ1496" s="55"/>
      <c r="IRR1496" s="55"/>
      <c r="IRS1496" s="55"/>
      <c r="IRT1496" s="55"/>
      <c r="IRU1496" s="55"/>
      <c r="IRV1496" s="55"/>
      <c r="IRW1496" s="55"/>
      <c r="IRX1496" s="55"/>
      <c r="IRY1496" s="55"/>
      <c r="IRZ1496" s="55"/>
      <c r="ISA1496" s="55"/>
      <c r="ISB1496" s="55"/>
      <c r="ISC1496" s="55"/>
      <c r="ISD1496" s="55"/>
      <c r="ISE1496" s="55"/>
      <c r="ISF1496" s="55"/>
      <c r="ISG1496" s="55"/>
      <c r="ISH1496" s="55"/>
      <c r="ISI1496" s="55"/>
      <c r="ISJ1496" s="55"/>
      <c r="ISK1496" s="55"/>
      <c r="ISL1496" s="55"/>
      <c r="ISM1496" s="55"/>
      <c r="ISN1496" s="55"/>
      <c r="ISO1496" s="55"/>
      <c r="ISP1496" s="55"/>
      <c r="ISQ1496" s="55"/>
      <c r="ISR1496" s="55"/>
      <c r="ISS1496" s="55"/>
      <c r="IST1496" s="55"/>
      <c r="ISU1496" s="55"/>
      <c r="ISV1496" s="55"/>
      <c r="ISW1496" s="55"/>
      <c r="ISX1496" s="55"/>
      <c r="ISY1496" s="55"/>
      <c r="ISZ1496" s="55"/>
      <c r="ITA1496" s="55"/>
      <c r="ITB1496" s="55"/>
      <c r="ITC1496" s="55"/>
      <c r="ITD1496" s="55"/>
      <c r="ITE1496" s="55"/>
      <c r="ITF1496" s="55"/>
      <c r="ITG1496" s="55"/>
      <c r="ITH1496" s="55"/>
      <c r="ITI1496" s="55"/>
      <c r="ITJ1496" s="55"/>
      <c r="ITK1496" s="55"/>
      <c r="ITL1496" s="55"/>
      <c r="ITM1496" s="55"/>
      <c r="ITN1496" s="55"/>
      <c r="ITO1496" s="55"/>
      <c r="ITP1496" s="55"/>
      <c r="ITQ1496" s="55"/>
      <c r="ITR1496" s="55"/>
      <c r="ITS1496" s="55"/>
      <c r="ITT1496" s="55"/>
      <c r="ITU1496" s="55"/>
      <c r="ITV1496" s="55"/>
      <c r="ITW1496" s="55"/>
      <c r="ITX1496" s="55"/>
      <c r="ITY1496" s="55"/>
      <c r="ITZ1496" s="55"/>
      <c r="IUA1496" s="55"/>
      <c r="IUB1496" s="55"/>
      <c r="IUC1496" s="55"/>
      <c r="IUD1496" s="55"/>
      <c r="IUE1496" s="55"/>
      <c r="IUF1496" s="55"/>
      <c r="IUG1496" s="55"/>
      <c r="IUH1496" s="55"/>
      <c r="IUI1496" s="55"/>
      <c r="IUJ1496" s="55"/>
      <c r="IUK1496" s="55"/>
      <c r="IUL1496" s="55"/>
      <c r="IUM1496" s="55"/>
      <c r="IUN1496" s="55"/>
      <c r="IUO1496" s="55"/>
      <c r="IUP1496" s="55"/>
      <c r="IUQ1496" s="55"/>
      <c r="IUR1496" s="55"/>
      <c r="IUS1496" s="55"/>
      <c r="IUT1496" s="55"/>
      <c r="IUU1496" s="55"/>
      <c r="IUV1496" s="55"/>
      <c r="IUW1496" s="55"/>
      <c r="IUX1496" s="55"/>
      <c r="IUY1496" s="55"/>
      <c r="IUZ1496" s="55"/>
      <c r="IVA1496" s="55"/>
      <c r="IVB1496" s="55"/>
      <c r="IVC1496" s="55"/>
      <c r="IVD1496" s="55"/>
      <c r="IVE1496" s="55"/>
      <c r="IVF1496" s="55"/>
      <c r="IVG1496" s="55"/>
      <c r="IVH1496" s="55"/>
      <c r="IVI1496" s="55"/>
      <c r="IVJ1496" s="55"/>
      <c r="IVK1496" s="55"/>
      <c r="IVL1496" s="55"/>
      <c r="IVM1496" s="55"/>
      <c r="IVN1496" s="55"/>
      <c r="IVO1496" s="55"/>
      <c r="IVP1496" s="55"/>
      <c r="IVQ1496" s="55"/>
      <c r="IVR1496" s="55"/>
      <c r="IVS1496" s="55"/>
      <c r="IVT1496" s="55"/>
      <c r="IVU1496" s="55"/>
      <c r="IVV1496" s="55"/>
      <c r="IVW1496" s="55"/>
      <c r="IVX1496" s="55"/>
      <c r="IVY1496" s="55"/>
      <c r="IVZ1496" s="55"/>
      <c r="IWA1496" s="55"/>
      <c r="IWB1496" s="55"/>
      <c r="IWC1496" s="55"/>
      <c r="IWD1496" s="55"/>
      <c r="IWE1496" s="55"/>
      <c r="IWF1496" s="55"/>
      <c r="IWG1496" s="55"/>
      <c r="IWH1496" s="55"/>
      <c r="IWI1496" s="55"/>
      <c r="IWJ1496" s="55"/>
      <c r="IWK1496" s="55"/>
      <c r="IWL1496" s="55"/>
      <c r="IWM1496" s="55"/>
      <c r="IWN1496" s="55"/>
      <c r="IWO1496" s="55"/>
      <c r="IWP1496" s="55"/>
      <c r="IWQ1496" s="55"/>
      <c r="IWR1496" s="55"/>
      <c r="IWS1496" s="55"/>
      <c r="IWT1496" s="55"/>
      <c r="IWU1496" s="55"/>
      <c r="IWV1496" s="55"/>
      <c r="IWW1496" s="55"/>
      <c r="IWX1496" s="55"/>
      <c r="IWY1496" s="55"/>
      <c r="IWZ1496" s="55"/>
      <c r="IXA1496" s="55"/>
      <c r="IXB1496" s="55"/>
      <c r="IXC1496" s="55"/>
      <c r="IXD1496" s="55"/>
      <c r="IXE1496" s="55"/>
      <c r="IXF1496" s="55"/>
      <c r="IXG1496" s="55"/>
      <c r="IXH1496" s="55"/>
      <c r="IXI1496" s="55"/>
      <c r="IXJ1496" s="55"/>
      <c r="IXK1496" s="55"/>
      <c r="IXL1496" s="55"/>
      <c r="IXM1496" s="55"/>
      <c r="IXN1496" s="55"/>
      <c r="IXO1496" s="55"/>
      <c r="IXP1496" s="55"/>
      <c r="IXQ1496" s="55"/>
      <c r="IXR1496" s="55"/>
      <c r="IXS1496" s="55"/>
      <c r="IXT1496" s="55"/>
      <c r="IXU1496" s="55"/>
      <c r="IXV1496" s="55"/>
      <c r="IXW1496" s="55"/>
      <c r="IXX1496" s="55"/>
      <c r="IXY1496" s="55"/>
      <c r="IXZ1496" s="55"/>
      <c r="IYA1496" s="55"/>
      <c r="IYB1496" s="55"/>
      <c r="IYC1496" s="55"/>
      <c r="IYD1496" s="55"/>
      <c r="IYE1496" s="55"/>
      <c r="IYF1496" s="55"/>
      <c r="IYG1496" s="55"/>
      <c r="IYH1496" s="55"/>
      <c r="IYI1496" s="55"/>
      <c r="IYJ1496" s="55"/>
      <c r="IYK1496" s="55"/>
      <c r="IYL1496" s="55"/>
      <c r="IYM1496" s="55"/>
      <c r="IYN1496" s="55"/>
      <c r="IYO1496" s="55"/>
      <c r="IYP1496" s="55"/>
      <c r="IYQ1496" s="55"/>
      <c r="IYR1496" s="55"/>
      <c r="IYS1496" s="55"/>
      <c r="IYT1496" s="55"/>
      <c r="IYU1496" s="55"/>
      <c r="IYV1496" s="55"/>
      <c r="IYW1496" s="55"/>
      <c r="IYX1496" s="55"/>
      <c r="IYY1496" s="55"/>
      <c r="IYZ1496" s="55"/>
      <c r="IZA1496" s="55"/>
      <c r="IZB1496" s="55"/>
      <c r="IZC1496" s="55"/>
      <c r="IZD1496" s="55"/>
      <c r="IZE1496" s="55"/>
      <c r="IZF1496" s="55"/>
      <c r="IZG1496" s="55"/>
      <c r="IZH1496" s="55"/>
      <c r="IZI1496" s="55"/>
      <c r="IZJ1496" s="55"/>
      <c r="IZK1496" s="55"/>
      <c r="IZL1496" s="55"/>
      <c r="IZM1496" s="55"/>
      <c r="IZN1496" s="55"/>
      <c r="IZO1496" s="55"/>
      <c r="IZP1496" s="55"/>
      <c r="IZQ1496" s="55"/>
      <c r="IZR1496" s="55"/>
      <c r="IZS1496" s="55"/>
      <c r="IZT1496" s="55"/>
      <c r="IZU1496" s="55"/>
      <c r="IZV1496" s="55"/>
      <c r="IZW1496" s="55"/>
      <c r="IZX1496" s="55"/>
      <c r="IZY1496" s="55"/>
      <c r="IZZ1496" s="55"/>
      <c r="JAA1496" s="55"/>
      <c r="JAB1496" s="55"/>
      <c r="JAC1496" s="55"/>
      <c r="JAD1496" s="55"/>
      <c r="JAE1496" s="55"/>
      <c r="JAF1496" s="55"/>
      <c r="JAG1496" s="55"/>
      <c r="JAH1496" s="55"/>
      <c r="JAI1496" s="55"/>
      <c r="JAJ1496" s="55"/>
      <c r="JAK1496" s="55"/>
      <c r="JAL1496" s="55"/>
      <c r="JAM1496" s="55"/>
      <c r="JAN1496" s="55"/>
      <c r="JAO1496" s="55"/>
      <c r="JAP1496" s="55"/>
      <c r="JAQ1496" s="55"/>
      <c r="JAR1496" s="55"/>
      <c r="JAS1496" s="55"/>
      <c r="JAT1496" s="55"/>
      <c r="JAU1496" s="55"/>
      <c r="JAV1496" s="55"/>
      <c r="JAW1496" s="55"/>
      <c r="JAX1496" s="55"/>
      <c r="JAY1496" s="55"/>
      <c r="JAZ1496" s="55"/>
      <c r="JBA1496" s="55"/>
      <c r="JBB1496" s="55"/>
      <c r="JBC1496" s="55"/>
      <c r="JBD1496" s="55"/>
      <c r="JBE1496" s="55"/>
      <c r="JBF1496" s="55"/>
      <c r="JBG1496" s="55"/>
      <c r="JBH1496" s="55"/>
      <c r="JBI1496" s="55"/>
      <c r="JBJ1496" s="55"/>
      <c r="JBK1496" s="55"/>
      <c r="JBL1496" s="55"/>
      <c r="JBM1496" s="55"/>
      <c r="JBN1496" s="55"/>
      <c r="JBO1496" s="55"/>
      <c r="JBP1496" s="55"/>
      <c r="JBQ1496" s="55"/>
      <c r="JBR1496" s="55"/>
      <c r="JBS1496" s="55"/>
      <c r="JBT1496" s="55"/>
      <c r="JBU1496" s="55"/>
      <c r="JBV1496" s="55"/>
      <c r="JBW1496" s="55"/>
      <c r="JBX1496" s="55"/>
      <c r="JBY1496" s="55"/>
      <c r="JBZ1496" s="55"/>
      <c r="JCA1496" s="55"/>
      <c r="JCB1496" s="55"/>
      <c r="JCC1496" s="55"/>
      <c r="JCD1496" s="55"/>
      <c r="JCE1496" s="55"/>
      <c r="JCF1496" s="55"/>
      <c r="JCG1496" s="55"/>
      <c r="JCH1496" s="55"/>
      <c r="JCI1496" s="55"/>
      <c r="JCJ1496" s="55"/>
      <c r="JCK1496" s="55"/>
      <c r="JCL1496" s="55"/>
      <c r="JCM1496" s="55"/>
      <c r="JCN1496" s="55"/>
      <c r="JCO1496" s="55"/>
      <c r="JCP1496" s="55"/>
      <c r="JCQ1496" s="55"/>
      <c r="JCR1496" s="55"/>
      <c r="JCS1496" s="55"/>
      <c r="JCT1496" s="55"/>
      <c r="JCU1496" s="55"/>
      <c r="JCV1496" s="55"/>
      <c r="JCW1496" s="55"/>
      <c r="JCX1496" s="55"/>
      <c r="JCY1496" s="55"/>
      <c r="JCZ1496" s="55"/>
      <c r="JDA1496" s="55"/>
      <c r="JDB1496" s="55"/>
      <c r="JDC1496" s="55"/>
      <c r="JDD1496" s="55"/>
      <c r="JDE1496" s="55"/>
      <c r="JDF1496" s="55"/>
      <c r="JDG1496" s="55"/>
      <c r="JDH1496" s="55"/>
      <c r="JDI1496" s="55"/>
      <c r="JDJ1496" s="55"/>
      <c r="JDK1496" s="55"/>
      <c r="JDL1496" s="55"/>
      <c r="JDM1496" s="55"/>
      <c r="JDN1496" s="55"/>
      <c r="JDO1496" s="55"/>
      <c r="JDP1496" s="55"/>
      <c r="JDQ1496" s="55"/>
      <c r="JDR1496" s="55"/>
      <c r="JDS1496" s="55"/>
      <c r="JDT1496" s="55"/>
      <c r="JDU1496" s="55"/>
      <c r="JDV1496" s="55"/>
      <c r="JDW1496" s="55"/>
      <c r="JDX1496" s="55"/>
      <c r="JDY1496" s="55"/>
      <c r="JDZ1496" s="55"/>
      <c r="JEA1496" s="55"/>
      <c r="JEB1496" s="55"/>
      <c r="JEC1496" s="55"/>
      <c r="JED1496" s="55"/>
      <c r="JEE1496" s="55"/>
      <c r="JEF1496" s="55"/>
      <c r="JEG1496" s="55"/>
      <c r="JEH1496" s="55"/>
      <c r="JEI1496" s="55"/>
      <c r="JEJ1496" s="55"/>
      <c r="JEK1496" s="55"/>
      <c r="JEL1496" s="55"/>
      <c r="JEM1496" s="55"/>
      <c r="JEN1496" s="55"/>
      <c r="JEO1496" s="55"/>
      <c r="JEP1496" s="55"/>
      <c r="JEQ1496" s="55"/>
      <c r="JER1496" s="55"/>
      <c r="JES1496" s="55"/>
      <c r="JET1496" s="55"/>
      <c r="JEU1496" s="55"/>
      <c r="JEV1496" s="55"/>
      <c r="JEW1496" s="55"/>
      <c r="JEX1496" s="55"/>
      <c r="JEY1496" s="55"/>
      <c r="JEZ1496" s="55"/>
      <c r="JFA1496" s="55"/>
      <c r="JFB1496" s="55"/>
      <c r="JFC1496" s="55"/>
      <c r="JFD1496" s="55"/>
      <c r="JFE1496" s="55"/>
      <c r="JFF1496" s="55"/>
      <c r="JFG1496" s="55"/>
      <c r="JFH1496" s="55"/>
      <c r="JFI1496" s="55"/>
      <c r="JFJ1496" s="55"/>
      <c r="JFK1496" s="55"/>
      <c r="JFL1496" s="55"/>
      <c r="JFM1496" s="55"/>
      <c r="JFN1496" s="55"/>
      <c r="JFO1496" s="55"/>
      <c r="JFP1496" s="55"/>
      <c r="JFQ1496" s="55"/>
      <c r="JFR1496" s="55"/>
      <c r="JFS1496" s="55"/>
      <c r="JFT1496" s="55"/>
      <c r="JFU1496" s="55"/>
      <c r="JFV1496" s="55"/>
      <c r="JFW1496" s="55"/>
      <c r="JFX1496" s="55"/>
      <c r="JFY1496" s="55"/>
      <c r="JFZ1496" s="55"/>
      <c r="JGA1496" s="55"/>
      <c r="JGB1496" s="55"/>
      <c r="JGC1496" s="55"/>
      <c r="JGD1496" s="55"/>
      <c r="JGE1496" s="55"/>
      <c r="JGF1496" s="55"/>
      <c r="JGG1496" s="55"/>
      <c r="JGH1496" s="55"/>
      <c r="JGI1496" s="55"/>
      <c r="JGJ1496" s="55"/>
      <c r="JGK1496" s="55"/>
      <c r="JGL1496" s="55"/>
      <c r="JGM1496" s="55"/>
      <c r="JGN1496" s="55"/>
      <c r="JGO1496" s="55"/>
      <c r="JGP1496" s="55"/>
      <c r="JGQ1496" s="55"/>
      <c r="JGR1496" s="55"/>
      <c r="JGS1496" s="55"/>
      <c r="JGT1496" s="55"/>
      <c r="JGU1496" s="55"/>
      <c r="JGV1496" s="55"/>
      <c r="JGW1496" s="55"/>
      <c r="JGX1496" s="55"/>
      <c r="JGY1496" s="55"/>
      <c r="JGZ1496" s="55"/>
      <c r="JHA1496" s="55"/>
      <c r="JHB1496" s="55"/>
      <c r="JHC1496" s="55"/>
      <c r="JHD1496" s="55"/>
      <c r="JHE1496" s="55"/>
      <c r="JHF1496" s="55"/>
      <c r="JHG1496" s="55"/>
      <c r="JHH1496" s="55"/>
      <c r="JHI1496" s="55"/>
      <c r="JHJ1496" s="55"/>
      <c r="JHK1496" s="55"/>
      <c r="JHL1496" s="55"/>
      <c r="JHM1496" s="55"/>
      <c r="JHN1496" s="55"/>
      <c r="JHO1496" s="55"/>
      <c r="JHP1496" s="55"/>
      <c r="JHQ1496" s="55"/>
      <c r="JHR1496" s="55"/>
      <c r="JHS1496" s="55"/>
      <c r="JHT1496" s="55"/>
      <c r="JHU1496" s="55"/>
      <c r="JHV1496" s="55"/>
      <c r="JHW1496" s="55"/>
      <c r="JHX1496" s="55"/>
      <c r="JHY1496" s="55"/>
      <c r="JHZ1496" s="55"/>
      <c r="JIA1496" s="55"/>
      <c r="JIB1496" s="55"/>
      <c r="JIC1496" s="55"/>
      <c r="JID1496" s="55"/>
      <c r="JIE1496" s="55"/>
      <c r="JIF1496" s="55"/>
      <c r="JIG1496" s="55"/>
      <c r="JIH1496" s="55"/>
      <c r="JII1496" s="55"/>
      <c r="JIJ1496" s="55"/>
      <c r="JIK1496" s="55"/>
      <c r="JIL1496" s="55"/>
      <c r="JIM1496" s="55"/>
      <c r="JIN1496" s="55"/>
      <c r="JIO1496" s="55"/>
      <c r="JIP1496" s="55"/>
      <c r="JIQ1496" s="55"/>
      <c r="JIR1496" s="55"/>
      <c r="JIS1496" s="55"/>
      <c r="JIT1496" s="55"/>
      <c r="JIU1496" s="55"/>
      <c r="JIV1496" s="55"/>
      <c r="JIW1496" s="55"/>
      <c r="JIX1496" s="55"/>
      <c r="JIY1496" s="55"/>
      <c r="JIZ1496" s="55"/>
      <c r="JJA1496" s="55"/>
      <c r="JJB1496" s="55"/>
      <c r="JJC1496" s="55"/>
      <c r="JJD1496" s="55"/>
      <c r="JJE1496" s="55"/>
      <c r="JJF1496" s="55"/>
      <c r="JJG1496" s="55"/>
      <c r="JJH1496" s="55"/>
      <c r="JJI1496" s="55"/>
      <c r="JJJ1496" s="55"/>
      <c r="JJK1496" s="55"/>
      <c r="JJL1496" s="55"/>
      <c r="JJM1496" s="55"/>
      <c r="JJN1496" s="55"/>
      <c r="JJO1496" s="55"/>
      <c r="JJP1496" s="55"/>
      <c r="JJQ1496" s="55"/>
      <c r="JJR1496" s="55"/>
      <c r="JJS1496" s="55"/>
      <c r="JJT1496" s="55"/>
      <c r="JJU1496" s="55"/>
      <c r="JJV1496" s="55"/>
      <c r="JJW1496" s="55"/>
      <c r="JJX1496" s="55"/>
      <c r="JJY1496" s="55"/>
      <c r="JJZ1496" s="55"/>
      <c r="JKA1496" s="55"/>
      <c r="JKB1496" s="55"/>
      <c r="JKC1496" s="55"/>
      <c r="JKD1496" s="55"/>
      <c r="JKE1496" s="55"/>
      <c r="JKF1496" s="55"/>
      <c r="JKG1496" s="55"/>
      <c r="JKH1496" s="55"/>
      <c r="JKI1496" s="55"/>
      <c r="JKJ1496" s="55"/>
      <c r="JKK1496" s="55"/>
      <c r="JKL1496" s="55"/>
      <c r="JKM1496" s="55"/>
      <c r="JKN1496" s="55"/>
      <c r="JKO1496" s="55"/>
      <c r="JKP1496" s="55"/>
      <c r="JKQ1496" s="55"/>
      <c r="JKR1496" s="55"/>
      <c r="JKS1496" s="55"/>
      <c r="JKT1496" s="55"/>
      <c r="JKU1496" s="55"/>
      <c r="JKV1496" s="55"/>
      <c r="JKW1496" s="55"/>
      <c r="JKX1496" s="55"/>
      <c r="JKY1496" s="55"/>
      <c r="JKZ1496" s="55"/>
      <c r="JLA1496" s="55"/>
      <c r="JLB1496" s="55"/>
      <c r="JLC1496" s="55"/>
      <c r="JLD1496" s="55"/>
      <c r="JLE1496" s="55"/>
      <c r="JLF1496" s="55"/>
      <c r="JLG1496" s="55"/>
      <c r="JLH1496" s="55"/>
      <c r="JLI1496" s="55"/>
      <c r="JLJ1496" s="55"/>
      <c r="JLK1496" s="55"/>
      <c r="JLL1496" s="55"/>
      <c r="JLM1496" s="55"/>
      <c r="JLN1496" s="55"/>
      <c r="JLO1496" s="55"/>
      <c r="JLP1496" s="55"/>
      <c r="JLQ1496" s="55"/>
      <c r="JLR1496" s="55"/>
      <c r="JLS1496" s="55"/>
      <c r="JLT1496" s="55"/>
      <c r="JLU1496" s="55"/>
      <c r="JLV1496" s="55"/>
      <c r="JLW1496" s="55"/>
      <c r="JLX1496" s="55"/>
      <c r="JLY1496" s="55"/>
      <c r="JLZ1496" s="55"/>
      <c r="JMA1496" s="55"/>
      <c r="JMB1496" s="55"/>
      <c r="JMC1496" s="55"/>
      <c r="JMD1496" s="55"/>
      <c r="JME1496" s="55"/>
      <c r="JMF1496" s="55"/>
      <c r="JMG1496" s="55"/>
      <c r="JMH1496" s="55"/>
      <c r="JMI1496" s="55"/>
      <c r="JMJ1496" s="55"/>
      <c r="JMK1496" s="55"/>
      <c r="JML1496" s="55"/>
      <c r="JMM1496" s="55"/>
      <c r="JMN1496" s="55"/>
      <c r="JMO1496" s="55"/>
      <c r="JMP1496" s="55"/>
      <c r="JMQ1496" s="55"/>
      <c r="JMR1496" s="55"/>
      <c r="JMS1496" s="55"/>
      <c r="JMT1496" s="55"/>
      <c r="JMU1496" s="55"/>
      <c r="JMV1496" s="55"/>
      <c r="JMW1496" s="55"/>
      <c r="JMX1496" s="55"/>
      <c r="JMY1496" s="55"/>
      <c r="JMZ1496" s="55"/>
      <c r="JNA1496" s="55"/>
      <c r="JNB1496" s="55"/>
      <c r="JNC1496" s="55"/>
      <c r="JND1496" s="55"/>
      <c r="JNE1496" s="55"/>
      <c r="JNF1496" s="55"/>
      <c r="JNG1496" s="55"/>
      <c r="JNH1496" s="55"/>
      <c r="JNI1496" s="55"/>
      <c r="JNJ1496" s="55"/>
      <c r="JNK1496" s="55"/>
      <c r="JNL1496" s="55"/>
      <c r="JNM1496" s="55"/>
      <c r="JNN1496" s="55"/>
      <c r="JNO1496" s="55"/>
      <c r="JNP1496" s="55"/>
      <c r="JNQ1496" s="55"/>
      <c r="JNR1496" s="55"/>
      <c r="JNS1496" s="55"/>
      <c r="JNT1496" s="55"/>
      <c r="JNU1496" s="55"/>
      <c r="JNV1496" s="55"/>
      <c r="JNW1496" s="55"/>
      <c r="JNX1496" s="55"/>
      <c r="JNY1496" s="55"/>
      <c r="JNZ1496" s="55"/>
      <c r="JOA1496" s="55"/>
      <c r="JOB1496" s="55"/>
      <c r="JOC1496" s="55"/>
      <c r="JOD1496" s="55"/>
      <c r="JOE1496" s="55"/>
      <c r="JOF1496" s="55"/>
      <c r="JOG1496" s="55"/>
      <c r="JOH1496" s="55"/>
      <c r="JOI1496" s="55"/>
      <c r="JOJ1496" s="55"/>
      <c r="JOK1496" s="55"/>
      <c r="JOL1496" s="55"/>
      <c r="JOM1496" s="55"/>
      <c r="JON1496" s="55"/>
      <c r="JOO1496" s="55"/>
      <c r="JOP1496" s="55"/>
      <c r="JOQ1496" s="55"/>
      <c r="JOR1496" s="55"/>
      <c r="JOS1496" s="55"/>
      <c r="JOT1496" s="55"/>
      <c r="JOU1496" s="55"/>
      <c r="JOV1496" s="55"/>
      <c r="JOW1496" s="55"/>
      <c r="JOX1496" s="55"/>
      <c r="JOY1496" s="55"/>
      <c r="JOZ1496" s="55"/>
      <c r="JPA1496" s="55"/>
      <c r="JPB1496" s="55"/>
      <c r="JPC1496" s="55"/>
      <c r="JPD1496" s="55"/>
      <c r="JPE1496" s="55"/>
      <c r="JPF1496" s="55"/>
      <c r="JPG1496" s="55"/>
      <c r="JPH1496" s="55"/>
      <c r="JPI1496" s="55"/>
      <c r="JPJ1496" s="55"/>
      <c r="JPK1496" s="55"/>
      <c r="JPL1496" s="55"/>
      <c r="JPM1496" s="55"/>
      <c r="JPN1496" s="55"/>
      <c r="JPO1496" s="55"/>
      <c r="JPP1496" s="55"/>
      <c r="JPQ1496" s="55"/>
      <c r="JPR1496" s="55"/>
      <c r="JPS1496" s="55"/>
      <c r="JPT1496" s="55"/>
      <c r="JPU1496" s="55"/>
      <c r="JPV1496" s="55"/>
      <c r="JPW1496" s="55"/>
      <c r="JPX1496" s="55"/>
      <c r="JPY1496" s="55"/>
      <c r="JPZ1496" s="55"/>
      <c r="JQA1496" s="55"/>
      <c r="JQB1496" s="55"/>
      <c r="JQC1496" s="55"/>
      <c r="JQD1496" s="55"/>
      <c r="JQE1496" s="55"/>
      <c r="JQF1496" s="55"/>
      <c r="JQG1496" s="55"/>
      <c r="JQH1496" s="55"/>
      <c r="JQI1496" s="55"/>
      <c r="JQJ1496" s="55"/>
      <c r="JQK1496" s="55"/>
      <c r="JQL1496" s="55"/>
      <c r="JQM1496" s="55"/>
      <c r="JQN1496" s="55"/>
      <c r="JQO1496" s="55"/>
      <c r="JQP1496" s="55"/>
      <c r="JQQ1496" s="55"/>
      <c r="JQR1496" s="55"/>
      <c r="JQS1496" s="55"/>
      <c r="JQT1496" s="55"/>
      <c r="JQU1496" s="55"/>
      <c r="JQV1496" s="55"/>
      <c r="JQW1496" s="55"/>
      <c r="JQX1496" s="55"/>
      <c r="JQY1496" s="55"/>
      <c r="JQZ1496" s="55"/>
      <c r="JRA1496" s="55"/>
      <c r="JRB1496" s="55"/>
      <c r="JRC1496" s="55"/>
      <c r="JRD1496" s="55"/>
      <c r="JRE1496" s="55"/>
      <c r="JRF1496" s="55"/>
      <c r="JRG1496" s="55"/>
      <c r="JRH1496" s="55"/>
      <c r="JRI1496" s="55"/>
      <c r="JRJ1496" s="55"/>
      <c r="JRK1496" s="55"/>
      <c r="JRL1496" s="55"/>
      <c r="JRM1496" s="55"/>
      <c r="JRN1496" s="55"/>
      <c r="JRO1496" s="55"/>
      <c r="JRP1496" s="55"/>
      <c r="JRQ1496" s="55"/>
      <c r="JRR1496" s="55"/>
      <c r="JRS1496" s="55"/>
      <c r="JRT1496" s="55"/>
      <c r="JRU1496" s="55"/>
      <c r="JRV1496" s="55"/>
      <c r="JRW1496" s="55"/>
      <c r="JRX1496" s="55"/>
      <c r="JRY1496" s="55"/>
      <c r="JRZ1496" s="55"/>
      <c r="JSA1496" s="55"/>
      <c r="JSB1496" s="55"/>
      <c r="JSC1496" s="55"/>
      <c r="JSD1496" s="55"/>
      <c r="JSE1496" s="55"/>
      <c r="JSF1496" s="55"/>
      <c r="JSG1496" s="55"/>
      <c r="JSH1496" s="55"/>
      <c r="JSI1496" s="55"/>
      <c r="JSJ1496" s="55"/>
      <c r="JSK1496" s="55"/>
      <c r="JSL1496" s="55"/>
      <c r="JSM1496" s="55"/>
      <c r="JSN1496" s="55"/>
      <c r="JSO1496" s="55"/>
      <c r="JSP1496" s="55"/>
      <c r="JSQ1496" s="55"/>
      <c r="JSR1496" s="55"/>
      <c r="JSS1496" s="55"/>
      <c r="JST1496" s="55"/>
      <c r="JSU1496" s="55"/>
      <c r="JSV1496" s="55"/>
      <c r="JSW1496" s="55"/>
      <c r="JSX1496" s="55"/>
      <c r="JSY1496" s="55"/>
      <c r="JSZ1496" s="55"/>
      <c r="JTA1496" s="55"/>
      <c r="JTB1496" s="55"/>
      <c r="JTC1496" s="55"/>
      <c r="JTD1496" s="55"/>
      <c r="JTE1496" s="55"/>
      <c r="JTF1496" s="55"/>
      <c r="JTG1496" s="55"/>
      <c r="JTH1496" s="55"/>
      <c r="JTI1496" s="55"/>
      <c r="JTJ1496" s="55"/>
      <c r="JTK1496" s="55"/>
      <c r="JTL1496" s="55"/>
      <c r="JTM1496" s="55"/>
      <c r="JTN1496" s="55"/>
      <c r="JTO1496" s="55"/>
      <c r="JTP1496" s="55"/>
      <c r="JTQ1496" s="55"/>
      <c r="JTR1496" s="55"/>
      <c r="JTS1496" s="55"/>
      <c r="JTT1496" s="55"/>
      <c r="JTU1496" s="55"/>
      <c r="JTV1496" s="55"/>
      <c r="JTW1496" s="55"/>
      <c r="JTX1496" s="55"/>
      <c r="JTY1496" s="55"/>
      <c r="JTZ1496" s="55"/>
      <c r="JUA1496" s="55"/>
      <c r="JUB1496" s="55"/>
      <c r="JUC1496" s="55"/>
      <c r="JUD1496" s="55"/>
      <c r="JUE1496" s="55"/>
      <c r="JUF1496" s="55"/>
      <c r="JUG1496" s="55"/>
      <c r="JUH1496" s="55"/>
      <c r="JUI1496" s="55"/>
      <c r="JUJ1496" s="55"/>
      <c r="JUK1496" s="55"/>
      <c r="JUL1496" s="55"/>
      <c r="JUM1496" s="55"/>
      <c r="JUN1496" s="55"/>
      <c r="JUO1496" s="55"/>
      <c r="JUP1496" s="55"/>
      <c r="JUQ1496" s="55"/>
      <c r="JUR1496" s="55"/>
      <c r="JUS1496" s="55"/>
      <c r="JUT1496" s="55"/>
      <c r="JUU1496" s="55"/>
      <c r="JUV1496" s="55"/>
      <c r="JUW1496" s="55"/>
      <c r="JUX1496" s="55"/>
      <c r="JUY1496" s="55"/>
      <c r="JUZ1496" s="55"/>
      <c r="JVA1496" s="55"/>
      <c r="JVB1496" s="55"/>
      <c r="JVC1496" s="55"/>
      <c r="JVD1496" s="55"/>
      <c r="JVE1496" s="55"/>
      <c r="JVF1496" s="55"/>
      <c r="JVG1496" s="55"/>
      <c r="JVH1496" s="55"/>
      <c r="JVI1496" s="55"/>
      <c r="JVJ1496" s="55"/>
      <c r="JVK1496" s="55"/>
      <c r="JVL1496" s="55"/>
      <c r="JVM1496" s="55"/>
      <c r="JVN1496" s="55"/>
      <c r="JVO1496" s="55"/>
      <c r="JVP1496" s="55"/>
      <c r="JVQ1496" s="55"/>
      <c r="JVR1496" s="55"/>
      <c r="JVS1496" s="55"/>
      <c r="JVT1496" s="55"/>
      <c r="JVU1496" s="55"/>
      <c r="JVV1496" s="55"/>
      <c r="JVW1496" s="55"/>
      <c r="JVX1496" s="55"/>
      <c r="JVY1496" s="55"/>
      <c r="JVZ1496" s="55"/>
      <c r="JWA1496" s="55"/>
      <c r="JWB1496" s="55"/>
      <c r="JWC1496" s="55"/>
      <c r="JWD1496" s="55"/>
      <c r="JWE1496" s="55"/>
      <c r="JWF1496" s="55"/>
      <c r="JWG1496" s="55"/>
      <c r="JWH1496" s="55"/>
      <c r="JWI1496" s="55"/>
      <c r="JWJ1496" s="55"/>
      <c r="JWK1496" s="55"/>
      <c r="JWL1496" s="55"/>
      <c r="JWM1496" s="55"/>
      <c r="JWN1496" s="55"/>
      <c r="JWO1496" s="55"/>
      <c r="JWP1496" s="55"/>
      <c r="JWQ1496" s="55"/>
      <c r="JWR1496" s="55"/>
      <c r="JWS1496" s="55"/>
      <c r="JWT1496" s="55"/>
      <c r="JWU1496" s="55"/>
      <c r="JWV1496" s="55"/>
      <c r="JWW1496" s="55"/>
      <c r="JWX1496" s="55"/>
      <c r="JWY1496" s="55"/>
      <c r="JWZ1496" s="55"/>
      <c r="JXA1496" s="55"/>
      <c r="JXB1496" s="55"/>
      <c r="JXC1496" s="55"/>
      <c r="JXD1496" s="55"/>
      <c r="JXE1496" s="55"/>
      <c r="JXF1496" s="55"/>
      <c r="JXG1496" s="55"/>
      <c r="JXH1496" s="55"/>
      <c r="JXI1496" s="55"/>
      <c r="JXJ1496" s="55"/>
      <c r="JXK1496" s="55"/>
      <c r="JXL1496" s="55"/>
      <c r="JXM1496" s="55"/>
      <c r="JXN1496" s="55"/>
      <c r="JXO1496" s="55"/>
      <c r="JXP1496" s="55"/>
      <c r="JXQ1496" s="55"/>
      <c r="JXR1496" s="55"/>
      <c r="JXS1496" s="55"/>
      <c r="JXT1496" s="55"/>
      <c r="JXU1496" s="55"/>
      <c r="JXV1496" s="55"/>
      <c r="JXW1496" s="55"/>
      <c r="JXX1496" s="55"/>
      <c r="JXY1496" s="55"/>
      <c r="JXZ1496" s="55"/>
      <c r="JYA1496" s="55"/>
      <c r="JYB1496" s="55"/>
      <c r="JYC1496" s="55"/>
      <c r="JYD1496" s="55"/>
      <c r="JYE1496" s="55"/>
      <c r="JYF1496" s="55"/>
      <c r="JYG1496" s="55"/>
      <c r="JYH1496" s="55"/>
      <c r="JYI1496" s="55"/>
      <c r="JYJ1496" s="55"/>
      <c r="JYK1496" s="55"/>
      <c r="JYL1496" s="55"/>
      <c r="JYM1496" s="55"/>
      <c r="JYN1496" s="55"/>
      <c r="JYO1496" s="55"/>
      <c r="JYP1496" s="55"/>
      <c r="JYQ1496" s="55"/>
      <c r="JYR1496" s="55"/>
      <c r="JYS1496" s="55"/>
      <c r="JYT1496" s="55"/>
      <c r="JYU1496" s="55"/>
      <c r="JYV1496" s="55"/>
      <c r="JYW1496" s="55"/>
      <c r="JYX1496" s="55"/>
      <c r="JYY1496" s="55"/>
      <c r="JYZ1496" s="55"/>
      <c r="JZA1496" s="55"/>
      <c r="JZB1496" s="55"/>
      <c r="JZC1496" s="55"/>
      <c r="JZD1496" s="55"/>
      <c r="JZE1496" s="55"/>
      <c r="JZF1496" s="55"/>
      <c r="JZG1496" s="55"/>
      <c r="JZH1496" s="55"/>
      <c r="JZI1496" s="55"/>
      <c r="JZJ1496" s="55"/>
      <c r="JZK1496" s="55"/>
      <c r="JZL1496" s="55"/>
      <c r="JZM1496" s="55"/>
      <c r="JZN1496" s="55"/>
      <c r="JZO1496" s="55"/>
      <c r="JZP1496" s="55"/>
      <c r="JZQ1496" s="55"/>
      <c r="JZR1496" s="55"/>
      <c r="JZS1496" s="55"/>
      <c r="JZT1496" s="55"/>
      <c r="JZU1496" s="55"/>
      <c r="JZV1496" s="55"/>
      <c r="JZW1496" s="55"/>
      <c r="JZX1496" s="55"/>
      <c r="JZY1496" s="55"/>
      <c r="JZZ1496" s="55"/>
      <c r="KAA1496" s="55"/>
      <c r="KAB1496" s="55"/>
      <c r="KAC1496" s="55"/>
      <c r="KAD1496" s="55"/>
      <c r="KAE1496" s="55"/>
      <c r="KAF1496" s="55"/>
      <c r="KAG1496" s="55"/>
      <c r="KAH1496" s="55"/>
      <c r="KAI1496" s="55"/>
      <c r="KAJ1496" s="55"/>
      <c r="KAK1496" s="55"/>
      <c r="KAL1496" s="55"/>
      <c r="KAM1496" s="55"/>
      <c r="KAN1496" s="55"/>
      <c r="KAO1496" s="55"/>
      <c r="KAP1496" s="55"/>
      <c r="KAQ1496" s="55"/>
      <c r="KAR1496" s="55"/>
      <c r="KAS1496" s="55"/>
      <c r="KAT1496" s="55"/>
      <c r="KAU1496" s="55"/>
      <c r="KAV1496" s="55"/>
      <c r="KAW1496" s="55"/>
      <c r="KAX1496" s="55"/>
      <c r="KAY1496" s="55"/>
      <c r="KAZ1496" s="55"/>
      <c r="KBA1496" s="55"/>
      <c r="KBB1496" s="55"/>
      <c r="KBC1496" s="55"/>
      <c r="KBD1496" s="55"/>
      <c r="KBE1496" s="55"/>
      <c r="KBF1496" s="55"/>
      <c r="KBG1496" s="55"/>
      <c r="KBH1496" s="55"/>
      <c r="KBI1496" s="55"/>
      <c r="KBJ1496" s="55"/>
      <c r="KBK1496" s="55"/>
      <c r="KBL1496" s="55"/>
      <c r="KBM1496" s="55"/>
      <c r="KBN1496" s="55"/>
      <c r="KBO1496" s="55"/>
      <c r="KBP1496" s="55"/>
      <c r="KBQ1496" s="55"/>
      <c r="KBR1496" s="55"/>
      <c r="KBS1496" s="55"/>
      <c r="KBT1496" s="55"/>
      <c r="KBU1496" s="55"/>
      <c r="KBV1496" s="55"/>
      <c r="KBW1496" s="55"/>
      <c r="KBX1496" s="55"/>
      <c r="KBY1496" s="55"/>
      <c r="KBZ1496" s="55"/>
      <c r="KCA1496" s="55"/>
      <c r="KCB1496" s="55"/>
      <c r="KCC1496" s="55"/>
      <c r="KCD1496" s="55"/>
      <c r="KCE1496" s="55"/>
      <c r="KCF1496" s="55"/>
      <c r="KCG1496" s="55"/>
      <c r="KCH1496" s="55"/>
      <c r="KCI1496" s="55"/>
      <c r="KCJ1496" s="55"/>
      <c r="KCK1496" s="55"/>
      <c r="KCL1496" s="55"/>
      <c r="KCM1496" s="55"/>
      <c r="KCN1496" s="55"/>
      <c r="KCO1496" s="55"/>
      <c r="KCP1496" s="55"/>
      <c r="KCQ1496" s="55"/>
      <c r="KCR1496" s="55"/>
      <c r="KCS1496" s="55"/>
      <c r="KCT1496" s="55"/>
      <c r="KCU1496" s="55"/>
      <c r="KCV1496" s="55"/>
      <c r="KCW1496" s="55"/>
      <c r="KCX1496" s="55"/>
      <c r="KCY1496" s="55"/>
      <c r="KCZ1496" s="55"/>
      <c r="KDA1496" s="55"/>
      <c r="KDB1496" s="55"/>
      <c r="KDC1496" s="55"/>
      <c r="KDD1496" s="55"/>
      <c r="KDE1496" s="55"/>
      <c r="KDF1496" s="55"/>
      <c r="KDG1496" s="55"/>
      <c r="KDH1496" s="55"/>
      <c r="KDI1496" s="55"/>
      <c r="KDJ1496" s="55"/>
      <c r="KDK1496" s="55"/>
      <c r="KDL1496" s="55"/>
      <c r="KDM1496" s="55"/>
      <c r="KDN1496" s="55"/>
      <c r="KDO1496" s="55"/>
      <c r="KDP1496" s="55"/>
      <c r="KDQ1496" s="55"/>
      <c r="KDR1496" s="55"/>
      <c r="KDS1496" s="55"/>
      <c r="KDT1496" s="55"/>
      <c r="KDU1496" s="55"/>
      <c r="KDV1496" s="55"/>
      <c r="KDW1496" s="55"/>
      <c r="KDX1496" s="55"/>
      <c r="KDY1496" s="55"/>
      <c r="KDZ1496" s="55"/>
      <c r="KEA1496" s="55"/>
      <c r="KEB1496" s="55"/>
      <c r="KEC1496" s="55"/>
      <c r="KED1496" s="55"/>
      <c r="KEE1496" s="55"/>
      <c r="KEF1496" s="55"/>
      <c r="KEG1496" s="55"/>
      <c r="KEH1496" s="55"/>
      <c r="KEI1496" s="55"/>
      <c r="KEJ1496" s="55"/>
      <c r="KEK1496" s="55"/>
      <c r="KEL1496" s="55"/>
      <c r="KEM1496" s="55"/>
      <c r="KEN1496" s="55"/>
      <c r="KEO1496" s="55"/>
      <c r="KEP1496" s="55"/>
      <c r="KEQ1496" s="55"/>
      <c r="KER1496" s="55"/>
      <c r="KES1496" s="55"/>
      <c r="KET1496" s="55"/>
      <c r="KEU1496" s="55"/>
      <c r="KEV1496" s="55"/>
      <c r="KEW1496" s="55"/>
      <c r="KEX1496" s="55"/>
      <c r="KEY1496" s="55"/>
      <c r="KEZ1496" s="55"/>
      <c r="KFA1496" s="55"/>
      <c r="KFB1496" s="55"/>
      <c r="KFC1496" s="55"/>
      <c r="KFD1496" s="55"/>
      <c r="KFE1496" s="55"/>
      <c r="KFF1496" s="55"/>
      <c r="KFG1496" s="55"/>
      <c r="KFH1496" s="55"/>
      <c r="KFI1496" s="55"/>
      <c r="KFJ1496" s="55"/>
      <c r="KFK1496" s="55"/>
      <c r="KFL1496" s="55"/>
      <c r="KFM1496" s="55"/>
      <c r="KFN1496" s="55"/>
      <c r="KFO1496" s="55"/>
      <c r="KFP1496" s="55"/>
      <c r="KFQ1496" s="55"/>
      <c r="KFR1496" s="55"/>
      <c r="KFS1496" s="55"/>
      <c r="KFT1496" s="55"/>
      <c r="KFU1496" s="55"/>
      <c r="KFV1496" s="55"/>
      <c r="KFW1496" s="55"/>
      <c r="KFX1496" s="55"/>
      <c r="KFY1496" s="55"/>
      <c r="KFZ1496" s="55"/>
      <c r="KGA1496" s="55"/>
      <c r="KGB1496" s="55"/>
      <c r="KGC1496" s="55"/>
      <c r="KGD1496" s="55"/>
      <c r="KGE1496" s="55"/>
      <c r="KGF1496" s="55"/>
      <c r="KGG1496" s="55"/>
      <c r="KGH1496" s="55"/>
      <c r="KGI1496" s="55"/>
      <c r="KGJ1496" s="55"/>
      <c r="KGK1496" s="55"/>
      <c r="KGL1496" s="55"/>
      <c r="KGM1496" s="55"/>
      <c r="KGN1496" s="55"/>
      <c r="KGO1496" s="55"/>
      <c r="KGP1496" s="55"/>
      <c r="KGQ1496" s="55"/>
      <c r="KGR1496" s="55"/>
      <c r="KGS1496" s="55"/>
      <c r="KGT1496" s="55"/>
      <c r="KGU1496" s="55"/>
      <c r="KGV1496" s="55"/>
      <c r="KGW1496" s="55"/>
      <c r="KGX1496" s="55"/>
      <c r="KGY1496" s="55"/>
      <c r="KGZ1496" s="55"/>
      <c r="KHA1496" s="55"/>
      <c r="KHB1496" s="55"/>
      <c r="KHC1496" s="55"/>
      <c r="KHD1496" s="55"/>
      <c r="KHE1496" s="55"/>
      <c r="KHF1496" s="55"/>
      <c r="KHG1496" s="55"/>
      <c r="KHH1496" s="55"/>
      <c r="KHI1496" s="55"/>
      <c r="KHJ1496" s="55"/>
      <c r="KHK1496" s="55"/>
      <c r="KHL1496" s="55"/>
      <c r="KHM1496" s="55"/>
      <c r="KHN1496" s="55"/>
      <c r="KHO1496" s="55"/>
      <c r="KHP1496" s="55"/>
      <c r="KHQ1496" s="55"/>
      <c r="KHR1496" s="55"/>
      <c r="KHS1496" s="55"/>
      <c r="KHT1496" s="55"/>
      <c r="KHU1496" s="55"/>
      <c r="KHV1496" s="55"/>
      <c r="KHW1496" s="55"/>
      <c r="KHX1496" s="55"/>
      <c r="KHY1496" s="55"/>
      <c r="KHZ1496" s="55"/>
      <c r="KIA1496" s="55"/>
      <c r="KIB1496" s="55"/>
      <c r="KIC1496" s="55"/>
      <c r="KID1496" s="55"/>
      <c r="KIE1496" s="55"/>
      <c r="KIF1496" s="55"/>
      <c r="KIG1496" s="55"/>
      <c r="KIH1496" s="55"/>
      <c r="KII1496" s="55"/>
      <c r="KIJ1496" s="55"/>
      <c r="KIK1496" s="55"/>
      <c r="KIL1496" s="55"/>
      <c r="KIM1496" s="55"/>
      <c r="KIN1496" s="55"/>
      <c r="KIO1496" s="55"/>
      <c r="KIP1496" s="55"/>
      <c r="KIQ1496" s="55"/>
      <c r="KIR1496" s="55"/>
      <c r="KIS1496" s="55"/>
      <c r="KIT1496" s="55"/>
      <c r="KIU1496" s="55"/>
      <c r="KIV1496" s="55"/>
      <c r="KIW1496" s="55"/>
      <c r="KIX1496" s="55"/>
      <c r="KIY1496" s="55"/>
      <c r="KIZ1496" s="55"/>
      <c r="KJA1496" s="55"/>
      <c r="KJB1496" s="55"/>
      <c r="KJC1496" s="55"/>
      <c r="KJD1496" s="55"/>
      <c r="KJE1496" s="55"/>
      <c r="KJF1496" s="55"/>
      <c r="KJG1496" s="55"/>
      <c r="KJH1496" s="55"/>
      <c r="KJI1496" s="55"/>
      <c r="KJJ1496" s="55"/>
      <c r="KJK1496" s="55"/>
      <c r="KJL1496" s="55"/>
      <c r="KJM1496" s="55"/>
      <c r="KJN1496" s="55"/>
      <c r="KJO1496" s="55"/>
      <c r="KJP1496" s="55"/>
      <c r="KJQ1496" s="55"/>
      <c r="KJR1496" s="55"/>
      <c r="KJS1496" s="55"/>
      <c r="KJT1496" s="55"/>
      <c r="KJU1496" s="55"/>
      <c r="KJV1496" s="55"/>
      <c r="KJW1496" s="55"/>
      <c r="KJX1496" s="55"/>
      <c r="KJY1496" s="55"/>
      <c r="KJZ1496" s="55"/>
      <c r="KKA1496" s="55"/>
      <c r="KKB1496" s="55"/>
      <c r="KKC1496" s="55"/>
      <c r="KKD1496" s="55"/>
      <c r="KKE1496" s="55"/>
      <c r="KKF1496" s="55"/>
      <c r="KKG1496" s="55"/>
      <c r="KKH1496" s="55"/>
      <c r="KKI1496" s="55"/>
      <c r="KKJ1496" s="55"/>
      <c r="KKK1496" s="55"/>
      <c r="KKL1496" s="55"/>
      <c r="KKM1496" s="55"/>
      <c r="KKN1496" s="55"/>
      <c r="KKO1496" s="55"/>
      <c r="KKP1496" s="55"/>
      <c r="KKQ1496" s="55"/>
      <c r="KKR1496" s="55"/>
      <c r="KKS1496" s="55"/>
      <c r="KKT1496" s="55"/>
      <c r="KKU1496" s="55"/>
      <c r="KKV1496" s="55"/>
      <c r="KKW1496" s="55"/>
      <c r="KKX1496" s="55"/>
      <c r="KKY1496" s="55"/>
      <c r="KKZ1496" s="55"/>
      <c r="KLA1496" s="55"/>
      <c r="KLB1496" s="55"/>
      <c r="KLC1496" s="55"/>
      <c r="KLD1496" s="55"/>
      <c r="KLE1496" s="55"/>
      <c r="KLF1496" s="55"/>
      <c r="KLG1496" s="55"/>
      <c r="KLH1496" s="55"/>
      <c r="KLI1496" s="55"/>
      <c r="KLJ1496" s="55"/>
      <c r="KLK1496" s="55"/>
      <c r="KLL1496" s="55"/>
      <c r="KLM1496" s="55"/>
      <c r="KLN1496" s="55"/>
      <c r="KLO1496" s="55"/>
      <c r="KLP1496" s="55"/>
      <c r="KLQ1496" s="55"/>
      <c r="KLR1496" s="55"/>
      <c r="KLS1496" s="55"/>
      <c r="KLT1496" s="55"/>
      <c r="KLU1496" s="55"/>
      <c r="KLV1496" s="55"/>
      <c r="KLW1496" s="55"/>
      <c r="KLX1496" s="55"/>
      <c r="KLY1496" s="55"/>
      <c r="KLZ1496" s="55"/>
      <c r="KMA1496" s="55"/>
      <c r="KMB1496" s="55"/>
      <c r="KMC1496" s="55"/>
      <c r="KMD1496" s="55"/>
      <c r="KME1496" s="55"/>
      <c r="KMF1496" s="55"/>
      <c r="KMG1496" s="55"/>
      <c r="KMH1496" s="55"/>
      <c r="KMI1496" s="55"/>
      <c r="KMJ1496" s="55"/>
      <c r="KMK1496" s="55"/>
      <c r="KML1496" s="55"/>
      <c r="KMM1496" s="55"/>
      <c r="KMN1496" s="55"/>
      <c r="KMO1496" s="55"/>
      <c r="KMP1496" s="55"/>
      <c r="KMQ1496" s="55"/>
      <c r="KMR1496" s="55"/>
      <c r="KMS1496" s="55"/>
      <c r="KMT1496" s="55"/>
      <c r="KMU1496" s="55"/>
      <c r="KMV1496" s="55"/>
      <c r="KMW1496" s="55"/>
      <c r="KMX1496" s="55"/>
      <c r="KMY1496" s="55"/>
      <c r="KMZ1496" s="55"/>
      <c r="KNA1496" s="55"/>
      <c r="KNB1496" s="55"/>
      <c r="KNC1496" s="55"/>
      <c r="KND1496" s="55"/>
      <c r="KNE1496" s="55"/>
      <c r="KNF1496" s="55"/>
      <c r="KNG1496" s="55"/>
      <c r="KNH1496" s="55"/>
      <c r="KNI1496" s="55"/>
      <c r="KNJ1496" s="55"/>
      <c r="KNK1496" s="55"/>
      <c r="KNL1496" s="55"/>
      <c r="KNM1496" s="55"/>
      <c r="KNN1496" s="55"/>
      <c r="KNO1496" s="55"/>
      <c r="KNP1496" s="55"/>
      <c r="KNQ1496" s="55"/>
      <c r="KNR1496" s="55"/>
      <c r="KNS1496" s="55"/>
      <c r="KNT1496" s="55"/>
      <c r="KNU1496" s="55"/>
      <c r="KNV1496" s="55"/>
      <c r="KNW1496" s="55"/>
      <c r="KNX1496" s="55"/>
      <c r="KNY1496" s="55"/>
      <c r="KNZ1496" s="55"/>
      <c r="KOA1496" s="55"/>
      <c r="KOB1496" s="55"/>
      <c r="KOC1496" s="55"/>
      <c r="KOD1496" s="55"/>
      <c r="KOE1496" s="55"/>
      <c r="KOF1496" s="55"/>
      <c r="KOG1496" s="55"/>
      <c r="KOH1496" s="55"/>
      <c r="KOI1496" s="55"/>
      <c r="KOJ1496" s="55"/>
      <c r="KOK1496" s="55"/>
      <c r="KOL1496" s="55"/>
      <c r="KOM1496" s="55"/>
      <c r="KON1496" s="55"/>
      <c r="KOO1496" s="55"/>
      <c r="KOP1496" s="55"/>
      <c r="KOQ1496" s="55"/>
      <c r="KOR1496" s="55"/>
      <c r="KOS1496" s="55"/>
      <c r="KOT1496" s="55"/>
      <c r="KOU1496" s="55"/>
      <c r="KOV1496" s="55"/>
      <c r="KOW1496" s="55"/>
      <c r="KOX1496" s="55"/>
      <c r="KOY1496" s="55"/>
      <c r="KOZ1496" s="55"/>
      <c r="KPA1496" s="55"/>
      <c r="KPB1496" s="55"/>
      <c r="KPC1496" s="55"/>
      <c r="KPD1496" s="55"/>
      <c r="KPE1496" s="55"/>
      <c r="KPF1496" s="55"/>
      <c r="KPG1496" s="55"/>
      <c r="KPH1496" s="55"/>
      <c r="KPI1496" s="55"/>
      <c r="KPJ1496" s="55"/>
      <c r="KPK1496" s="55"/>
      <c r="KPL1496" s="55"/>
      <c r="KPM1496" s="55"/>
      <c r="KPN1496" s="55"/>
      <c r="KPO1496" s="55"/>
      <c r="KPP1496" s="55"/>
      <c r="KPQ1496" s="55"/>
      <c r="KPR1496" s="55"/>
      <c r="KPS1496" s="55"/>
      <c r="KPT1496" s="55"/>
      <c r="KPU1496" s="55"/>
      <c r="KPV1496" s="55"/>
      <c r="KPW1496" s="55"/>
      <c r="KPX1496" s="55"/>
      <c r="KPY1496" s="55"/>
      <c r="KPZ1496" s="55"/>
      <c r="KQA1496" s="55"/>
      <c r="KQB1496" s="55"/>
      <c r="KQC1496" s="55"/>
      <c r="KQD1496" s="55"/>
      <c r="KQE1496" s="55"/>
      <c r="KQF1496" s="55"/>
      <c r="KQG1496" s="55"/>
      <c r="KQH1496" s="55"/>
      <c r="KQI1496" s="55"/>
      <c r="KQJ1496" s="55"/>
      <c r="KQK1496" s="55"/>
      <c r="KQL1496" s="55"/>
      <c r="KQM1496" s="55"/>
      <c r="KQN1496" s="55"/>
      <c r="KQO1496" s="55"/>
      <c r="KQP1496" s="55"/>
      <c r="KQQ1496" s="55"/>
      <c r="KQR1496" s="55"/>
      <c r="KQS1496" s="55"/>
      <c r="KQT1496" s="55"/>
      <c r="KQU1496" s="55"/>
      <c r="KQV1496" s="55"/>
      <c r="KQW1496" s="55"/>
      <c r="KQX1496" s="55"/>
      <c r="KQY1496" s="55"/>
      <c r="KQZ1496" s="55"/>
      <c r="KRA1496" s="55"/>
      <c r="KRB1496" s="55"/>
      <c r="KRC1496" s="55"/>
      <c r="KRD1496" s="55"/>
      <c r="KRE1496" s="55"/>
      <c r="KRF1496" s="55"/>
      <c r="KRG1496" s="55"/>
      <c r="KRH1496" s="55"/>
      <c r="KRI1496" s="55"/>
      <c r="KRJ1496" s="55"/>
      <c r="KRK1496" s="55"/>
      <c r="KRL1496" s="55"/>
      <c r="KRM1496" s="55"/>
      <c r="KRN1496" s="55"/>
      <c r="KRO1496" s="55"/>
      <c r="KRP1496" s="55"/>
      <c r="KRQ1496" s="55"/>
      <c r="KRR1496" s="55"/>
      <c r="KRS1496" s="55"/>
      <c r="KRT1496" s="55"/>
      <c r="KRU1496" s="55"/>
      <c r="KRV1496" s="55"/>
      <c r="KRW1496" s="55"/>
      <c r="KRX1496" s="55"/>
      <c r="KRY1496" s="55"/>
      <c r="KRZ1496" s="55"/>
      <c r="KSA1496" s="55"/>
      <c r="KSB1496" s="55"/>
      <c r="KSC1496" s="55"/>
      <c r="KSD1496" s="55"/>
      <c r="KSE1496" s="55"/>
      <c r="KSF1496" s="55"/>
      <c r="KSG1496" s="55"/>
      <c r="KSH1496" s="55"/>
      <c r="KSI1496" s="55"/>
      <c r="KSJ1496" s="55"/>
      <c r="KSK1496" s="55"/>
      <c r="KSL1496" s="55"/>
      <c r="KSM1496" s="55"/>
      <c r="KSN1496" s="55"/>
      <c r="KSO1496" s="55"/>
      <c r="KSP1496" s="55"/>
      <c r="KSQ1496" s="55"/>
      <c r="KSR1496" s="55"/>
      <c r="KSS1496" s="55"/>
      <c r="KST1496" s="55"/>
      <c r="KSU1496" s="55"/>
      <c r="KSV1496" s="55"/>
      <c r="KSW1496" s="55"/>
      <c r="KSX1496" s="55"/>
      <c r="KSY1496" s="55"/>
      <c r="KSZ1496" s="55"/>
      <c r="KTA1496" s="55"/>
      <c r="KTB1496" s="55"/>
      <c r="KTC1496" s="55"/>
      <c r="KTD1496" s="55"/>
      <c r="KTE1496" s="55"/>
      <c r="KTF1496" s="55"/>
      <c r="KTG1496" s="55"/>
      <c r="KTH1496" s="55"/>
      <c r="KTI1496" s="55"/>
      <c r="KTJ1496" s="55"/>
      <c r="KTK1496" s="55"/>
      <c r="KTL1496" s="55"/>
      <c r="KTM1496" s="55"/>
      <c r="KTN1496" s="55"/>
      <c r="KTO1496" s="55"/>
      <c r="KTP1496" s="55"/>
      <c r="KTQ1496" s="55"/>
      <c r="KTR1496" s="55"/>
      <c r="KTS1496" s="55"/>
      <c r="KTT1496" s="55"/>
      <c r="KTU1496" s="55"/>
      <c r="KTV1496" s="55"/>
      <c r="KTW1496" s="55"/>
      <c r="KTX1496" s="55"/>
      <c r="KTY1496" s="55"/>
      <c r="KTZ1496" s="55"/>
      <c r="KUA1496" s="55"/>
      <c r="KUB1496" s="55"/>
      <c r="KUC1496" s="55"/>
      <c r="KUD1496" s="55"/>
      <c r="KUE1496" s="55"/>
      <c r="KUF1496" s="55"/>
      <c r="KUG1496" s="55"/>
      <c r="KUH1496" s="55"/>
      <c r="KUI1496" s="55"/>
      <c r="KUJ1496" s="55"/>
      <c r="KUK1496" s="55"/>
      <c r="KUL1496" s="55"/>
      <c r="KUM1496" s="55"/>
      <c r="KUN1496" s="55"/>
      <c r="KUO1496" s="55"/>
      <c r="KUP1496" s="55"/>
      <c r="KUQ1496" s="55"/>
      <c r="KUR1496" s="55"/>
      <c r="KUS1496" s="55"/>
      <c r="KUT1496" s="55"/>
      <c r="KUU1496" s="55"/>
      <c r="KUV1496" s="55"/>
      <c r="KUW1496" s="55"/>
      <c r="KUX1496" s="55"/>
      <c r="KUY1496" s="55"/>
      <c r="KUZ1496" s="55"/>
      <c r="KVA1496" s="55"/>
      <c r="KVB1496" s="55"/>
      <c r="KVC1496" s="55"/>
      <c r="KVD1496" s="55"/>
      <c r="KVE1496" s="55"/>
      <c r="KVF1496" s="55"/>
      <c r="KVG1496" s="55"/>
      <c r="KVH1496" s="55"/>
      <c r="KVI1496" s="55"/>
      <c r="KVJ1496" s="55"/>
      <c r="KVK1496" s="55"/>
      <c r="KVL1496" s="55"/>
      <c r="KVM1496" s="55"/>
      <c r="KVN1496" s="55"/>
      <c r="KVO1496" s="55"/>
      <c r="KVP1496" s="55"/>
      <c r="KVQ1496" s="55"/>
      <c r="KVR1496" s="55"/>
      <c r="KVS1496" s="55"/>
      <c r="KVT1496" s="55"/>
      <c r="KVU1496" s="55"/>
      <c r="KVV1496" s="55"/>
      <c r="KVW1496" s="55"/>
      <c r="KVX1496" s="55"/>
      <c r="KVY1496" s="55"/>
      <c r="KVZ1496" s="55"/>
      <c r="KWA1496" s="55"/>
      <c r="KWB1496" s="55"/>
      <c r="KWC1496" s="55"/>
      <c r="KWD1496" s="55"/>
      <c r="KWE1496" s="55"/>
      <c r="KWF1496" s="55"/>
      <c r="KWG1496" s="55"/>
      <c r="KWH1496" s="55"/>
      <c r="KWI1496" s="55"/>
      <c r="KWJ1496" s="55"/>
      <c r="KWK1496" s="55"/>
      <c r="KWL1496" s="55"/>
      <c r="KWM1496" s="55"/>
      <c r="KWN1496" s="55"/>
      <c r="KWO1496" s="55"/>
      <c r="KWP1496" s="55"/>
      <c r="KWQ1496" s="55"/>
      <c r="KWR1496" s="55"/>
      <c r="KWS1496" s="55"/>
      <c r="KWT1496" s="55"/>
      <c r="KWU1496" s="55"/>
      <c r="KWV1496" s="55"/>
      <c r="KWW1496" s="55"/>
      <c r="KWX1496" s="55"/>
      <c r="KWY1496" s="55"/>
      <c r="KWZ1496" s="55"/>
      <c r="KXA1496" s="55"/>
      <c r="KXB1496" s="55"/>
      <c r="KXC1496" s="55"/>
      <c r="KXD1496" s="55"/>
      <c r="KXE1496" s="55"/>
      <c r="KXF1496" s="55"/>
      <c r="KXG1496" s="55"/>
      <c r="KXH1496" s="55"/>
      <c r="KXI1496" s="55"/>
      <c r="KXJ1496" s="55"/>
      <c r="KXK1496" s="55"/>
      <c r="KXL1496" s="55"/>
      <c r="KXM1496" s="55"/>
      <c r="KXN1496" s="55"/>
      <c r="KXO1496" s="55"/>
      <c r="KXP1496" s="55"/>
      <c r="KXQ1496" s="55"/>
      <c r="KXR1496" s="55"/>
      <c r="KXS1496" s="55"/>
      <c r="KXT1496" s="55"/>
      <c r="KXU1496" s="55"/>
      <c r="KXV1496" s="55"/>
      <c r="KXW1496" s="55"/>
      <c r="KXX1496" s="55"/>
      <c r="KXY1496" s="55"/>
      <c r="KXZ1496" s="55"/>
      <c r="KYA1496" s="55"/>
      <c r="KYB1496" s="55"/>
      <c r="KYC1496" s="55"/>
      <c r="KYD1496" s="55"/>
      <c r="KYE1496" s="55"/>
      <c r="KYF1496" s="55"/>
      <c r="KYG1496" s="55"/>
      <c r="KYH1496" s="55"/>
      <c r="KYI1496" s="55"/>
      <c r="KYJ1496" s="55"/>
      <c r="KYK1496" s="55"/>
      <c r="KYL1496" s="55"/>
      <c r="KYM1496" s="55"/>
      <c r="KYN1496" s="55"/>
      <c r="KYO1496" s="55"/>
      <c r="KYP1496" s="55"/>
      <c r="KYQ1496" s="55"/>
      <c r="KYR1496" s="55"/>
      <c r="KYS1496" s="55"/>
      <c r="KYT1496" s="55"/>
      <c r="KYU1496" s="55"/>
      <c r="KYV1496" s="55"/>
      <c r="KYW1496" s="55"/>
      <c r="KYX1496" s="55"/>
      <c r="KYY1496" s="55"/>
      <c r="KYZ1496" s="55"/>
      <c r="KZA1496" s="55"/>
      <c r="KZB1496" s="55"/>
      <c r="KZC1496" s="55"/>
      <c r="KZD1496" s="55"/>
      <c r="KZE1496" s="55"/>
      <c r="KZF1496" s="55"/>
      <c r="KZG1496" s="55"/>
      <c r="KZH1496" s="55"/>
      <c r="KZI1496" s="55"/>
      <c r="KZJ1496" s="55"/>
      <c r="KZK1496" s="55"/>
      <c r="KZL1496" s="55"/>
      <c r="KZM1496" s="55"/>
      <c r="KZN1496" s="55"/>
      <c r="KZO1496" s="55"/>
      <c r="KZP1496" s="55"/>
      <c r="KZQ1496" s="55"/>
      <c r="KZR1496" s="55"/>
      <c r="KZS1496" s="55"/>
      <c r="KZT1496" s="55"/>
      <c r="KZU1496" s="55"/>
      <c r="KZV1496" s="55"/>
      <c r="KZW1496" s="55"/>
      <c r="KZX1496" s="55"/>
      <c r="KZY1496" s="55"/>
      <c r="KZZ1496" s="55"/>
      <c r="LAA1496" s="55"/>
      <c r="LAB1496" s="55"/>
      <c r="LAC1496" s="55"/>
      <c r="LAD1496" s="55"/>
      <c r="LAE1496" s="55"/>
      <c r="LAF1496" s="55"/>
      <c r="LAG1496" s="55"/>
      <c r="LAH1496" s="55"/>
      <c r="LAI1496" s="55"/>
      <c r="LAJ1496" s="55"/>
      <c r="LAK1496" s="55"/>
      <c r="LAL1496" s="55"/>
      <c r="LAM1496" s="55"/>
      <c r="LAN1496" s="55"/>
      <c r="LAO1496" s="55"/>
      <c r="LAP1496" s="55"/>
      <c r="LAQ1496" s="55"/>
      <c r="LAR1496" s="55"/>
      <c r="LAS1496" s="55"/>
      <c r="LAT1496" s="55"/>
      <c r="LAU1496" s="55"/>
      <c r="LAV1496" s="55"/>
      <c r="LAW1496" s="55"/>
      <c r="LAX1496" s="55"/>
      <c r="LAY1496" s="55"/>
      <c r="LAZ1496" s="55"/>
      <c r="LBA1496" s="55"/>
      <c r="LBB1496" s="55"/>
      <c r="LBC1496" s="55"/>
      <c r="LBD1496" s="55"/>
      <c r="LBE1496" s="55"/>
      <c r="LBF1496" s="55"/>
      <c r="LBG1496" s="55"/>
      <c r="LBH1496" s="55"/>
      <c r="LBI1496" s="55"/>
      <c r="LBJ1496" s="55"/>
      <c r="LBK1496" s="55"/>
      <c r="LBL1496" s="55"/>
      <c r="LBM1496" s="55"/>
      <c r="LBN1496" s="55"/>
      <c r="LBO1496" s="55"/>
      <c r="LBP1496" s="55"/>
      <c r="LBQ1496" s="55"/>
      <c r="LBR1496" s="55"/>
      <c r="LBS1496" s="55"/>
      <c r="LBT1496" s="55"/>
      <c r="LBU1496" s="55"/>
      <c r="LBV1496" s="55"/>
      <c r="LBW1496" s="55"/>
      <c r="LBX1496" s="55"/>
      <c r="LBY1496" s="55"/>
      <c r="LBZ1496" s="55"/>
      <c r="LCA1496" s="55"/>
      <c r="LCB1496" s="55"/>
      <c r="LCC1496" s="55"/>
      <c r="LCD1496" s="55"/>
      <c r="LCE1496" s="55"/>
      <c r="LCF1496" s="55"/>
      <c r="LCG1496" s="55"/>
      <c r="LCH1496" s="55"/>
      <c r="LCI1496" s="55"/>
      <c r="LCJ1496" s="55"/>
      <c r="LCK1496" s="55"/>
      <c r="LCL1496" s="55"/>
      <c r="LCM1496" s="55"/>
      <c r="LCN1496" s="55"/>
      <c r="LCO1496" s="55"/>
      <c r="LCP1496" s="55"/>
      <c r="LCQ1496" s="55"/>
      <c r="LCR1496" s="55"/>
      <c r="LCS1496" s="55"/>
      <c r="LCT1496" s="55"/>
      <c r="LCU1496" s="55"/>
      <c r="LCV1496" s="55"/>
      <c r="LCW1496" s="55"/>
      <c r="LCX1496" s="55"/>
      <c r="LCY1496" s="55"/>
      <c r="LCZ1496" s="55"/>
      <c r="LDA1496" s="55"/>
      <c r="LDB1496" s="55"/>
      <c r="LDC1496" s="55"/>
      <c r="LDD1496" s="55"/>
      <c r="LDE1496" s="55"/>
      <c r="LDF1496" s="55"/>
      <c r="LDG1496" s="55"/>
      <c r="LDH1496" s="55"/>
      <c r="LDI1496" s="55"/>
      <c r="LDJ1496" s="55"/>
      <c r="LDK1496" s="55"/>
      <c r="LDL1496" s="55"/>
      <c r="LDM1496" s="55"/>
      <c r="LDN1496" s="55"/>
      <c r="LDO1496" s="55"/>
      <c r="LDP1496" s="55"/>
      <c r="LDQ1496" s="55"/>
      <c r="LDR1496" s="55"/>
      <c r="LDS1496" s="55"/>
      <c r="LDT1496" s="55"/>
      <c r="LDU1496" s="55"/>
      <c r="LDV1496" s="55"/>
      <c r="LDW1496" s="55"/>
      <c r="LDX1496" s="55"/>
      <c r="LDY1496" s="55"/>
      <c r="LDZ1496" s="55"/>
      <c r="LEA1496" s="55"/>
      <c r="LEB1496" s="55"/>
      <c r="LEC1496" s="55"/>
      <c r="LED1496" s="55"/>
      <c r="LEE1496" s="55"/>
      <c r="LEF1496" s="55"/>
      <c r="LEG1496" s="55"/>
      <c r="LEH1496" s="55"/>
      <c r="LEI1496" s="55"/>
      <c r="LEJ1496" s="55"/>
      <c r="LEK1496" s="55"/>
      <c r="LEL1496" s="55"/>
      <c r="LEM1496" s="55"/>
      <c r="LEN1496" s="55"/>
      <c r="LEO1496" s="55"/>
      <c r="LEP1496" s="55"/>
      <c r="LEQ1496" s="55"/>
      <c r="LER1496" s="55"/>
      <c r="LES1496" s="55"/>
      <c r="LET1496" s="55"/>
      <c r="LEU1496" s="55"/>
      <c r="LEV1496" s="55"/>
      <c r="LEW1496" s="55"/>
      <c r="LEX1496" s="55"/>
      <c r="LEY1496" s="55"/>
      <c r="LEZ1496" s="55"/>
      <c r="LFA1496" s="55"/>
      <c r="LFB1496" s="55"/>
      <c r="LFC1496" s="55"/>
      <c r="LFD1496" s="55"/>
      <c r="LFE1496" s="55"/>
      <c r="LFF1496" s="55"/>
      <c r="LFG1496" s="55"/>
      <c r="LFH1496" s="55"/>
      <c r="LFI1496" s="55"/>
      <c r="LFJ1496" s="55"/>
      <c r="LFK1496" s="55"/>
      <c r="LFL1496" s="55"/>
      <c r="LFM1496" s="55"/>
      <c r="LFN1496" s="55"/>
      <c r="LFO1496" s="55"/>
      <c r="LFP1496" s="55"/>
      <c r="LFQ1496" s="55"/>
      <c r="LFR1496" s="55"/>
      <c r="LFS1496" s="55"/>
      <c r="LFT1496" s="55"/>
      <c r="LFU1496" s="55"/>
      <c r="LFV1496" s="55"/>
      <c r="LFW1496" s="55"/>
      <c r="LFX1496" s="55"/>
      <c r="LFY1496" s="55"/>
      <c r="LFZ1496" s="55"/>
      <c r="LGA1496" s="55"/>
      <c r="LGB1496" s="55"/>
      <c r="LGC1496" s="55"/>
      <c r="LGD1496" s="55"/>
      <c r="LGE1496" s="55"/>
      <c r="LGF1496" s="55"/>
      <c r="LGG1496" s="55"/>
      <c r="LGH1496" s="55"/>
      <c r="LGI1496" s="55"/>
      <c r="LGJ1496" s="55"/>
      <c r="LGK1496" s="55"/>
      <c r="LGL1496" s="55"/>
      <c r="LGM1496" s="55"/>
      <c r="LGN1496" s="55"/>
      <c r="LGO1496" s="55"/>
      <c r="LGP1496" s="55"/>
      <c r="LGQ1496" s="55"/>
      <c r="LGR1496" s="55"/>
      <c r="LGS1496" s="55"/>
      <c r="LGT1496" s="55"/>
      <c r="LGU1496" s="55"/>
      <c r="LGV1496" s="55"/>
      <c r="LGW1496" s="55"/>
      <c r="LGX1496" s="55"/>
      <c r="LGY1496" s="55"/>
      <c r="LGZ1496" s="55"/>
      <c r="LHA1496" s="55"/>
      <c r="LHB1496" s="55"/>
      <c r="LHC1496" s="55"/>
      <c r="LHD1496" s="55"/>
      <c r="LHE1496" s="55"/>
      <c r="LHF1496" s="55"/>
      <c r="LHG1496" s="55"/>
      <c r="LHH1496" s="55"/>
      <c r="LHI1496" s="55"/>
      <c r="LHJ1496" s="55"/>
      <c r="LHK1496" s="55"/>
      <c r="LHL1496" s="55"/>
      <c r="LHM1496" s="55"/>
      <c r="LHN1496" s="55"/>
      <c r="LHO1496" s="55"/>
      <c r="LHP1496" s="55"/>
      <c r="LHQ1496" s="55"/>
      <c r="LHR1496" s="55"/>
      <c r="LHS1496" s="55"/>
      <c r="LHT1496" s="55"/>
      <c r="LHU1496" s="55"/>
      <c r="LHV1496" s="55"/>
      <c r="LHW1496" s="55"/>
      <c r="LHX1496" s="55"/>
      <c r="LHY1496" s="55"/>
      <c r="LHZ1496" s="55"/>
      <c r="LIA1496" s="55"/>
      <c r="LIB1496" s="55"/>
      <c r="LIC1496" s="55"/>
      <c r="LID1496" s="55"/>
      <c r="LIE1496" s="55"/>
      <c r="LIF1496" s="55"/>
      <c r="LIG1496" s="55"/>
      <c r="LIH1496" s="55"/>
      <c r="LII1496" s="55"/>
      <c r="LIJ1496" s="55"/>
      <c r="LIK1496" s="55"/>
      <c r="LIL1496" s="55"/>
      <c r="LIM1496" s="55"/>
      <c r="LIN1496" s="55"/>
      <c r="LIO1496" s="55"/>
      <c r="LIP1496" s="55"/>
      <c r="LIQ1496" s="55"/>
      <c r="LIR1496" s="55"/>
      <c r="LIS1496" s="55"/>
      <c r="LIT1496" s="55"/>
      <c r="LIU1496" s="55"/>
      <c r="LIV1496" s="55"/>
      <c r="LIW1496" s="55"/>
      <c r="LIX1496" s="55"/>
      <c r="LIY1496" s="55"/>
      <c r="LIZ1496" s="55"/>
      <c r="LJA1496" s="55"/>
      <c r="LJB1496" s="55"/>
      <c r="LJC1496" s="55"/>
      <c r="LJD1496" s="55"/>
      <c r="LJE1496" s="55"/>
      <c r="LJF1496" s="55"/>
      <c r="LJG1496" s="55"/>
      <c r="LJH1496" s="55"/>
      <c r="LJI1496" s="55"/>
      <c r="LJJ1496" s="55"/>
      <c r="LJK1496" s="55"/>
      <c r="LJL1496" s="55"/>
      <c r="LJM1496" s="55"/>
      <c r="LJN1496" s="55"/>
      <c r="LJO1496" s="55"/>
      <c r="LJP1496" s="55"/>
      <c r="LJQ1496" s="55"/>
      <c r="LJR1496" s="55"/>
      <c r="LJS1496" s="55"/>
      <c r="LJT1496" s="55"/>
      <c r="LJU1496" s="55"/>
      <c r="LJV1496" s="55"/>
      <c r="LJW1496" s="55"/>
      <c r="LJX1496" s="55"/>
      <c r="LJY1496" s="55"/>
      <c r="LJZ1496" s="55"/>
      <c r="LKA1496" s="55"/>
      <c r="LKB1496" s="55"/>
      <c r="LKC1496" s="55"/>
      <c r="LKD1496" s="55"/>
      <c r="LKE1496" s="55"/>
      <c r="LKF1496" s="55"/>
      <c r="LKG1496" s="55"/>
      <c r="LKH1496" s="55"/>
      <c r="LKI1496" s="55"/>
      <c r="LKJ1496" s="55"/>
      <c r="LKK1496" s="55"/>
      <c r="LKL1496" s="55"/>
      <c r="LKM1496" s="55"/>
      <c r="LKN1496" s="55"/>
      <c r="LKO1496" s="55"/>
      <c r="LKP1496" s="55"/>
      <c r="LKQ1496" s="55"/>
      <c r="LKR1496" s="55"/>
      <c r="LKS1496" s="55"/>
      <c r="LKT1496" s="55"/>
      <c r="LKU1496" s="55"/>
      <c r="LKV1496" s="55"/>
      <c r="LKW1496" s="55"/>
      <c r="LKX1496" s="55"/>
      <c r="LKY1496" s="55"/>
      <c r="LKZ1496" s="55"/>
      <c r="LLA1496" s="55"/>
      <c r="LLB1496" s="55"/>
      <c r="LLC1496" s="55"/>
      <c r="LLD1496" s="55"/>
      <c r="LLE1496" s="55"/>
      <c r="LLF1496" s="55"/>
      <c r="LLG1496" s="55"/>
      <c r="LLH1496" s="55"/>
      <c r="LLI1496" s="55"/>
      <c r="LLJ1496" s="55"/>
      <c r="LLK1496" s="55"/>
      <c r="LLL1496" s="55"/>
      <c r="LLM1496" s="55"/>
      <c r="LLN1496" s="55"/>
      <c r="LLO1496" s="55"/>
      <c r="LLP1496" s="55"/>
      <c r="LLQ1496" s="55"/>
      <c r="LLR1496" s="55"/>
      <c r="LLS1496" s="55"/>
      <c r="LLT1496" s="55"/>
      <c r="LLU1496" s="55"/>
      <c r="LLV1496" s="55"/>
      <c r="LLW1496" s="55"/>
      <c r="LLX1496" s="55"/>
      <c r="LLY1496" s="55"/>
      <c r="LLZ1496" s="55"/>
      <c r="LMA1496" s="55"/>
      <c r="LMB1496" s="55"/>
      <c r="LMC1496" s="55"/>
      <c r="LMD1496" s="55"/>
      <c r="LME1496" s="55"/>
      <c r="LMF1496" s="55"/>
      <c r="LMG1496" s="55"/>
      <c r="LMH1496" s="55"/>
      <c r="LMI1496" s="55"/>
      <c r="LMJ1496" s="55"/>
      <c r="LMK1496" s="55"/>
      <c r="LML1496" s="55"/>
      <c r="LMM1496" s="55"/>
      <c r="LMN1496" s="55"/>
      <c r="LMO1496" s="55"/>
      <c r="LMP1496" s="55"/>
      <c r="LMQ1496" s="55"/>
      <c r="LMR1496" s="55"/>
      <c r="LMS1496" s="55"/>
      <c r="LMT1496" s="55"/>
      <c r="LMU1496" s="55"/>
      <c r="LMV1496" s="55"/>
      <c r="LMW1496" s="55"/>
      <c r="LMX1496" s="55"/>
      <c r="LMY1496" s="55"/>
      <c r="LMZ1496" s="55"/>
      <c r="LNA1496" s="55"/>
      <c r="LNB1496" s="55"/>
      <c r="LNC1496" s="55"/>
      <c r="LND1496" s="55"/>
      <c r="LNE1496" s="55"/>
      <c r="LNF1496" s="55"/>
      <c r="LNG1496" s="55"/>
      <c r="LNH1496" s="55"/>
      <c r="LNI1496" s="55"/>
      <c r="LNJ1496" s="55"/>
      <c r="LNK1496" s="55"/>
      <c r="LNL1496" s="55"/>
      <c r="LNM1496" s="55"/>
      <c r="LNN1496" s="55"/>
      <c r="LNO1496" s="55"/>
      <c r="LNP1496" s="55"/>
      <c r="LNQ1496" s="55"/>
      <c r="LNR1496" s="55"/>
      <c r="LNS1496" s="55"/>
      <c r="LNT1496" s="55"/>
      <c r="LNU1496" s="55"/>
      <c r="LNV1496" s="55"/>
      <c r="LNW1496" s="55"/>
      <c r="LNX1496" s="55"/>
      <c r="LNY1496" s="55"/>
      <c r="LNZ1496" s="55"/>
      <c r="LOA1496" s="55"/>
      <c r="LOB1496" s="55"/>
      <c r="LOC1496" s="55"/>
      <c r="LOD1496" s="55"/>
      <c r="LOE1496" s="55"/>
      <c r="LOF1496" s="55"/>
      <c r="LOG1496" s="55"/>
      <c r="LOH1496" s="55"/>
      <c r="LOI1496" s="55"/>
      <c r="LOJ1496" s="55"/>
      <c r="LOK1496" s="55"/>
      <c r="LOL1496" s="55"/>
      <c r="LOM1496" s="55"/>
      <c r="LON1496" s="55"/>
      <c r="LOO1496" s="55"/>
      <c r="LOP1496" s="55"/>
      <c r="LOQ1496" s="55"/>
      <c r="LOR1496" s="55"/>
      <c r="LOS1496" s="55"/>
      <c r="LOT1496" s="55"/>
      <c r="LOU1496" s="55"/>
      <c r="LOV1496" s="55"/>
      <c r="LOW1496" s="55"/>
      <c r="LOX1496" s="55"/>
      <c r="LOY1496" s="55"/>
      <c r="LOZ1496" s="55"/>
      <c r="LPA1496" s="55"/>
      <c r="LPB1496" s="55"/>
      <c r="LPC1496" s="55"/>
      <c r="LPD1496" s="55"/>
      <c r="LPE1496" s="55"/>
      <c r="LPF1496" s="55"/>
      <c r="LPG1496" s="55"/>
      <c r="LPH1496" s="55"/>
      <c r="LPI1496" s="55"/>
      <c r="LPJ1496" s="55"/>
      <c r="LPK1496" s="55"/>
      <c r="LPL1496" s="55"/>
      <c r="LPM1496" s="55"/>
      <c r="LPN1496" s="55"/>
      <c r="LPO1496" s="55"/>
      <c r="LPP1496" s="55"/>
      <c r="LPQ1496" s="55"/>
      <c r="LPR1496" s="55"/>
      <c r="LPS1496" s="55"/>
      <c r="LPT1496" s="55"/>
      <c r="LPU1496" s="55"/>
      <c r="LPV1496" s="55"/>
      <c r="LPW1496" s="55"/>
      <c r="LPX1496" s="55"/>
      <c r="LPY1496" s="55"/>
      <c r="LPZ1496" s="55"/>
      <c r="LQA1496" s="55"/>
      <c r="LQB1496" s="55"/>
      <c r="LQC1496" s="55"/>
      <c r="LQD1496" s="55"/>
      <c r="LQE1496" s="55"/>
      <c r="LQF1496" s="55"/>
      <c r="LQG1496" s="55"/>
      <c r="LQH1496" s="55"/>
      <c r="LQI1496" s="55"/>
      <c r="LQJ1496" s="55"/>
      <c r="LQK1496" s="55"/>
      <c r="LQL1496" s="55"/>
      <c r="LQM1496" s="55"/>
      <c r="LQN1496" s="55"/>
      <c r="LQO1496" s="55"/>
      <c r="LQP1496" s="55"/>
      <c r="LQQ1496" s="55"/>
      <c r="LQR1496" s="55"/>
      <c r="LQS1496" s="55"/>
      <c r="LQT1496" s="55"/>
      <c r="LQU1496" s="55"/>
      <c r="LQV1496" s="55"/>
      <c r="LQW1496" s="55"/>
      <c r="LQX1496" s="55"/>
      <c r="LQY1496" s="55"/>
      <c r="LQZ1496" s="55"/>
      <c r="LRA1496" s="55"/>
      <c r="LRB1496" s="55"/>
      <c r="LRC1496" s="55"/>
      <c r="LRD1496" s="55"/>
      <c r="LRE1496" s="55"/>
      <c r="LRF1496" s="55"/>
      <c r="LRG1496" s="55"/>
      <c r="LRH1496" s="55"/>
      <c r="LRI1496" s="55"/>
      <c r="LRJ1496" s="55"/>
      <c r="LRK1496" s="55"/>
      <c r="LRL1496" s="55"/>
      <c r="LRM1496" s="55"/>
      <c r="LRN1496" s="55"/>
      <c r="LRO1496" s="55"/>
      <c r="LRP1496" s="55"/>
      <c r="LRQ1496" s="55"/>
      <c r="LRR1496" s="55"/>
      <c r="LRS1496" s="55"/>
      <c r="LRT1496" s="55"/>
      <c r="LRU1496" s="55"/>
      <c r="LRV1496" s="55"/>
      <c r="LRW1496" s="55"/>
      <c r="LRX1496" s="55"/>
      <c r="LRY1496" s="55"/>
      <c r="LRZ1496" s="55"/>
      <c r="LSA1496" s="55"/>
      <c r="LSB1496" s="55"/>
      <c r="LSC1496" s="55"/>
      <c r="LSD1496" s="55"/>
      <c r="LSE1496" s="55"/>
      <c r="LSF1496" s="55"/>
      <c r="LSG1496" s="55"/>
      <c r="LSH1496" s="55"/>
      <c r="LSI1496" s="55"/>
      <c r="LSJ1496" s="55"/>
      <c r="LSK1496" s="55"/>
      <c r="LSL1496" s="55"/>
      <c r="LSM1496" s="55"/>
      <c r="LSN1496" s="55"/>
      <c r="LSO1496" s="55"/>
      <c r="LSP1496" s="55"/>
      <c r="LSQ1496" s="55"/>
      <c r="LSR1496" s="55"/>
      <c r="LSS1496" s="55"/>
      <c r="LST1496" s="55"/>
      <c r="LSU1496" s="55"/>
      <c r="LSV1496" s="55"/>
      <c r="LSW1496" s="55"/>
      <c r="LSX1496" s="55"/>
      <c r="LSY1496" s="55"/>
      <c r="LSZ1496" s="55"/>
      <c r="LTA1496" s="55"/>
      <c r="LTB1496" s="55"/>
      <c r="LTC1496" s="55"/>
      <c r="LTD1496" s="55"/>
      <c r="LTE1496" s="55"/>
      <c r="LTF1496" s="55"/>
      <c r="LTG1496" s="55"/>
      <c r="LTH1496" s="55"/>
      <c r="LTI1496" s="55"/>
      <c r="LTJ1496" s="55"/>
      <c r="LTK1496" s="55"/>
      <c r="LTL1496" s="55"/>
      <c r="LTM1496" s="55"/>
      <c r="LTN1496" s="55"/>
      <c r="LTO1496" s="55"/>
      <c r="LTP1496" s="55"/>
      <c r="LTQ1496" s="55"/>
      <c r="LTR1496" s="55"/>
      <c r="LTS1496" s="55"/>
      <c r="LTT1496" s="55"/>
      <c r="LTU1496" s="55"/>
      <c r="LTV1496" s="55"/>
      <c r="LTW1496" s="55"/>
      <c r="LTX1496" s="55"/>
      <c r="LTY1496" s="55"/>
      <c r="LTZ1496" s="55"/>
      <c r="LUA1496" s="55"/>
      <c r="LUB1496" s="55"/>
      <c r="LUC1496" s="55"/>
      <c r="LUD1496" s="55"/>
      <c r="LUE1496" s="55"/>
      <c r="LUF1496" s="55"/>
      <c r="LUG1496" s="55"/>
      <c r="LUH1496" s="55"/>
      <c r="LUI1496" s="55"/>
      <c r="LUJ1496" s="55"/>
      <c r="LUK1496" s="55"/>
      <c r="LUL1496" s="55"/>
      <c r="LUM1496" s="55"/>
      <c r="LUN1496" s="55"/>
      <c r="LUO1496" s="55"/>
      <c r="LUP1496" s="55"/>
      <c r="LUQ1496" s="55"/>
      <c r="LUR1496" s="55"/>
      <c r="LUS1496" s="55"/>
      <c r="LUT1496" s="55"/>
      <c r="LUU1496" s="55"/>
      <c r="LUV1496" s="55"/>
      <c r="LUW1496" s="55"/>
      <c r="LUX1496" s="55"/>
      <c r="LUY1496" s="55"/>
      <c r="LUZ1496" s="55"/>
      <c r="LVA1496" s="55"/>
      <c r="LVB1496" s="55"/>
      <c r="LVC1496" s="55"/>
      <c r="LVD1496" s="55"/>
      <c r="LVE1496" s="55"/>
      <c r="LVF1496" s="55"/>
      <c r="LVG1496" s="55"/>
      <c r="LVH1496" s="55"/>
      <c r="LVI1496" s="55"/>
      <c r="LVJ1496" s="55"/>
      <c r="LVK1496" s="55"/>
      <c r="LVL1496" s="55"/>
      <c r="LVM1496" s="55"/>
      <c r="LVN1496" s="55"/>
      <c r="LVO1496" s="55"/>
      <c r="LVP1496" s="55"/>
      <c r="LVQ1496" s="55"/>
      <c r="LVR1496" s="55"/>
      <c r="LVS1496" s="55"/>
      <c r="LVT1496" s="55"/>
      <c r="LVU1496" s="55"/>
      <c r="LVV1496" s="55"/>
      <c r="LVW1496" s="55"/>
      <c r="LVX1496" s="55"/>
      <c r="LVY1496" s="55"/>
      <c r="LVZ1496" s="55"/>
      <c r="LWA1496" s="55"/>
      <c r="LWB1496" s="55"/>
      <c r="LWC1496" s="55"/>
      <c r="LWD1496" s="55"/>
      <c r="LWE1496" s="55"/>
      <c r="LWF1496" s="55"/>
      <c r="LWG1496" s="55"/>
      <c r="LWH1496" s="55"/>
      <c r="LWI1496" s="55"/>
      <c r="LWJ1496" s="55"/>
      <c r="LWK1496" s="55"/>
      <c r="LWL1496" s="55"/>
      <c r="LWM1496" s="55"/>
      <c r="LWN1496" s="55"/>
      <c r="LWO1496" s="55"/>
      <c r="LWP1496" s="55"/>
      <c r="LWQ1496" s="55"/>
      <c r="LWR1496" s="55"/>
      <c r="LWS1496" s="55"/>
      <c r="LWT1496" s="55"/>
      <c r="LWU1496" s="55"/>
      <c r="LWV1496" s="55"/>
      <c r="LWW1496" s="55"/>
      <c r="LWX1496" s="55"/>
      <c r="LWY1496" s="55"/>
      <c r="LWZ1496" s="55"/>
      <c r="LXA1496" s="55"/>
      <c r="LXB1496" s="55"/>
      <c r="LXC1496" s="55"/>
      <c r="LXD1496" s="55"/>
      <c r="LXE1496" s="55"/>
      <c r="LXF1496" s="55"/>
      <c r="LXG1496" s="55"/>
      <c r="LXH1496" s="55"/>
      <c r="LXI1496" s="55"/>
      <c r="LXJ1496" s="55"/>
      <c r="LXK1496" s="55"/>
      <c r="LXL1496" s="55"/>
      <c r="LXM1496" s="55"/>
      <c r="LXN1496" s="55"/>
      <c r="LXO1496" s="55"/>
      <c r="LXP1496" s="55"/>
      <c r="LXQ1496" s="55"/>
      <c r="LXR1496" s="55"/>
      <c r="LXS1496" s="55"/>
      <c r="LXT1496" s="55"/>
      <c r="LXU1496" s="55"/>
      <c r="LXV1496" s="55"/>
      <c r="LXW1496" s="55"/>
      <c r="LXX1496" s="55"/>
      <c r="LXY1496" s="55"/>
      <c r="LXZ1496" s="55"/>
      <c r="LYA1496" s="55"/>
      <c r="LYB1496" s="55"/>
      <c r="LYC1496" s="55"/>
      <c r="LYD1496" s="55"/>
      <c r="LYE1496" s="55"/>
      <c r="LYF1496" s="55"/>
      <c r="LYG1496" s="55"/>
      <c r="LYH1496" s="55"/>
      <c r="LYI1496" s="55"/>
      <c r="LYJ1496" s="55"/>
      <c r="LYK1496" s="55"/>
      <c r="LYL1496" s="55"/>
      <c r="LYM1496" s="55"/>
      <c r="LYN1496" s="55"/>
      <c r="LYO1496" s="55"/>
      <c r="LYP1496" s="55"/>
      <c r="LYQ1496" s="55"/>
      <c r="LYR1496" s="55"/>
      <c r="LYS1496" s="55"/>
      <c r="LYT1496" s="55"/>
      <c r="LYU1496" s="55"/>
      <c r="LYV1496" s="55"/>
      <c r="LYW1496" s="55"/>
      <c r="LYX1496" s="55"/>
      <c r="LYY1496" s="55"/>
      <c r="LYZ1496" s="55"/>
      <c r="LZA1496" s="55"/>
      <c r="LZB1496" s="55"/>
      <c r="LZC1496" s="55"/>
      <c r="LZD1496" s="55"/>
      <c r="LZE1496" s="55"/>
      <c r="LZF1496" s="55"/>
      <c r="LZG1496" s="55"/>
      <c r="LZH1496" s="55"/>
      <c r="LZI1496" s="55"/>
      <c r="LZJ1496" s="55"/>
      <c r="LZK1496" s="55"/>
      <c r="LZL1496" s="55"/>
      <c r="LZM1496" s="55"/>
      <c r="LZN1496" s="55"/>
      <c r="LZO1496" s="55"/>
      <c r="LZP1496" s="55"/>
      <c r="LZQ1496" s="55"/>
      <c r="LZR1496" s="55"/>
      <c r="LZS1496" s="55"/>
      <c r="LZT1496" s="55"/>
      <c r="LZU1496" s="55"/>
      <c r="LZV1496" s="55"/>
      <c r="LZW1496" s="55"/>
      <c r="LZX1496" s="55"/>
      <c r="LZY1496" s="55"/>
      <c r="LZZ1496" s="55"/>
      <c r="MAA1496" s="55"/>
      <c r="MAB1496" s="55"/>
      <c r="MAC1496" s="55"/>
      <c r="MAD1496" s="55"/>
      <c r="MAE1496" s="55"/>
      <c r="MAF1496" s="55"/>
      <c r="MAG1496" s="55"/>
      <c r="MAH1496" s="55"/>
      <c r="MAI1496" s="55"/>
      <c r="MAJ1496" s="55"/>
      <c r="MAK1496" s="55"/>
      <c r="MAL1496" s="55"/>
      <c r="MAM1496" s="55"/>
      <c r="MAN1496" s="55"/>
      <c r="MAO1496" s="55"/>
      <c r="MAP1496" s="55"/>
      <c r="MAQ1496" s="55"/>
      <c r="MAR1496" s="55"/>
      <c r="MAS1496" s="55"/>
      <c r="MAT1496" s="55"/>
      <c r="MAU1496" s="55"/>
      <c r="MAV1496" s="55"/>
      <c r="MAW1496" s="55"/>
      <c r="MAX1496" s="55"/>
      <c r="MAY1496" s="55"/>
      <c r="MAZ1496" s="55"/>
      <c r="MBA1496" s="55"/>
      <c r="MBB1496" s="55"/>
      <c r="MBC1496" s="55"/>
      <c r="MBD1496" s="55"/>
      <c r="MBE1496" s="55"/>
      <c r="MBF1496" s="55"/>
      <c r="MBG1496" s="55"/>
      <c r="MBH1496" s="55"/>
      <c r="MBI1496" s="55"/>
      <c r="MBJ1496" s="55"/>
      <c r="MBK1496" s="55"/>
      <c r="MBL1496" s="55"/>
      <c r="MBM1496" s="55"/>
      <c r="MBN1496" s="55"/>
      <c r="MBO1496" s="55"/>
      <c r="MBP1496" s="55"/>
      <c r="MBQ1496" s="55"/>
      <c r="MBR1496" s="55"/>
      <c r="MBS1496" s="55"/>
      <c r="MBT1496" s="55"/>
      <c r="MBU1496" s="55"/>
      <c r="MBV1496" s="55"/>
      <c r="MBW1496" s="55"/>
      <c r="MBX1496" s="55"/>
      <c r="MBY1496" s="55"/>
      <c r="MBZ1496" s="55"/>
      <c r="MCA1496" s="55"/>
      <c r="MCB1496" s="55"/>
      <c r="MCC1496" s="55"/>
      <c r="MCD1496" s="55"/>
      <c r="MCE1496" s="55"/>
      <c r="MCF1496" s="55"/>
      <c r="MCG1496" s="55"/>
      <c r="MCH1496" s="55"/>
      <c r="MCI1496" s="55"/>
      <c r="MCJ1496" s="55"/>
      <c r="MCK1496" s="55"/>
      <c r="MCL1496" s="55"/>
      <c r="MCM1496" s="55"/>
      <c r="MCN1496" s="55"/>
      <c r="MCO1496" s="55"/>
      <c r="MCP1496" s="55"/>
      <c r="MCQ1496" s="55"/>
      <c r="MCR1496" s="55"/>
      <c r="MCS1496" s="55"/>
      <c r="MCT1496" s="55"/>
      <c r="MCU1496" s="55"/>
      <c r="MCV1496" s="55"/>
      <c r="MCW1496" s="55"/>
      <c r="MCX1496" s="55"/>
      <c r="MCY1496" s="55"/>
      <c r="MCZ1496" s="55"/>
      <c r="MDA1496" s="55"/>
      <c r="MDB1496" s="55"/>
      <c r="MDC1496" s="55"/>
      <c r="MDD1496" s="55"/>
      <c r="MDE1496" s="55"/>
      <c r="MDF1496" s="55"/>
      <c r="MDG1496" s="55"/>
      <c r="MDH1496" s="55"/>
      <c r="MDI1496" s="55"/>
      <c r="MDJ1496" s="55"/>
      <c r="MDK1496" s="55"/>
      <c r="MDL1496" s="55"/>
      <c r="MDM1496" s="55"/>
      <c r="MDN1496" s="55"/>
      <c r="MDO1496" s="55"/>
      <c r="MDP1496" s="55"/>
      <c r="MDQ1496" s="55"/>
      <c r="MDR1496" s="55"/>
      <c r="MDS1496" s="55"/>
      <c r="MDT1496" s="55"/>
      <c r="MDU1496" s="55"/>
      <c r="MDV1496" s="55"/>
      <c r="MDW1496" s="55"/>
      <c r="MDX1496" s="55"/>
      <c r="MDY1496" s="55"/>
      <c r="MDZ1496" s="55"/>
      <c r="MEA1496" s="55"/>
      <c r="MEB1496" s="55"/>
      <c r="MEC1496" s="55"/>
      <c r="MED1496" s="55"/>
      <c r="MEE1496" s="55"/>
      <c r="MEF1496" s="55"/>
      <c r="MEG1496" s="55"/>
      <c r="MEH1496" s="55"/>
      <c r="MEI1496" s="55"/>
      <c r="MEJ1496" s="55"/>
      <c r="MEK1496" s="55"/>
      <c r="MEL1496" s="55"/>
      <c r="MEM1496" s="55"/>
      <c r="MEN1496" s="55"/>
      <c r="MEO1496" s="55"/>
      <c r="MEP1496" s="55"/>
      <c r="MEQ1496" s="55"/>
      <c r="MER1496" s="55"/>
      <c r="MES1496" s="55"/>
      <c r="MET1496" s="55"/>
      <c r="MEU1496" s="55"/>
      <c r="MEV1496" s="55"/>
      <c r="MEW1496" s="55"/>
      <c r="MEX1496" s="55"/>
      <c r="MEY1496" s="55"/>
      <c r="MEZ1496" s="55"/>
      <c r="MFA1496" s="55"/>
      <c r="MFB1496" s="55"/>
      <c r="MFC1496" s="55"/>
      <c r="MFD1496" s="55"/>
      <c r="MFE1496" s="55"/>
      <c r="MFF1496" s="55"/>
      <c r="MFG1496" s="55"/>
      <c r="MFH1496" s="55"/>
      <c r="MFI1496" s="55"/>
      <c r="MFJ1496" s="55"/>
      <c r="MFK1496" s="55"/>
      <c r="MFL1496" s="55"/>
      <c r="MFM1496" s="55"/>
      <c r="MFN1496" s="55"/>
      <c r="MFO1496" s="55"/>
      <c r="MFP1496" s="55"/>
      <c r="MFQ1496" s="55"/>
      <c r="MFR1496" s="55"/>
      <c r="MFS1496" s="55"/>
      <c r="MFT1496" s="55"/>
      <c r="MFU1496" s="55"/>
      <c r="MFV1496" s="55"/>
      <c r="MFW1496" s="55"/>
      <c r="MFX1496" s="55"/>
      <c r="MFY1496" s="55"/>
      <c r="MFZ1496" s="55"/>
      <c r="MGA1496" s="55"/>
      <c r="MGB1496" s="55"/>
      <c r="MGC1496" s="55"/>
      <c r="MGD1496" s="55"/>
      <c r="MGE1496" s="55"/>
      <c r="MGF1496" s="55"/>
      <c r="MGG1496" s="55"/>
      <c r="MGH1496" s="55"/>
      <c r="MGI1496" s="55"/>
      <c r="MGJ1496" s="55"/>
      <c r="MGK1496" s="55"/>
      <c r="MGL1496" s="55"/>
      <c r="MGM1496" s="55"/>
      <c r="MGN1496" s="55"/>
      <c r="MGO1496" s="55"/>
      <c r="MGP1496" s="55"/>
      <c r="MGQ1496" s="55"/>
      <c r="MGR1496" s="55"/>
      <c r="MGS1496" s="55"/>
      <c r="MGT1496" s="55"/>
      <c r="MGU1496" s="55"/>
      <c r="MGV1496" s="55"/>
      <c r="MGW1496" s="55"/>
      <c r="MGX1496" s="55"/>
      <c r="MGY1496" s="55"/>
      <c r="MGZ1496" s="55"/>
      <c r="MHA1496" s="55"/>
      <c r="MHB1496" s="55"/>
      <c r="MHC1496" s="55"/>
      <c r="MHD1496" s="55"/>
      <c r="MHE1496" s="55"/>
      <c r="MHF1496" s="55"/>
      <c r="MHG1496" s="55"/>
      <c r="MHH1496" s="55"/>
      <c r="MHI1496" s="55"/>
      <c r="MHJ1496" s="55"/>
      <c r="MHK1496" s="55"/>
      <c r="MHL1496" s="55"/>
      <c r="MHM1496" s="55"/>
      <c r="MHN1496" s="55"/>
      <c r="MHO1496" s="55"/>
      <c r="MHP1496" s="55"/>
      <c r="MHQ1496" s="55"/>
      <c r="MHR1496" s="55"/>
      <c r="MHS1496" s="55"/>
      <c r="MHT1496" s="55"/>
      <c r="MHU1496" s="55"/>
      <c r="MHV1496" s="55"/>
      <c r="MHW1496" s="55"/>
      <c r="MHX1496" s="55"/>
      <c r="MHY1496" s="55"/>
      <c r="MHZ1496" s="55"/>
      <c r="MIA1496" s="55"/>
      <c r="MIB1496" s="55"/>
      <c r="MIC1496" s="55"/>
      <c r="MID1496" s="55"/>
      <c r="MIE1496" s="55"/>
      <c r="MIF1496" s="55"/>
      <c r="MIG1496" s="55"/>
      <c r="MIH1496" s="55"/>
      <c r="MII1496" s="55"/>
      <c r="MIJ1496" s="55"/>
      <c r="MIK1496" s="55"/>
      <c r="MIL1496" s="55"/>
      <c r="MIM1496" s="55"/>
      <c r="MIN1496" s="55"/>
      <c r="MIO1496" s="55"/>
      <c r="MIP1496" s="55"/>
      <c r="MIQ1496" s="55"/>
      <c r="MIR1496" s="55"/>
      <c r="MIS1496" s="55"/>
      <c r="MIT1496" s="55"/>
      <c r="MIU1496" s="55"/>
      <c r="MIV1496" s="55"/>
      <c r="MIW1496" s="55"/>
      <c r="MIX1496" s="55"/>
      <c r="MIY1496" s="55"/>
      <c r="MIZ1496" s="55"/>
      <c r="MJA1496" s="55"/>
      <c r="MJB1496" s="55"/>
      <c r="MJC1496" s="55"/>
      <c r="MJD1496" s="55"/>
      <c r="MJE1496" s="55"/>
      <c r="MJF1496" s="55"/>
      <c r="MJG1496" s="55"/>
      <c r="MJH1496" s="55"/>
      <c r="MJI1496" s="55"/>
      <c r="MJJ1496" s="55"/>
      <c r="MJK1496" s="55"/>
      <c r="MJL1496" s="55"/>
      <c r="MJM1496" s="55"/>
      <c r="MJN1496" s="55"/>
      <c r="MJO1496" s="55"/>
      <c r="MJP1496" s="55"/>
      <c r="MJQ1496" s="55"/>
      <c r="MJR1496" s="55"/>
      <c r="MJS1496" s="55"/>
      <c r="MJT1496" s="55"/>
      <c r="MJU1496" s="55"/>
      <c r="MJV1496" s="55"/>
      <c r="MJW1496" s="55"/>
      <c r="MJX1496" s="55"/>
      <c r="MJY1496" s="55"/>
      <c r="MJZ1496" s="55"/>
      <c r="MKA1496" s="55"/>
      <c r="MKB1496" s="55"/>
      <c r="MKC1496" s="55"/>
      <c r="MKD1496" s="55"/>
      <c r="MKE1496" s="55"/>
      <c r="MKF1496" s="55"/>
      <c r="MKG1496" s="55"/>
      <c r="MKH1496" s="55"/>
      <c r="MKI1496" s="55"/>
      <c r="MKJ1496" s="55"/>
      <c r="MKK1496" s="55"/>
      <c r="MKL1496" s="55"/>
      <c r="MKM1496" s="55"/>
      <c r="MKN1496" s="55"/>
      <c r="MKO1496" s="55"/>
      <c r="MKP1496" s="55"/>
      <c r="MKQ1496" s="55"/>
      <c r="MKR1496" s="55"/>
      <c r="MKS1496" s="55"/>
      <c r="MKT1496" s="55"/>
      <c r="MKU1496" s="55"/>
      <c r="MKV1496" s="55"/>
      <c r="MKW1496" s="55"/>
      <c r="MKX1496" s="55"/>
      <c r="MKY1496" s="55"/>
      <c r="MKZ1496" s="55"/>
      <c r="MLA1496" s="55"/>
      <c r="MLB1496" s="55"/>
      <c r="MLC1496" s="55"/>
      <c r="MLD1496" s="55"/>
      <c r="MLE1496" s="55"/>
      <c r="MLF1496" s="55"/>
      <c r="MLG1496" s="55"/>
      <c r="MLH1496" s="55"/>
      <c r="MLI1496" s="55"/>
      <c r="MLJ1496" s="55"/>
      <c r="MLK1496" s="55"/>
      <c r="MLL1496" s="55"/>
      <c r="MLM1496" s="55"/>
      <c r="MLN1496" s="55"/>
      <c r="MLO1496" s="55"/>
      <c r="MLP1496" s="55"/>
      <c r="MLQ1496" s="55"/>
      <c r="MLR1496" s="55"/>
      <c r="MLS1496" s="55"/>
      <c r="MLT1496" s="55"/>
      <c r="MLU1496" s="55"/>
      <c r="MLV1496" s="55"/>
      <c r="MLW1496" s="55"/>
      <c r="MLX1496" s="55"/>
      <c r="MLY1496" s="55"/>
      <c r="MLZ1496" s="55"/>
      <c r="MMA1496" s="55"/>
      <c r="MMB1496" s="55"/>
      <c r="MMC1496" s="55"/>
      <c r="MMD1496" s="55"/>
      <c r="MME1496" s="55"/>
      <c r="MMF1496" s="55"/>
      <c r="MMG1496" s="55"/>
      <c r="MMH1496" s="55"/>
      <c r="MMI1496" s="55"/>
      <c r="MMJ1496" s="55"/>
      <c r="MMK1496" s="55"/>
      <c r="MML1496" s="55"/>
      <c r="MMM1496" s="55"/>
      <c r="MMN1496" s="55"/>
      <c r="MMO1496" s="55"/>
      <c r="MMP1496" s="55"/>
      <c r="MMQ1496" s="55"/>
      <c r="MMR1496" s="55"/>
      <c r="MMS1496" s="55"/>
      <c r="MMT1496" s="55"/>
      <c r="MMU1496" s="55"/>
      <c r="MMV1496" s="55"/>
      <c r="MMW1496" s="55"/>
      <c r="MMX1496" s="55"/>
      <c r="MMY1496" s="55"/>
      <c r="MMZ1496" s="55"/>
      <c r="MNA1496" s="55"/>
      <c r="MNB1496" s="55"/>
      <c r="MNC1496" s="55"/>
      <c r="MND1496" s="55"/>
      <c r="MNE1496" s="55"/>
      <c r="MNF1496" s="55"/>
      <c r="MNG1496" s="55"/>
      <c r="MNH1496" s="55"/>
      <c r="MNI1496" s="55"/>
      <c r="MNJ1496" s="55"/>
      <c r="MNK1496" s="55"/>
      <c r="MNL1496" s="55"/>
      <c r="MNM1496" s="55"/>
      <c r="MNN1496" s="55"/>
      <c r="MNO1496" s="55"/>
      <c r="MNP1496" s="55"/>
      <c r="MNQ1496" s="55"/>
      <c r="MNR1496" s="55"/>
      <c r="MNS1496" s="55"/>
      <c r="MNT1496" s="55"/>
      <c r="MNU1496" s="55"/>
      <c r="MNV1496" s="55"/>
      <c r="MNW1496" s="55"/>
      <c r="MNX1496" s="55"/>
      <c r="MNY1496" s="55"/>
      <c r="MNZ1496" s="55"/>
      <c r="MOA1496" s="55"/>
      <c r="MOB1496" s="55"/>
      <c r="MOC1496" s="55"/>
      <c r="MOD1496" s="55"/>
      <c r="MOE1496" s="55"/>
      <c r="MOF1496" s="55"/>
      <c r="MOG1496" s="55"/>
      <c r="MOH1496" s="55"/>
      <c r="MOI1496" s="55"/>
      <c r="MOJ1496" s="55"/>
      <c r="MOK1496" s="55"/>
      <c r="MOL1496" s="55"/>
      <c r="MOM1496" s="55"/>
      <c r="MON1496" s="55"/>
      <c r="MOO1496" s="55"/>
      <c r="MOP1496" s="55"/>
      <c r="MOQ1496" s="55"/>
      <c r="MOR1496" s="55"/>
      <c r="MOS1496" s="55"/>
      <c r="MOT1496" s="55"/>
      <c r="MOU1496" s="55"/>
      <c r="MOV1496" s="55"/>
      <c r="MOW1496" s="55"/>
      <c r="MOX1496" s="55"/>
      <c r="MOY1496" s="55"/>
      <c r="MOZ1496" s="55"/>
      <c r="MPA1496" s="55"/>
      <c r="MPB1496" s="55"/>
      <c r="MPC1496" s="55"/>
      <c r="MPD1496" s="55"/>
      <c r="MPE1496" s="55"/>
      <c r="MPF1496" s="55"/>
      <c r="MPG1496" s="55"/>
      <c r="MPH1496" s="55"/>
      <c r="MPI1496" s="55"/>
      <c r="MPJ1496" s="55"/>
      <c r="MPK1496" s="55"/>
      <c r="MPL1496" s="55"/>
      <c r="MPM1496" s="55"/>
      <c r="MPN1496" s="55"/>
      <c r="MPO1496" s="55"/>
      <c r="MPP1496" s="55"/>
      <c r="MPQ1496" s="55"/>
      <c r="MPR1496" s="55"/>
      <c r="MPS1496" s="55"/>
      <c r="MPT1496" s="55"/>
      <c r="MPU1496" s="55"/>
      <c r="MPV1496" s="55"/>
      <c r="MPW1496" s="55"/>
      <c r="MPX1496" s="55"/>
      <c r="MPY1496" s="55"/>
      <c r="MPZ1496" s="55"/>
      <c r="MQA1496" s="55"/>
      <c r="MQB1496" s="55"/>
      <c r="MQC1496" s="55"/>
      <c r="MQD1496" s="55"/>
      <c r="MQE1496" s="55"/>
      <c r="MQF1496" s="55"/>
      <c r="MQG1496" s="55"/>
      <c r="MQH1496" s="55"/>
      <c r="MQI1496" s="55"/>
      <c r="MQJ1496" s="55"/>
      <c r="MQK1496" s="55"/>
      <c r="MQL1496" s="55"/>
      <c r="MQM1496" s="55"/>
      <c r="MQN1496" s="55"/>
      <c r="MQO1496" s="55"/>
      <c r="MQP1496" s="55"/>
      <c r="MQQ1496" s="55"/>
      <c r="MQR1496" s="55"/>
      <c r="MQS1496" s="55"/>
      <c r="MQT1496" s="55"/>
      <c r="MQU1496" s="55"/>
      <c r="MQV1496" s="55"/>
      <c r="MQW1496" s="55"/>
      <c r="MQX1496" s="55"/>
      <c r="MQY1496" s="55"/>
      <c r="MQZ1496" s="55"/>
      <c r="MRA1496" s="55"/>
      <c r="MRB1496" s="55"/>
      <c r="MRC1496" s="55"/>
      <c r="MRD1496" s="55"/>
      <c r="MRE1496" s="55"/>
      <c r="MRF1496" s="55"/>
      <c r="MRG1496" s="55"/>
      <c r="MRH1496" s="55"/>
      <c r="MRI1496" s="55"/>
      <c r="MRJ1496" s="55"/>
      <c r="MRK1496" s="55"/>
      <c r="MRL1496" s="55"/>
      <c r="MRM1496" s="55"/>
      <c r="MRN1496" s="55"/>
      <c r="MRO1496" s="55"/>
      <c r="MRP1496" s="55"/>
      <c r="MRQ1496" s="55"/>
      <c r="MRR1496" s="55"/>
      <c r="MRS1496" s="55"/>
      <c r="MRT1496" s="55"/>
      <c r="MRU1496" s="55"/>
      <c r="MRV1496" s="55"/>
      <c r="MRW1496" s="55"/>
      <c r="MRX1496" s="55"/>
      <c r="MRY1496" s="55"/>
      <c r="MRZ1496" s="55"/>
      <c r="MSA1496" s="55"/>
      <c r="MSB1496" s="55"/>
      <c r="MSC1496" s="55"/>
      <c r="MSD1496" s="55"/>
      <c r="MSE1496" s="55"/>
      <c r="MSF1496" s="55"/>
      <c r="MSG1496" s="55"/>
      <c r="MSH1496" s="55"/>
      <c r="MSI1496" s="55"/>
      <c r="MSJ1496" s="55"/>
      <c r="MSK1496" s="55"/>
      <c r="MSL1496" s="55"/>
      <c r="MSM1496" s="55"/>
      <c r="MSN1496" s="55"/>
      <c r="MSO1496" s="55"/>
      <c r="MSP1496" s="55"/>
      <c r="MSQ1496" s="55"/>
      <c r="MSR1496" s="55"/>
      <c r="MSS1496" s="55"/>
      <c r="MST1496" s="55"/>
      <c r="MSU1496" s="55"/>
      <c r="MSV1496" s="55"/>
      <c r="MSW1496" s="55"/>
      <c r="MSX1496" s="55"/>
      <c r="MSY1496" s="55"/>
      <c r="MSZ1496" s="55"/>
      <c r="MTA1496" s="55"/>
      <c r="MTB1496" s="55"/>
      <c r="MTC1496" s="55"/>
      <c r="MTD1496" s="55"/>
      <c r="MTE1496" s="55"/>
      <c r="MTF1496" s="55"/>
      <c r="MTG1496" s="55"/>
      <c r="MTH1496" s="55"/>
      <c r="MTI1496" s="55"/>
      <c r="MTJ1496" s="55"/>
      <c r="MTK1496" s="55"/>
      <c r="MTL1496" s="55"/>
      <c r="MTM1496" s="55"/>
      <c r="MTN1496" s="55"/>
      <c r="MTO1496" s="55"/>
      <c r="MTP1496" s="55"/>
      <c r="MTQ1496" s="55"/>
      <c r="MTR1496" s="55"/>
      <c r="MTS1496" s="55"/>
      <c r="MTT1496" s="55"/>
      <c r="MTU1496" s="55"/>
      <c r="MTV1496" s="55"/>
      <c r="MTW1496" s="55"/>
      <c r="MTX1496" s="55"/>
      <c r="MTY1496" s="55"/>
      <c r="MTZ1496" s="55"/>
      <c r="MUA1496" s="55"/>
      <c r="MUB1496" s="55"/>
      <c r="MUC1496" s="55"/>
      <c r="MUD1496" s="55"/>
      <c r="MUE1496" s="55"/>
      <c r="MUF1496" s="55"/>
      <c r="MUG1496" s="55"/>
      <c r="MUH1496" s="55"/>
      <c r="MUI1496" s="55"/>
      <c r="MUJ1496" s="55"/>
      <c r="MUK1496" s="55"/>
      <c r="MUL1496" s="55"/>
      <c r="MUM1496" s="55"/>
      <c r="MUN1496" s="55"/>
      <c r="MUO1496" s="55"/>
      <c r="MUP1496" s="55"/>
      <c r="MUQ1496" s="55"/>
      <c r="MUR1496" s="55"/>
      <c r="MUS1496" s="55"/>
      <c r="MUT1496" s="55"/>
      <c r="MUU1496" s="55"/>
      <c r="MUV1496" s="55"/>
      <c r="MUW1496" s="55"/>
      <c r="MUX1496" s="55"/>
      <c r="MUY1496" s="55"/>
      <c r="MUZ1496" s="55"/>
      <c r="MVA1496" s="55"/>
      <c r="MVB1496" s="55"/>
      <c r="MVC1496" s="55"/>
      <c r="MVD1496" s="55"/>
      <c r="MVE1496" s="55"/>
      <c r="MVF1496" s="55"/>
      <c r="MVG1496" s="55"/>
      <c r="MVH1496" s="55"/>
      <c r="MVI1496" s="55"/>
      <c r="MVJ1496" s="55"/>
      <c r="MVK1496" s="55"/>
      <c r="MVL1496" s="55"/>
      <c r="MVM1496" s="55"/>
      <c r="MVN1496" s="55"/>
      <c r="MVO1496" s="55"/>
      <c r="MVP1496" s="55"/>
      <c r="MVQ1496" s="55"/>
      <c r="MVR1496" s="55"/>
      <c r="MVS1496" s="55"/>
      <c r="MVT1496" s="55"/>
      <c r="MVU1496" s="55"/>
      <c r="MVV1496" s="55"/>
      <c r="MVW1496" s="55"/>
      <c r="MVX1496" s="55"/>
      <c r="MVY1496" s="55"/>
      <c r="MVZ1496" s="55"/>
      <c r="MWA1496" s="55"/>
      <c r="MWB1496" s="55"/>
      <c r="MWC1496" s="55"/>
      <c r="MWD1496" s="55"/>
      <c r="MWE1496" s="55"/>
      <c r="MWF1496" s="55"/>
      <c r="MWG1496" s="55"/>
      <c r="MWH1496" s="55"/>
      <c r="MWI1496" s="55"/>
      <c r="MWJ1496" s="55"/>
      <c r="MWK1496" s="55"/>
      <c r="MWL1496" s="55"/>
      <c r="MWM1496" s="55"/>
      <c r="MWN1496" s="55"/>
      <c r="MWO1496" s="55"/>
      <c r="MWP1496" s="55"/>
      <c r="MWQ1496" s="55"/>
      <c r="MWR1496" s="55"/>
      <c r="MWS1496" s="55"/>
      <c r="MWT1496" s="55"/>
      <c r="MWU1496" s="55"/>
      <c r="MWV1496" s="55"/>
      <c r="MWW1496" s="55"/>
      <c r="MWX1496" s="55"/>
      <c r="MWY1496" s="55"/>
      <c r="MWZ1496" s="55"/>
      <c r="MXA1496" s="55"/>
      <c r="MXB1496" s="55"/>
      <c r="MXC1496" s="55"/>
      <c r="MXD1496" s="55"/>
      <c r="MXE1496" s="55"/>
      <c r="MXF1496" s="55"/>
      <c r="MXG1496" s="55"/>
      <c r="MXH1496" s="55"/>
      <c r="MXI1496" s="55"/>
      <c r="MXJ1496" s="55"/>
      <c r="MXK1496" s="55"/>
      <c r="MXL1496" s="55"/>
      <c r="MXM1496" s="55"/>
      <c r="MXN1496" s="55"/>
      <c r="MXO1496" s="55"/>
      <c r="MXP1496" s="55"/>
      <c r="MXQ1496" s="55"/>
      <c r="MXR1496" s="55"/>
      <c r="MXS1496" s="55"/>
      <c r="MXT1496" s="55"/>
      <c r="MXU1496" s="55"/>
      <c r="MXV1496" s="55"/>
      <c r="MXW1496" s="55"/>
      <c r="MXX1496" s="55"/>
      <c r="MXY1496" s="55"/>
      <c r="MXZ1496" s="55"/>
      <c r="MYA1496" s="55"/>
      <c r="MYB1496" s="55"/>
      <c r="MYC1496" s="55"/>
      <c r="MYD1496" s="55"/>
      <c r="MYE1496" s="55"/>
      <c r="MYF1496" s="55"/>
      <c r="MYG1496" s="55"/>
      <c r="MYH1496" s="55"/>
      <c r="MYI1496" s="55"/>
      <c r="MYJ1496" s="55"/>
      <c r="MYK1496" s="55"/>
      <c r="MYL1496" s="55"/>
      <c r="MYM1496" s="55"/>
      <c r="MYN1496" s="55"/>
      <c r="MYO1496" s="55"/>
      <c r="MYP1496" s="55"/>
      <c r="MYQ1496" s="55"/>
      <c r="MYR1496" s="55"/>
      <c r="MYS1496" s="55"/>
      <c r="MYT1496" s="55"/>
      <c r="MYU1496" s="55"/>
      <c r="MYV1496" s="55"/>
      <c r="MYW1496" s="55"/>
      <c r="MYX1496" s="55"/>
      <c r="MYY1496" s="55"/>
      <c r="MYZ1496" s="55"/>
      <c r="MZA1496" s="55"/>
      <c r="MZB1496" s="55"/>
      <c r="MZC1496" s="55"/>
      <c r="MZD1496" s="55"/>
      <c r="MZE1496" s="55"/>
      <c r="MZF1496" s="55"/>
      <c r="MZG1496" s="55"/>
      <c r="MZH1496" s="55"/>
      <c r="MZI1496" s="55"/>
      <c r="MZJ1496" s="55"/>
      <c r="MZK1496" s="55"/>
      <c r="MZL1496" s="55"/>
      <c r="MZM1496" s="55"/>
      <c r="MZN1496" s="55"/>
      <c r="MZO1496" s="55"/>
      <c r="MZP1496" s="55"/>
      <c r="MZQ1496" s="55"/>
      <c r="MZR1496" s="55"/>
      <c r="MZS1496" s="55"/>
      <c r="MZT1496" s="55"/>
      <c r="MZU1496" s="55"/>
      <c r="MZV1496" s="55"/>
      <c r="MZW1496" s="55"/>
      <c r="MZX1496" s="55"/>
      <c r="MZY1496" s="55"/>
      <c r="MZZ1496" s="55"/>
      <c r="NAA1496" s="55"/>
      <c r="NAB1496" s="55"/>
      <c r="NAC1496" s="55"/>
      <c r="NAD1496" s="55"/>
      <c r="NAE1496" s="55"/>
      <c r="NAF1496" s="55"/>
      <c r="NAG1496" s="55"/>
      <c r="NAH1496" s="55"/>
      <c r="NAI1496" s="55"/>
      <c r="NAJ1496" s="55"/>
      <c r="NAK1496" s="55"/>
      <c r="NAL1496" s="55"/>
      <c r="NAM1496" s="55"/>
      <c r="NAN1496" s="55"/>
      <c r="NAO1496" s="55"/>
      <c r="NAP1496" s="55"/>
      <c r="NAQ1496" s="55"/>
      <c r="NAR1496" s="55"/>
      <c r="NAS1496" s="55"/>
      <c r="NAT1496" s="55"/>
      <c r="NAU1496" s="55"/>
      <c r="NAV1496" s="55"/>
      <c r="NAW1496" s="55"/>
      <c r="NAX1496" s="55"/>
      <c r="NAY1496" s="55"/>
      <c r="NAZ1496" s="55"/>
      <c r="NBA1496" s="55"/>
      <c r="NBB1496" s="55"/>
      <c r="NBC1496" s="55"/>
      <c r="NBD1496" s="55"/>
      <c r="NBE1496" s="55"/>
      <c r="NBF1496" s="55"/>
      <c r="NBG1496" s="55"/>
      <c r="NBH1496" s="55"/>
      <c r="NBI1496" s="55"/>
      <c r="NBJ1496" s="55"/>
      <c r="NBK1496" s="55"/>
      <c r="NBL1496" s="55"/>
      <c r="NBM1496" s="55"/>
      <c r="NBN1496" s="55"/>
      <c r="NBO1496" s="55"/>
      <c r="NBP1496" s="55"/>
      <c r="NBQ1496" s="55"/>
      <c r="NBR1496" s="55"/>
      <c r="NBS1496" s="55"/>
      <c r="NBT1496" s="55"/>
      <c r="NBU1496" s="55"/>
      <c r="NBV1496" s="55"/>
      <c r="NBW1496" s="55"/>
      <c r="NBX1496" s="55"/>
      <c r="NBY1496" s="55"/>
      <c r="NBZ1496" s="55"/>
      <c r="NCA1496" s="55"/>
      <c r="NCB1496" s="55"/>
      <c r="NCC1496" s="55"/>
      <c r="NCD1496" s="55"/>
      <c r="NCE1496" s="55"/>
      <c r="NCF1496" s="55"/>
      <c r="NCG1496" s="55"/>
      <c r="NCH1496" s="55"/>
      <c r="NCI1496" s="55"/>
      <c r="NCJ1496" s="55"/>
      <c r="NCK1496" s="55"/>
      <c r="NCL1496" s="55"/>
      <c r="NCM1496" s="55"/>
      <c r="NCN1496" s="55"/>
      <c r="NCO1496" s="55"/>
      <c r="NCP1496" s="55"/>
      <c r="NCQ1496" s="55"/>
      <c r="NCR1496" s="55"/>
      <c r="NCS1496" s="55"/>
      <c r="NCT1496" s="55"/>
      <c r="NCU1496" s="55"/>
      <c r="NCV1496" s="55"/>
      <c r="NCW1496" s="55"/>
      <c r="NCX1496" s="55"/>
      <c r="NCY1496" s="55"/>
      <c r="NCZ1496" s="55"/>
      <c r="NDA1496" s="55"/>
      <c r="NDB1496" s="55"/>
      <c r="NDC1496" s="55"/>
      <c r="NDD1496" s="55"/>
      <c r="NDE1496" s="55"/>
      <c r="NDF1496" s="55"/>
      <c r="NDG1496" s="55"/>
      <c r="NDH1496" s="55"/>
      <c r="NDI1496" s="55"/>
      <c r="NDJ1496" s="55"/>
      <c r="NDK1496" s="55"/>
      <c r="NDL1496" s="55"/>
      <c r="NDM1496" s="55"/>
      <c r="NDN1496" s="55"/>
      <c r="NDO1496" s="55"/>
      <c r="NDP1496" s="55"/>
      <c r="NDQ1496" s="55"/>
      <c r="NDR1496" s="55"/>
      <c r="NDS1496" s="55"/>
      <c r="NDT1496" s="55"/>
      <c r="NDU1496" s="55"/>
      <c r="NDV1496" s="55"/>
      <c r="NDW1496" s="55"/>
      <c r="NDX1496" s="55"/>
      <c r="NDY1496" s="55"/>
      <c r="NDZ1496" s="55"/>
      <c r="NEA1496" s="55"/>
      <c r="NEB1496" s="55"/>
      <c r="NEC1496" s="55"/>
      <c r="NED1496" s="55"/>
      <c r="NEE1496" s="55"/>
      <c r="NEF1496" s="55"/>
      <c r="NEG1496" s="55"/>
      <c r="NEH1496" s="55"/>
      <c r="NEI1496" s="55"/>
      <c r="NEJ1496" s="55"/>
      <c r="NEK1496" s="55"/>
      <c r="NEL1496" s="55"/>
      <c r="NEM1496" s="55"/>
      <c r="NEN1496" s="55"/>
      <c r="NEO1496" s="55"/>
      <c r="NEP1496" s="55"/>
      <c r="NEQ1496" s="55"/>
      <c r="NER1496" s="55"/>
      <c r="NES1496" s="55"/>
      <c r="NET1496" s="55"/>
      <c r="NEU1496" s="55"/>
      <c r="NEV1496" s="55"/>
      <c r="NEW1496" s="55"/>
      <c r="NEX1496" s="55"/>
      <c r="NEY1496" s="55"/>
      <c r="NEZ1496" s="55"/>
      <c r="NFA1496" s="55"/>
      <c r="NFB1496" s="55"/>
      <c r="NFC1496" s="55"/>
      <c r="NFD1496" s="55"/>
      <c r="NFE1496" s="55"/>
      <c r="NFF1496" s="55"/>
      <c r="NFG1496" s="55"/>
      <c r="NFH1496" s="55"/>
      <c r="NFI1496" s="55"/>
      <c r="NFJ1496" s="55"/>
      <c r="NFK1496" s="55"/>
      <c r="NFL1496" s="55"/>
      <c r="NFM1496" s="55"/>
      <c r="NFN1496" s="55"/>
      <c r="NFO1496" s="55"/>
      <c r="NFP1496" s="55"/>
      <c r="NFQ1496" s="55"/>
      <c r="NFR1496" s="55"/>
      <c r="NFS1496" s="55"/>
      <c r="NFT1496" s="55"/>
      <c r="NFU1496" s="55"/>
      <c r="NFV1496" s="55"/>
      <c r="NFW1496" s="55"/>
      <c r="NFX1496" s="55"/>
      <c r="NFY1496" s="55"/>
      <c r="NFZ1496" s="55"/>
      <c r="NGA1496" s="55"/>
      <c r="NGB1496" s="55"/>
      <c r="NGC1496" s="55"/>
      <c r="NGD1496" s="55"/>
      <c r="NGE1496" s="55"/>
      <c r="NGF1496" s="55"/>
      <c r="NGG1496" s="55"/>
      <c r="NGH1496" s="55"/>
      <c r="NGI1496" s="55"/>
      <c r="NGJ1496" s="55"/>
      <c r="NGK1496" s="55"/>
      <c r="NGL1496" s="55"/>
      <c r="NGM1496" s="55"/>
      <c r="NGN1496" s="55"/>
      <c r="NGO1496" s="55"/>
      <c r="NGP1496" s="55"/>
      <c r="NGQ1496" s="55"/>
      <c r="NGR1496" s="55"/>
      <c r="NGS1496" s="55"/>
      <c r="NGT1496" s="55"/>
      <c r="NGU1496" s="55"/>
      <c r="NGV1496" s="55"/>
      <c r="NGW1496" s="55"/>
      <c r="NGX1496" s="55"/>
      <c r="NGY1496" s="55"/>
      <c r="NGZ1496" s="55"/>
      <c r="NHA1496" s="55"/>
      <c r="NHB1496" s="55"/>
      <c r="NHC1496" s="55"/>
      <c r="NHD1496" s="55"/>
      <c r="NHE1496" s="55"/>
      <c r="NHF1496" s="55"/>
      <c r="NHG1496" s="55"/>
      <c r="NHH1496" s="55"/>
      <c r="NHI1496" s="55"/>
      <c r="NHJ1496" s="55"/>
      <c r="NHK1496" s="55"/>
      <c r="NHL1496" s="55"/>
      <c r="NHM1496" s="55"/>
      <c r="NHN1496" s="55"/>
      <c r="NHO1496" s="55"/>
      <c r="NHP1496" s="55"/>
      <c r="NHQ1496" s="55"/>
      <c r="NHR1496" s="55"/>
      <c r="NHS1496" s="55"/>
      <c r="NHT1496" s="55"/>
      <c r="NHU1496" s="55"/>
      <c r="NHV1496" s="55"/>
      <c r="NHW1496" s="55"/>
      <c r="NHX1496" s="55"/>
      <c r="NHY1496" s="55"/>
      <c r="NHZ1496" s="55"/>
      <c r="NIA1496" s="55"/>
      <c r="NIB1496" s="55"/>
      <c r="NIC1496" s="55"/>
      <c r="NID1496" s="55"/>
      <c r="NIE1496" s="55"/>
      <c r="NIF1496" s="55"/>
      <c r="NIG1496" s="55"/>
      <c r="NIH1496" s="55"/>
      <c r="NII1496" s="55"/>
      <c r="NIJ1496" s="55"/>
      <c r="NIK1496" s="55"/>
      <c r="NIL1496" s="55"/>
      <c r="NIM1496" s="55"/>
      <c r="NIN1496" s="55"/>
      <c r="NIO1496" s="55"/>
      <c r="NIP1496" s="55"/>
      <c r="NIQ1496" s="55"/>
      <c r="NIR1496" s="55"/>
      <c r="NIS1496" s="55"/>
      <c r="NIT1496" s="55"/>
      <c r="NIU1496" s="55"/>
      <c r="NIV1496" s="55"/>
      <c r="NIW1496" s="55"/>
      <c r="NIX1496" s="55"/>
      <c r="NIY1496" s="55"/>
      <c r="NIZ1496" s="55"/>
      <c r="NJA1496" s="55"/>
      <c r="NJB1496" s="55"/>
      <c r="NJC1496" s="55"/>
      <c r="NJD1496" s="55"/>
      <c r="NJE1496" s="55"/>
      <c r="NJF1496" s="55"/>
      <c r="NJG1496" s="55"/>
      <c r="NJH1496" s="55"/>
      <c r="NJI1496" s="55"/>
      <c r="NJJ1496" s="55"/>
      <c r="NJK1496" s="55"/>
      <c r="NJL1496" s="55"/>
      <c r="NJM1496" s="55"/>
      <c r="NJN1496" s="55"/>
      <c r="NJO1496" s="55"/>
      <c r="NJP1496" s="55"/>
      <c r="NJQ1496" s="55"/>
      <c r="NJR1496" s="55"/>
      <c r="NJS1496" s="55"/>
      <c r="NJT1496" s="55"/>
      <c r="NJU1496" s="55"/>
      <c r="NJV1496" s="55"/>
      <c r="NJW1496" s="55"/>
      <c r="NJX1496" s="55"/>
      <c r="NJY1496" s="55"/>
      <c r="NJZ1496" s="55"/>
      <c r="NKA1496" s="55"/>
      <c r="NKB1496" s="55"/>
      <c r="NKC1496" s="55"/>
      <c r="NKD1496" s="55"/>
      <c r="NKE1496" s="55"/>
      <c r="NKF1496" s="55"/>
      <c r="NKG1496" s="55"/>
      <c r="NKH1496" s="55"/>
      <c r="NKI1496" s="55"/>
      <c r="NKJ1496" s="55"/>
      <c r="NKK1496" s="55"/>
      <c r="NKL1496" s="55"/>
      <c r="NKM1496" s="55"/>
      <c r="NKN1496" s="55"/>
      <c r="NKO1496" s="55"/>
      <c r="NKP1496" s="55"/>
      <c r="NKQ1496" s="55"/>
      <c r="NKR1496" s="55"/>
      <c r="NKS1496" s="55"/>
      <c r="NKT1496" s="55"/>
      <c r="NKU1496" s="55"/>
      <c r="NKV1496" s="55"/>
      <c r="NKW1496" s="55"/>
      <c r="NKX1496" s="55"/>
      <c r="NKY1496" s="55"/>
      <c r="NKZ1496" s="55"/>
      <c r="NLA1496" s="55"/>
      <c r="NLB1496" s="55"/>
      <c r="NLC1496" s="55"/>
      <c r="NLD1496" s="55"/>
      <c r="NLE1496" s="55"/>
      <c r="NLF1496" s="55"/>
      <c r="NLG1496" s="55"/>
      <c r="NLH1496" s="55"/>
      <c r="NLI1496" s="55"/>
      <c r="NLJ1496" s="55"/>
      <c r="NLK1496" s="55"/>
      <c r="NLL1496" s="55"/>
      <c r="NLM1496" s="55"/>
      <c r="NLN1496" s="55"/>
      <c r="NLO1496" s="55"/>
      <c r="NLP1496" s="55"/>
      <c r="NLQ1496" s="55"/>
      <c r="NLR1496" s="55"/>
      <c r="NLS1496" s="55"/>
      <c r="NLT1496" s="55"/>
      <c r="NLU1496" s="55"/>
      <c r="NLV1496" s="55"/>
      <c r="NLW1496" s="55"/>
      <c r="NLX1496" s="55"/>
      <c r="NLY1496" s="55"/>
      <c r="NLZ1496" s="55"/>
      <c r="NMA1496" s="55"/>
      <c r="NMB1496" s="55"/>
      <c r="NMC1496" s="55"/>
      <c r="NMD1496" s="55"/>
      <c r="NME1496" s="55"/>
      <c r="NMF1496" s="55"/>
      <c r="NMG1496" s="55"/>
      <c r="NMH1496" s="55"/>
      <c r="NMI1496" s="55"/>
      <c r="NMJ1496" s="55"/>
      <c r="NMK1496" s="55"/>
      <c r="NML1496" s="55"/>
      <c r="NMM1496" s="55"/>
      <c r="NMN1496" s="55"/>
      <c r="NMO1496" s="55"/>
      <c r="NMP1496" s="55"/>
      <c r="NMQ1496" s="55"/>
      <c r="NMR1496" s="55"/>
      <c r="NMS1496" s="55"/>
      <c r="NMT1496" s="55"/>
      <c r="NMU1496" s="55"/>
      <c r="NMV1496" s="55"/>
      <c r="NMW1496" s="55"/>
      <c r="NMX1496" s="55"/>
      <c r="NMY1496" s="55"/>
      <c r="NMZ1496" s="55"/>
      <c r="NNA1496" s="55"/>
      <c r="NNB1496" s="55"/>
      <c r="NNC1496" s="55"/>
      <c r="NND1496" s="55"/>
      <c r="NNE1496" s="55"/>
      <c r="NNF1496" s="55"/>
      <c r="NNG1496" s="55"/>
      <c r="NNH1496" s="55"/>
      <c r="NNI1496" s="55"/>
      <c r="NNJ1496" s="55"/>
      <c r="NNK1496" s="55"/>
      <c r="NNL1496" s="55"/>
      <c r="NNM1496" s="55"/>
      <c r="NNN1496" s="55"/>
      <c r="NNO1496" s="55"/>
      <c r="NNP1496" s="55"/>
      <c r="NNQ1496" s="55"/>
      <c r="NNR1496" s="55"/>
      <c r="NNS1496" s="55"/>
      <c r="NNT1496" s="55"/>
      <c r="NNU1496" s="55"/>
      <c r="NNV1496" s="55"/>
      <c r="NNW1496" s="55"/>
      <c r="NNX1496" s="55"/>
      <c r="NNY1496" s="55"/>
      <c r="NNZ1496" s="55"/>
      <c r="NOA1496" s="55"/>
      <c r="NOB1496" s="55"/>
      <c r="NOC1496" s="55"/>
      <c r="NOD1496" s="55"/>
      <c r="NOE1496" s="55"/>
      <c r="NOF1496" s="55"/>
      <c r="NOG1496" s="55"/>
      <c r="NOH1496" s="55"/>
      <c r="NOI1496" s="55"/>
      <c r="NOJ1496" s="55"/>
      <c r="NOK1496" s="55"/>
      <c r="NOL1496" s="55"/>
      <c r="NOM1496" s="55"/>
      <c r="NON1496" s="55"/>
      <c r="NOO1496" s="55"/>
      <c r="NOP1496" s="55"/>
      <c r="NOQ1496" s="55"/>
      <c r="NOR1496" s="55"/>
      <c r="NOS1496" s="55"/>
      <c r="NOT1496" s="55"/>
      <c r="NOU1496" s="55"/>
      <c r="NOV1496" s="55"/>
      <c r="NOW1496" s="55"/>
      <c r="NOX1496" s="55"/>
      <c r="NOY1496" s="55"/>
      <c r="NOZ1496" s="55"/>
      <c r="NPA1496" s="55"/>
      <c r="NPB1496" s="55"/>
      <c r="NPC1496" s="55"/>
      <c r="NPD1496" s="55"/>
      <c r="NPE1496" s="55"/>
      <c r="NPF1496" s="55"/>
      <c r="NPG1496" s="55"/>
      <c r="NPH1496" s="55"/>
      <c r="NPI1496" s="55"/>
      <c r="NPJ1496" s="55"/>
      <c r="NPK1496" s="55"/>
      <c r="NPL1496" s="55"/>
      <c r="NPM1496" s="55"/>
      <c r="NPN1496" s="55"/>
      <c r="NPO1496" s="55"/>
      <c r="NPP1496" s="55"/>
      <c r="NPQ1496" s="55"/>
      <c r="NPR1496" s="55"/>
      <c r="NPS1496" s="55"/>
      <c r="NPT1496" s="55"/>
      <c r="NPU1496" s="55"/>
      <c r="NPV1496" s="55"/>
      <c r="NPW1496" s="55"/>
      <c r="NPX1496" s="55"/>
      <c r="NPY1496" s="55"/>
      <c r="NPZ1496" s="55"/>
      <c r="NQA1496" s="55"/>
      <c r="NQB1496" s="55"/>
      <c r="NQC1496" s="55"/>
      <c r="NQD1496" s="55"/>
      <c r="NQE1496" s="55"/>
      <c r="NQF1496" s="55"/>
      <c r="NQG1496" s="55"/>
      <c r="NQH1496" s="55"/>
      <c r="NQI1496" s="55"/>
      <c r="NQJ1496" s="55"/>
      <c r="NQK1496" s="55"/>
      <c r="NQL1496" s="55"/>
      <c r="NQM1496" s="55"/>
      <c r="NQN1496" s="55"/>
      <c r="NQO1496" s="55"/>
      <c r="NQP1496" s="55"/>
      <c r="NQQ1496" s="55"/>
      <c r="NQR1496" s="55"/>
      <c r="NQS1496" s="55"/>
      <c r="NQT1496" s="55"/>
      <c r="NQU1496" s="55"/>
      <c r="NQV1496" s="55"/>
      <c r="NQW1496" s="55"/>
      <c r="NQX1496" s="55"/>
      <c r="NQY1496" s="55"/>
      <c r="NQZ1496" s="55"/>
      <c r="NRA1496" s="55"/>
      <c r="NRB1496" s="55"/>
      <c r="NRC1496" s="55"/>
      <c r="NRD1496" s="55"/>
      <c r="NRE1496" s="55"/>
      <c r="NRF1496" s="55"/>
      <c r="NRG1496" s="55"/>
      <c r="NRH1496" s="55"/>
      <c r="NRI1496" s="55"/>
      <c r="NRJ1496" s="55"/>
      <c r="NRK1496" s="55"/>
      <c r="NRL1496" s="55"/>
      <c r="NRM1496" s="55"/>
      <c r="NRN1496" s="55"/>
      <c r="NRO1496" s="55"/>
      <c r="NRP1496" s="55"/>
      <c r="NRQ1496" s="55"/>
      <c r="NRR1496" s="55"/>
      <c r="NRS1496" s="55"/>
      <c r="NRT1496" s="55"/>
      <c r="NRU1496" s="55"/>
      <c r="NRV1496" s="55"/>
      <c r="NRW1496" s="55"/>
      <c r="NRX1496" s="55"/>
      <c r="NRY1496" s="55"/>
      <c r="NRZ1496" s="55"/>
      <c r="NSA1496" s="55"/>
      <c r="NSB1496" s="55"/>
      <c r="NSC1496" s="55"/>
      <c r="NSD1496" s="55"/>
      <c r="NSE1496" s="55"/>
      <c r="NSF1496" s="55"/>
      <c r="NSG1496" s="55"/>
      <c r="NSH1496" s="55"/>
      <c r="NSI1496" s="55"/>
      <c r="NSJ1496" s="55"/>
      <c r="NSK1496" s="55"/>
      <c r="NSL1496" s="55"/>
      <c r="NSM1496" s="55"/>
      <c r="NSN1496" s="55"/>
      <c r="NSO1496" s="55"/>
      <c r="NSP1496" s="55"/>
      <c r="NSQ1496" s="55"/>
      <c r="NSR1496" s="55"/>
      <c r="NSS1496" s="55"/>
      <c r="NST1496" s="55"/>
      <c r="NSU1496" s="55"/>
      <c r="NSV1496" s="55"/>
      <c r="NSW1496" s="55"/>
      <c r="NSX1496" s="55"/>
      <c r="NSY1496" s="55"/>
      <c r="NSZ1496" s="55"/>
      <c r="NTA1496" s="55"/>
      <c r="NTB1496" s="55"/>
      <c r="NTC1496" s="55"/>
      <c r="NTD1496" s="55"/>
      <c r="NTE1496" s="55"/>
      <c r="NTF1496" s="55"/>
      <c r="NTG1496" s="55"/>
      <c r="NTH1496" s="55"/>
      <c r="NTI1496" s="55"/>
      <c r="NTJ1496" s="55"/>
      <c r="NTK1496" s="55"/>
      <c r="NTL1496" s="55"/>
      <c r="NTM1496" s="55"/>
      <c r="NTN1496" s="55"/>
      <c r="NTO1496" s="55"/>
      <c r="NTP1496" s="55"/>
      <c r="NTQ1496" s="55"/>
      <c r="NTR1496" s="55"/>
      <c r="NTS1496" s="55"/>
      <c r="NTT1496" s="55"/>
      <c r="NTU1496" s="55"/>
      <c r="NTV1496" s="55"/>
      <c r="NTW1496" s="55"/>
      <c r="NTX1496" s="55"/>
      <c r="NTY1496" s="55"/>
      <c r="NTZ1496" s="55"/>
      <c r="NUA1496" s="55"/>
      <c r="NUB1496" s="55"/>
      <c r="NUC1496" s="55"/>
      <c r="NUD1496" s="55"/>
      <c r="NUE1496" s="55"/>
      <c r="NUF1496" s="55"/>
      <c r="NUG1496" s="55"/>
      <c r="NUH1496" s="55"/>
      <c r="NUI1496" s="55"/>
      <c r="NUJ1496" s="55"/>
      <c r="NUK1496" s="55"/>
      <c r="NUL1496" s="55"/>
      <c r="NUM1496" s="55"/>
      <c r="NUN1496" s="55"/>
      <c r="NUO1496" s="55"/>
      <c r="NUP1496" s="55"/>
      <c r="NUQ1496" s="55"/>
      <c r="NUR1496" s="55"/>
      <c r="NUS1496" s="55"/>
      <c r="NUT1496" s="55"/>
      <c r="NUU1496" s="55"/>
      <c r="NUV1496" s="55"/>
      <c r="NUW1496" s="55"/>
      <c r="NUX1496" s="55"/>
      <c r="NUY1496" s="55"/>
      <c r="NUZ1496" s="55"/>
      <c r="NVA1496" s="55"/>
      <c r="NVB1496" s="55"/>
      <c r="NVC1496" s="55"/>
      <c r="NVD1496" s="55"/>
      <c r="NVE1496" s="55"/>
      <c r="NVF1496" s="55"/>
      <c r="NVG1496" s="55"/>
      <c r="NVH1496" s="55"/>
      <c r="NVI1496" s="55"/>
      <c r="NVJ1496" s="55"/>
      <c r="NVK1496" s="55"/>
      <c r="NVL1496" s="55"/>
      <c r="NVM1496" s="55"/>
      <c r="NVN1496" s="55"/>
      <c r="NVO1496" s="55"/>
      <c r="NVP1496" s="55"/>
      <c r="NVQ1496" s="55"/>
      <c r="NVR1496" s="55"/>
      <c r="NVS1496" s="55"/>
      <c r="NVT1496" s="55"/>
      <c r="NVU1496" s="55"/>
      <c r="NVV1496" s="55"/>
      <c r="NVW1496" s="55"/>
      <c r="NVX1496" s="55"/>
      <c r="NVY1496" s="55"/>
      <c r="NVZ1496" s="55"/>
      <c r="NWA1496" s="55"/>
      <c r="NWB1496" s="55"/>
      <c r="NWC1496" s="55"/>
      <c r="NWD1496" s="55"/>
      <c r="NWE1496" s="55"/>
      <c r="NWF1496" s="55"/>
      <c r="NWG1496" s="55"/>
      <c r="NWH1496" s="55"/>
      <c r="NWI1496" s="55"/>
      <c r="NWJ1496" s="55"/>
      <c r="NWK1496" s="55"/>
      <c r="NWL1496" s="55"/>
      <c r="NWM1496" s="55"/>
      <c r="NWN1496" s="55"/>
      <c r="NWO1496" s="55"/>
      <c r="NWP1496" s="55"/>
      <c r="NWQ1496" s="55"/>
      <c r="NWR1496" s="55"/>
      <c r="NWS1496" s="55"/>
      <c r="NWT1496" s="55"/>
      <c r="NWU1496" s="55"/>
      <c r="NWV1496" s="55"/>
      <c r="NWW1496" s="55"/>
      <c r="NWX1496" s="55"/>
      <c r="NWY1496" s="55"/>
      <c r="NWZ1496" s="55"/>
      <c r="NXA1496" s="55"/>
      <c r="NXB1496" s="55"/>
      <c r="NXC1496" s="55"/>
      <c r="NXD1496" s="55"/>
      <c r="NXE1496" s="55"/>
      <c r="NXF1496" s="55"/>
      <c r="NXG1496" s="55"/>
      <c r="NXH1496" s="55"/>
      <c r="NXI1496" s="55"/>
      <c r="NXJ1496" s="55"/>
      <c r="NXK1496" s="55"/>
      <c r="NXL1496" s="55"/>
      <c r="NXM1496" s="55"/>
      <c r="NXN1496" s="55"/>
      <c r="NXO1496" s="55"/>
      <c r="NXP1496" s="55"/>
      <c r="NXQ1496" s="55"/>
      <c r="NXR1496" s="55"/>
      <c r="NXS1496" s="55"/>
      <c r="NXT1496" s="55"/>
      <c r="NXU1496" s="55"/>
      <c r="NXV1496" s="55"/>
      <c r="NXW1496" s="55"/>
      <c r="NXX1496" s="55"/>
      <c r="NXY1496" s="55"/>
      <c r="NXZ1496" s="55"/>
      <c r="NYA1496" s="55"/>
      <c r="NYB1496" s="55"/>
      <c r="NYC1496" s="55"/>
      <c r="NYD1496" s="55"/>
      <c r="NYE1496" s="55"/>
      <c r="NYF1496" s="55"/>
      <c r="NYG1496" s="55"/>
      <c r="NYH1496" s="55"/>
      <c r="NYI1496" s="55"/>
      <c r="NYJ1496" s="55"/>
      <c r="NYK1496" s="55"/>
      <c r="NYL1496" s="55"/>
      <c r="NYM1496" s="55"/>
      <c r="NYN1496" s="55"/>
      <c r="NYO1496" s="55"/>
      <c r="NYP1496" s="55"/>
      <c r="NYQ1496" s="55"/>
      <c r="NYR1496" s="55"/>
      <c r="NYS1496" s="55"/>
      <c r="NYT1496" s="55"/>
      <c r="NYU1496" s="55"/>
      <c r="NYV1496" s="55"/>
      <c r="NYW1496" s="55"/>
      <c r="NYX1496" s="55"/>
      <c r="NYY1496" s="55"/>
      <c r="NYZ1496" s="55"/>
      <c r="NZA1496" s="55"/>
      <c r="NZB1496" s="55"/>
      <c r="NZC1496" s="55"/>
      <c r="NZD1496" s="55"/>
      <c r="NZE1496" s="55"/>
      <c r="NZF1496" s="55"/>
      <c r="NZG1496" s="55"/>
      <c r="NZH1496" s="55"/>
      <c r="NZI1496" s="55"/>
      <c r="NZJ1496" s="55"/>
      <c r="NZK1496" s="55"/>
      <c r="NZL1496" s="55"/>
      <c r="NZM1496" s="55"/>
      <c r="NZN1496" s="55"/>
      <c r="NZO1496" s="55"/>
      <c r="NZP1496" s="55"/>
      <c r="NZQ1496" s="55"/>
      <c r="NZR1496" s="55"/>
      <c r="NZS1496" s="55"/>
      <c r="NZT1496" s="55"/>
      <c r="NZU1496" s="55"/>
      <c r="NZV1496" s="55"/>
      <c r="NZW1496" s="55"/>
      <c r="NZX1496" s="55"/>
      <c r="NZY1496" s="55"/>
      <c r="NZZ1496" s="55"/>
      <c r="OAA1496" s="55"/>
      <c r="OAB1496" s="55"/>
      <c r="OAC1496" s="55"/>
      <c r="OAD1496" s="55"/>
      <c r="OAE1496" s="55"/>
      <c r="OAF1496" s="55"/>
      <c r="OAG1496" s="55"/>
      <c r="OAH1496" s="55"/>
      <c r="OAI1496" s="55"/>
      <c r="OAJ1496" s="55"/>
      <c r="OAK1496" s="55"/>
      <c r="OAL1496" s="55"/>
      <c r="OAM1496" s="55"/>
      <c r="OAN1496" s="55"/>
      <c r="OAO1496" s="55"/>
      <c r="OAP1496" s="55"/>
      <c r="OAQ1496" s="55"/>
      <c r="OAR1496" s="55"/>
      <c r="OAS1496" s="55"/>
      <c r="OAT1496" s="55"/>
      <c r="OAU1496" s="55"/>
      <c r="OAV1496" s="55"/>
      <c r="OAW1496" s="55"/>
      <c r="OAX1496" s="55"/>
      <c r="OAY1496" s="55"/>
      <c r="OAZ1496" s="55"/>
      <c r="OBA1496" s="55"/>
      <c r="OBB1496" s="55"/>
      <c r="OBC1496" s="55"/>
      <c r="OBD1496" s="55"/>
      <c r="OBE1496" s="55"/>
      <c r="OBF1496" s="55"/>
      <c r="OBG1496" s="55"/>
      <c r="OBH1496" s="55"/>
      <c r="OBI1496" s="55"/>
      <c r="OBJ1496" s="55"/>
      <c r="OBK1496" s="55"/>
      <c r="OBL1496" s="55"/>
      <c r="OBM1496" s="55"/>
      <c r="OBN1496" s="55"/>
      <c r="OBO1496" s="55"/>
      <c r="OBP1496" s="55"/>
      <c r="OBQ1496" s="55"/>
      <c r="OBR1496" s="55"/>
      <c r="OBS1496" s="55"/>
      <c r="OBT1496" s="55"/>
      <c r="OBU1496" s="55"/>
      <c r="OBV1496" s="55"/>
      <c r="OBW1496" s="55"/>
      <c r="OBX1496" s="55"/>
      <c r="OBY1496" s="55"/>
      <c r="OBZ1496" s="55"/>
      <c r="OCA1496" s="55"/>
      <c r="OCB1496" s="55"/>
      <c r="OCC1496" s="55"/>
      <c r="OCD1496" s="55"/>
      <c r="OCE1496" s="55"/>
      <c r="OCF1496" s="55"/>
      <c r="OCG1496" s="55"/>
      <c r="OCH1496" s="55"/>
      <c r="OCI1496" s="55"/>
      <c r="OCJ1496" s="55"/>
      <c r="OCK1496" s="55"/>
      <c r="OCL1496" s="55"/>
      <c r="OCM1496" s="55"/>
      <c r="OCN1496" s="55"/>
      <c r="OCO1496" s="55"/>
      <c r="OCP1496" s="55"/>
      <c r="OCQ1496" s="55"/>
      <c r="OCR1496" s="55"/>
      <c r="OCS1496" s="55"/>
      <c r="OCT1496" s="55"/>
      <c r="OCU1496" s="55"/>
      <c r="OCV1496" s="55"/>
      <c r="OCW1496" s="55"/>
      <c r="OCX1496" s="55"/>
      <c r="OCY1496" s="55"/>
      <c r="OCZ1496" s="55"/>
      <c r="ODA1496" s="55"/>
      <c r="ODB1496" s="55"/>
      <c r="ODC1496" s="55"/>
      <c r="ODD1496" s="55"/>
      <c r="ODE1496" s="55"/>
      <c r="ODF1496" s="55"/>
      <c r="ODG1496" s="55"/>
      <c r="ODH1496" s="55"/>
      <c r="ODI1496" s="55"/>
      <c r="ODJ1496" s="55"/>
      <c r="ODK1496" s="55"/>
      <c r="ODL1496" s="55"/>
      <c r="ODM1496" s="55"/>
      <c r="ODN1496" s="55"/>
      <c r="ODO1496" s="55"/>
      <c r="ODP1496" s="55"/>
      <c r="ODQ1496" s="55"/>
      <c r="ODR1496" s="55"/>
      <c r="ODS1496" s="55"/>
      <c r="ODT1496" s="55"/>
      <c r="ODU1496" s="55"/>
      <c r="ODV1496" s="55"/>
      <c r="ODW1496" s="55"/>
      <c r="ODX1496" s="55"/>
      <c r="ODY1496" s="55"/>
      <c r="ODZ1496" s="55"/>
      <c r="OEA1496" s="55"/>
      <c r="OEB1496" s="55"/>
      <c r="OEC1496" s="55"/>
      <c r="OED1496" s="55"/>
      <c r="OEE1496" s="55"/>
      <c r="OEF1496" s="55"/>
      <c r="OEG1496" s="55"/>
      <c r="OEH1496" s="55"/>
      <c r="OEI1496" s="55"/>
      <c r="OEJ1496" s="55"/>
      <c r="OEK1496" s="55"/>
      <c r="OEL1496" s="55"/>
      <c r="OEM1496" s="55"/>
      <c r="OEN1496" s="55"/>
      <c r="OEO1496" s="55"/>
      <c r="OEP1496" s="55"/>
      <c r="OEQ1496" s="55"/>
      <c r="OER1496" s="55"/>
      <c r="OES1496" s="55"/>
      <c r="OET1496" s="55"/>
      <c r="OEU1496" s="55"/>
      <c r="OEV1496" s="55"/>
      <c r="OEW1496" s="55"/>
      <c r="OEX1496" s="55"/>
      <c r="OEY1496" s="55"/>
      <c r="OEZ1496" s="55"/>
      <c r="OFA1496" s="55"/>
      <c r="OFB1496" s="55"/>
      <c r="OFC1496" s="55"/>
      <c r="OFD1496" s="55"/>
      <c r="OFE1496" s="55"/>
      <c r="OFF1496" s="55"/>
      <c r="OFG1496" s="55"/>
      <c r="OFH1496" s="55"/>
      <c r="OFI1496" s="55"/>
      <c r="OFJ1496" s="55"/>
      <c r="OFK1496" s="55"/>
      <c r="OFL1496" s="55"/>
      <c r="OFM1496" s="55"/>
      <c r="OFN1496" s="55"/>
      <c r="OFO1496" s="55"/>
      <c r="OFP1496" s="55"/>
      <c r="OFQ1496" s="55"/>
      <c r="OFR1496" s="55"/>
      <c r="OFS1496" s="55"/>
      <c r="OFT1496" s="55"/>
      <c r="OFU1496" s="55"/>
      <c r="OFV1496" s="55"/>
      <c r="OFW1496" s="55"/>
      <c r="OFX1496" s="55"/>
      <c r="OFY1496" s="55"/>
      <c r="OFZ1496" s="55"/>
      <c r="OGA1496" s="55"/>
      <c r="OGB1496" s="55"/>
      <c r="OGC1496" s="55"/>
      <c r="OGD1496" s="55"/>
      <c r="OGE1496" s="55"/>
      <c r="OGF1496" s="55"/>
      <c r="OGG1496" s="55"/>
      <c r="OGH1496" s="55"/>
      <c r="OGI1496" s="55"/>
      <c r="OGJ1496" s="55"/>
      <c r="OGK1496" s="55"/>
      <c r="OGL1496" s="55"/>
      <c r="OGM1496" s="55"/>
      <c r="OGN1496" s="55"/>
      <c r="OGO1496" s="55"/>
      <c r="OGP1496" s="55"/>
      <c r="OGQ1496" s="55"/>
      <c r="OGR1496" s="55"/>
      <c r="OGS1496" s="55"/>
      <c r="OGT1496" s="55"/>
      <c r="OGU1496" s="55"/>
      <c r="OGV1496" s="55"/>
      <c r="OGW1496" s="55"/>
      <c r="OGX1496" s="55"/>
      <c r="OGY1496" s="55"/>
      <c r="OGZ1496" s="55"/>
      <c r="OHA1496" s="55"/>
      <c r="OHB1496" s="55"/>
      <c r="OHC1496" s="55"/>
      <c r="OHD1496" s="55"/>
      <c r="OHE1496" s="55"/>
      <c r="OHF1496" s="55"/>
      <c r="OHG1496" s="55"/>
      <c r="OHH1496" s="55"/>
      <c r="OHI1496" s="55"/>
      <c r="OHJ1496" s="55"/>
      <c r="OHK1496" s="55"/>
      <c r="OHL1496" s="55"/>
      <c r="OHM1496" s="55"/>
      <c r="OHN1496" s="55"/>
      <c r="OHO1496" s="55"/>
      <c r="OHP1496" s="55"/>
      <c r="OHQ1496" s="55"/>
      <c r="OHR1496" s="55"/>
      <c r="OHS1496" s="55"/>
      <c r="OHT1496" s="55"/>
      <c r="OHU1496" s="55"/>
      <c r="OHV1496" s="55"/>
      <c r="OHW1496" s="55"/>
      <c r="OHX1496" s="55"/>
      <c r="OHY1496" s="55"/>
      <c r="OHZ1496" s="55"/>
      <c r="OIA1496" s="55"/>
      <c r="OIB1496" s="55"/>
      <c r="OIC1496" s="55"/>
      <c r="OID1496" s="55"/>
      <c r="OIE1496" s="55"/>
      <c r="OIF1496" s="55"/>
      <c r="OIG1496" s="55"/>
      <c r="OIH1496" s="55"/>
      <c r="OII1496" s="55"/>
      <c r="OIJ1496" s="55"/>
      <c r="OIK1496" s="55"/>
      <c r="OIL1496" s="55"/>
      <c r="OIM1496" s="55"/>
      <c r="OIN1496" s="55"/>
      <c r="OIO1496" s="55"/>
      <c r="OIP1496" s="55"/>
      <c r="OIQ1496" s="55"/>
      <c r="OIR1496" s="55"/>
      <c r="OIS1496" s="55"/>
      <c r="OIT1496" s="55"/>
      <c r="OIU1496" s="55"/>
      <c r="OIV1496" s="55"/>
      <c r="OIW1496" s="55"/>
      <c r="OIX1496" s="55"/>
      <c r="OIY1496" s="55"/>
      <c r="OIZ1496" s="55"/>
      <c r="OJA1496" s="55"/>
      <c r="OJB1496" s="55"/>
      <c r="OJC1496" s="55"/>
      <c r="OJD1496" s="55"/>
      <c r="OJE1496" s="55"/>
      <c r="OJF1496" s="55"/>
      <c r="OJG1496" s="55"/>
      <c r="OJH1496" s="55"/>
      <c r="OJI1496" s="55"/>
      <c r="OJJ1496" s="55"/>
      <c r="OJK1496" s="55"/>
      <c r="OJL1496" s="55"/>
      <c r="OJM1496" s="55"/>
      <c r="OJN1496" s="55"/>
      <c r="OJO1496" s="55"/>
      <c r="OJP1496" s="55"/>
      <c r="OJQ1496" s="55"/>
      <c r="OJR1496" s="55"/>
      <c r="OJS1496" s="55"/>
      <c r="OJT1496" s="55"/>
      <c r="OJU1496" s="55"/>
      <c r="OJV1496" s="55"/>
      <c r="OJW1496" s="55"/>
      <c r="OJX1496" s="55"/>
      <c r="OJY1496" s="55"/>
      <c r="OJZ1496" s="55"/>
      <c r="OKA1496" s="55"/>
      <c r="OKB1496" s="55"/>
      <c r="OKC1496" s="55"/>
      <c r="OKD1496" s="55"/>
      <c r="OKE1496" s="55"/>
      <c r="OKF1496" s="55"/>
      <c r="OKG1496" s="55"/>
      <c r="OKH1496" s="55"/>
      <c r="OKI1496" s="55"/>
      <c r="OKJ1496" s="55"/>
      <c r="OKK1496" s="55"/>
      <c r="OKL1496" s="55"/>
      <c r="OKM1496" s="55"/>
      <c r="OKN1496" s="55"/>
      <c r="OKO1496" s="55"/>
      <c r="OKP1496" s="55"/>
      <c r="OKQ1496" s="55"/>
      <c r="OKR1496" s="55"/>
      <c r="OKS1496" s="55"/>
      <c r="OKT1496" s="55"/>
      <c r="OKU1496" s="55"/>
      <c r="OKV1496" s="55"/>
      <c r="OKW1496" s="55"/>
      <c r="OKX1496" s="55"/>
      <c r="OKY1496" s="55"/>
      <c r="OKZ1496" s="55"/>
      <c r="OLA1496" s="55"/>
      <c r="OLB1496" s="55"/>
      <c r="OLC1496" s="55"/>
      <c r="OLD1496" s="55"/>
      <c r="OLE1496" s="55"/>
      <c r="OLF1496" s="55"/>
      <c r="OLG1496" s="55"/>
      <c r="OLH1496" s="55"/>
      <c r="OLI1496" s="55"/>
      <c r="OLJ1496" s="55"/>
      <c r="OLK1496" s="55"/>
      <c r="OLL1496" s="55"/>
      <c r="OLM1496" s="55"/>
      <c r="OLN1496" s="55"/>
      <c r="OLO1496" s="55"/>
      <c r="OLP1496" s="55"/>
      <c r="OLQ1496" s="55"/>
      <c r="OLR1496" s="55"/>
      <c r="OLS1496" s="55"/>
      <c r="OLT1496" s="55"/>
      <c r="OLU1496" s="55"/>
      <c r="OLV1496" s="55"/>
      <c r="OLW1496" s="55"/>
      <c r="OLX1496" s="55"/>
      <c r="OLY1496" s="55"/>
      <c r="OLZ1496" s="55"/>
      <c r="OMA1496" s="55"/>
      <c r="OMB1496" s="55"/>
      <c r="OMC1496" s="55"/>
      <c r="OMD1496" s="55"/>
      <c r="OME1496" s="55"/>
      <c r="OMF1496" s="55"/>
      <c r="OMG1496" s="55"/>
      <c r="OMH1496" s="55"/>
      <c r="OMI1496" s="55"/>
      <c r="OMJ1496" s="55"/>
      <c r="OMK1496" s="55"/>
      <c r="OML1496" s="55"/>
      <c r="OMM1496" s="55"/>
      <c r="OMN1496" s="55"/>
      <c r="OMO1496" s="55"/>
      <c r="OMP1496" s="55"/>
      <c r="OMQ1496" s="55"/>
      <c r="OMR1496" s="55"/>
      <c r="OMS1496" s="55"/>
      <c r="OMT1496" s="55"/>
      <c r="OMU1496" s="55"/>
      <c r="OMV1496" s="55"/>
      <c r="OMW1496" s="55"/>
      <c r="OMX1496" s="55"/>
      <c r="OMY1496" s="55"/>
      <c r="OMZ1496" s="55"/>
      <c r="ONA1496" s="55"/>
      <c r="ONB1496" s="55"/>
      <c r="ONC1496" s="55"/>
      <c r="OND1496" s="55"/>
      <c r="ONE1496" s="55"/>
      <c r="ONF1496" s="55"/>
      <c r="ONG1496" s="55"/>
      <c r="ONH1496" s="55"/>
      <c r="ONI1496" s="55"/>
      <c r="ONJ1496" s="55"/>
      <c r="ONK1496" s="55"/>
      <c r="ONL1496" s="55"/>
      <c r="ONM1496" s="55"/>
      <c r="ONN1496" s="55"/>
      <c r="ONO1496" s="55"/>
      <c r="ONP1496" s="55"/>
      <c r="ONQ1496" s="55"/>
      <c r="ONR1496" s="55"/>
      <c r="ONS1496" s="55"/>
      <c r="ONT1496" s="55"/>
      <c r="ONU1496" s="55"/>
      <c r="ONV1496" s="55"/>
      <c r="ONW1496" s="55"/>
      <c r="ONX1496" s="55"/>
      <c r="ONY1496" s="55"/>
      <c r="ONZ1496" s="55"/>
      <c r="OOA1496" s="55"/>
      <c r="OOB1496" s="55"/>
      <c r="OOC1496" s="55"/>
      <c r="OOD1496" s="55"/>
      <c r="OOE1496" s="55"/>
      <c r="OOF1496" s="55"/>
      <c r="OOG1496" s="55"/>
      <c r="OOH1496" s="55"/>
      <c r="OOI1496" s="55"/>
      <c r="OOJ1496" s="55"/>
      <c r="OOK1496" s="55"/>
      <c r="OOL1496" s="55"/>
      <c r="OOM1496" s="55"/>
      <c r="OON1496" s="55"/>
      <c r="OOO1496" s="55"/>
      <c r="OOP1496" s="55"/>
      <c r="OOQ1496" s="55"/>
      <c r="OOR1496" s="55"/>
      <c r="OOS1496" s="55"/>
      <c r="OOT1496" s="55"/>
      <c r="OOU1496" s="55"/>
      <c r="OOV1496" s="55"/>
      <c r="OOW1496" s="55"/>
      <c r="OOX1496" s="55"/>
      <c r="OOY1496" s="55"/>
      <c r="OOZ1496" s="55"/>
      <c r="OPA1496" s="55"/>
      <c r="OPB1496" s="55"/>
      <c r="OPC1496" s="55"/>
      <c r="OPD1496" s="55"/>
      <c r="OPE1496" s="55"/>
      <c r="OPF1496" s="55"/>
      <c r="OPG1496" s="55"/>
      <c r="OPH1496" s="55"/>
      <c r="OPI1496" s="55"/>
      <c r="OPJ1496" s="55"/>
      <c r="OPK1496" s="55"/>
      <c r="OPL1496" s="55"/>
      <c r="OPM1496" s="55"/>
      <c r="OPN1496" s="55"/>
      <c r="OPO1496" s="55"/>
      <c r="OPP1496" s="55"/>
      <c r="OPQ1496" s="55"/>
      <c r="OPR1496" s="55"/>
      <c r="OPS1496" s="55"/>
      <c r="OPT1496" s="55"/>
      <c r="OPU1496" s="55"/>
      <c r="OPV1496" s="55"/>
      <c r="OPW1496" s="55"/>
      <c r="OPX1496" s="55"/>
      <c r="OPY1496" s="55"/>
      <c r="OPZ1496" s="55"/>
      <c r="OQA1496" s="55"/>
      <c r="OQB1496" s="55"/>
      <c r="OQC1496" s="55"/>
      <c r="OQD1496" s="55"/>
      <c r="OQE1496" s="55"/>
      <c r="OQF1496" s="55"/>
      <c r="OQG1496" s="55"/>
      <c r="OQH1496" s="55"/>
      <c r="OQI1496" s="55"/>
      <c r="OQJ1496" s="55"/>
      <c r="OQK1496" s="55"/>
      <c r="OQL1496" s="55"/>
      <c r="OQM1496" s="55"/>
      <c r="OQN1496" s="55"/>
      <c r="OQO1496" s="55"/>
      <c r="OQP1496" s="55"/>
      <c r="OQQ1496" s="55"/>
      <c r="OQR1496" s="55"/>
      <c r="OQS1496" s="55"/>
      <c r="OQT1496" s="55"/>
      <c r="OQU1496" s="55"/>
      <c r="OQV1496" s="55"/>
      <c r="OQW1496" s="55"/>
      <c r="OQX1496" s="55"/>
      <c r="OQY1496" s="55"/>
      <c r="OQZ1496" s="55"/>
      <c r="ORA1496" s="55"/>
      <c r="ORB1496" s="55"/>
      <c r="ORC1496" s="55"/>
      <c r="ORD1496" s="55"/>
      <c r="ORE1496" s="55"/>
      <c r="ORF1496" s="55"/>
      <c r="ORG1496" s="55"/>
      <c r="ORH1496" s="55"/>
      <c r="ORI1496" s="55"/>
      <c r="ORJ1496" s="55"/>
      <c r="ORK1496" s="55"/>
      <c r="ORL1496" s="55"/>
      <c r="ORM1496" s="55"/>
      <c r="ORN1496" s="55"/>
      <c r="ORO1496" s="55"/>
      <c r="ORP1496" s="55"/>
      <c r="ORQ1496" s="55"/>
      <c r="ORR1496" s="55"/>
      <c r="ORS1496" s="55"/>
      <c r="ORT1496" s="55"/>
      <c r="ORU1496" s="55"/>
      <c r="ORV1496" s="55"/>
      <c r="ORW1496" s="55"/>
      <c r="ORX1496" s="55"/>
      <c r="ORY1496" s="55"/>
      <c r="ORZ1496" s="55"/>
      <c r="OSA1496" s="55"/>
      <c r="OSB1496" s="55"/>
      <c r="OSC1496" s="55"/>
      <c r="OSD1496" s="55"/>
      <c r="OSE1496" s="55"/>
      <c r="OSF1496" s="55"/>
      <c r="OSG1496" s="55"/>
      <c r="OSH1496" s="55"/>
      <c r="OSI1496" s="55"/>
      <c r="OSJ1496" s="55"/>
      <c r="OSK1496" s="55"/>
      <c r="OSL1496" s="55"/>
      <c r="OSM1496" s="55"/>
      <c r="OSN1496" s="55"/>
      <c r="OSO1496" s="55"/>
      <c r="OSP1496" s="55"/>
      <c r="OSQ1496" s="55"/>
      <c r="OSR1496" s="55"/>
      <c r="OSS1496" s="55"/>
      <c r="OST1496" s="55"/>
      <c r="OSU1496" s="55"/>
      <c r="OSV1496" s="55"/>
      <c r="OSW1496" s="55"/>
      <c r="OSX1496" s="55"/>
      <c r="OSY1496" s="55"/>
      <c r="OSZ1496" s="55"/>
      <c r="OTA1496" s="55"/>
      <c r="OTB1496" s="55"/>
      <c r="OTC1496" s="55"/>
      <c r="OTD1496" s="55"/>
      <c r="OTE1496" s="55"/>
      <c r="OTF1496" s="55"/>
      <c r="OTG1496" s="55"/>
      <c r="OTH1496" s="55"/>
      <c r="OTI1496" s="55"/>
      <c r="OTJ1496" s="55"/>
      <c r="OTK1496" s="55"/>
      <c r="OTL1496" s="55"/>
      <c r="OTM1496" s="55"/>
      <c r="OTN1496" s="55"/>
      <c r="OTO1496" s="55"/>
      <c r="OTP1496" s="55"/>
      <c r="OTQ1496" s="55"/>
      <c r="OTR1496" s="55"/>
      <c r="OTS1496" s="55"/>
      <c r="OTT1496" s="55"/>
      <c r="OTU1496" s="55"/>
      <c r="OTV1496" s="55"/>
      <c r="OTW1496" s="55"/>
      <c r="OTX1496" s="55"/>
      <c r="OTY1496" s="55"/>
      <c r="OTZ1496" s="55"/>
      <c r="OUA1496" s="55"/>
      <c r="OUB1496" s="55"/>
      <c r="OUC1496" s="55"/>
      <c r="OUD1496" s="55"/>
      <c r="OUE1496" s="55"/>
      <c r="OUF1496" s="55"/>
      <c r="OUG1496" s="55"/>
      <c r="OUH1496" s="55"/>
      <c r="OUI1496" s="55"/>
      <c r="OUJ1496" s="55"/>
      <c r="OUK1496" s="55"/>
      <c r="OUL1496" s="55"/>
      <c r="OUM1496" s="55"/>
      <c r="OUN1496" s="55"/>
      <c r="OUO1496" s="55"/>
      <c r="OUP1496" s="55"/>
      <c r="OUQ1496" s="55"/>
      <c r="OUR1496" s="55"/>
      <c r="OUS1496" s="55"/>
      <c r="OUT1496" s="55"/>
      <c r="OUU1496" s="55"/>
      <c r="OUV1496" s="55"/>
      <c r="OUW1496" s="55"/>
      <c r="OUX1496" s="55"/>
      <c r="OUY1496" s="55"/>
      <c r="OUZ1496" s="55"/>
      <c r="OVA1496" s="55"/>
      <c r="OVB1496" s="55"/>
      <c r="OVC1496" s="55"/>
      <c r="OVD1496" s="55"/>
      <c r="OVE1496" s="55"/>
      <c r="OVF1496" s="55"/>
      <c r="OVG1496" s="55"/>
      <c r="OVH1496" s="55"/>
      <c r="OVI1496" s="55"/>
      <c r="OVJ1496" s="55"/>
      <c r="OVK1496" s="55"/>
      <c r="OVL1496" s="55"/>
      <c r="OVM1496" s="55"/>
      <c r="OVN1496" s="55"/>
      <c r="OVO1496" s="55"/>
      <c r="OVP1496" s="55"/>
      <c r="OVQ1496" s="55"/>
      <c r="OVR1496" s="55"/>
      <c r="OVS1496" s="55"/>
      <c r="OVT1496" s="55"/>
      <c r="OVU1496" s="55"/>
      <c r="OVV1496" s="55"/>
      <c r="OVW1496" s="55"/>
      <c r="OVX1496" s="55"/>
      <c r="OVY1496" s="55"/>
      <c r="OVZ1496" s="55"/>
      <c r="OWA1496" s="55"/>
      <c r="OWB1496" s="55"/>
      <c r="OWC1496" s="55"/>
      <c r="OWD1496" s="55"/>
      <c r="OWE1496" s="55"/>
      <c r="OWF1496" s="55"/>
      <c r="OWG1496" s="55"/>
      <c r="OWH1496" s="55"/>
      <c r="OWI1496" s="55"/>
      <c r="OWJ1496" s="55"/>
      <c r="OWK1496" s="55"/>
      <c r="OWL1496" s="55"/>
      <c r="OWM1496" s="55"/>
      <c r="OWN1496" s="55"/>
      <c r="OWO1496" s="55"/>
      <c r="OWP1496" s="55"/>
      <c r="OWQ1496" s="55"/>
      <c r="OWR1496" s="55"/>
      <c r="OWS1496" s="55"/>
      <c r="OWT1496" s="55"/>
      <c r="OWU1496" s="55"/>
      <c r="OWV1496" s="55"/>
      <c r="OWW1496" s="55"/>
      <c r="OWX1496" s="55"/>
      <c r="OWY1496" s="55"/>
      <c r="OWZ1496" s="55"/>
      <c r="OXA1496" s="55"/>
      <c r="OXB1496" s="55"/>
      <c r="OXC1496" s="55"/>
      <c r="OXD1496" s="55"/>
      <c r="OXE1496" s="55"/>
      <c r="OXF1496" s="55"/>
      <c r="OXG1496" s="55"/>
      <c r="OXH1496" s="55"/>
      <c r="OXI1496" s="55"/>
      <c r="OXJ1496" s="55"/>
      <c r="OXK1496" s="55"/>
      <c r="OXL1496" s="55"/>
      <c r="OXM1496" s="55"/>
      <c r="OXN1496" s="55"/>
      <c r="OXO1496" s="55"/>
      <c r="OXP1496" s="55"/>
      <c r="OXQ1496" s="55"/>
      <c r="OXR1496" s="55"/>
      <c r="OXS1496" s="55"/>
      <c r="OXT1496" s="55"/>
      <c r="OXU1496" s="55"/>
      <c r="OXV1496" s="55"/>
      <c r="OXW1496" s="55"/>
      <c r="OXX1496" s="55"/>
      <c r="OXY1496" s="55"/>
      <c r="OXZ1496" s="55"/>
      <c r="OYA1496" s="55"/>
      <c r="OYB1496" s="55"/>
      <c r="OYC1496" s="55"/>
      <c r="OYD1496" s="55"/>
      <c r="OYE1496" s="55"/>
      <c r="OYF1496" s="55"/>
      <c r="OYG1496" s="55"/>
      <c r="OYH1496" s="55"/>
      <c r="OYI1496" s="55"/>
      <c r="OYJ1496" s="55"/>
      <c r="OYK1496" s="55"/>
      <c r="OYL1496" s="55"/>
      <c r="OYM1496" s="55"/>
      <c r="OYN1496" s="55"/>
      <c r="OYO1496" s="55"/>
      <c r="OYP1496" s="55"/>
      <c r="OYQ1496" s="55"/>
      <c r="OYR1496" s="55"/>
      <c r="OYS1496" s="55"/>
      <c r="OYT1496" s="55"/>
      <c r="OYU1496" s="55"/>
      <c r="OYV1496" s="55"/>
      <c r="OYW1496" s="55"/>
      <c r="OYX1496" s="55"/>
      <c r="OYY1496" s="55"/>
      <c r="OYZ1496" s="55"/>
      <c r="OZA1496" s="55"/>
      <c r="OZB1496" s="55"/>
      <c r="OZC1496" s="55"/>
      <c r="OZD1496" s="55"/>
      <c r="OZE1496" s="55"/>
      <c r="OZF1496" s="55"/>
      <c r="OZG1496" s="55"/>
      <c r="OZH1496" s="55"/>
      <c r="OZI1496" s="55"/>
      <c r="OZJ1496" s="55"/>
      <c r="OZK1496" s="55"/>
      <c r="OZL1496" s="55"/>
      <c r="OZM1496" s="55"/>
      <c r="OZN1496" s="55"/>
      <c r="OZO1496" s="55"/>
      <c r="OZP1496" s="55"/>
      <c r="OZQ1496" s="55"/>
      <c r="OZR1496" s="55"/>
      <c r="OZS1496" s="55"/>
      <c r="OZT1496" s="55"/>
      <c r="OZU1496" s="55"/>
      <c r="OZV1496" s="55"/>
      <c r="OZW1496" s="55"/>
      <c r="OZX1496" s="55"/>
      <c r="OZY1496" s="55"/>
      <c r="OZZ1496" s="55"/>
      <c r="PAA1496" s="55"/>
      <c r="PAB1496" s="55"/>
      <c r="PAC1496" s="55"/>
      <c r="PAD1496" s="55"/>
      <c r="PAE1496" s="55"/>
      <c r="PAF1496" s="55"/>
      <c r="PAG1496" s="55"/>
      <c r="PAH1496" s="55"/>
      <c r="PAI1496" s="55"/>
      <c r="PAJ1496" s="55"/>
      <c r="PAK1496" s="55"/>
      <c r="PAL1496" s="55"/>
      <c r="PAM1496" s="55"/>
      <c r="PAN1496" s="55"/>
      <c r="PAO1496" s="55"/>
      <c r="PAP1496" s="55"/>
      <c r="PAQ1496" s="55"/>
      <c r="PAR1496" s="55"/>
      <c r="PAS1496" s="55"/>
      <c r="PAT1496" s="55"/>
      <c r="PAU1496" s="55"/>
      <c r="PAV1496" s="55"/>
      <c r="PAW1496" s="55"/>
      <c r="PAX1496" s="55"/>
      <c r="PAY1496" s="55"/>
      <c r="PAZ1496" s="55"/>
      <c r="PBA1496" s="55"/>
      <c r="PBB1496" s="55"/>
      <c r="PBC1496" s="55"/>
      <c r="PBD1496" s="55"/>
      <c r="PBE1496" s="55"/>
      <c r="PBF1496" s="55"/>
      <c r="PBG1496" s="55"/>
      <c r="PBH1496" s="55"/>
      <c r="PBI1496" s="55"/>
      <c r="PBJ1496" s="55"/>
      <c r="PBK1496" s="55"/>
      <c r="PBL1496" s="55"/>
      <c r="PBM1496" s="55"/>
      <c r="PBN1496" s="55"/>
      <c r="PBO1496" s="55"/>
      <c r="PBP1496" s="55"/>
      <c r="PBQ1496" s="55"/>
      <c r="PBR1496" s="55"/>
      <c r="PBS1496" s="55"/>
      <c r="PBT1496" s="55"/>
      <c r="PBU1496" s="55"/>
      <c r="PBV1496" s="55"/>
      <c r="PBW1496" s="55"/>
      <c r="PBX1496" s="55"/>
      <c r="PBY1496" s="55"/>
      <c r="PBZ1496" s="55"/>
      <c r="PCA1496" s="55"/>
      <c r="PCB1496" s="55"/>
      <c r="PCC1496" s="55"/>
      <c r="PCD1496" s="55"/>
      <c r="PCE1496" s="55"/>
      <c r="PCF1496" s="55"/>
      <c r="PCG1496" s="55"/>
      <c r="PCH1496" s="55"/>
      <c r="PCI1496" s="55"/>
      <c r="PCJ1496" s="55"/>
      <c r="PCK1496" s="55"/>
      <c r="PCL1496" s="55"/>
      <c r="PCM1496" s="55"/>
      <c r="PCN1496" s="55"/>
      <c r="PCO1496" s="55"/>
      <c r="PCP1496" s="55"/>
      <c r="PCQ1496" s="55"/>
      <c r="PCR1496" s="55"/>
      <c r="PCS1496" s="55"/>
      <c r="PCT1496" s="55"/>
      <c r="PCU1496" s="55"/>
      <c r="PCV1496" s="55"/>
      <c r="PCW1496" s="55"/>
      <c r="PCX1496" s="55"/>
      <c r="PCY1496" s="55"/>
      <c r="PCZ1496" s="55"/>
      <c r="PDA1496" s="55"/>
      <c r="PDB1496" s="55"/>
      <c r="PDC1496" s="55"/>
      <c r="PDD1496" s="55"/>
      <c r="PDE1496" s="55"/>
      <c r="PDF1496" s="55"/>
      <c r="PDG1496" s="55"/>
      <c r="PDH1496" s="55"/>
      <c r="PDI1496" s="55"/>
      <c r="PDJ1496" s="55"/>
      <c r="PDK1496" s="55"/>
      <c r="PDL1496" s="55"/>
      <c r="PDM1496" s="55"/>
      <c r="PDN1496" s="55"/>
      <c r="PDO1496" s="55"/>
      <c r="PDP1496" s="55"/>
      <c r="PDQ1496" s="55"/>
      <c r="PDR1496" s="55"/>
      <c r="PDS1496" s="55"/>
      <c r="PDT1496" s="55"/>
      <c r="PDU1496" s="55"/>
      <c r="PDV1496" s="55"/>
      <c r="PDW1496" s="55"/>
      <c r="PDX1496" s="55"/>
      <c r="PDY1496" s="55"/>
      <c r="PDZ1496" s="55"/>
      <c r="PEA1496" s="55"/>
      <c r="PEB1496" s="55"/>
      <c r="PEC1496" s="55"/>
      <c r="PED1496" s="55"/>
      <c r="PEE1496" s="55"/>
      <c r="PEF1496" s="55"/>
      <c r="PEG1496" s="55"/>
      <c r="PEH1496" s="55"/>
      <c r="PEI1496" s="55"/>
      <c r="PEJ1496" s="55"/>
      <c r="PEK1496" s="55"/>
      <c r="PEL1496" s="55"/>
      <c r="PEM1496" s="55"/>
      <c r="PEN1496" s="55"/>
      <c r="PEO1496" s="55"/>
      <c r="PEP1496" s="55"/>
      <c r="PEQ1496" s="55"/>
      <c r="PER1496" s="55"/>
      <c r="PES1496" s="55"/>
      <c r="PET1496" s="55"/>
      <c r="PEU1496" s="55"/>
      <c r="PEV1496" s="55"/>
      <c r="PEW1496" s="55"/>
      <c r="PEX1496" s="55"/>
      <c r="PEY1496" s="55"/>
      <c r="PEZ1496" s="55"/>
      <c r="PFA1496" s="55"/>
      <c r="PFB1496" s="55"/>
      <c r="PFC1496" s="55"/>
      <c r="PFD1496" s="55"/>
      <c r="PFE1496" s="55"/>
      <c r="PFF1496" s="55"/>
      <c r="PFG1496" s="55"/>
      <c r="PFH1496" s="55"/>
      <c r="PFI1496" s="55"/>
      <c r="PFJ1496" s="55"/>
      <c r="PFK1496" s="55"/>
      <c r="PFL1496" s="55"/>
      <c r="PFM1496" s="55"/>
      <c r="PFN1496" s="55"/>
      <c r="PFO1496" s="55"/>
      <c r="PFP1496" s="55"/>
      <c r="PFQ1496" s="55"/>
      <c r="PFR1496" s="55"/>
      <c r="PFS1496" s="55"/>
      <c r="PFT1496" s="55"/>
      <c r="PFU1496" s="55"/>
      <c r="PFV1496" s="55"/>
      <c r="PFW1496" s="55"/>
      <c r="PFX1496" s="55"/>
      <c r="PFY1496" s="55"/>
      <c r="PFZ1496" s="55"/>
      <c r="PGA1496" s="55"/>
      <c r="PGB1496" s="55"/>
      <c r="PGC1496" s="55"/>
      <c r="PGD1496" s="55"/>
      <c r="PGE1496" s="55"/>
      <c r="PGF1496" s="55"/>
      <c r="PGG1496" s="55"/>
      <c r="PGH1496" s="55"/>
      <c r="PGI1496" s="55"/>
      <c r="PGJ1496" s="55"/>
      <c r="PGK1496" s="55"/>
      <c r="PGL1496" s="55"/>
      <c r="PGM1496" s="55"/>
      <c r="PGN1496" s="55"/>
      <c r="PGO1496" s="55"/>
      <c r="PGP1496" s="55"/>
      <c r="PGQ1496" s="55"/>
      <c r="PGR1496" s="55"/>
      <c r="PGS1496" s="55"/>
      <c r="PGT1496" s="55"/>
      <c r="PGU1496" s="55"/>
      <c r="PGV1496" s="55"/>
      <c r="PGW1496" s="55"/>
      <c r="PGX1496" s="55"/>
      <c r="PGY1496" s="55"/>
      <c r="PGZ1496" s="55"/>
      <c r="PHA1496" s="55"/>
      <c r="PHB1496" s="55"/>
      <c r="PHC1496" s="55"/>
      <c r="PHD1496" s="55"/>
      <c r="PHE1496" s="55"/>
      <c r="PHF1496" s="55"/>
      <c r="PHG1496" s="55"/>
      <c r="PHH1496" s="55"/>
      <c r="PHI1496" s="55"/>
      <c r="PHJ1496" s="55"/>
      <c r="PHK1496" s="55"/>
      <c r="PHL1496" s="55"/>
      <c r="PHM1496" s="55"/>
      <c r="PHN1496" s="55"/>
      <c r="PHO1496" s="55"/>
      <c r="PHP1496" s="55"/>
      <c r="PHQ1496" s="55"/>
      <c r="PHR1496" s="55"/>
      <c r="PHS1496" s="55"/>
      <c r="PHT1496" s="55"/>
      <c r="PHU1496" s="55"/>
      <c r="PHV1496" s="55"/>
      <c r="PHW1496" s="55"/>
      <c r="PHX1496" s="55"/>
      <c r="PHY1496" s="55"/>
      <c r="PHZ1496" s="55"/>
      <c r="PIA1496" s="55"/>
      <c r="PIB1496" s="55"/>
      <c r="PIC1496" s="55"/>
      <c r="PID1496" s="55"/>
      <c r="PIE1496" s="55"/>
      <c r="PIF1496" s="55"/>
      <c r="PIG1496" s="55"/>
      <c r="PIH1496" s="55"/>
      <c r="PII1496" s="55"/>
      <c r="PIJ1496" s="55"/>
      <c r="PIK1496" s="55"/>
      <c r="PIL1496" s="55"/>
      <c r="PIM1496" s="55"/>
      <c r="PIN1496" s="55"/>
      <c r="PIO1496" s="55"/>
      <c r="PIP1496" s="55"/>
      <c r="PIQ1496" s="55"/>
      <c r="PIR1496" s="55"/>
      <c r="PIS1496" s="55"/>
      <c r="PIT1496" s="55"/>
      <c r="PIU1496" s="55"/>
      <c r="PIV1496" s="55"/>
      <c r="PIW1496" s="55"/>
      <c r="PIX1496" s="55"/>
      <c r="PIY1496" s="55"/>
      <c r="PIZ1496" s="55"/>
      <c r="PJA1496" s="55"/>
      <c r="PJB1496" s="55"/>
      <c r="PJC1496" s="55"/>
      <c r="PJD1496" s="55"/>
      <c r="PJE1496" s="55"/>
      <c r="PJF1496" s="55"/>
      <c r="PJG1496" s="55"/>
      <c r="PJH1496" s="55"/>
      <c r="PJI1496" s="55"/>
      <c r="PJJ1496" s="55"/>
      <c r="PJK1496" s="55"/>
      <c r="PJL1496" s="55"/>
      <c r="PJM1496" s="55"/>
      <c r="PJN1496" s="55"/>
      <c r="PJO1496" s="55"/>
      <c r="PJP1496" s="55"/>
      <c r="PJQ1496" s="55"/>
      <c r="PJR1496" s="55"/>
      <c r="PJS1496" s="55"/>
      <c r="PJT1496" s="55"/>
      <c r="PJU1496" s="55"/>
      <c r="PJV1496" s="55"/>
      <c r="PJW1496" s="55"/>
      <c r="PJX1496" s="55"/>
      <c r="PJY1496" s="55"/>
      <c r="PJZ1496" s="55"/>
      <c r="PKA1496" s="55"/>
      <c r="PKB1496" s="55"/>
      <c r="PKC1496" s="55"/>
      <c r="PKD1496" s="55"/>
      <c r="PKE1496" s="55"/>
      <c r="PKF1496" s="55"/>
      <c r="PKG1496" s="55"/>
      <c r="PKH1496" s="55"/>
      <c r="PKI1496" s="55"/>
      <c r="PKJ1496" s="55"/>
      <c r="PKK1496" s="55"/>
      <c r="PKL1496" s="55"/>
      <c r="PKM1496" s="55"/>
      <c r="PKN1496" s="55"/>
      <c r="PKO1496" s="55"/>
      <c r="PKP1496" s="55"/>
      <c r="PKQ1496" s="55"/>
      <c r="PKR1496" s="55"/>
      <c r="PKS1496" s="55"/>
      <c r="PKT1496" s="55"/>
      <c r="PKU1496" s="55"/>
      <c r="PKV1496" s="55"/>
      <c r="PKW1496" s="55"/>
      <c r="PKX1496" s="55"/>
      <c r="PKY1496" s="55"/>
      <c r="PKZ1496" s="55"/>
      <c r="PLA1496" s="55"/>
      <c r="PLB1496" s="55"/>
      <c r="PLC1496" s="55"/>
      <c r="PLD1496" s="55"/>
      <c r="PLE1496" s="55"/>
      <c r="PLF1496" s="55"/>
      <c r="PLG1496" s="55"/>
      <c r="PLH1496" s="55"/>
      <c r="PLI1496" s="55"/>
      <c r="PLJ1496" s="55"/>
      <c r="PLK1496" s="55"/>
      <c r="PLL1496" s="55"/>
      <c r="PLM1496" s="55"/>
      <c r="PLN1496" s="55"/>
      <c r="PLO1496" s="55"/>
      <c r="PLP1496" s="55"/>
      <c r="PLQ1496" s="55"/>
      <c r="PLR1496" s="55"/>
      <c r="PLS1496" s="55"/>
      <c r="PLT1496" s="55"/>
      <c r="PLU1496" s="55"/>
      <c r="PLV1496" s="55"/>
      <c r="PLW1496" s="55"/>
      <c r="PLX1496" s="55"/>
      <c r="PLY1496" s="55"/>
      <c r="PLZ1496" s="55"/>
      <c r="PMA1496" s="55"/>
      <c r="PMB1496" s="55"/>
      <c r="PMC1496" s="55"/>
      <c r="PMD1496" s="55"/>
      <c r="PME1496" s="55"/>
      <c r="PMF1496" s="55"/>
      <c r="PMG1496" s="55"/>
      <c r="PMH1496" s="55"/>
      <c r="PMI1496" s="55"/>
      <c r="PMJ1496" s="55"/>
      <c r="PMK1496" s="55"/>
      <c r="PML1496" s="55"/>
      <c r="PMM1496" s="55"/>
      <c r="PMN1496" s="55"/>
      <c r="PMO1496" s="55"/>
      <c r="PMP1496" s="55"/>
      <c r="PMQ1496" s="55"/>
      <c r="PMR1496" s="55"/>
      <c r="PMS1496" s="55"/>
      <c r="PMT1496" s="55"/>
      <c r="PMU1496" s="55"/>
      <c r="PMV1496" s="55"/>
      <c r="PMW1496" s="55"/>
      <c r="PMX1496" s="55"/>
      <c r="PMY1496" s="55"/>
      <c r="PMZ1496" s="55"/>
      <c r="PNA1496" s="55"/>
      <c r="PNB1496" s="55"/>
      <c r="PNC1496" s="55"/>
      <c r="PND1496" s="55"/>
      <c r="PNE1496" s="55"/>
      <c r="PNF1496" s="55"/>
      <c r="PNG1496" s="55"/>
      <c r="PNH1496" s="55"/>
      <c r="PNI1496" s="55"/>
      <c r="PNJ1496" s="55"/>
      <c r="PNK1496" s="55"/>
      <c r="PNL1496" s="55"/>
      <c r="PNM1496" s="55"/>
      <c r="PNN1496" s="55"/>
      <c r="PNO1496" s="55"/>
      <c r="PNP1496" s="55"/>
      <c r="PNQ1496" s="55"/>
      <c r="PNR1496" s="55"/>
      <c r="PNS1496" s="55"/>
      <c r="PNT1496" s="55"/>
      <c r="PNU1496" s="55"/>
      <c r="PNV1496" s="55"/>
      <c r="PNW1496" s="55"/>
      <c r="PNX1496" s="55"/>
      <c r="PNY1496" s="55"/>
      <c r="PNZ1496" s="55"/>
      <c r="POA1496" s="55"/>
      <c r="POB1496" s="55"/>
      <c r="POC1496" s="55"/>
      <c r="POD1496" s="55"/>
      <c r="POE1496" s="55"/>
      <c r="POF1496" s="55"/>
      <c r="POG1496" s="55"/>
      <c r="POH1496" s="55"/>
      <c r="POI1496" s="55"/>
      <c r="POJ1496" s="55"/>
      <c r="POK1496" s="55"/>
      <c r="POL1496" s="55"/>
      <c r="POM1496" s="55"/>
      <c r="PON1496" s="55"/>
      <c r="POO1496" s="55"/>
      <c r="POP1496" s="55"/>
      <c r="POQ1496" s="55"/>
      <c r="POR1496" s="55"/>
      <c r="POS1496" s="55"/>
      <c r="POT1496" s="55"/>
      <c r="POU1496" s="55"/>
      <c r="POV1496" s="55"/>
      <c r="POW1496" s="55"/>
      <c r="POX1496" s="55"/>
      <c r="POY1496" s="55"/>
      <c r="POZ1496" s="55"/>
      <c r="PPA1496" s="55"/>
      <c r="PPB1496" s="55"/>
      <c r="PPC1496" s="55"/>
      <c r="PPD1496" s="55"/>
      <c r="PPE1496" s="55"/>
      <c r="PPF1496" s="55"/>
      <c r="PPG1496" s="55"/>
      <c r="PPH1496" s="55"/>
      <c r="PPI1496" s="55"/>
      <c r="PPJ1496" s="55"/>
      <c r="PPK1496" s="55"/>
      <c r="PPL1496" s="55"/>
      <c r="PPM1496" s="55"/>
      <c r="PPN1496" s="55"/>
      <c r="PPO1496" s="55"/>
      <c r="PPP1496" s="55"/>
      <c r="PPQ1496" s="55"/>
      <c r="PPR1496" s="55"/>
      <c r="PPS1496" s="55"/>
      <c r="PPT1496" s="55"/>
      <c r="PPU1496" s="55"/>
      <c r="PPV1496" s="55"/>
      <c r="PPW1496" s="55"/>
      <c r="PPX1496" s="55"/>
      <c r="PPY1496" s="55"/>
      <c r="PPZ1496" s="55"/>
      <c r="PQA1496" s="55"/>
      <c r="PQB1496" s="55"/>
      <c r="PQC1496" s="55"/>
      <c r="PQD1496" s="55"/>
      <c r="PQE1496" s="55"/>
      <c r="PQF1496" s="55"/>
      <c r="PQG1496" s="55"/>
      <c r="PQH1496" s="55"/>
      <c r="PQI1496" s="55"/>
      <c r="PQJ1496" s="55"/>
      <c r="PQK1496" s="55"/>
      <c r="PQL1496" s="55"/>
      <c r="PQM1496" s="55"/>
      <c r="PQN1496" s="55"/>
      <c r="PQO1496" s="55"/>
      <c r="PQP1496" s="55"/>
      <c r="PQQ1496" s="55"/>
      <c r="PQR1496" s="55"/>
      <c r="PQS1496" s="55"/>
      <c r="PQT1496" s="55"/>
      <c r="PQU1496" s="55"/>
      <c r="PQV1496" s="55"/>
      <c r="PQW1496" s="55"/>
      <c r="PQX1496" s="55"/>
      <c r="PQY1496" s="55"/>
      <c r="PQZ1496" s="55"/>
      <c r="PRA1496" s="55"/>
      <c r="PRB1496" s="55"/>
      <c r="PRC1496" s="55"/>
      <c r="PRD1496" s="55"/>
      <c r="PRE1496" s="55"/>
      <c r="PRF1496" s="55"/>
      <c r="PRG1496" s="55"/>
      <c r="PRH1496" s="55"/>
      <c r="PRI1496" s="55"/>
      <c r="PRJ1496" s="55"/>
      <c r="PRK1496" s="55"/>
      <c r="PRL1496" s="55"/>
      <c r="PRM1496" s="55"/>
      <c r="PRN1496" s="55"/>
      <c r="PRO1496" s="55"/>
      <c r="PRP1496" s="55"/>
      <c r="PRQ1496" s="55"/>
      <c r="PRR1496" s="55"/>
      <c r="PRS1496" s="55"/>
      <c r="PRT1496" s="55"/>
      <c r="PRU1496" s="55"/>
      <c r="PRV1496" s="55"/>
      <c r="PRW1496" s="55"/>
      <c r="PRX1496" s="55"/>
      <c r="PRY1496" s="55"/>
      <c r="PRZ1496" s="55"/>
      <c r="PSA1496" s="55"/>
      <c r="PSB1496" s="55"/>
      <c r="PSC1496" s="55"/>
      <c r="PSD1496" s="55"/>
      <c r="PSE1496" s="55"/>
      <c r="PSF1496" s="55"/>
      <c r="PSG1496" s="55"/>
      <c r="PSH1496" s="55"/>
      <c r="PSI1496" s="55"/>
      <c r="PSJ1496" s="55"/>
      <c r="PSK1496" s="55"/>
      <c r="PSL1496" s="55"/>
      <c r="PSM1496" s="55"/>
      <c r="PSN1496" s="55"/>
      <c r="PSO1496" s="55"/>
      <c r="PSP1496" s="55"/>
      <c r="PSQ1496" s="55"/>
      <c r="PSR1496" s="55"/>
      <c r="PSS1496" s="55"/>
      <c r="PST1496" s="55"/>
      <c r="PSU1496" s="55"/>
      <c r="PSV1496" s="55"/>
      <c r="PSW1496" s="55"/>
      <c r="PSX1496" s="55"/>
      <c r="PSY1496" s="55"/>
      <c r="PSZ1496" s="55"/>
      <c r="PTA1496" s="55"/>
      <c r="PTB1496" s="55"/>
      <c r="PTC1496" s="55"/>
      <c r="PTD1496" s="55"/>
      <c r="PTE1496" s="55"/>
      <c r="PTF1496" s="55"/>
      <c r="PTG1496" s="55"/>
      <c r="PTH1496" s="55"/>
      <c r="PTI1496" s="55"/>
      <c r="PTJ1496" s="55"/>
      <c r="PTK1496" s="55"/>
      <c r="PTL1496" s="55"/>
      <c r="PTM1496" s="55"/>
      <c r="PTN1496" s="55"/>
      <c r="PTO1496" s="55"/>
      <c r="PTP1496" s="55"/>
      <c r="PTQ1496" s="55"/>
      <c r="PTR1496" s="55"/>
      <c r="PTS1496" s="55"/>
      <c r="PTT1496" s="55"/>
      <c r="PTU1496" s="55"/>
      <c r="PTV1496" s="55"/>
      <c r="PTW1496" s="55"/>
      <c r="PTX1496" s="55"/>
      <c r="PTY1496" s="55"/>
      <c r="PTZ1496" s="55"/>
      <c r="PUA1496" s="55"/>
      <c r="PUB1496" s="55"/>
      <c r="PUC1496" s="55"/>
      <c r="PUD1496" s="55"/>
      <c r="PUE1496" s="55"/>
      <c r="PUF1496" s="55"/>
      <c r="PUG1496" s="55"/>
      <c r="PUH1496" s="55"/>
      <c r="PUI1496" s="55"/>
      <c r="PUJ1496" s="55"/>
      <c r="PUK1496" s="55"/>
      <c r="PUL1496" s="55"/>
      <c r="PUM1496" s="55"/>
      <c r="PUN1496" s="55"/>
      <c r="PUO1496" s="55"/>
      <c r="PUP1496" s="55"/>
      <c r="PUQ1496" s="55"/>
      <c r="PUR1496" s="55"/>
      <c r="PUS1496" s="55"/>
      <c r="PUT1496" s="55"/>
      <c r="PUU1496" s="55"/>
      <c r="PUV1496" s="55"/>
      <c r="PUW1496" s="55"/>
      <c r="PUX1496" s="55"/>
      <c r="PUY1496" s="55"/>
      <c r="PUZ1496" s="55"/>
      <c r="PVA1496" s="55"/>
      <c r="PVB1496" s="55"/>
      <c r="PVC1496" s="55"/>
      <c r="PVD1496" s="55"/>
      <c r="PVE1496" s="55"/>
      <c r="PVF1496" s="55"/>
      <c r="PVG1496" s="55"/>
      <c r="PVH1496" s="55"/>
      <c r="PVI1496" s="55"/>
      <c r="PVJ1496" s="55"/>
      <c r="PVK1496" s="55"/>
      <c r="PVL1496" s="55"/>
      <c r="PVM1496" s="55"/>
      <c r="PVN1496" s="55"/>
      <c r="PVO1496" s="55"/>
      <c r="PVP1496" s="55"/>
      <c r="PVQ1496" s="55"/>
      <c r="PVR1496" s="55"/>
      <c r="PVS1496" s="55"/>
      <c r="PVT1496" s="55"/>
      <c r="PVU1496" s="55"/>
      <c r="PVV1496" s="55"/>
      <c r="PVW1496" s="55"/>
      <c r="PVX1496" s="55"/>
      <c r="PVY1496" s="55"/>
      <c r="PVZ1496" s="55"/>
      <c r="PWA1496" s="55"/>
      <c r="PWB1496" s="55"/>
      <c r="PWC1496" s="55"/>
      <c r="PWD1496" s="55"/>
      <c r="PWE1496" s="55"/>
      <c r="PWF1496" s="55"/>
      <c r="PWG1496" s="55"/>
      <c r="PWH1496" s="55"/>
      <c r="PWI1496" s="55"/>
      <c r="PWJ1496" s="55"/>
      <c r="PWK1496" s="55"/>
      <c r="PWL1496" s="55"/>
      <c r="PWM1496" s="55"/>
      <c r="PWN1496" s="55"/>
      <c r="PWO1496" s="55"/>
      <c r="PWP1496" s="55"/>
      <c r="PWQ1496" s="55"/>
      <c r="PWR1496" s="55"/>
      <c r="PWS1496" s="55"/>
      <c r="PWT1496" s="55"/>
      <c r="PWU1496" s="55"/>
      <c r="PWV1496" s="55"/>
      <c r="PWW1496" s="55"/>
      <c r="PWX1496" s="55"/>
      <c r="PWY1496" s="55"/>
      <c r="PWZ1496" s="55"/>
      <c r="PXA1496" s="55"/>
      <c r="PXB1496" s="55"/>
      <c r="PXC1496" s="55"/>
      <c r="PXD1496" s="55"/>
      <c r="PXE1496" s="55"/>
      <c r="PXF1496" s="55"/>
      <c r="PXG1496" s="55"/>
      <c r="PXH1496" s="55"/>
      <c r="PXI1496" s="55"/>
      <c r="PXJ1496" s="55"/>
      <c r="PXK1496" s="55"/>
      <c r="PXL1496" s="55"/>
      <c r="PXM1496" s="55"/>
      <c r="PXN1496" s="55"/>
      <c r="PXO1496" s="55"/>
      <c r="PXP1496" s="55"/>
      <c r="PXQ1496" s="55"/>
      <c r="PXR1496" s="55"/>
      <c r="PXS1496" s="55"/>
      <c r="PXT1496" s="55"/>
      <c r="PXU1496" s="55"/>
      <c r="PXV1496" s="55"/>
      <c r="PXW1496" s="55"/>
      <c r="PXX1496" s="55"/>
      <c r="PXY1496" s="55"/>
      <c r="PXZ1496" s="55"/>
      <c r="PYA1496" s="55"/>
      <c r="PYB1496" s="55"/>
      <c r="PYC1496" s="55"/>
      <c r="PYD1496" s="55"/>
      <c r="PYE1496" s="55"/>
      <c r="PYF1496" s="55"/>
      <c r="PYG1496" s="55"/>
      <c r="PYH1496" s="55"/>
      <c r="PYI1496" s="55"/>
      <c r="PYJ1496" s="55"/>
      <c r="PYK1496" s="55"/>
      <c r="PYL1496" s="55"/>
      <c r="PYM1496" s="55"/>
      <c r="PYN1496" s="55"/>
      <c r="PYO1496" s="55"/>
      <c r="PYP1496" s="55"/>
      <c r="PYQ1496" s="55"/>
      <c r="PYR1496" s="55"/>
      <c r="PYS1496" s="55"/>
      <c r="PYT1496" s="55"/>
      <c r="PYU1496" s="55"/>
      <c r="PYV1496" s="55"/>
      <c r="PYW1496" s="55"/>
      <c r="PYX1496" s="55"/>
      <c r="PYY1496" s="55"/>
      <c r="PYZ1496" s="55"/>
      <c r="PZA1496" s="55"/>
      <c r="PZB1496" s="55"/>
      <c r="PZC1496" s="55"/>
      <c r="PZD1496" s="55"/>
      <c r="PZE1496" s="55"/>
      <c r="PZF1496" s="55"/>
      <c r="PZG1496" s="55"/>
      <c r="PZH1496" s="55"/>
      <c r="PZI1496" s="55"/>
      <c r="PZJ1496" s="55"/>
      <c r="PZK1496" s="55"/>
      <c r="PZL1496" s="55"/>
      <c r="PZM1496" s="55"/>
      <c r="PZN1496" s="55"/>
      <c r="PZO1496" s="55"/>
      <c r="PZP1496" s="55"/>
      <c r="PZQ1496" s="55"/>
      <c r="PZR1496" s="55"/>
      <c r="PZS1496" s="55"/>
      <c r="PZT1496" s="55"/>
      <c r="PZU1496" s="55"/>
      <c r="PZV1496" s="55"/>
      <c r="PZW1496" s="55"/>
      <c r="PZX1496" s="55"/>
      <c r="PZY1496" s="55"/>
      <c r="PZZ1496" s="55"/>
      <c r="QAA1496" s="55"/>
      <c r="QAB1496" s="55"/>
      <c r="QAC1496" s="55"/>
      <c r="QAD1496" s="55"/>
      <c r="QAE1496" s="55"/>
      <c r="QAF1496" s="55"/>
      <c r="QAG1496" s="55"/>
      <c r="QAH1496" s="55"/>
      <c r="QAI1496" s="55"/>
      <c r="QAJ1496" s="55"/>
      <c r="QAK1496" s="55"/>
      <c r="QAL1496" s="55"/>
      <c r="QAM1496" s="55"/>
      <c r="QAN1496" s="55"/>
      <c r="QAO1496" s="55"/>
      <c r="QAP1496" s="55"/>
      <c r="QAQ1496" s="55"/>
      <c r="QAR1496" s="55"/>
      <c r="QAS1496" s="55"/>
      <c r="QAT1496" s="55"/>
      <c r="QAU1496" s="55"/>
      <c r="QAV1496" s="55"/>
      <c r="QAW1496" s="55"/>
      <c r="QAX1496" s="55"/>
      <c r="QAY1496" s="55"/>
      <c r="QAZ1496" s="55"/>
      <c r="QBA1496" s="55"/>
      <c r="QBB1496" s="55"/>
      <c r="QBC1496" s="55"/>
      <c r="QBD1496" s="55"/>
      <c r="QBE1496" s="55"/>
      <c r="QBF1496" s="55"/>
      <c r="QBG1496" s="55"/>
      <c r="QBH1496" s="55"/>
      <c r="QBI1496" s="55"/>
      <c r="QBJ1496" s="55"/>
      <c r="QBK1496" s="55"/>
      <c r="QBL1496" s="55"/>
      <c r="QBM1496" s="55"/>
      <c r="QBN1496" s="55"/>
      <c r="QBO1496" s="55"/>
      <c r="QBP1496" s="55"/>
      <c r="QBQ1496" s="55"/>
      <c r="QBR1496" s="55"/>
      <c r="QBS1496" s="55"/>
      <c r="QBT1496" s="55"/>
      <c r="QBU1496" s="55"/>
      <c r="QBV1496" s="55"/>
      <c r="QBW1496" s="55"/>
      <c r="QBX1496" s="55"/>
      <c r="QBY1496" s="55"/>
      <c r="QBZ1496" s="55"/>
      <c r="QCA1496" s="55"/>
      <c r="QCB1496" s="55"/>
      <c r="QCC1496" s="55"/>
      <c r="QCD1496" s="55"/>
      <c r="QCE1496" s="55"/>
      <c r="QCF1496" s="55"/>
      <c r="QCG1496" s="55"/>
      <c r="QCH1496" s="55"/>
      <c r="QCI1496" s="55"/>
      <c r="QCJ1496" s="55"/>
      <c r="QCK1496" s="55"/>
      <c r="QCL1496" s="55"/>
      <c r="QCM1496" s="55"/>
      <c r="QCN1496" s="55"/>
      <c r="QCO1496" s="55"/>
      <c r="QCP1496" s="55"/>
      <c r="QCQ1496" s="55"/>
      <c r="QCR1496" s="55"/>
      <c r="QCS1496" s="55"/>
      <c r="QCT1496" s="55"/>
      <c r="QCU1496" s="55"/>
      <c r="QCV1496" s="55"/>
      <c r="QCW1496" s="55"/>
      <c r="QCX1496" s="55"/>
      <c r="QCY1496" s="55"/>
      <c r="QCZ1496" s="55"/>
      <c r="QDA1496" s="55"/>
      <c r="QDB1496" s="55"/>
      <c r="QDC1496" s="55"/>
      <c r="QDD1496" s="55"/>
      <c r="QDE1496" s="55"/>
      <c r="QDF1496" s="55"/>
      <c r="QDG1496" s="55"/>
      <c r="QDH1496" s="55"/>
      <c r="QDI1496" s="55"/>
      <c r="QDJ1496" s="55"/>
      <c r="QDK1496" s="55"/>
      <c r="QDL1496" s="55"/>
      <c r="QDM1496" s="55"/>
      <c r="QDN1496" s="55"/>
      <c r="QDO1496" s="55"/>
      <c r="QDP1496" s="55"/>
      <c r="QDQ1496" s="55"/>
      <c r="QDR1496" s="55"/>
      <c r="QDS1496" s="55"/>
      <c r="QDT1496" s="55"/>
      <c r="QDU1496" s="55"/>
      <c r="QDV1496" s="55"/>
      <c r="QDW1496" s="55"/>
      <c r="QDX1496" s="55"/>
      <c r="QDY1496" s="55"/>
      <c r="QDZ1496" s="55"/>
      <c r="QEA1496" s="55"/>
      <c r="QEB1496" s="55"/>
      <c r="QEC1496" s="55"/>
      <c r="QED1496" s="55"/>
      <c r="QEE1496" s="55"/>
      <c r="QEF1496" s="55"/>
      <c r="QEG1496" s="55"/>
      <c r="QEH1496" s="55"/>
      <c r="QEI1496" s="55"/>
      <c r="QEJ1496" s="55"/>
      <c r="QEK1496" s="55"/>
      <c r="QEL1496" s="55"/>
      <c r="QEM1496" s="55"/>
      <c r="QEN1496" s="55"/>
      <c r="QEO1496" s="55"/>
      <c r="QEP1496" s="55"/>
      <c r="QEQ1496" s="55"/>
      <c r="QER1496" s="55"/>
      <c r="QES1496" s="55"/>
      <c r="QET1496" s="55"/>
      <c r="QEU1496" s="55"/>
      <c r="QEV1496" s="55"/>
      <c r="QEW1496" s="55"/>
      <c r="QEX1496" s="55"/>
      <c r="QEY1496" s="55"/>
      <c r="QEZ1496" s="55"/>
      <c r="QFA1496" s="55"/>
      <c r="QFB1496" s="55"/>
      <c r="QFC1496" s="55"/>
      <c r="QFD1496" s="55"/>
      <c r="QFE1496" s="55"/>
      <c r="QFF1496" s="55"/>
      <c r="QFG1496" s="55"/>
      <c r="QFH1496" s="55"/>
      <c r="QFI1496" s="55"/>
      <c r="QFJ1496" s="55"/>
      <c r="QFK1496" s="55"/>
      <c r="QFL1496" s="55"/>
      <c r="QFM1496" s="55"/>
      <c r="QFN1496" s="55"/>
      <c r="QFO1496" s="55"/>
      <c r="QFP1496" s="55"/>
      <c r="QFQ1496" s="55"/>
      <c r="QFR1496" s="55"/>
      <c r="QFS1496" s="55"/>
      <c r="QFT1496" s="55"/>
      <c r="QFU1496" s="55"/>
      <c r="QFV1496" s="55"/>
      <c r="QFW1496" s="55"/>
      <c r="QFX1496" s="55"/>
      <c r="QFY1496" s="55"/>
      <c r="QFZ1496" s="55"/>
      <c r="QGA1496" s="55"/>
      <c r="QGB1496" s="55"/>
      <c r="QGC1496" s="55"/>
      <c r="QGD1496" s="55"/>
      <c r="QGE1496" s="55"/>
      <c r="QGF1496" s="55"/>
      <c r="QGG1496" s="55"/>
      <c r="QGH1496" s="55"/>
      <c r="QGI1496" s="55"/>
      <c r="QGJ1496" s="55"/>
      <c r="QGK1496" s="55"/>
      <c r="QGL1496" s="55"/>
      <c r="QGM1496" s="55"/>
      <c r="QGN1496" s="55"/>
      <c r="QGO1496" s="55"/>
      <c r="QGP1496" s="55"/>
      <c r="QGQ1496" s="55"/>
      <c r="QGR1496" s="55"/>
      <c r="QGS1496" s="55"/>
      <c r="QGT1496" s="55"/>
      <c r="QGU1496" s="55"/>
      <c r="QGV1496" s="55"/>
      <c r="QGW1496" s="55"/>
      <c r="QGX1496" s="55"/>
      <c r="QGY1496" s="55"/>
      <c r="QGZ1496" s="55"/>
      <c r="QHA1496" s="55"/>
      <c r="QHB1496" s="55"/>
      <c r="QHC1496" s="55"/>
      <c r="QHD1496" s="55"/>
      <c r="QHE1496" s="55"/>
      <c r="QHF1496" s="55"/>
      <c r="QHG1496" s="55"/>
      <c r="QHH1496" s="55"/>
      <c r="QHI1496" s="55"/>
      <c r="QHJ1496" s="55"/>
      <c r="QHK1496" s="55"/>
      <c r="QHL1496" s="55"/>
      <c r="QHM1496" s="55"/>
      <c r="QHN1496" s="55"/>
      <c r="QHO1496" s="55"/>
      <c r="QHP1496" s="55"/>
      <c r="QHQ1496" s="55"/>
      <c r="QHR1496" s="55"/>
      <c r="QHS1496" s="55"/>
      <c r="QHT1496" s="55"/>
      <c r="QHU1496" s="55"/>
      <c r="QHV1496" s="55"/>
      <c r="QHW1496" s="55"/>
      <c r="QHX1496" s="55"/>
      <c r="QHY1496" s="55"/>
      <c r="QHZ1496" s="55"/>
      <c r="QIA1496" s="55"/>
      <c r="QIB1496" s="55"/>
      <c r="QIC1496" s="55"/>
      <c r="QID1496" s="55"/>
      <c r="QIE1496" s="55"/>
      <c r="QIF1496" s="55"/>
      <c r="QIG1496" s="55"/>
      <c r="QIH1496" s="55"/>
      <c r="QII1496" s="55"/>
      <c r="QIJ1496" s="55"/>
      <c r="QIK1496" s="55"/>
      <c r="QIL1496" s="55"/>
      <c r="QIM1496" s="55"/>
      <c r="QIN1496" s="55"/>
      <c r="QIO1496" s="55"/>
      <c r="QIP1496" s="55"/>
      <c r="QIQ1496" s="55"/>
      <c r="QIR1496" s="55"/>
      <c r="QIS1496" s="55"/>
      <c r="QIT1496" s="55"/>
      <c r="QIU1496" s="55"/>
      <c r="QIV1496" s="55"/>
      <c r="QIW1496" s="55"/>
      <c r="QIX1496" s="55"/>
      <c r="QIY1496" s="55"/>
      <c r="QIZ1496" s="55"/>
      <c r="QJA1496" s="55"/>
      <c r="QJB1496" s="55"/>
      <c r="QJC1496" s="55"/>
      <c r="QJD1496" s="55"/>
      <c r="QJE1496" s="55"/>
      <c r="QJF1496" s="55"/>
      <c r="QJG1496" s="55"/>
      <c r="QJH1496" s="55"/>
      <c r="QJI1496" s="55"/>
      <c r="QJJ1496" s="55"/>
      <c r="QJK1496" s="55"/>
      <c r="QJL1496" s="55"/>
      <c r="QJM1496" s="55"/>
      <c r="QJN1496" s="55"/>
      <c r="QJO1496" s="55"/>
      <c r="QJP1496" s="55"/>
      <c r="QJQ1496" s="55"/>
      <c r="QJR1496" s="55"/>
      <c r="QJS1496" s="55"/>
      <c r="QJT1496" s="55"/>
      <c r="QJU1496" s="55"/>
      <c r="QJV1496" s="55"/>
      <c r="QJW1496" s="55"/>
      <c r="QJX1496" s="55"/>
      <c r="QJY1496" s="55"/>
      <c r="QJZ1496" s="55"/>
      <c r="QKA1496" s="55"/>
      <c r="QKB1496" s="55"/>
      <c r="QKC1496" s="55"/>
      <c r="QKD1496" s="55"/>
      <c r="QKE1496" s="55"/>
      <c r="QKF1496" s="55"/>
      <c r="QKG1496" s="55"/>
      <c r="QKH1496" s="55"/>
      <c r="QKI1496" s="55"/>
      <c r="QKJ1496" s="55"/>
      <c r="QKK1496" s="55"/>
      <c r="QKL1496" s="55"/>
      <c r="QKM1496" s="55"/>
      <c r="QKN1496" s="55"/>
      <c r="QKO1496" s="55"/>
      <c r="QKP1496" s="55"/>
      <c r="QKQ1496" s="55"/>
      <c r="QKR1496" s="55"/>
      <c r="QKS1496" s="55"/>
      <c r="QKT1496" s="55"/>
      <c r="QKU1496" s="55"/>
      <c r="QKV1496" s="55"/>
      <c r="QKW1496" s="55"/>
      <c r="QKX1496" s="55"/>
      <c r="QKY1496" s="55"/>
      <c r="QKZ1496" s="55"/>
      <c r="QLA1496" s="55"/>
      <c r="QLB1496" s="55"/>
      <c r="QLC1496" s="55"/>
      <c r="QLD1496" s="55"/>
      <c r="QLE1496" s="55"/>
      <c r="QLF1496" s="55"/>
      <c r="QLG1496" s="55"/>
      <c r="QLH1496" s="55"/>
      <c r="QLI1496" s="55"/>
      <c r="QLJ1496" s="55"/>
      <c r="QLK1496" s="55"/>
      <c r="QLL1496" s="55"/>
      <c r="QLM1496" s="55"/>
      <c r="QLN1496" s="55"/>
      <c r="QLO1496" s="55"/>
      <c r="QLP1496" s="55"/>
      <c r="QLQ1496" s="55"/>
      <c r="QLR1496" s="55"/>
      <c r="QLS1496" s="55"/>
      <c r="QLT1496" s="55"/>
      <c r="QLU1496" s="55"/>
      <c r="QLV1496" s="55"/>
      <c r="QLW1496" s="55"/>
      <c r="QLX1496" s="55"/>
      <c r="QLY1496" s="55"/>
      <c r="QLZ1496" s="55"/>
      <c r="QMA1496" s="55"/>
      <c r="QMB1496" s="55"/>
      <c r="QMC1496" s="55"/>
      <c r="QMD1496" s="55"/>
      <c r="QME1496" s="55"/>
      <c r="QMF1496" s="55"/>
      <c r="QMG1496" s="55"/>
      <c r="QMH1496" s="55"/>
      <c r="QMI1496" s="55"/>
      <c r="QMJ1496" s="55"/>
      <c r="QMK1496" s="55"/>
      <c r="QML1496" s="55"/>
      <c r="QMM1496" s="55"/>
      <c r="QMN1496" s="55"/>
      <c r="QMO1496" s="55"/>
      <c r="QMP1496" s="55"/>
      <c r="QMQ1496" s="55"/>
      <c r="QMR1496" s="55"/>
      <c r="QMS1496" s="55"/>
      <c r="QMT1496" s="55"/>
      <c r="QMU1496" s="55"/>
      <c r="QMV1496" s="55"/>
      <c r="QMW1496" s="55"/>
      <c r="QMX1496" s="55"/>
      <c r="QMY1496" s="55"/>
      <c r="QMZ1496" s="55"/>
      <c r="QNA1496" s="55"/>
      <c r="QNB1496" s="55"/>
      <c r="QNC1496" s="55"/>
      <c r="QND1496" s="55"/>
      <c r="QNE1496" s="55"/>
      <c r="QNF1496" s="55"/>
      <c r="QNG1496" s="55"/>
      <c r="QNH1496" s="55"/>
      <c r="QNI1496" s="55"/>
      <c r="QNJ1496" s="55"/>
      <c r="QNK1496" s="55"/>
      <c r="QNL1496" s="55"/>
      <c r="QNM1496" s="55"/>
      <c r="QNN1496" s="55"/>
      <c r="QNO1496" s="55"/>
      <c r="QNP1496" s="55"/>
      <c r="QNQ1496" s="55"/>
      <c r="QNR1496" s="55"/>
      <c r="QNS1496" s="55"/>
      <c r="QNT1496" s="55"/>
      <c r="QNU1496" s="55"/>
      <c r="QNV1496" s="55"/>
      <c r="QNW1496" s="55"/>
      <c r="QNX1496" s="55"/>
      <c r="QNY1496" s="55"/>
      <c r="QNZ1496" s="55"/>
      <c r="QOA1496" s="55"/>
      <c r="QOB1496" s="55"/>
      <c r="QOC1496" s="55"/>
      <c r="QOD1496" s="55"/>
      <c r="QOE1496" s="55"/>
      <c r="QOF1496" s="55"/>
      <c r="QOG1496" s="55"/>
      <c r="QOH1496" s="55"/>
      <c r="QOI1496" s="55"/>
      <c r="QOJ1496" s="55"/>
      <c r="QOK1496" s="55"/>
      <c r="QOL1496" s="55"/>
      <c r="QOM1496" s="55"/>
      <c r="QON1496" s="55"/>
      <c r="QOO1496" s="55"/>
      <c r="QOP1496" s="55"/>
      <c r="QOQ1496" s="55"/>
      <c r="QOR1496" s="55"/>
      <c r="QOS1496" s="55"/>
      <c r="QOT1496" s="55"/>
      <c r="QOU1496" s="55"/>
      <c r="QOV1496" s="55"/>
      <c r="QOW1496" s="55"/>
      <c r="QOX1496" s="55"/>
      <c r="QOY1496" s="55"/>
      <c r="QOZ1496" s="55"/>
      <c r="QPA1496" s="55"/>
      <c r="QPB1496" s="55"/>
      <c r="QPC1496" s="55"/>
      <c r="QPD1496" s="55"/>
      <c r="QPE1496" s="55"/>
      <c r="QPF1496" s="55"/>
      <c r="QPG1496" s="55"/>
      <c r="QPH1496" s="55"/>
      <c r="QPI1496" s="55"/>
      <c r="QPJ1496" s="55"/>
      <c r="QPK1496" s="55"/>
      <c r="QPL1496" s="55"/>
      <c r="QPM1496" s="55"/>
      <c r="QPN1496" s="55"/>
      <c r="QPO1496" s="55"/>
      <c r="QPP1496" s="55"/>
      <c r="QPQ1496" s="55"/>
      <c r="QPR1496" s="55"/>
      <c r="QPS1496" s="55"/>
      <c r="QPT1496" s="55"/>
      <c r="QPU1496" s="55"/>
      <c r="QPV1496" s="55"/>
      <c r="QPW1496" s="55"/>
      <c r="QPX1496" s="55"/>
      <c r="QPY1496" s="55"/>
      <c r="QPZ1496" s="55"/>
      <c r="QQA1496" s="55"/>
      <c r="QQB1496" s="55"/>
      <c r="QQC1496" s="55"/>
      <c r="QQD1496" s="55"/>
      <c r="QQE1496" s="55"/>
      <c r="QQF1496" s="55"/>
      <c r="QQG1496" s="55"/>
      <c r="QQH1496" s="55"/>
      <c r="QQI1496" s="55"/>
      <c r="QQJ1496" s="55"/>
      <c r="QQK1496" s="55"/>
      <c r="QQL1496" s="55"/>
      <c r="QQM1496" s="55"/>
      <c r="QQN1496" s="55"/>
      <c r="QQO1496" s="55"/>
      <c r="QQP1496" s="55"/>
      <c r="QQQ1496" s="55"/>
      <c r="QQR1496" s="55"/>
      <c r="QQS1496" s="55"/>
      <c r="QQT1496" s="55"/>
      <c r="QQU1496" s="55"/>
      <c r="QQV1496" s="55"/>
      <c r="QQW1496" s="55"/>
      <c r="QQX1496" s="55"/>
      <c r="QQY1496" s="55"/>
      <c r="QQZ1496" s="55"/>
      <c r="QRA1496" s="55"/>
      <c r="QRB1496" s="55"/>
      <c r="QRC1496" s="55"/>
      <c r="QRD1496" s="55"/>
      <c r="QRE1496" s="55"/>
      <c r="QRF1496" s="55"/>
      <c r="QRG1496" s="55"/>
      <c r="QRH1496" s="55"/>
      <c r="QRI1496" s="55"/>
      <c r="QRJ1496" s="55"/>
      <c r="QRK1496" s="55"/>
      <c r="QRL1496" s="55"/>
      <c r="QRM1496" s="55"/>
      <c r="QRN1496" s="55"/>
      <c r="QRO1496" s="55"/>
      <c r="QRP1496" s="55"/>
      <c r="QRQ1496" s="55"/>
      <c r="QRR1496" s="55"/>
      <c r="QRS1496" s="55"/>
      <c r="QRT1496" s="55"/>
      <c r="QRU1496" s="55"/>
      <c r="QRV1496" s="55"/>
      <c r="QRW1496" s="55"/>
      <c r="QRX1496" s="55"/>
      <c r="QRY1496" s="55"/>
      <c r="QRZ1496" s="55"/>
      <c r="QSA1496" s="55"/>
      <c r="QSB1496" s="55"/>
      <c r="QSC1496" s="55"/>
      <c r="QSD1496" s="55"/>
      <c r="QSE1496" s="55"/>
      <c r="QSF1496" s="55"/>
      <c r="QSG1496" s="55"/>
      <c r="QSH1496" s="55"/>
      <c r="QSI1496" s="55"/>
      <c r="QSJ1496" s="55"/>
      <c r="QSK1496" s="55"/>
      <c r="QSL1496" s="55"/>
      <c r="QSM1496" s="55"/>
      <c r="QSN1496" s="55"/>
      <c r="QSO1496" s="55"/>
      <c r="QSP1496" s="55"/>
      <c r="QSQ1496" s="55"/>
      <c r="QSR1496" s="55"/>
      <c r="QSS1496" s="55"/>
      <c r="QST1496" s="55"/>
      <c r="QSU1496" s="55"/>
      <c r="QSV1496" s="55"/>
      <c r="QSW1496" s="55"/>
      <c r="QSX1496" s="55"/>
      <c r="QSY1496" s="55"/>
      <c r="QSZ1496" s="55"/>
      <c r="QTA1496" s="55"/>
      <c r="QTB1496" s="55"/>
      <c r="QTC1496" s="55"/>
      <c r="QTD1496" s="55"/>
      <c r="QTE1496" s="55"/>
      <c r="QTF1496" s="55"/>
      <c r="QTG1496" s="55"/>
      <c r="QTH1496" s="55"/>
      <c r="QTI1496" s="55"/>
      <c r="QTJ1496" s="55"/>
      <c r="QTK1496" s="55"/>
      <c r="QTL1496" s="55"/>
      <c r="QTM1496" s="55"/>
      <c r="QTN1496" s="55"/>
      <c r="QTO1496" s="55"/>
      <c r="QTP1496" s="55"/>
      <c r="QTQ1496" s="55"/>
      <c r="QTR1496" s="55"/>
      <c r="QTS1496" s="55"/>
      <c r="QTT1496" s="55"/>
      <c r="QTU1496" s="55"/>
      <c r="QTV1496" s="55"/>
      <c r="QTW1496" s="55"/>
      <c r="QTX1496" s="55"/>
      <c r="QTY1496" s="55"/>
      <c r="QTZ1496" s="55"/>
      <c r="QUA1496" s="55"/>
      <c r="QUB1496" s="55"/>
      <c r="QUC1496" s="55"/>
      <c r="QUD1496" s="55"/>
      <c r="QUE1496" s="55"/>
      <c r="QUF1496" s="55"/>
      <c r="QUG1496" s="55"/>
      <c r="QUH1496" s="55"/>
      <c r="QUI1496" s="55"/>
      <c r="QUJ1496" s="55"/>
      <c r="QUK1496" s="55"/>
      <c r="QUL1496" s="55"/>
      <c r="QUM1496" s="55"/>
      <c r="QUN1496" s="55"/>
      <c r="QUO1496" s="55"/>
      <c r="QUP1496" s="55"/>
      <c r="QUQ1496" s="55"/>
      <c r="QUR1496" s="55"/>
      <c r="QUS1496" s="55"/>
      <c r="QUT1496" s="55"/>
      <c r="QUU1496" s="55"/>
      <c r="QUV1496" s="55"/>
      <c r="QUW1496" s="55"/>
      <c r="QUX1496" s="55"/>
      <c r="QUY1496" s="55"/>
      <c r="QUZ1496" s="55"/>
      <c r="QVA1496" s="55"/>
      <c r="QVB1496" s="55"/>
      <c r="QVC1496" s="55"/>
      <c r="QVD1496" s="55"/>
      <c r="QVE1496" s="55"/>
      <c r="QVF1496" s="55"/>
      <c r="QVG1496" s="55"/>
      <c r="QVH1496" s="55"/>
      <c r="QVI1496" s="55"/>
      <c r="QVJ1496" s="55"/>
      <c r="QVK1496" s="55"/>
      <c r="QVL1496" s="55"/>
      <c r="QVM1496" s="55"/>
      <c r="QVN1496" s="55"/>
      <c r="QVO1496" s="55"/>
      <c r="QVP1496" s="55"/>
      <c r="QVQ1496" s="55"/>
      <c r="QVR1496" s="55"/>
      <c r="QVS1496" s="55"/>
      <c r="QVT1496" s="55"/>
      <c r="QVU1496" s="55"/>
      <c r="QVV1496" s="55"/>
      <c r="QVW1496" s="55"/>
      <c r="QVX1496" s="55"/>
      <c r="QVY1496" s="55"/>
      <c r="QVZ1496" s="55"/>
      <c r="QWA1496" s="55"/>
      <c r="QWB1496" s="55"/>
      <c r="QWC1496" s="55"/>
      <c r="QWD1496" s="55"/>
      <c r="QWE1496" s="55"/>
      <c r="QWF1496" s="55"/>
      <c r="QWG1496" s="55"/>
      <c r="QWH1496" s="55"/>
      <c r="QWI1496" s="55"/>
      <c r="QWJ1496" s="55"/>
      <c r="QWK1496" s="55"/>
      <c r="QWL1496" s="55"/>
      <c r="QWM1496" s="55"/>
      <c r="QWN1496" s="55"/>
      <c r="QWO1496" s="55"/>
      <c r="QWP1496" s="55"/>
      <c r="QWQ1496" s="55"/>
      <c r="QWR1496" s="55"/>
      <c r="QWS1496" s="55"/>
      <c r="QWT1496" s="55"/>
      <c r="QWU1496" s="55"/>
      <c r="QWV1496" s="55"/>
      <c r="QWW1496" s="55"/>
      <c r="QWX1496" s="55"/>
      <c r="QWY1496" s="55"/>
      <c r="QWZ1496" s="55"/>
      <c r="QXA1496" s="55"/>
      <c r="QXB1496" s="55"/>
      <c r="QXC1496" s="55"/>
      <c r="QXD1496" s="55"/>
      <c r="QXE1496" s="55"/>
      <c r="QXF1496" s="55"/>
      <c r="QXG1496" s="55"/>
      <c r="QXH1496" s="55"/>
      <c r="QXI1496" s="55"/>
      <c r="QXJ1496" s="55"/>
      <c r="QXK1496" s="55"/>
      <c r="QXL1496" s="55"/>
      <c r="QXM1496" s="55"/>
      <c r="QXN1496" s="55"/>
      <c r="QXO1496" s="55"/>
      <c r="QXP1496" s="55"/>
      <c r="QXQ1496" s="55"/>
      <c r="QXR1496" s="55"/>
      <c r="QXS1496" s="55"/>
      <c r="QXT1496" s="55"/>
      <c r="QXU1496" s="55"/>
      <c r="QXV1496" s="55"/>
      <c r="QXW1496" s="55"/>
      <c r="QXX1496" s="55"/>
      <c r="QXY1496" s="55"/>
      <c r="QXZ1496" s="55"/>
      <c r="QYA1496" s="55"/>
      <c r="QYB1496" s="55"/>
      <c r="QYC1496" s="55"/>
      <c r="QYD1496" s="55"/>
      <c r="QYE1496" s="55"/>
      <c r="QYF1496" s="55"/>
      <c r="QYG1496" s="55"/>
      <c r="QYH1496" s="55"/>
      <c r="QYI1496" s="55"/>
      <c r="QYJ1496" s="55"/>
      <c r="QYK1496" s="55"/>
      <c r="QYL1496" s="55"/>
      <c r="QYM1496" s="55"/>
      <c r="QYN1496" s="55"/>
      <c r="QYO1496" s="55"/>
      <c r="QYP1496" s="55"/>
      <c r="QYQ1496" s="55"/>
      <c r="QYR1496" s="55"/>
      <c r="QYS1496" s="55"/>
      <c r="QYT1496" s="55"/>
      <c r="QYU1496" s="55"/>
      <c r="QYV1496" s="55"/>
      <c r="QYW1496" s="55"/>
      <c r="QYX1496" s="55"/>
      <c r="QYY1496" s="55"/>
      <c r="QYZ1496" s="55"/>
      <c r="QZA1496" s="55"/>
      <c r="QZB1496" s="55"/>
      <c r="QZC1496" s="55"/>
      <c r="QZD1496" s="55"/>
      <c r="QZE1496" s="55"/>
      <c r="QZF1496" s="55"/>
      <c r="QZG1496" s="55"/>
      <c r="QZH1496" s="55"/>
      <c r="QZI1496" s="55"/>
      <c r="QZJ1496" s="55"/>
      <c r="QZK1496" s="55"/>
      <c r="QZL1496" s="55"/>
      <c r="QZM1496" s="55"/>
      <c r="QZN1496" s="55"/>
      <c r="QZO1496" s="55"/>
      <c r="QZP1496" s="55"/>
      <c r="QZQ1496" s="55"/>
      <c r="QZR1496" s="55"/>
      <c r="QZS1496" s="55"/>
      <c r="QZT1496" s="55"/>
      <c r="QZU1496" s="55"/>
      <c r="QZV1496" s="55"/>
      <c r="QZW1496" s="55"/>
      <c r="QZX1496" s="55"/>
      <c r="QZY1496" s="55"/>
      <c r="QZZ1496" s="55"/>
      <c r="RAA1496" s="55"/>
      <c r="RAB1496" s="55"/>
      <c r="RAC1496" s="55"/>
      <c r="RAD1496" s="55"/>
      <c r="RAE1496" s="55"/>
      <c r="RAF1496" s="55"/>
      <c r="RAG1496" s="55"/>
      <c r="RAH1496" s="55"/>
      <c r="RAI1496" s="55"/>
      <c r="RAJ1496" s="55"/>
      <c r="RAK1496" s="55"/>
      <c r="RAL1496" s="55"/>
      <c r="RAM1496" s="55"/>
      <c r="RAN1496" s="55"/>
      <c r="RAO1496" s="55"/>
      <c r="RAP1496" s="55"/>
      <c r="RAQ1496" s="55"/>
      <c r="RAR1496" s="55"/>
      <c r="RAS1496" s="55"/>
      <c r="RAT1496" s="55"/>
      <c r="RAU1496" s="55"/>
      <c r="RAV1496" s="55"/>
      <c r="RAW1496" s="55"/>
      <c r="RAX1496" s="55"/>
      <c r="RAY1496" s="55"/>
      <c r="RAZ1496" s="55"/>
      <c r="RBA1496" s="55"/>
      <c r="RBB1496" s="55"/>
      <c r="RBC1496" s="55"/>
      <c r="RBD1496" s="55"/>
      <c r="RBE1496" s="55"/>
      <c r="RBF1496" s="55"/>
      <c r="RBG1496" s="55"/>
      <c r="RBH1496" s="55"/>
      <c r="RBI1496" s="55"/>
      <c r="RBJ1496" s="55"/>
      <c r="RBK1496" s="55"/>
      <c r="RBL1496" s="55"/>
      <c r="RBM1496" s="55"/>
      <c r="RBN1496" s="55"/>
      <c r="RBO1496" s="55"/>
      <c r="RBP1496" s="55"/>
      <c r="RBQ1496" s="55"/>
      <c r="RBR1496" s="55"/>
      <c r="RBS1496" s="55"/>
      <c r="RBT1496" s="55"/>
      <c r="RBU1496" s="55"/>
      <c r="RBV1496" s="55"/>
      <c r="RBW1496" s="55"/>
      <c r="RBX1496" s="55"/>
      <c r="RBY1496" s="55"/>
      <c r="RBZ1496" s="55"/>
      <c r="RCA1496" s="55"/>
      <c r="RCB1496" s="55"/>
      <c r="RCC1496" s="55"/>
      <c r="RCD1496" s="55"/>
      <c r="RCE1496" s="55"/>
      <c r="RCF1496" s="55"/>
      <c r="RCG1496" s="55"/>
      <c r="RCH1496" s="55"/>
      <c r="RCI1496" s="55"/>
      <c r="RCJ1496" s="55"/>
      <c r="RCK1496" s="55"/>
      <c r="RCL1496" s="55"/>
      <c r="RCM1496" s="55"/>
      <c r="RCN1496" s="55"/>
      <c r="RCO1496" s="55"/>
      <c r="RCP1496" s="55"/>
      <c r="RCQ1496" s="55"/>
      <c r="RCR1496" s="55"/>
      <c r="RCS1496" s="55"/>
      <c r="RCT1496" s="55"/>
      <c r="RCU1496" s="55"/>
      <c r="RCV1496" s="55"/>
      <c r="RCW1496" s="55"/>
      <c r="RCX1496" s="55"/>
      <c r="RCY1496" s="55"/>
      <c r="RCZ1496" s="55"/>
      <c r="RDA1496" s="55"/>
      <c r="RDB1496" s="55"/>
      <c r="RDC1496" s="55"/>
      <c r="RDD1496" s="55"/>
      <c r="RDE1496" s="55"/>
      <c r="RDF1496" s="55"/>
      <c r="RDG1496" s="55"/>
      <c r="RDH1496" s="55"/>
      <c r="RDI1496" s="55"/>
      <c r="RDJ1496" s="55"/>
      <c r="RDK1496" s="55"/>
      <c r="RDL1496" s="55"/>
      <c r="RDM1496" s="55"/>
      <c r="RDN1496" s="55"/>
      <c r="RDO1496" s="55"/>
      <c r="RDP1496" s="55"/>
      <c r="RDQ1496" s="55"/>
      <c r="RDR1496" s="55"/>
      <c r="RDS1496" s="55"/>
      <c r="RDT1496" s="55"/>
      <c r="RDU1496" s="55"/>
      <c r="RDV1496" s="55"/>
      <c r="RDW1496" s="55"/>
      <c r="RDX1496" s="55"/>
      <c r="RDY1496" s="55"/>
      <c r="RDZ1496" s="55"/>
      <c r="REA1496" s="55"/>
      <c r="REB1496" s="55"/>
      <c r="REC1496" s="55"/>
      <c r="RED1496" s="55"/>
      <c r="REE1496" s="55"/>
      <c r="REF1496" s="55"/>
      <c r="REG1496" s="55"/>
      <c r="REH1496" s="55"/>
      <c r="REI1496" s="55"/>
      <c r="REJ1496" s="55"/>
      <c r="REK1496" s="55"/>
      <c r="REL1496" s="55"/>
      <c r="REM1496" s="55"/>
      <c r="REN1496" s="55"/>
      <c r="REO1496" s="55"/>
      <c r="REP1496" s="55"/>
      <c r="REQ1496" s="55"/>
      <c r="RER1496" s="55"/>
      <c r="RES1496" s="55"/>
      <c r="RET1496" s="55"/>
      <c r="REU1496" s="55"/>
      <c r="REV1496" s="55"/>
      <c r="REW1496" s="55"/>
      <c r="REX1496" s="55"/>
      <c r="REY1496" s="55"/>
      <c r="REZ1496" s="55"/>
      <c r="RFA1496" s="55"/>
      <c r="RFB1496" s="55"/>
      <c r="RFC1496" s="55"/>
      <c r="RFD1496" s="55"/>
      <c r="RFE1496" s="55"/>
      <c r="RFF1496" s="55"/>
      <c r="RFG1496" s="55"/>
      <c r="RFH1496" s="55"/>
      <c r="RFI1496" s="55"/>
      <c r="RFJ1496" s="55"/>
      <c r="RFK1496" s="55"/>
      <c r="RFL1496" s="55"/>
      <c r="RFM1496" s="55"/>
      <c r="RFN1496" s="55"/>
      <c r="RFO1496" s="55"/>
      <c r="RFP1496" s="55"/>
      <c r="RFQ1496" s="55"/>
      <c r="RFR1496" s="55"/>
      <c r="RFS1496" s="55"/>
      <c r="RFT1496" s="55"/>
      <c r="RFU1496" s="55"/>
      <c r="RFV1496" s="55"/>
      <c r="RFW1496" s="55"/>
      <c r="RFX1496" s="55"/>
      <c r="RFY1496" s="55"/>
      <c r="RFZ1496" s="55"/>
      <c r="RGA1496" s="55"/>
      <c r="RGB1496" s="55"/>
      <c r="RGC1496" s="55"/>
      <c r="RGD1496" s="55"/>
      <c r="RGE1496" s="55"/>
      <c r="RGF1496" s="55"/>
      <c r="RGG1496" s="55"/>
      <c r="RGH1496" s="55"/>
      <c r="RGI1496" s="55"/>
      <c r="RGJ1496" s="55"/>
      <c r="RGK1496" s="55"/>
      <c r="RGL1496" s="55"/>
      <c r="RGM1496" s="55"/>
      <c r="RGN1496" s="55"/>
      <c r="RGO1496" s="55"/>
      <c r="RGP1496" s="55"/>
      <c r="RGQ1496" s="55"/>
      <c r="RGR1496" s="55"/>
      <c r="RGS1496" s="55"/>
      <c r="RGT1496" s="55"/>
      <c r="RGU1496" s="55"/>
      <c r="RGV1496" s="55"/>
      <c r="RGW1496" s="55"/>
      <c r="RGX1496" s="55"/>
      <c r="RGY1496" s="55"/>
      <c r="RGZ1496" s="55"/>
      <c r="RHA1496" s="55"/>
      <c r="RHB1496" s="55"/>
      <c r="RHC1496" s="55"/>
      <c r="RHD1496" s="55"/>
      <c r="RHE1496" s="55"/>
      <c r="RHF1496" s="55"/>
      <c r="RHG1496" s="55"/>
      <c r="RHH1496" s="55"/>
      <c r="RHI1496" s="55"/>
      <c r="RHJ1496" s="55"/>
      <c r="RHK1496" s="55"/>
      <c r="RHL1496" s="55"/>
      <c r="RHM1496" s="55"/>
      <c r="RHN1496" s="55"/>
      <c r="RHO1496" s="55"/>
      <c r="RHP1496" s="55"/>
      <c r="RHQ1496" s="55"/>
      <c r="RHR1496" s="55"/>
      <c r="RHS1496" s="55"/>
      <c r="RHT1496" s="55"/>
      <c r="RHU1496" s="55"/>
      <c r="RHV1496" s="55"/>
      <c r="RHW1496" s="55"/>
      <c r="RHX1496" s="55"/>
      <c r="RHY1496" s="55"/>
      <c r="RHZ1496" s="55"/>
      <c r="RIA1496" s="55"/>
      <c r="RIB1496" s="55"/>
      <c r="RIC1496" s="55"/>
      <c r="RID1496" s="55"/>
      <c r="RIE1496" s="55"/>
      <c r="RIF1496" s="55"/>
      <c r="RIG1496" s="55"/>
      <c r="RIH1496" s="55"/>
      <c r="RII1496" s="55"/>
      <c r="RIJ1496" s="55"/>
      <c r="RIK1496" s="55"/>
      <c r="RIL1496" s="55"/>
      <c r="RIM1496" s="55"/>
      <c r="RIN1496" s="55"/>
      <c r="RIO1496" s="55"/>
      <c r="RIP1496" s="55"/>
      <c r="RIQ1496" s="55"/>
      <c r="RIR1496" s="55"/>
      <c r="RIS1496" s="55"/>
      <c r="RIT1496" s="55"/>
      <c r="RIU1496" s="55"/>
      <c r="RIV1496" s="55"/>
      <c r="RIW1496" s="55"/>
      <c r="RIX1496" s="55"/>
      <c r="RIY1496" s="55"/>
      <c r="RIZ1496" s="55"/>
      <c r="RJA1496" s="55"/>
      <c r="RJB1496" s="55"/>
      <c r="RJC1496" s="55"/>
      <c r="RJD1496" s="55"/>
      <c r="RJE1496" s="55"/>
      <c r="RJF1496" s="55"/>
      <c r="RJG1496" s="55"/>
      <c r="RJH1496" s="55"/>
      <c r="RJI1496" s="55"/>
      <c r="RJJ1496" s="55"/>
      <c r="RJK1496" s="55"/>
      <c r="RJL1496" s="55"/>
      <c r="RJM1496" s="55"/>
      <c r="RJN1496" s="55"/>
      <c r="RJO1496" s="55"/>
      <c r="RJP1496" s="55"/>
      <c r="RJQ1496" s="55"/>
      <c r="RJR1496" s="55"/>
      <c r="RJS1496" s="55"/>
      <c r="RJT1496" s="55"/>
      <c r="RJU1496" s="55"/>
      <c r="RJV1496" s="55"/>
      <c r="RJW1496" s="55"/>
      <c r="RJX1496" s="55"/>
      <c r="RJY1496" s="55"/>
      <c r="RJZ1496" s="55"/>
      <c r="RKA1496" s="55"/>
      <c r="RKB1496" s="55"/>
      <c r="RKC1496" s="55"/>
      <c r="RKD1496" s="55"/>
      <c r="RKE1496" s="55"/>
      <c r="RKF1496" s="55"/>
      <c r="RKG1496" s="55"/>
      <c r="RKH1496" s="55"/>
      <c r="RKI1496" s="55"/>
      <c r="RKJ1496" s="55"/>
      <c r="RKK1496" s="55"/>
      <c r="RKL1496" s="55"/>
      <c r="RKM1496" s="55"/>
      <c r="RKN1496" s="55"/>
      <c r="RKO1496" s="55"/>
      <c r="RKP1496" s="55"/>
      <c r="RKQ1496" s="55"/>
      <c r="RKR1496" s="55"/>
      <c r="RKS1496" s="55"/>
      <c r="RKT1496" s="55"/>
      <c r="RKU1496" s="55"/>
      <c r="RKV1496" s="55"/>
      <c r="RKW1496" s="55"/>
      <c r="RKX1496" s="55"/>
      <c r="RKY1496" s="55"/>
      <c r="RKZ1496" s="55"/>
      <c r="RLA1496" s="55"/>
      <c r="RLB1496" s="55"/>
      <c r="RLC1496" s="55"/>
      <c r="RLD1496" s="55"/>
      <c r="RLE1496" s="55"/>
      <c r="RLF1496" s="55"/>
      <c r="RLG1496" s="55"/>
      <c r="RLH1496" s="55"/>
      <c r="RLI1496" s="55"/>
      <c r="RLJ1496" s="55"/>
      <c r="RLK1496" s="55"/>
      <c r="RLL1496" s="55"/>
      <c r="RLM1496" s="55"/>
      <c r="RLN1496" s="55"/>
      <c r="RLO1496" s="55"/>
      <c r="RLP1496" s="55"/>
      <c r="RLQ1496" s="55"/>
      <c r="RLR1496" s="55"/>
      <c r="RLS1496" s="55"/>
      <c r="RLT1496" s="55"/>
      <c r="RLU1496" s="55"/>
      <c r="RLV1496" s="55"/>
      <c r="RLW1496" s="55"/>
      <c r="RLX1496" s="55"/>
      <c r="RLY1496" s="55"/>
      <c r="RLZ1496" s="55"/>
      <c r="RMA1496" s="55"/>
      <c r="RMB1496" s="55"/>
      <c r="RMC1496" s="55"/>
      <c r="RMD1496" s="55"/>
      <c r="RME1496" s="55"/>
      <c r="RMF1496" s="55"/>
      <c r="RMG1496" s="55"/>
      <c r="RMH1496" s="55"/>
      <c r="RMI1496" s="55"/>
      <c r="RMJ1496" s="55"/>
      <c r="RMK1496" s="55"/>
      <c r="RML1496" s="55"/>
      <c r="RMM1496" s="55"/>
      <c r="RMN1496" s="55"/>
      <c r="RMO1496" s="55"/>
      <c r="RMP1496" s="55"/>
      <c r="RMQ1496" s="55"/>
      <c r="RMR1496" s="55"/>
      <c r="RMS1496" s="55"/>
      <c r="RMT1496" s="55"/>
      <c r="RMU1496" s="55"/>
      <c r="RMV1496" s="55"/>
      <c r="RMW1496" s="55"/>
      <c r="RMX1496" s="55"/>
      <c r="RMY1496" s="55"/>
      <c r="RMZ1496" s="55"/>
      <c r="RNA1496" s="55"/>
      <c r="RNB1496" s="55"/>
      <c r="RNC1496" s="55"/>
      <c r="RND1496" s="55"/>
      <c r="RNE1496" s="55"/>
      <c r="RNF1496" s="55"/>
      <c r="RNG1496" s="55"/>
      <c r="RNH1496" s="55"/>
      <c r="RNI1496" s="55"/>
      <c r="RNJ1496" s="55"/>
      <c r="RNK1496" s="55"/>
      <c r="RNL1496" s="55"/>
      <c r="RNM1496" s="55"/>
      <c r="RNN1496" s="55"/>
      <c r="RNO1496" s="55"/>
      <c r="RNP1496" s="55"/>
      <c r="RNQ1496" s="55"/>
      <c r="RNR1496" s="55"/>
      <c r="RNS1496" s="55"/>
      <c r="RNT1496" s="55"/>
      <c r="RNU1496" s="55"/>
      <c r="RNV1496" s="55"/>
      <c r="RNW1496" s="55"/>
      <c r="RNX1496" s="55"/>
      <c r="RNY1496" s="55"/>
      <c r="RNZ1496" s="55"/>
      <c r="ROA1496" s="55"/>
      <c r="ROB1496" s="55"/>
      <c r="ROC1496" s="55"/>
      <c r="ROD1496" s="55"/>
      <c r="ROE1496" s="55"/>
      <c r="ROF1496" s="55"/>
      <c r="ROG1496" s="55"/>
      <c r="ROH1496" s="55"/>
      <c r="ROI1496" s="55"/>
      <c r="ROJ1496" s="55"/>
      <c r="ROK1496" s="55"/>
      <c r="ROL1496" s="55"/>
      <c r="ROM1496" s="55"/>
      <c r="RON1496" s="55"/>
      <c r="ROO1496" s="55"/>
      <c r="ROP1496" s="55"/>
      <c r="ROQ1496" s="55"/>
      <c r="ROR1496" s="55"/>
      <c r="ROS1496" s="55"/>
      <c r="ROT1496" s="55"/>
      <c r="ROU1496" s="55"/>
      <c r="ROV1496" s="55"/>
      <c r="ROW1496" s="55"/>
      <c r="ROX1496" s="55"/>
      <c r="ROY1496" s="55"/>
      <c r="ROZ1496" s="55"/>
      <c r="RPA1496" s="55"/>
      <c r="RPB1496" s="55"/>
      <c r="RPC1496" s="55"/>
      <c r="RPD1496" s="55"/>
      <c r="RPE1496" s="55"/>
      <c r="RPF1496" s="55"/>
      <c r="RPG1496" s="55"/>
      <c r="RPH1496" s="55"/>
      <c r="RPI1496" s="55"/>
      <c r="RPJ1496" s="55"/>
      <c r="RPK1496" s="55"/>
      <c r="RPL1496" s="55"/>
      <c r="RPM1496" s="55"/>
      <c r="RPN1496" s="55"/>
      <c r="RPO1496" s="55"/>
      <c r="RPP1496" s="55"/>
      <c r="RPQ1496" s="55"/>
      <c r="RPR1496" s="55"/>
      <c r="RPS1496" s="55"/>
      <c r="RPT1496" s="55"/>
      <c r="RPU1496" s="55"/>
      <c r="RPV1496" s="55"/>
      <c r="RPW1496" s="55"/>
      <c r="RPX1496" s="55"/>
      <c r="RPY1496" s="55"/>
      <c r="RPZ1496" s="55"/>
      <c r="RQA1496" s="55"/>
      <c r="RQB1496" s="55"/>
      <c r="RQC1496" s="55"/>
      <c r="RQD1496" s="55"/>
      <c r="RQE1496" s="55"/>
      <c r="RQF1496" s="55"/>
      <c r="RQG1496" s="55"/>
      <c r="RQH1496" s="55"/>
      <c r="RQI1496" s="55"/>
      <c r="RQJ1496" s="55"/>
      <c r="RQK1496" s="55"/>
      <c r="RQL1496" s="55"/>
      <c r="RQM1496" s="55"/>
      <c r="RQN1496" s="55"/>
      <c r="RQO1496" s="55"/>
      <c r="RQP1496" s="55"/>
      <c r="RQQ1496" s="55"/>
      <c r="RQR1496" s="55"/>
      <c r="RQS1496" s="55"/>
      <c r="RQT1496" s="55"/>
      <c r="RQU1496" s="55"/>
      <c r="RQV1496" s="55"/>
      <c r="RQW1496" s="55"/>
      <c r="RQX1496" s="55"/>
      <c r="RQY1496" s="55"/>
      <c r="RQZ1496" s="55"/>
      <c r="RRA1496" s="55"/>
      <c r="RRB1496" s="55"/>
      <c r="RRC1496" s="55"/>
      <c r="RRD1496" s="55"/>
      <c r="RRE1496" s="55"/>
      <c r="RRF1496" s="55"/>
      <c r="RRG1496" s="55"/>
      <c r="RRH1496" s="55"/>
      <c r="RRI1496" s="55"/>
      <c r="RRJ1496" s="55"/>
      <c r="RRK1496" s="55"/>
      <c r="RRL1496" s="55"/>
      <c r="RRM1496" s="55"/>
      <c r="RRN1496" s="55"/>
      <c r="RRO1496" s="55"/>
      <c r="RRP1496" s="55"/>
      <c r="RRQ1496" s="55"/>
      <c r="RRR1496" s="55"/>
      <c r="RRS1496" s="55"/>
      <c r="RRT1496" s="55"/>
      <c r="RRU1496" s="55"/>
      <c r="RRV1496" s="55"/>
      <c r="RRW1496" s="55"/>
      <c r="RRX1496" s="55"/>
      <c r="RRY1496" s="55"/>
      <c r="RRZ1496" s="55"/>
      <c r="RSA1496" s="55"/>
      <c r="RSB1496" s="55"/>
      <c r="RSC1496" s="55"/>
      <c r="RSD1496" s="55"/>
      <c r="RSE1496" s="55"/>
      <c r="RSF1496" s="55"/>
      <c r="RSG1496" s="55"/>
      <c r="RSH1496" s="55"/>
      <c r="RSI1496" s="55"/>
      <c r="RSJ1496" s="55"/>
      <c r="RSK1496" s="55"/>
      <c r="RSL1496" s="55"/>
      <c r="RSM1496" s="55"/>
      <c r="RSN1496" s="55"/>
      <c r="RSO1496" s="55"/>
      <c r="RSP1496" s="55"/>
      <c r="RSQ1496" s="55"/>
      <c r="RSR1496" s="55"/>
      <c r="RSS1496" s="55"/>
      <c r="RST1496" s="55"/>
      <c r="RSU1496" s="55"/>
      <c r="RSV1496" s="55"/>
      <c r="RSW1496" s="55"/>
      <c r="RSX1496" s="55"/>
      <c r="RSY1496" s="55"/>
      <c r="RSZ1496" s="55"/>
      <c r="RTA1496" s="55"/>
      <c r="RTB1496" s="55"/>
      <c r="RTC1496" s="55"/>
      <c r="RTD1496" s="55"/>
      <c r="RTE1496" s="55"/>
      <c r="RTF1496" s="55"/>
      <c r="RTG1496" s="55"/>
      <c r="RTH1496" s="55"/>
      <c r="RTI1496" s="55"/>
      <c r="RTJ1496" s="55"/>
      <c r="RTK1496" s="55"/>
      <c r="RTL1496" s="55"/>
      <c r="RTM1496" s="55"/>
      <c r="RTN1496" s="55"/>
      <c r="RTO1496" s="55"/>
      <c r="RTP1496" s="55"/>
      <c r="RTQ1496" s="55"/>
      <c r="RTR1496" s="55"/>
      <c r="RTS1496" s="55"/>
      <c r="RTT1496" s="55"/>
      <c r="RTU1496" s="55"/>
      <c r="RTV1496" s="55"/>
      <c r="RTW1496" s="55"/>
      <c r="RTX1496" s="55"/>
      <c r="RTY1496" s="55"/>
      <c r="RTZ1496" s="55"/>
      <c r="RUA1496" s="55"/>
      <c r="RUB1496" s="55"/>
      <c r="RUC1496" s="55"/>
      <c r="RUD1496" s="55"/>
      <c r="RUE1496" s="55"/>
      <c r="RUF1496" s="55"/>
      <c r="RUG1496" s="55"/>
      <c r="RUH1496" s="55"/>
      <c r="RUI1496" s="55"/>
      <c r="RUJ1496" s="55"/>
      <c r="RUK1496" s="55"/>
      <c r="RUL1496" s="55"/>
      <c r="RUM1496" s="55"/>
      <c r="RUN1496" s="55"/>
      <c r="RUO1496" s="55"/>
      <c r="RUP1496" s="55"/>
      <c r="RUQ1496" s="55"/>
      <c r="RUR1496" s="55"/>
      <c r="RUS1496" s="55"/>
      <c r="RUT1496" s="55"/>
      <c r="RUU1496" s="55"/>
      <c r="RUV1496" s="55"/>
      <c r="RUW1496" s="55"/>
      <c r="RUX1496" s="55"/>
      <c r="RUY1496" s="55"/>
      <c r="RUZ1496" s="55"/>
      <c r="RVA1496" s="55"/>
      <c r="RVB1496" s="55"/>
      <c r="RVC1496" s="55"/>
      <c r="RVD1496" s="55"/>
      <c r="RVE1496" s="55"/>
      <c r="RVF1496" s="55"/>
      <c r="RVG1496" s="55"/>
      <c r="RVH1496" s="55"/>
      <c r="RVI1496" s="55"/>
      <c r="RVJ1496" s="55"/>
      <c r="RVK1496" s="55"/>
      <c r="RVL1496" s="55"/>
      <c r="RVM1496" s="55"/>
      <c r="RVN1496" s="55"/>
      <c r="RVO1496" s="55"/>
      <c r="RVP1496" s="55"/>
      <c r="RVQ1496" s="55"/>
      <c r="RVR1496" s="55"/>
      <c r="RVS1496" s="55"/>
      <c r="RVT1496" s="55"/>
      <c r="RVU1496" s="55"/>
      <c r="RVV1496" s="55"/>
      <c r="RVW1496" s="55"/>
      <c r="RVX1496" s="55"/>
      <c r="RVY1496" s="55"/>
      <c r="RVZ1496" s="55"/>
      <c r="RWA1496" s="55"/>
      <c r="RWB1496" s="55"/>
      <c r="RWC1496" s="55"/>
      <c r="RWD1496" s="55"/>
      <c r="RWE1496" s="55"/>
      <c r="RWF1496" s="55"/>
      <c r="RWG1496" s="55"/>
      <c r="RWH1496" s="55"/>
      <c r="RWI1496" s="55"/>
      <c r="RWJ1496" s="55"/>
      <c r="RWK1496" s="55"/>
      <c r="RWL1496" s="55"/>
      <c r="RWM1496" s="55"/>
      <c r="RWN1496" s="55"/>
      <c r="RWO1496" s="55"/>
      <c r="RWP1496" s="55"/>
      <c r="RWQ1496" s="55"/>
      <c r="RWR1496" s="55"/>
      <c r="RWS1496" s="55"/>
      <c r="RWT1496" s="55"/>
      <c r="RWU1496" s="55"/>
      <c r="RWV1496" s="55"/>
      <c r="RWW1496" s="55"/>
      <c r="RWX1496" s="55"/>
      <c r="RWY1496" s="55"/>
      <c r="RWZ1496" s="55"/>
      <c r="RXA1496" s="55"/>
      <c r="RXB1496" s="55"/>
      <c r="RXC1496" s="55"/>
      <c r="RXD1496" s="55"/>
      <c r="RXE1496" s="55"/>
      <c r="RXF1496" s="55"/>
      <c r="RXG1496" s="55"/>
      <c r="RXH1496" s="55"/>
      <c r="RXI1496" s="55"/>
      <c r="RXJ1496" s="55"/>
      <c r="RXK1496" s="55"/>
      <c r="RXL1496" s="55"/>
      <c r="RXM1496" s="55"/>
      <c r="RXN1496" s="55"/>
      <c r="RXO1496" s="55"/>
      <c r="RXP1496" s="55"/>
      <c r="RXQ1496" s="55"/>
      <c r="RXR1496" s="55"/>
      <c r="RXS1496" s="55"/>
      <c r="RXT1496" s="55"/>
      <c r="RXU1496" s="55"/>
      <c r="RXV1496" s="55"/>
      <c r="RXW1496" s="55"/>
      <c r="RXX1496" s="55"/>
      <c r="RXY1496" s="55"/>
      <c r="RXZ1496" s="55"/>
      <c r="RYA1496" s="55"/>
      <c r="RYB1496" s="55"/>
      <c r="RYC1496" s="55"/>
      <c r="RYD1496" s="55"/>
      <c r="RYE1496" s="55"/>
      <c r="RYF1496" s="55"/>
      <c r="RYG1496" s="55"/>
      <c r="RYH1496" s="55"/>
      <c r="RYI1496" s="55"/>
      <c r="RYJ1496" s="55"/>
      <c r="RYK1496" s="55"/>
      <c r="RYL1496" s="55"/>
      <c r="RYM1496" s="55"/>
      <c r="RYN1496" s="55"/>
      <c r="RYO1496" s="55"/>
      <c r="RYP1496" s="55"/>
      <c r="RYQ1496" s="55"/>
      <c r="RYR1496" s="55"/>
      <c r="RYS1496" s="55"/>
      <c r="RYT1496" s="55"/>
      <c r="RYU1496" s="55"/>
      <c r="RYV1496" s="55"/>
      <c r="RYW1496" s="55"/>
      <c r="RYX1496" s="55"/>
      <c r="RYY1496" s="55"/>
      <c r="RYZ1496" s="55"/>
      <c r="RZA1496" s="55"/>
      <c r="RZB1496" s="55"/>
      <c r="RZC1496" s="55"/>
      <c r="RZD1496" s="55"/>
      <c r="RZE1496" s="55"/>
      <c r="RZF1496" s="55"/>
      <c r="RZG1496" s="55"/>
      <c r="RZH1496" s="55"/>
      <c r="RZI1496" s="55"/>
      <c r="RZJ1496" s="55"/>
      <c r="RZK1496" s="55"/>
      <c r="RZL1496" s="55"/>
      <c r="RZM1496" s="55"/>
      <c r="RZN1496" s="55"/>
      <c r="RZO1496" s="55"/>
      <c r="RZP1496" s="55"/>
      <c r="RZQ1496" s="55"/>
      <c r="RZR1496" s="55"/>
      <c r="RZS1496" s="55"/>
      <c r="RZT1496" s="55"/>
      <c r="RZU1496" s="55"/>
      <c r="RZV1496" s="55"/>
      <c r="RZW1496" s="55"/>
      <c r="RZX1496" s="55"/>
      <c r="RZY1496" s="55"/>
      <c r="RZZ1496" s="55"/>
      <c r="SAA1496" s="55"/>
      <c r="SAB1496" s="55"/>
      <c r="SAC1496" s="55"/>
      <c r="SAD1496" s="55"/>
      <c r="SAE1496" s="55"/>
      <c r="SAF1496" s="55"/>
      <c r="SAG1496" s="55"/>
      <c r="SAH1496" s="55"/>
      <c r="SAI1496" s="55"/>
      <c r="SAJ1496" s="55"/>
      <c r="SAK1496" s="55"/>
      <c r="SAL1496" s="55"/>
      <c r="SAM1496" s="55"/>
      <c r="SAN1496" s="55"/>
      <c r="SAO1496" s="55"/>
      <c r="SAP1496" s="55"/>
      <c r="SAQ1496" s="55"/>
      <c r="SAR1496" s="55"/>
      <c r="SAS1496" s="55"/>
      <c r="SAT1496" s="55"/>
      <c r="SAU1496" s="55"/>
      <c r="SAV1496" s="55"/>
      <c r="SAW1496" s="55"/>
      <c r="SAX1496" s="55"/>
      <c r="SAY1496" s="55"/>
      <c r="SAZ1496" s="55"/>
      <c r="SBA1496" s="55"/>
      <c r="SBB1496" s="55"/>
      <c r="SBC1496" s="55"/>
      <c r="SBD1496" s="55"/>
      <c r="SBE1496" s="55"/>
      <c r="SBF1496" s="55"/>
      <c r="SBG1496" s="55"/>
      <c r="SBH1496" s="55"/>
      <c r="SBI1496" s="55"/>
      <c r="SBJ1496" s="55"/>
      <c r="SBK1496" s="55"/>
      <c r="SBL1496" s="55"/>
      <c r="SBM1496" s="55"/>
      <c r="SBN1496" s="55"/>
      <c r="SBO1496" s="55"/>
      <c r="SBP1496" s="55"/>
      <c r="SBQ1496" s="55"/>
      <c r="SBR1496" s="55"/>
      <c r="SBS1496" s="55"/>
      <c r="SBT1496" s="55"/>
      <c r="SBU1496" s="55"/>
      <c r="SBV1496" s="55"/>
      <c r="SBW1496" s="55"/>
      <c r="SBX1496" s="55"/>
      <c r="SBY1496" s="55"/>
      <c r="SBZ1496" s="55"/>
      <c r="SCA1496" s="55"/>
      <c r="SCB1496" s="55"/>
      <c r="SCC1496" s="55"/>
      <c r="SCD1496" s="55"/>
      <c r="SCE1496" s="55"/>
      <c r="SCF1496" s="55"/>
      <c r="SCG1496" s="55"/>
      <c r="SCH1496" s="55"/>
      <c r="SCI1496" s="55"/>
      <c r="SCJ1496" s="55"/>
      <c r="SCK1496" s="55"/>
      <c r="SCL1496" s="55"/>
      <c r="SCM1496" s="55"/>
      <c r="SCN1496" s="55"/>
      <c r="SCO1496" s="55"/>
      <c r="SCP1496" s="55"/>
      <c r="SCQ1496" s="55"/>
      <c r="SCR1496" s="55"/>
      <c r="SCS1496" s="55"/>
      <c r="SCT1496" s="55"/>
      <c r="SCU1496" s="55"/>
      <c r="SCV1496" s="55"/>
      <c r="SCW1496" s="55"/>
      <c r="SCX1496" s="55"/>
      <c r="SCY1496" s="55"/>
      <c r="SCZ1496" s="55"/>
      <c r="SDA1496" s="55"/>
      <c r="SDB1496" s="55"/>
      <c r="SDC1496" s="55"/>
      <c r="SDD1496" s="55"/>
      <c r="SDE1496" s="55"/>
      <c r="SDF1496" s="55"/>
      <c r="SDG1496" s="55"/>
      <c r="SDH1496" s="55"/>
      <c r="SDI1496" s="55"/>
      <c r="SDJ1496" s="55"/>
      <c r="SDK1496" s="55"/>
      <c r="SDL1496" s="55"/>
      <c r="SDM1496" s="55"/>
      <c r="SDN1496" s="55"/>
      <c r="SDO1496" s="55"/>
      <c r="SDP1496" s="55"/>
      <c r="SDQ1496" s="55"/>
      <c r="SDR1496" s="55"/>
      <c r="SDS1496" s="55"/>
      <c r="SDT1496" s="55"/>
      <c r="SDU1496" s="55"/>
      <c r="SDV1496" s="55"/>
      <c r="SDW1496" s="55"/>
      <c r="SDX1496" s="55"/>
      <c r="SDY1496" s="55"/>
      <c r="SDZ1496" s="55"/>
      <c r="SEA1496" s="55"/>
      <c r="SEB1496" s="55"/>
      <c r="SEC1496" s="55"/>
      <c r="SED1496" s="55"/>
      <c r="SEE1496" s="55"/>
      <c r="SEF1496" s="55"/>
      <c r="SEG1496" s="55"/>
      <c r="SEH1496" s="55"/>
      <c r="SEI1496" s="55"/>
      <c r="SEJ1496" s="55"/>
      <c r="SEK1496" s="55"/>
      <c r="SEL1496" s="55"/>
      <c r="SEM1496" s="55"/>
      <c r="SEN1496" s="55"/>
      <c r="SEO1496" s="55"/>
      <c r="SEP1496" s="55"/>
      <c r="SEQ1496" s="55"/>
      <c r="SER1496" s="55"/>
      <c r="SES1496" s="55"/>
      <c r="SET1496" s="55"/>
      <c r="SEU1496" s="55"/>
      <c r="SEV1496" s="55"/>
      <c r="SEW1496" s="55"/>
      <c r="SEX1496" s="55"/>
      <c r="SEY1496" s="55"/>
      <c r="SEZ1496" s="55"/>
      <c r="SFA1496" s="55"/>
      <c r="SFB1496" s="55"/>
      <c r="SFC1496" s="55"/>
      <c r="SFD1496" s="55"/>
      <c r="SFE1496" s="55"/>
      <c r="SFF1496" s="55"/>
      <c r="SFG1496" s="55"/>
      <c r="SFH1496" s="55"/>
      <c r="SFI1496" s="55"/>
      <c r="SFJ1496" s="55"/>
      <c r="SFK1496" s="55"/>
      <c r="SFL1496" s="55"/>
      <c r="SFM1496" s="55"/>
      <c r="SFN1496" s="55"/>
      <c r="SFO1496" s="55"/>
      <c r="SFP1496" s="55"/>
      <c r="SFQ1496" s="55"/>
      <c r="SFR1496" s="55"/>
      <c r="SFS1496" s="55"/>
      <c r="SFT1496" s="55"/>
      <c r="SFU1496" s="55"/>
      <c r="SFV1496" s="55"/>
      <c r="SFW1496" s="55"/>
      <c r="SFX1496" s="55"/>
      <c r="SFY1496" s="55"/>
      <c r="SFZ1496" s="55"/>
      <c r="SGA1496" s="55"/>
      <c r="SGB1496" s="55"/>
      <c r="SGC1496" s="55"/>
      <c r="SGD1496" s="55"/>
      <c r="SGE1496" s="55"/>
      <c r="SGF1496" s="55"/>
      <c r="SGG1496" s="55"/>
      <c r="SGH1496" s="55"/>
      <c r="SGI1496" s="55"/>
      <c r="SGJ1496" s="55"/>
      <c r="SGK1496" s="55"/>
      <c r="SGL1496" s="55"/>
      <c r="SGM1496" s="55"/>
      <c r="SGN1496" s="55"/>
      <c r="SGO1496" s="55"/>
      <c r="SGP1496" s="55"/>
      <c r="SGQ1496" s="55"/>
      <c r="SGR1496" s="55"/>
      <c r="SGS1496" s="55"/>
      <c r="SGT1496" s="55"/>
      <c r="SGU1496" s="55"/>
      <c r="SGV1496" s="55"/>
      <c r="SGW1496" s="55"/>
      <c r="SGX1496" s="55"/>
      <c r="SGY1496" s="55"/>
      <c r="SGZ1496" s="55"/>
      <c r="SHA1496" s="55"/>
      <c r="SHB1496" s="55"/>
      <c r="SHC1496" s="55"/>
      <c r="SHD1496" s="55"/>
      <c r="SHE1496" s="55"/>
      <c r="SHF1496" s="55"/>
      <c r="SHG1496" s="55"/>
      <c r="SHH1496" s="55"/>
      <c r="SHI1496" s="55"/>
      <c r="SHJ1496" s="55"/>
      <c r="SHK1496" s="55"/>
      <c r="SHL1496" s="55"/>
      <c r="SHM1496" s="55"/>
      <c r="SHN1496" s="55"/>
      <c r="SHO1496" s="55"/>
      <c r="SHP1496" s="55"/>
      <c r="SHQ1496" s="55"/>
      <c r="SHR1496" s="55"/>
      <c r="SHS1496" s="55"/>
      <c r="SHT1496" s="55"/>
      <c r="SHU1496" s="55"/>
      <c r="SHV1496" s="55"/>
      <c r="SHW1496" s="55"/>
      <c r="SHX1496" s="55"/>
      <c r="SHY1496" s="55"/>
      <c r="SHZ1496" s="55"/>
      <c r="SIA1496" s="55"/>
      <c r="SIB1496" s="55"/>
      <c r="SIC1496" s="55"/>
      <c r="SID1496" s="55"/>
      <c r="SIE1496" s="55"/>
      <c r="SIF1496" s="55"/>
      <c r="SIG1496" s="55"/>
      <c r="SIH1496" s="55"/>
      <c r="SII1496" s="55"/>
      <c r="SIJ1496" s="55"/>
      <c r="SIK1496" s="55"/>
      <c r="SIL1496" s="55"/>
      <c r="SIM1496" s="55"/>
      <c r="SIN1496" s="55"/>
      <c r="SIO1496" s="55"/>
      <c r="SIP1496" s="55"/>
      <c r="SIQ1496" s="55"/>
      <c r="SIR1496" s="55"/>
      <c r="SIS1496" s="55"/>
      <c r="SIT1496" s="55"/>
      <c r="SIU1496" s="55"/>
      <c r="SIV1496" s="55"/>
      <c r="SIW1496" s="55"/>
      <c r="SIX1496" s="55"/>
      <c r="SIY1496" s="55"/>
      <c r="SIZ1496" s="55"/>
      <c r="SJA1496" s="55"/>
      <c r="SJB1496" s="55"/>
      <c r="SJC1496" s="55"/>
      <c r="SJD1496" s="55"/>
      <c r="SJE1496" s="55"/>
      <c r="SJF1496" s="55"/>
      <c r="SJG1496" s="55"/>
      <c r="SJH1496" s="55"/>
      <c r="SJI1496" s="55"/>
      <c r="SJJ1496" s="55"/>
      <c r="SJK1496" s="55"/>
      <c r="SJL1496" s="55"/>
      <c r="SJM1496" s="55"/>
      <c r="SJN1496" s="55"/>
      <c r="SJO1496" s="55"/>
      <c r="SJP1496" s="55"/>
      <c r="SJQ1496" s="55"/>
      <c r="SJR1496" s="55"/>
      <c r="SJS1496" s="55"/>
      <c r="SJT1496" s="55"/>
      <c r="SJU1496" s="55"/>
      <c r="SJV1496" s="55"/>
      <c r="SJW1496" s="55"/>
      <c r="SJX1496" s="55"/>
      <c r="SJY1496" s="55"/>
      <c r="SJZ1496" s="55"/>
      <c r="SKA1496" s="55"/>
      <c r="SKB1496" s="55"/>
      <c r="SKC1496" s="55"/>
      <c r="SKD1496" s="55"/>
      <c r="SKE1496" s="55"/>
      <c r="SKF1496" s="55"/>
      <c r="SKG1496" s="55"/>
      <c r="SKH1496" s="55"/>
      <c r="SKI1496" s="55"/>
      <c r="SKJ1496" s="55"/>
      <c r="SKK1496" s="55"/>
      <c r="SKL1496" s="55"/>
      <c r="SKM1496" s="55"/>
      <c r="SKN1496" s="55"/>
      <c r="SKO1496" s="55"/>
      <c r="SKP1496" s="55"/>
      <c r="SKQ1496" s="55"/>
      <c r="SKR1496" s="55"/>
      <c r="SKS1496" s="55"/>
      <c r="SKT1496" s="55"/>
      <c r="SKU1496" s="55"/>
      <c r="SKV1496" s="55"/>
      <c r="SKW1496" s="55"/>
      <c r="SKX1496" s="55"/>
      <c r="SKY1496" s="55"/>
      <c r="SKZ1496" s="55"/>
      <c r="SLA1496" s="55"/>
      <c r="SLB1496" s="55"/>
      <c r="SLC1496" s="55"/>
      <c r="SLD1496" s="55"/>
      <c r="SLE1496" s="55"/>
      <c r="SLF1496" s="55"/>
      <c r="SLG1496" s="55"/>
      <c r="SLH1496" s="55"/>
      <c r="SLI1496" s="55"/>
      <c r="SLJ1496" s="55"/>
      <c r="SLK1496" s="55"/>
      <c r="SLL1496" s="55"/>
      <c r="SLM1496" s="55"/>
      <c r="SLN1496" s="55"/>
      <c r="SLO1496" s="55"/>
      <c r="SLP1496" s="55"/>
      <c r="SLQ1496" s="55"/>
      <c r="SLR1496" s="55"/>
      <c r="SLS1496" s="55"/>
      <c r="SLT1496" s="55"/>
      <c r="SLU1496" s="55"/>
      <c r="SLV1496" s="55"/>
      <c r="SLW1496" s="55"/>
      <c r="SLX1496" s="55"/>
      <c r="SLY1496" s="55"/>
      <c r="SLZ1496" s="55"/>
      <c r="SMA1496" s="55"/>
      <c r="SMB1496" s="55"/>
      <c r="SMC1496" s="55"/>
      <c r="SMD1496" s="55"/>
      <c r="SME1496" s="55"/>
      <c r="SMF1496" s="55"/>
      <c r="SMG1496" s="55"/>
      <c r="SMH1496" s="55"/>
      <c r="SMI1496" s="55"/>
      <c r="SMJ1496" s="55"/>
      <c r="SMK1496" s="55"/>
      <c r="SML1496" s="55"/>
      <c r="SMM1496" s="55"/>
      <c r="SMN1496" s="55"/>
      <c r="SMO1496" s="55"/>
      <c r="SMP1496" s="55"/>
      <c r="SMQ1496" s="55"/>
      <c r="SMR1496" s="55"/>
      <c r="SMS1496" s="55"/>
      <c r="SMT1496" s="55"/>
      <c r="SMU1496" s="55"/>
      <c r="SMV1496" s="55"/>
      <c r="SMW1496" s="55"/>
      <c r="SMX1496" s="55"/>
      <c r="SMY1496" s="55"/>
      <c r="SMZ1496" s="55"/>
      <c r="SNA1496" s="55"/>
      <c r="SNB1496" s="55"/>
      <c r="SNC1496" s="55"/>
      <c r="SND1496" s="55"/>
      <c r="SNE1496" s="55"/>
      <c r="SNF1496" s="55"/>
      <c r="SNG1496" s="55"/>
      <c r="SNH1496" s="55"/>
      <c r="SNI1496" s="55"/>
      <c r="SNJ1496" s="55"/>
      <c r="SNK1496" s="55"/>
      <c r="SNL1496" s="55"/>
      <c r="SNM1496" s="55"/>
      <c r="SNN1496" s="55"/>
      <c r="SNO1496" s="55"/>
      <c r="SNP1496" s="55"/>
      <c r="SNQ1496" s="55"/>
      <c r="SNR1496" s="55"/>
      <c r="SNS1496" s="55"/>
      <c r="SNT1496" s="55"/>
      <c r="SNU1496" s="55"/>
      <c r="SNV1496" s="55"/>
      <c r="SNW1496" s="55"/>
      <c r="SNX1496" s="55"/>
      <c r="SNY1496" s="55"/>
      <c r="SNZ1496" s="55"/>
      <c r="SOA1496" s="55"/>
      <c r="SOB1496" s="55"/>
      <c r="SOC1496" s="55"/>
      <c r="SOD1496" s="55"/>
      <c r="SOE1496" s="55"/>
      <c r="SOF1496" s="55"/>
      <c r="SOG1496" s="55"/>
      <c r="SOH1496" s="55"/>
      <c r="SOI1496" s="55"/>
      <c r="SOJ1496" s="55"/>
      <c r="SOK1496" s="55"/>
      <c r="SOL1496" s="55"/>
      <c r="SOM1496" s="55"/>
      <c r="SON1496" s="55"/>
      <c r="SOO1496" s="55"/>
      <c r="SOP1496" s="55"/>
      <c r="SOQ1496" s="55"/>
      <c r="SOR1496" s="55"/>
      <c r="SOS1496" s="55"/>
      <c r="SOT1496" s="55"/>
      <c r="SOU1496" s="55"/>
      <c r="SOV1496" s="55"/>
      <c r="SOW1496" s="55"/>
      <c r="SOX1496" s="55"/>
      <c r="SOY1496" s="55"/>
      <c r="SOZ1496" s="55"/>
      <c r="SPA1496" s="55"/>
      <c r="SPB1496" s="55"/>
      <c r="SPC1496" s="55"/>
      <c r="SPD1496" s="55"/>
      <c r="SPE1496" s="55"/>
      <c r="SPF1496" s="55"/>
      <c r="SPG1496" s="55"/>
      <c r="SPH1496" s="55"/>
      <c r="SPI1496" s="55"/>
      <c r="SPJ1496" s="55"/>
      <c r="SPK1496" s="55"/>
      <c r="SPL1496" s="55"/>
      <c r="SPM1496" s="55"/>
      <c r="SPN1496" s="55"/>
      <c r="SPO1496" s="55"/>
      <c r="SPP1496" s="55"/>
      <c r="SPQ1496" s="55"/>
      <c r="SPR1496" s="55"/>
      <c r="SPS1496" s="55"/>
      <c r="SPT1496" s="55"/>
      <c r="SPU1496" s="55"/>
      <c r="SPV1496" s="55"/>
      <c r="SPW1496" s="55"/>
      <c r="SPX1496" s="55"/>
      <c r="SPY1496" s="55"/>
      <c r="SPZ1496" s="55"/>
      <c r="SQA1496" s="55"/>
      <c r="SQB1496" s="55"/>
      <c r="SQC1496" s="55"/>
      <c r="SQD1496" s="55"/>
      <c r="SQE1496" s="55"/>
      <c r="SQF1496" s="55"/>
      <c r="SQG1496" s="55"/>
      <c r="SQH1496" s="55"/>
      <c r="SQI1496" s="55"/>
      <c r="SQJ1496" s="55"/>
      <c r="SQK1496" s="55"/>
      <c r="SQL1496" s="55"/>
      <c r="SQM1496" s="55"/>
      <c r="SQN1496" s="55"/>
      <c r="SQO1496" s="55"/>
      <c r="SQP1496" s="55"/>
      <c r="SQQ1496" s="55"/>
      <c r="SQR1496" s="55"/>
      <c r="SQS1496" s="55"/>
      <c r="SQT1496" s="55"/>
      <c r="SQU1496" s="55"/>
      <c r="SQV1496" s="55"/>
      <c r="SQW1496" s="55"/>
      <c r="SQX1496" s="55"/>
      <c r="SQY1496" s="55"/>
      <c r="SQZ1496" s="55"/>
      <c r="SRA1496" s="55"/>
      <c r="SRB1496" s="55"/>
      <c r="SRC1496" s="55"/>
      <c r="SRD1496" s="55"/>
      <c r="SRE1496" s="55"/>
      <c r="SRF1496" s="55"/>
      <c r="SRG1496" s="55"/>
      <c r="SRH1496" s="55"/>
      <c r="SRI1496" s="55"/>
      <c r="SRJ1496" s="55"/>
      <c r="SRK1496" s="55"/>
      <c r="SRL1496" s="55"/>
      <c r="SRM1496" s="55"/>
      <c r="SRN1496" s="55"/>
      <c r="SRO1496" s="55"/>
      <c r="SRP1496" s="55"/>
      <c r="SRQ1496" s="55"/>
      <c r="SRR1496" s="55"/>
      <c r="SRS1496" s="55"/>
      <c r="SRT1496" s="55"/>
      <c r="SRU1496" s="55"/>
      <c r="SRV1496" s="55"/>
      <c r="SRW1496" s="55"/>
      <c r="SRX1496" s="55"/>
      <c r="SRY1496" s="55"/>
      <c r="SRZ1496" s="55"/>
      <c r="SSA1496" s="55"/>
      <c r="SSB1496" s="55"/>
      <c r="SSC1496" s="55"/>
      <c r="SSD1496" s="55"/>
      <c r="SSE1496" s="55"/>
      <c r="SSF1496" s="55"/>
      <c r="SSG1496" s="55"/>
      <c r="SSH1496" s="55"/>
      <c r="SSI1496" s="55"/>
      <c r="SSJ1496" s="55"/>
      <c r="SSK1496" s="55"/>
      <c r="SSL1496" s="55"/>
      <c r="SSM1496" s="55"/>
      <c r="SSN1496" s="55"/>
      <c r="SSO1496" s="55"/>
      <c r="SSP1496" s="55"/>
      <c r="SSQ1496" s="55"/>
      <c r="SSR1496" s="55"/>
      <c r="SSS1496" s="55"/>
      <c r="SST1496" s="55"/>
      <c r="SSU1496" s="55"/>
      <c r="SSV1496" s="55"/>
      <c r="SSW1496" s="55"/>
      <c r="SSX1496" s="55"/>
      <c r="SSY1496" s="55"/>
      <c r="SSZ1496" s="55"/>
      <c r="STA1496" s="55"/>
      <c r="STB1496" s="55"/>
      <c r="STC1496" s="55"/>
      <c r="STD1496" s="55"/>
      <c r="STE1496" s="55"/>
      <c r="STF1496" s="55"/>
      <c r="STG1496" s="55"/>
      <c r="STH1496" s="55"/>
      <c r="STI1496" s="55"/>
      <c r="STJ1496" s="55"/>
      <c r="STK1496" s="55"/>
      <c r="STL1496" s="55"/>
      <c r="STM1496" s="55"/>
      <c r="STN1496" s="55"/>
      <c r="STO1496" s="55"/>
      <c r="STP1496" s="55"/>
      <c r="STQ1496" s="55"/>
      <c r="STR1496" s="55"/>
      <c r="STS1496" s="55"/>
      <c r="STT1496" s="55"/>
      <c r="STU1496" s="55"/>
      <c r="STV1496" s="55"/>
      <c r="STW1496" s="55"/>
      <c r="STX1496" s="55"/>
      <c r="STY1496" s="55"/>
      <c r="STZ1496" s="55"/>
      <c r="SUA1496" s="55"/>
      <c r="SUB1496" s="55"/>
      <c r="SUC1496" s="55"/>
      <c r="SUD1496" s="55"/>
      <c r="SUE1496" s="55"/>
      <c r="SUF1496" s="55"/>
      <c r="SUG1496" s="55"/>
      <c r="SUH1496" s="55"/>
      <c r="SUI1496" s="55"/>
      <c r="SUJ1496" s="55"/>
      <c r="SUK1496" s="55"/>
      <c r="SUL1496" s="55"/>
      <c r="SUM1496" s="55"/>
      <c r="SUN1496" s="55"/>
      <c r="SUO1496" s="55"/>
      <c r="SUP1496" s="55"/>
      <c r="SUQ1496" s="55"/>
      <c r="SUR1496" s="55"/>
      <c r="SUS1496" s="55"/>
      <c r="SUT1496" s="55"/>
      <c r="SUU1496" s="55"/>
      <c r="SUV1496" s="55"/>
      <c r="SUW1496" s="55"/>
      <c r="SUX1496" s="55"/>
      <c r="SUY1496" s="55"/>
      <c r="SUZ1496" s="55"/>
      <c r="SVA1496" s="55"/>
      <c r="SVB1496" s="55"/>
      <c r="SVC1496" s="55"/>
      <c r="SVD1496" s="55"/>
      <c r="SVE1496" s="55"/>
      <c r="SVF1496" s="55"/>
      <c r="SVG1496" s="55"/>
      <c r="SVH1496" s="55"/>
      <c r="SVI1496" s="55"/>
      <c r="SVJ1496" s="55"/>
      <c r="SVK1496" s="55"/>
      <c r="SVL1496" s="55"/>
      <c r="SVM1496" s="55"/>
      <c r="SVN1496" s="55"/>
      <c r="SVO1496" s="55"/>
      <c r="SVP1496" s="55"/>
      <c r="SVQ1496" s="55"/>
      <c r="SVR1496" s="55"/>
      <c r="SVS1496" s="55"/>
      <c r="SVT1496" s="55"/>
      <c r="SVU1496" s="55"/>
      <c r="SVV1496" s="55"/>
      <c r="SVW1496" s="55"/>
      <c r="SVX1496" s="55"/>
      <c r="SVY1496" s="55"/>
      <c r="SVZ1496" s="55"/>
      <c r="SWA1496" s="55"/>
      <c r="SWB1496" s="55"/>
      <c r="SWC1496" s="55"/>
      <c r="SWD1496" s="55"/>
      <c r="SWE1496" s="55"/>
      <c r="SWF1496" s="55"/>
      <c r="SWG1496" s="55"/>
      <c r="SWH1496" s="55"/>
      <c r="SWI1496" s="55"/>
      <c r="SWJ1496" s="55"/>
      <c r="SWK1496" s="55"/>
      <c r="SWL1496" s="55"/>
      <c r="SWM1496" s="55"/>
      <c r="SWN1496" s="55"/>
      <c r="SWO1496" s="55"/>
      <c r="SWP1496" s="55"/>
      <c r="SWQ1496" s="55"/>
      <c r="SWR1496" s="55"/>
      <c r="SWS1496" s="55"/>
      <c r="SWT1496" s="55"/>
      <c r="SWU1496" s="55"/>
      <c r="SWV1496" s="55"/>
      <c r="SWW1496" s="55"/>
      <c r="SWX1496" s="55"/>
      <c r="SWY1496" s="55"/>
      <c r="SWZ1496" s="55"/>
      <c r="SXA1496" s="55"/>
      <c r="SXB1496" s="55"/>
      <c r="SXC1496" s="55"/>
      <c r="SXD1496" s="55"/>
      <c r="SXE1496" s="55"/>
      <c r="SXF1496" s="55"/>
      <c r="SXG1496" s="55"/>
      <c r="SXH1496" s="55"/>
      <c r="SXI1496" s="55"/>
      <c r="SXJ1496" s="55"/>
      <c r="SXK1496" s="55"/>
      <c r="SXL1496" s="55"/>
      <c r="SXM1496" s="55"/>
      <c r="SXN1496" s="55"/>
      <c r="SXO1496" s="55"/>
      <c r="SXP1496" s="55"/>
      <c r="SXQ1496" s="55"/>
      <c r="SXR1496" s="55"/>
      <c r="SXS1496" s="55"/>
      <c r="SXT1496" s="55"/>
      <c r="SXU1496" s="55"/>
      <c r="SXV1496" s="55"/>
      <c r="SXW1496" s="55"/>
      <c r="SXX1496" s="55"/>
      <c r="SXY1496" s="55"/>
      <c r="SXZ1496" s="55"/>
      <c r="SYA1496" s="55"/>
      <c r="SYB1496" s="55"/>
      <c r="SYC1496" s="55"/>
      <c r="SYD1496" s="55"/>
      <c r="SYE1496" s="55"/>
      <c r="SYF1496" s="55"/>
      <c r="SYG1496" s="55"/>
      <c r="SYH1496" s="55"/>
      <c r="SYI1496" s="55"/>
      <c r="SYJ1496" s="55"/>
      <c r="SYK1496" s="55"/>
      <c r="SYL1496" s="55"/>
      <c r="SYM1496" s="55"/>
      <c r="SYN1496" s="55"/>
      <c r="SYO1496" s="55"/>
      <c r="SYP1496" s="55"/>
      <c r="SYQ1496" s="55"/>
      <c r="SYR1496" s="55"/>
      <c r="SYS1496" s="55"/>
      <c r="SYT1496" s="55"/>
      <c r="SYU1496" s="55"/>
      <c r="SYV1496" s="55"/>
      <c r="SYW1496" s="55"/>
      <c r="SYX1496" s="55"/>
      <c r="SYY1496" s="55"/>
      <c r="SYZ1496" s="55"/>
      <c r="SZA1496" s="55"/>
      <c r="SZB1496" s="55"/>
      <c r="SZC1496" s="55"/>
      <c r="SZD1496" s="55"/>
      <c r="SZE1496" s="55"/>
      <c r="SZF1496" s="55"/>
      <c r="SZG1496" s="55"/>
      <c r="SZH1496" s="55"/>
      <c r="SZI1496" s="55"/>
      <c r="SZJ1496" s="55"/>
      <c r="SZK1496" s="55"/>
      <c r="SZL1496" s="55"/>
      <c r="SZM1496" s="55"/>
      <c r="SZN1496" s="55"/>
      <c r="SZO1496" s="55"/>
      <c r="SZP1496" s="55"/>
      <c r="SZQ1496" s="55"/>
      <c r="SZR1496" s="55"/>
      <c r="SZS1496" s="55"/>
      <c r="SZT1496" s="55"/>
      <c r="SZU1496" s="55"/>
      <c r="SZV1496" s="55"/>
      <c r="SZW1496" s="55"/>
      <c r="SZX1496" s="55"/>
      <c r="SZY1496" s="55"/>
      <c r="SZZ1496" s="55"/>
      <c r="TAA1496" s="55"/>
      <c r="TAB1496" s="55"/>
      <c r="TAC1496" s="55"/>
      <c r="TAD1496" s="55"/>
      <c r="TAE1496" s="55"/>
      <c r="TAF1496" s="55"/>
      <c r="TAG1496" s="55"/>
      <c r="TAH1496" s="55"/>
      <c r="TAI1496" s="55"/>
      <c r="TAJ1496" s="55"/>
      <c r="TAK1496" s="55"/>
      <c r="TAL1496" s="55"/>
      <c r="TAM1496" s="55"/>
      <c r="TAN1496" s="55"/>
      <c r="TAO1496" s="55"/>
      <c r="TAP1496" s="55"/>
      <c r="TAQ1496" s="55"/>
      <c r="TAR1496" s="55"/>
      <c r="TAS1496" s="55"/>
      <c r="TAT1496" s="55"/>
      <c r="TAU1496" s="55"/>
      <c r="TAV1496" s="55"/>
      <c r="TAW1496" s="55"/>
      <c r="TAX1496" s="55"/>
      <c r="TAY1496" s="55"/>
      <c r="TAZ1496" s="55"/>
      <c r="TBA1496" s="55"/>
      <c r="TBB1496" s="55"/>
      <c r="TBC1496" s="55"/>
      <c r="TBD1496" s="55"/>
      <c r="TBE1496" s="55"/>
      <c r="TBF1496" s="55"/>
      <c r="TBG1496" s="55"/>
      <c r="TBH1496" s="55"/>
      <c r="TBI1496" s="55"/>
      <c r="TBJ1496" s="55"/>
      <c r="TBK1496" s="55"/>
      <c r="TBL1496" s="55"/>
      <c r="TBM1496" s="55"/>
      <c r="TBN1496" s="55"/>
      <c r="TBO1496" s="55"/>
      <c r="TBP1496" s="55"/>
      <c r="TBQ1496" s="55"/>
      <c r="TBR1496" s="55"/>
      <c r="TBS1496" s="55"/>
      <c r="TBT1496" s="55"/>
      <c r="TBU1496" s="55"/>
      <c r="TBV1496" s="55"/>
      <c r="TBW1496" s="55"/>
      <c r="TBX1496" s="55"/>
      <c r="TBY1496" s="55"/>
      <c r="TBZ1496" s="55"/>
      <c r="TCA1496" s="55"/>
      <c r="TCB1496" s="55"/>
      <c r="TCC1496" s="55"/>
      <c r="TCD1496" s="55"/>
      <c r="TCE1496" s="55"/>
      <c r="TCF1496" s="55"/>
      <c r="TCG1496" s="55"/>
      <c r="TCH1496" s="55"/>
      <c r="TCI1496" s="55"/>
      <c r="TCJ1496" s="55"/>
      <c r="TCK1496" s="55"/>
      <c r="TCL1496" s="55"/>
      <c r="TCM1496" s="55"/>
      <c r="TCN1496" s="55"/>
      <c r="TCO1496" s="55"/>
      <c r="TCP1496" s="55"/>
      <c r="TCQ1496" s="55"/>
      <c r="TCR1496" s="55"/>
      <c r="TCS1496" s="55"/>
      <c r="TCT1496" s="55"/>
      <c r="TCU1496" s="55"/>
      <c r="TCV1496" s="55"/>
      <c r="TCW1496" s="55"/>
      <c r="TCX1496" s="55"/>
      <c r="TCY1496" s="55"/>
      <c r="TCZ1496" s="55"/>
      <c r="TDA1496" s="55"/>
      <c r="TDB1496" s="55"/>
      <c r="TDC1496" s="55"/>
      <c r="TDD1496" s="55"/>
      <c r="TDE1496" s="55"/>
      <c r="TDF1496" s="55"/>
      <c r="TDG1496" s="55"/>
      <c r="TDH1496" s="55"/>
      <c r="TDI1496" s="55"/>
      <c r="TDJ1496" s="55"/>
      <c r="TDK1496" s="55"/>
      <c r="TDL1496" s="55"/>
      <c r="TDM1496" s="55"/>
      <c r="TDN1496" s="55"/>
      <c r="TDO1496" s="55"/>
      <c r="TDP1496" s="55"/>
      <c r="TDQ1496" s="55"/>
      <c r="TDR1496" s="55"/>
      <c r="TDS1496" s="55"/>
      <c r="TDT1496" s="55"/>
      <c r="TDU1496" s="55"/>
      <c r="TDV1496" s="55"/>
      <c r="TDW1496" s="55"/>
      <c r="TDX1496" s="55"/>
      <c r="TDY1496" s="55"/>
      <c r="TDZ1496" s="55"/>
      <c r="TEA1496" s="55"/>
      <c r="TEB1496" s="55"/>
      <c r="TEC1496" s="55"/>
      <c r="TED1496" s="55"/>
      <c r="TEE1496" s="55"/>
      <c r="TEF1496" s="55"/>
      <c r="TEG1496" s="55"/>
      <c r="TEH1496" s="55"/>
      <c r="TEI1496" s="55"/>
      <c r="TEJ1496" s="55"/>
      <c r="TEK1496" s="55"/>
      <c r="TEL1496" s="55"/>
      <c r="TEM1496" s="55"/>
      <c r="TEN1496" s="55"/>
      <c r="TEO1496" s="55"/>
      <c r="TEP1496" s="55"/>
      <c r="TEQ1496" s="55"/>
      <c r="TER1496" s="55"/>
      <c r="TES1496" s="55"/>
      <c r="TET1496" s="55"/>
      <c r="TEU1496" s="55"/>
      <c r="TEV1496" s="55"/>
      <c r="TEW1496" s="55"/>
      <c r="TEX1496" s="55"/>
      <c r="TEY1496" s="55"/>
      <c r="TEZ1496" s="55"/>
      <c r="TFA1496" s="55"/>
      <c r="TFB1496" s="55"/>
      <c r="TFC1496" s="55"/>
      <c r="TFD1496" s="55"/>
      <c r="TFE1496" s="55"/>
      <c r="TFF1496" s="55"/>
      <c r="TFG1496" s="55"/>
      <c r="TFH1496" s="55"/>
      <c r="TFI1496" s="55"/>
      <c r="TFJ1496" s="55"/>
      <c r="TFK1496" s="55"/>
      <c r="TFL1496" s="55"/>
      <c r="TFM1496" s="55"/>
      <c r="TFN1496" s="55"/>
      <c r="TFO1496" s="55"/>
      <c r="TFP1496" s="55"/>
      <c r="TFQ1496" s="55"/>
      <c r="TFR1496" s="55"/>
      <c r="TFS1496" s="55"/>
      <c r="TFT1496" s="55"/>
      <c r="TFU1496" s="55"/>
      <c r="TFV1496" s="55"/>
      <c r="TFW1496" s="55"/>
      <c r="TFX1496" s="55"/>
      <c r="TFY1496" s="55"/>
      <c r="TFZ1496" s="55"/>
      <c r="TGA1496" s="55"/>
      <c r="TGB1496" s="55"/>
      <c r="TGC1496" s="55"/>
      <c r="TGD1496" s="55"/>
      <c r="TGE1496" s="55"/>
      <c r="TGF1496" s="55"/>
      <c r="TGG1496" s="55"/>
      <c r="TGH1496" s="55"/>
      <c r="TGI1496" s="55"/>
      <c r="TGJ1496" s="55"/>
      <c r="TGK1496" s="55"/>
      <c r="TGL1496" s="55"/>
      <c r="TGM1496" s="55"/>
      <c r="TGN1496" s="55"/>
      <c r="TGO1496" s="55"/>
      <c r="TGP1496" s="55"/>
      <c r="TGQ1496" s="55"/>
      <c r="TGR1496" s="55"/>
      <c r="TGS1496" s="55"/>
      <c r="TGT1496" s="55"/>
      <c r="TGU1496" s="55"/>
      <c r="TGV1496" s="55"/>
      <c r="TGW1496" s="55"/>
      <c r="TGX1496" s="55"/>
      <c r="TGY1496" s="55"/>
      <c r="TGZ1496" s="55"/>
      <c r="THA1496" s="55"/>
      <c r="THB1496" s="55"/>
      <c r="THC1496" s="55"/>
      <c r="THD1496" s="55"/>
      <c r="THE1496" s="55"/>
      <c r="THF1496" s="55"/>
      <c r="THG1496" s="55"/>
      <c r="THH1496" s="55"/>
      <c r="THI1496" s="55"/>
      <c r="THJ1496" s="55"/>
      <c r="THK1496" s="55"/>
      <c r="THL1496" s="55"/>
      <c r="THM1496" s="55"/>
      <c r="THN1496" s="55"/>
      <c r="THO1496" s="55"/>
      <c r="THP1496" s="55"/>
      <c r="THQ1496" s="55"/>
      <c r="THR1496" s="55"/>
      <c r="THS1496" s="55"/>
      <c r="THT1496" s="55"/>
      <c r="THU1496" s="55"/>
      <c r="THV1496" s="55"/>
      <c r="THW1496" s="55"/>
      <c r="THX1496" s="55"/>
      <c r="THY1496" s="55"/>
      <c r="THZ1496" s="55"/>
      <c r="TIA1496" s="55"/>
      <c r="TIB1496" s="55"/>
      <c r="TIC1496" s="55"/>
      <c r="TID1496" s="55"/>
      <c r="TIE1496" s="55"/>
      <c r="TIF1496" s="55"/>
      <c r="TIG1496" s="55"/>
      <c r="TIH1496" s="55"/>
      <c r="TII1496" s="55"/>
      <c r="TIJ1496" s="55"/>
      <c r="TIK1496" s="55"/>
      <c r="TIL1496" s="55"/>
      <c r="TIM1496" s="55"/>
      <c r="TIN1496" s="55"/>
      <c r="TIO1496" s="55"/>
      <c r="TIP1496" s="55"/>
      <c r="TIQ1496" s="55"/>
      <c r="TIR1496" s="55"/>
      <c r="TIS1496" s="55"/>
      <c r="TIT1496" s="55"/>
      <c r="TIU1496" s="55"/>
      <c r="TIV1496" s="55"/>
      <c r="TIW1496" s="55"/>
      <c r="TIX1496" s="55"/>
      <c r="TIY1496" s="55"/>
      <c r="TIZ1496" s="55"/>
      <c r="TJA1496" s="55"/>
      <c r="TJB1496" s="55"/>
      <c r="TJC1496" s="55"/>
      <c r="TJD1496" s="55"/>
      <c r="TJE1496" s="55"/>
      <c r="TJF1496" s="55"/>
      <c r="TJG1496" s="55"/>
      <c r="TJH1496" s="55"/>
      <c r="TJI1496" s="55"/>
      <c r="TJJ1496" s="55"/>
      <c r="TJK1496" s="55"/>
      <c r="TJL1496" s="55"/>
      <c r="TJM1496" s="55"/>
      <c r="TJN1496" s="55"/>
      <c r="TJO1496" s="55"/>
      <c r="TJP1496" s="55"/>
      <c r="TJQ1496" s="55"/>
      <c r="TJR1496" s="55"/>
      <c r="TJS1496" s="55"/>
      <c r="TJT1496" s="55"/>
      <c r="TJU1496" s="55"/>
      <c r="TJV1496" s="55"/>
      <c r="TJW1496" s="55"/>
      <c r="TJX1496" s="55"/>
      <c r="TJY1496" s="55"/>
      <c r="TJZ1496" s="55"/>
      <c r="TKA1496" s="55"/>
      <c r="TKB1496" s="55"/>
      <c r="TKC1496" s="55"/>
      <c r="TKD1496" s="55"/>
      <c r="TKE1496" s="55"/>
      <c r="TKF1496" s="55"/>
      <c r="TKG1496" s="55"/>
      <c r="TKH1496" s="55"/>
      <c r="TKI1496" s="55"/>
      <c r="TKJ1496" s="55"/>
      <c r="TKK1496" s="55"/>
      <c r="TKL1496" s="55"/>
      <c r="TKM1496" s="55"/>
      <c r="TKN1496" s="55"/>
      <c r="TKO1496" s="55"/>
      <c r="TKP1496" s="55"/>
      <c r="TKQ1496" s="55"/>
      <c r="TKR1496" s="55"/>
      <c r="TKS1496" s="55"/>
      <c r="TKT1496" s="55"/>
      <c r="TKU1496" s="55"/>
      <c r="TKV1496" s="55"/>
      <c r="TKW1496" s="55"/>
      <c r="TKX1496" s="55"/>
      <c r="TKY1496" s="55"/>
      <c r="TKZ1496" s="55"/>
      <c r="TLA1496" s="55"/>
      <c r="TLB1496" s="55"/>
      <c r="TLC1496" s="55"/>
      <c r="TLD1496" s="55"/>
      <c r="TLE1496" s="55"/>
      <c r="TLF1496" s="55"/>
      <c r="TLG1496" s="55"/>
      <c r="TLH1496" s="55"/>
      <c r="TLI1496" s="55"/>
      <c r="TLJ1496" s="55"/>
      <c r="TLK1496" s="55"/>
      <c r="TLL1496" s="55"/>
      <c r="TLM1496" s="55"/>
      <c r="TLN1496" s="55"/>
      <c r="TLO1496" s="55"/>
      <c r="TLP1496" s="55"/>
      <c r="TLQ1496" s="55"/>
      <c r="TLR1496" s="55"/>
      <c r="TLS1496" s="55"/>
      <c r="TLT1496" s="55"/>
      <c r="TLU1496" s="55"/>
      <c r="TLV1496" s="55"/>
      <c r="TLW1496" s="55"/>
      <c r="TLX1496" s="55"/>
      <c r="TLY1496" s="55"/>
      <c r="TLZ1496" s="55"/>
      <c r="TMA1496" s="55"/>
      <c r="TMB1496" s="55"/>
      <c r="TMC1496" s="55"/>
      <c r="TMD1496" s="55"/>
      <c r="TME1496" s="55"/>
      <c r="TMF1496" s="55"/>
      <c r="TMG1496" s="55"/>
      <c r="TMH1496" s="55"/>
      <c r="TMI1496" s="55"/>
      <c r="TMJ1496" s="55"/>
      <c r="TMK1496" s="55"/>
      <c r="TML1496" s="55"/>
      <c r="TMM1496" s="55"/>
      <c r="TMN1496" s="55"/>
      <c r="TMO1496" s="55"/>
      <c r="TMP1496" s="55"/>
      <c r="TMQ1496" s="55"/>
      <c r="TMR1496" s="55"/>
      <c r="TMS1496" s="55"/>
      <c r="TMT1496" s="55"/>
      <c r="TMU1496" s="55"/>
      <c r="TMV1496" s="55"/>
      <c r="TMW1496" s="55"/>
      <c r="TMX1496" s="55"/>
      <c r="TMY1496" s="55"/>
      <c r="TMZ1496" s="55"/>
      <c r="TNA1496" s="55"/>
      <c r="TNB1496" s="55"/>
      <c r="TNC1496" s="55"/>
      <c r="TND1496" s="55"/>
      <c r="TNE1496" s="55"/>
      <c r="TNF1496" s="55"/>
      <c r="TNG1496" s="55"/>
      <c r="TNH1496" s="55"/>
      <c r="TNI1496" s="55"/>
      <c r="TNJ1496" s="55"/>
      <c r="TNK1496" s="55"/>
      <c r="TNL1496" s="55"/>
      <c r="TNM1496" s="55"/>
      <c r="TNN1496" s="55"/>
      <c r="TNO1496" s="55"/>
      <c r="TNP1496" s="55"/>
      <c r="TNQ1496" s="55"/>
      <c r="TNR1496" s="55"/>
      <c r="TNS1496" s="55"/>
      <c r="TNT1496" s="55"/>
      <c r="TNU1496" s="55"/>
      <c r="TNV1496" s="55"/>
      <c r="TNW1496" s="55"/>
      <c r="TNX1496" s="55"/>
      <c r="TNY1496" s="55"/>
      <c r="TNZ1496" s="55"/>
      <c r="TOA1496" s="55"/>
      <c r="TOB1496" s="55"/>
      <c r="TOC1496" s="55"/>
      <c r="TOD1496" s="55"/>
      <c r="TOE1496" s="55"/>
      <c r="TOF1496" s="55"/>
      <c r="TOG1496" s="55"/>
      <c r="TOH1496" s="55"/>
      <c r="TOI1496" s="55"/>
      <c r="TOJ1496" s="55"/>
      <c r="TOK1496" s="55"/>
      <c r="TOL1496" s="55"/>
      <c r="TOM1496" s="55"/>
      <c r="TON1496" s="55"/>
      <c r="TOO1496" s="55"/>
      <c r="TOP1496" s="55"/>
      <c r="TOQ1496" s="55"/>
      <c r="TOR1496" s="55"/>
      <c r="TOS1496" s="55"/>
      <c r="TOT1496" s="55"/>
      <c r="TOU1496" s="55"/>
      <c r="TOV1496" s="55"/>
      <c r="TOW1496" s="55"/>
      <c r="TOX1496" s="55"/>
      <c r="TOY1496" s="55"/>
      <c r="TOZ1496" s="55"/>
      <c r="TPA1496" s="55"/>
      <c r="TPB1496" s="55"/>
      <c r="TPC1496" s="55"/>
      <c r="TPD1496" s="55"/>
      <c r="TPE1496" s="55"/>
      <c r="TPF1496" s="55"/>
      <c r="TPG1496" s="55"/>
      <c r="TPH1496" s="55"/>
      <c r="TPI1496" s="55"/>
      <c r="TPJ1496" s="55"/>
      <c r="TPK1496" s="55"/>
      <c r="TPL1496" s="55"/>
      <c r="TPM1496" s="55"/>
      <c r="TPN1496" s="55"/>
      <c r="TPO1496" s="55"/>
      <c r="TPP1496" s="55"/>
      <c r="TPQ1496" s="55"/>
      <c r="TPR1496" s="55"/>
      <c r="TPS1496" s="55"/>
      <c r="TPT1496" s="55"/>
      <c r="TPU1496" s="55"/>
      <c r="TPV1496" s="55"/>
      <c r="TPW1496" s="55"/>
      <c r="TPX1496" s="55"/>
      <c r="TPY1496" s="55"/>
      <c r="TPZ1496" s="55"/>
      <c r="TQA1496" s="55"/>
      <c r="TQB1496" s="55"/>
      <c r="TQC1496" s="55"/>
      <c r="TQD1496" s="55"/>
      <c r="TQE1496" s="55"/>
      <c r="TQF1496" s="55"/>
      <c r="TQG1496" s="55"/>
      <c r="TQH1496" s="55"/>
      <c r="TQI1496" s="55"/>
      <c r="TQJ1496" s="55"/>
      <c r="TQK1496" s="55"/>
      <c r="TQL1496" s="55"/>
      <c r="TQM1496" s="55"/>
      <c r="TQN1496" s="55"/>
      <c r="TQO1496" s="55"/>
      <c r="TQP1496" s="55"/>
      <c r="TQQ1496" s="55"/>
      <c r="TQR1496" s="55"/>
      <c r="TQS1496" s="55"/>
      <c r="TQT1496" s="55"/>
      <c r="TQU1496" s="55"/>
      <c r="TQV1496" s="55"/>
      <c r="TQW1496" s="55"/>
      <c r="TQX1496" s="55"/>
      <c r="TQY1496" s="55"/>
      <c r="TQZ1496" s="55"/>
      <c r="TRA1496" s="55"/>
      <c r="TRB1496" s="55"/>
      <c r="TRC1496" s="55"/>
      <c r="TRD1496" s="55"/>
      <c r="TRE1496" s="55"/>
      <c r="TRF1496" s="55"/>
      <c r="TRG1496" s="55"/>
      <c r="TRH1496" s="55"/>
      <c r="TRI1496" s="55"/>
      <c r="TRJ1496" s="55"/>
      <c r="TRK1496" s="55"/>
      <c r="TRL1496" s="55"/>
      <c r="TRM1496" s="55"/>
      <c r="TRN1496" s="55"/>
      <c r="TRO1496" s="55"/>
      <c r="TRP1496" s="55"/>
      <c r="TRQ1496" s="55"/>
      <c r="TRR1496" s="55"/>
      <c r="TRS1496" s="55"/>
      <c r="TRT1496" s="55"/>
      <c r="TRU1496" s="55"/>
      <c r="TRV1496" s="55"/>
      <c r="TRW1496" s="55"/>
      <c r="TRX1496" s="55"/>
      <c r="TRY1496" s="55"/>
      <c r="TRZ1496" s="55"/>
      <c r="TSA1496" s="55"/>
      <c r="TSB1496" s="55"/>
      <c r="TSC1496" s="55"/>
      <c r="TSD1496" s="55"/>
      <c r="TSE1496" s="55"/>
      <c r="TSF1496" s="55"/>
      <c r="TSG1496" s="55"/>
      <c r="TSH1496" s="55"/>
      <c r="TSI1496" s="55"/>
      <c r="TSJ1496" s="55"/>
      <c r="TSK1496" s="55"/>
      <c r="TSL1496" s="55"/>
      <c r="TSM1496" s="55"/>
      <c r="TSN1496" s="55"/>
      <c r="TSO1496" s="55"/>
      <c r="TSP1496" s="55"/>
      <c r="TSQ1496" s="55"/>
      <c r="TSR1496" s="55"/>
      <c r="TSS1496" s="55"/>
      <c r="TST1496" s="55"/>
      <c r="TSU1496" s="55"/>
      <c r="TSV1496" s="55"/>
      <c r="TSW1496" s="55"/>
      <c r="TSX1496" s="55"/>
      <c r="TSY1496" s="55"/>
      <c r="TSZ1496" s="55"/>
      <c r="TTA1496" s="55"/>
      <c r="TTB1496" s="55"/>
      <c r="TTC1496" s="55"/>
      <c r="TTD1496" s="55"/>
      <c r="TTE1496" s="55"/>
      <c r="TTF1496" s="55"/>
      <c r="TTG1496" s="55"/>
      <c r="TTH1496" s="55"/>
      <c r="TTI1496" s="55"/>
      <c r="TTJ1496" s="55"/>
      <c r="TTK1496" s="55"/>
      <c r="TTL1496" s="55"/>
      <c r="TTM1496" s="55"/>
      <c r="TTN1496" s="55"/>
      <c r="TTO1496" s="55"/>
      <c r="TTP1496" s="55"/>
      <c r="TTQ1496" s="55"/>
      <c r="TTR1496" s="55"/>
      <c r="TTS1496" s="55"/>
      <c r="TTT1496" s="55"/>
      <c r="TTU1496" s="55"/>
      <c r="TTV1496" s="55"/>
      <c r="TTW1496" s="55"/>
      <c r="TTX1496" s="55"/>
      <c r="TTY1496" s="55"/>
      <c r="TTZ1496" s="55"/>
      <c r="TUA1496" s="55"/>
      <c r="TUB1496" s="55"/>
      <c r="TUC1496" s="55"/>
      <c r="TUD1496" s="55"/>
      <c r="TUE1496" s="55"/>
      <c r="TUF1496" s="55"/>
      <c r="TUG1496" s="55"/>
      <c r="TUH1496" s="55"/>
      <c r="TUI1496" s="55"/>
      <c r="TUJ1496" s="55"/>
      <c r="TUK1496" s="55"/>
      <c r="TUL1496" s="55"/>
      <c r="TUM1496" s="55"/>
      <c r="TUN1496" s="55"/>
      <c r="TUO1496" s="55"/>
      <c r="TUP1496" s="55"/>
      <c r="TUQ1496" s="55"/>
      <c r="TUR1496" s="55"/>
      <c r="TUS1496" s="55"/>
      <c r="TUT1496" s="55"/>
      <c r="TUU1496" s="55"/>
      <c r="TUV1496" s="55"/>
      <c r="TUW1496" s="55"/>
      <c r="TUX1496" s="55"/>
      <c r="TUY1496" s="55"/>
      <c r="TUZ1496" s="55"/>
      <c r="TVA1496" s="55"/>
      <c r="TVB1496" s="55"/>
      <c r="TVC1496" s="55"/>
      <c r="TVD1496" s="55"/>
      <c r="TVE1496" s="55"/>
      <c r="TVF1496" s="55"/>
      <c r="TVG1496" s="55"/>
      <c r="TVH1496" s="55"/>
      <c r="TVI1496" s="55"/>
      <c r="TVJ1496" s="55"/>
      <c r="TVK1496" s="55"/>
      <c r="TVL1496" s="55"/>
      <c r="TVM1496" s="55"/>
      <c r="TVN1496" s="55"/>
      <c r="TVO1496" s="55"/>
      <c r="TVP1496" s="55"/>
      <c r="TVQ1496" s="55"/>
      <c r="TVR1496" s="55"/>
      <c r="TVS1496" s="55"/>
      <c r="TVT1496" s="55"/>
      <c r="TVU1496" s="55"/>
      <c r="TVV1496" s="55"/>
      <c r="TVW1496" s="55"/>
      <c r="TVX1496" s="55"/>
      <c r="TVY1496" s="55"/>
      <c r="TVZ1496" s="55"/>
      <c r="TWA1496" s="55"/>
      <c r="TWB1496" s="55"/>
      <c r="TWC1496" s="55"/>
      <c r="TWD1496" s="55"/>
      <c r="TWE1496" s="55"/>
      <c r="TWF1496" s="55"/>
      <c r="TWG1496" s="55"/>
      <c r="TWH1496" s="55"/>
      <c r="TWI1496" s="55"/>
      <c r="TWJ1496" s="55"/>
      <c r="TWK1496" s="55"/>
      <c r="TWL1496" s="55"/>
      <c r="TWM1496" s="55"/>
      <c r="TWN1496" s="55"/>
      <c r="TWO1496" s="55"/>
      <c r="TWP1496" s="55"/>
      <c r="TWQ1496" s="55"/>
      <c r="TWR1496" s="55"/>
      <c r="TWS1496" s="55"/>
      <c r="TWT1496" s="55"/>
      <c r="TWU1496" s="55"/>
      <c r="TWV1496" s="55"/>
      <c r="TWW1496" s="55"/>
      <c r="TWX1496" s="55"/>
      <c r="TWY1496" s="55"/>
      <c r="TWZ1496" s="55"/>
      <c r="TXA1496" s="55"/>
      <c r="TXB1496" s="55"/>
      <c r="TXC1496" s="55"/>
      <c r="TXD1496" s="55"/>
      <c r="TXE1496" s="55"/>
      <c r="TXF1496" s="55"/>
      <c r="TXG1496" s="55"/>
      <c r="TXH1496" s="55"/>
      <c r="TXI1496" s="55"/>
      <c r="TXJ1496" s="55"/>
      <c r="TXK1496" s="55"/>
      <c r="TXL1496" s="55"/>
      <c r="TXM1496" s="55"/>
      <c r="TXN1496" s="55"/>
      <c r="TXO1496" s="55"/>
      <c r="TXP1496" s="55"/>
      <c r="TXQ1496" s="55"/>
      <c r="TXR1496" s="55"/>
      <c r="TXS1496" s="55"/>
      <c r="TXT1496" s="55"/>
      <c r="TXU1496" s="55"/>
      <c r="TXV1496" s="55"/>
      <c r="TXW1496" s="55"/>
      <c r="TXX1496" s="55"/>
      <c r="TXY1496" s="55"/>
      <c r="TXZ1496" s="55"/>
      <c r="TYA1496" s="55"/>
      <c r="TYB1496" s="55"/>
      <c r="TYC1496" s="55"/>
      <c r="TYD1496" s="55"/>
      <c r="TYE1496" s="55"/>
      <c r="TYF1496" s="55"/>
      <c r="TYG1496" s="55"/>
      <c r="TYH1496" s="55"/>
      <c r="TYI1496" s="55"/>
      <c r="TYJ1496" s="55"/>
      <c r="TYK1496" s="55"/>
      <c r="TYL1496" s="55"/>
      <c r="TYM1496" s="55"/>
      <c r="TYN1496" s="55"/>
      <c r="TYO1496" s="55"/>
      <c r="TYP1496" s="55"/>
      <c r="TYQ1496" s="55"/>
      <c r="TYR1496" s="55"/>
      <c r="TYS1496" s="55"/>
      <c r="TYT1496" s="55"/>
      <c r="TYU1496" s="55"/>
      <c r="TYV1496" s="55"/>
      <c r="TYW1496" s="55"/>
      <c r="TYX1496" s="55"/>
      <c r="TYY1496" s="55"/>
      <c r="TYZ1496" s="55"/>
      <c r="TZA1496" s="55"/>
      <c r="TZB1496" s="55"/>
      <c r="TZC1496" s="55"/>
      <c r="TZD1496" s="55"/>
      <c r="TZE1496" s="55"/>
      <c r="TZF1496" s="55"/>
      <c r="TZG1496" s="55"/>
      <c r="TZH1496" s="55"/>
      <c r="TZI1496" s="55"/>
      <c r="TZJ1496" s="55"/>
      <c r="TZK1496" s="55"/>
      <c r="TZL1496" s="55"/>
      <c r="TZM1496" s="55"/>
      <c r="TZN1496" s="55"/>
      <c r="TZO1496" s="55"/>
      <c r="TZP1496" s="55"/>
      <c r="TZQ1496" s="55"/>
      <c r="TZR1496" s="55"/>
      <c r="TZS1496" s="55"/>
      <c r="TZT1496" s="55"/>
      <c r="TZU1496" s="55"/>
      <c r="TZV1496" s="55"/>
      <c r="TZW1496" s="55"/>
      <c r="TZX1496" s="55"/>
      <c r="TZY1496" s="55"/>
      <c r="TZZ1496" s="55"/>
      <c r="UAA1496" s="55"/>
      <c r="UAB1496" s="55"/>
      <c r="UAC1496" s="55"/>
      <c r="UAD1496" s="55"/>
      <c r="UAE1496" s="55"/>
      <c r="UAF1496" s="55"/>
      <c r="UAG1496" s="55"/>
      <c r="UAH1496" s="55"/>
      <c r="UAI1496" s="55"/>
      <c r="UAJ1496" s="55"/>
      <c r="UAK1496" s="55"/>
      <c r="UAL1496" s="55"/>
      <c r="UAM1496" s="55"/>
      <c r="UAN1496" s="55"/>
      <c r="UAO1496" s="55"/>
      <c r="UAP1496" s="55"/>
      <c r="UAQ1496" s="55"/>
      <c r="UAR1496" s="55"/>
      <c r="UAS1496" s="55"/>
      <c r="UAT1496" s="55"/>
      <c r="UAU1496" s="55"/>
      <c r="UAV1496" s="55"/>
      <c r="UAW1496" s="55"/>
      <c r="UAX1496" s="55"/>
      <c r="UAY1496" s="55"/>
      <c r="UAZ1496" s="55"/>
      <c r="UBA1496" s="55"/>
      <c r="UBB1496" s="55"/>
      <c r="UBC1496" s="55"/>
      <c r="UBD1496" s="55"/>
      <c r="UBE1496" s="55"/>
      <c r="UBF1496" s="55"/>
      <c r="UBG1496" s="55"/>
      <c r="UBH1496" s="55"/>
      <c r="UBI1496" s="55"/>
      <c r="UBJ1496" s="55"/>
      <c r="UBK1496" s="55"/>
      <c r="UBL1496" s="55"/>
      <c r="UBM1496" s="55"/>
      <c r="UBN1496" s="55"/>
      <c r="UBO1496" s="55"/>
      <c r="UBP1496" s="55"/>
      <c r="UBQ1496" s="55"/>
      <c r="UBR1496" s="55"/>
      <c r="UBS1496" s="55"/>
      <c r="UBT1496" s="55"/>
      <c r="UBU1496" s="55"/>
      <c r="UBV1496" s="55"/>
      <c r="UBW1496" s="55"/>
      <c r="UBX1496" s="55"/>
      <c r="UBY1496" s="55"/>
      <c r="UBZ1496" s="55"/>
      <c r="UCA1496" s="55"/>
      <c r="UCB1496" s="55"/>
      <c r="UCC1496" s="55"/>
      <c r="UCD1496" s="55"/>
      <c r="UCE1496" s="55"/>
      <c r="UCF1496" s="55"/>
      <c r="UCG1496" s="55"/>
      <c r="UCH1496" s="55"/>
      <c r="UCI1496" s="55"/>
      <c r="UCJ1496" s="55"/>
      <c r="UCK1496" s="55"/>
      <c r="UCL1496" s="55"/>
      <c r="UCM1496" s="55"/>
      <c r="UCN1496" s="55"/>
      <c r="UCO1496" s="55"/>
      <c r="UCP1496" s="55"/>
      <c r="UCQ1496" s="55"/>
      <c r="UCR1496" s="55"/>
      <c r="UCS1496" s="55"/>
      <c r="UCT1496" s="55"/>
      <c r="UCU1496" s="55"/>
      <c r="UCV1496" s="55"/>
      <c r="UCW1496" s="55"/>
      <c r="UCX1496" s="55"/>
      <c r="UCY1496" s="55"/>
      <c r="UCZ1496" s="55"/>
      <c r="UDA1496" s="55"/>
      <c r="UDB1496" s="55"/>
      <c r="UDC1496" s="55"/>
      <c r="UDD1496" s="55"/>
      <c r="UDE1496" s="55"/>
      <c r="UDF1496" s="55"/>
      <c r="UDG1496" s="55"/>
      <c r="UDH1496" s="55"/>
      <c r="UDI1496" s="55"/>
      <c r="UDJ1496" s="55"/>
      <c r="UDK1496" s="55"/>
      <c r="UDL1496" s="55"/>
      <c r="UDM1496" s="55"/>
      <c r="UDN1496" s="55"/>
      <c r="UDO1496" s="55"/>
      <c r="UDP1496" s="55"/>
      <c r="UDQ1496" s="55"/>
      <c r="UDR1496" s="55"/>
      <c r="UDS1496" s="55"/>
      <c r="UDT1496" s="55"/>
      <c r="UDU1496" s="55"/>
      <c r="UDV1496" s="55"/>
      <c r="UDW1496" s="55"/>
      <c r="UDX1496" s="55"/>
      <c r="UDY1496" s="55"/>
      <c r="UDZ1496" s="55"/>
      <c r="UEA1496" s="55"/>
      <c r="UEB1496" s="55"/>
      <c r="UEC1496" s="55"/>
      <c r="UED1496" s="55"/>
      <c r="UEE1496" s="55"/>
      <c r="UEF1496" s="55"/>
      <c r="UEG1496" s="55"/>
      <c r="UEH1496" s="55"/>
      <c r="UEI1496" s="55"/>
      <c r="UEJ1496" s="55"/>
      <c r="UEK1496" s="55"/>
      <c r="UEL1496" s="55"/>
      <c r="UEM1496" s="55"/>
      <c r="UEN1496" s="55"/>
      <c r="UEO1496" s="55"/>
      <c r="UEP1496" s="55"/>
      <c r="UEQ1496" s="55"/>
      <c r="UER1496" s="55"/>
      <c r="UES1496" s="55"/>
      <c r="UET1496" s="55"/>
      <c r="UEU1496" s="55"/>
      <c r="UEV1496" s="55"/>
      <c r="UEW1496" s="55"/>
      <c r="UEX1496" s="55"/>
      <c r="UEY1496" s="55"/>
      <c r="UEZ1496" s="55"/>
      <c r="UFA1496" s="55"/>
      <c r="UFB1496" s="55"/>
      <c r="UFC1496" s="55"/>
      <c r="UFD1496" s="55"/>
      <c r="UFE1496" s="55"/>
      <c r="UFF1496" s="55"/>
      <c r="UFG1496" s="55"/>
      <c r="UFH1496" s="55"/>
      <c r="UFI1496" s="55"/>
      <c r="UFJ1496" s="55"/>
      <c r="UFK1496" s="55"/>
      <c r="UFL1496" s="55"/>
      <c r="UFM1496" s="55"/>
      <c r="UFN1496" s="55"/>
      <c r="UFO1496" s="55"/>
      <c r="UFP1496" s="55"/>
      <c r="UFQ1496" s="55"/>
      <c r="UFR1496" s="55"/>
      <c r="UFS1496" s="55"/>
      <c r="UFT1496" s="55"/>
      <c r="UFU1496" s="55"/>
      <c r="UFV1496" s="55"/>
      <c r="UFW1496" s="55"/>
      <c r="UFX1496" s="55"/>
      <c r="UFY1496" s="55"/>
      <c r="UFZ1496" s="55"/>
      <c r="UGA1496" s="55"/>
      <c r="UGB1496" s="55"/>
      <c r="UGC1496" s="55"/>
      <c r="UGD1496" s="55"/>
      <c r="UGE1496" s="55"/>
      <c r="UGF1496" s="55"/>
      <c r="UGG1496" s="55"/>
      <c r="UGH1496" s="55"/>
      <c r="UGI1496" s="55"/>
      <c r="UGJ1496" s="55"/>
      <c r="UGK1496" s="55"/>
      <c r="UGL1496" s="55"/>
      <c r="UGM1496" s="55"/>
      <c r="UGN1496" s="55"/>
      <c r="UGO1496" s="55"/>
      <c r="UGP1496" s="55"/>
      <c r="UGQ1496" s="55"/>
      <c r="UGR1496" s="55"/>
      <c r="UGS1496" s="55"/>
      <c r="UGT1496" s="55"/>
      <c r="UGU1496" s="55"/>
      <c r="UGV1496" s="55"/>
      <c r="UGW1496" s="55"/>
      <c r="UGX1496" s="55"/>
      <c r="UGY1496" s="55"/>
      <c r="UGZ1496" s="55"/>
      <c r="UHA1496" s="55"/>
      <c r="UHB1496" s="55"/>
      <c r="UHC1496" s="55"/>
      <c r="UHD1496" s="55"/>
      <c r="UHE1496" s="55"/>
      <c r="UHF1496" s="55"/>
      <c r="UHG1496" s="55"/>
      <c r="UHH1496" s="55"/>
      <c r="UHI1496" s="55"/>
      <c r="UHJ1496" s="55"/>
      <c r="UHK1496" s="55"/>
      <c r="UHL1496" s="55"/>
      <c r="UHM1496" s="55"/>
      <c r="UHN1496" s="55"/>
      <c r="UHO1496" s="55"/>
      <c r="UHP1496" s="55"/>
      <c r="UHQ1496" s="55"/>
      <c r="UHR1496" s="55"/>
      <c r="UHS1496" s="55"/>
      <c r="UHT1496" s="55"/>
      <c r="UHU1496" s="55"/>
      <c r="UHV1496" s="55"/>
      <c r="UHW1496" s="55"/>
      <c r="UHX1496" s="55"/>
      <c r="UHY1496" s="55"/>
      <c r="UHZ1496" s="55"/>
      <c r="UIA1496" s="55"/>
      <c r="UIB1496" s="55"/>
      <c r="UIC1496" s="55"/>
      <c r="UID1496" s="55"/>
      <c r="UIE1496" s="55"/>
      <c r="UIF1496" s="55"/>
      <c r="UIG1496" s="55"/>
      <c r="UIH1496" s="55"/>
      <c r="UII1496" s="55"/>
      <c r="UIJ1496" s="55"/>
      <c r="UIK1496" s="55"/>
      <c r="UIL1496" s="55"/>
      <c r="UIM1496" s="55"/>
      <c r="UIN1496" s="55"/>
      <c r="UIO1496" s="55"/>
      <c r="UIP1496" s="55"/>
      <c r="UIQ1496" s="55"/>
      <c r="UIR1496" s="55"/>
      <c r="UIS1496" s="55"/>
      <c r="UIT1496" s="55"/>
      <c r="UIU1496" s="55"/>
      <c r="UIV1496" s="55"/>
      <c r="UIW1496" s="55"/>
      <c r="UIX1496" s="55"/>
      <c r="UIY1496" s="55"/>
      <c r="UIZ1496" s="55"/>
      <c r="UJA1496" s="55"/>
      <c r="UJB1496" s="55"/>
      <c r="UJC1496" s="55"/>
      <c r="UJD1496" s="55"/>
      <c r="UJE1496" s="55"/>
      <c r="UJF1496" s="55"/>
      <c r="UJG1496" s="55"/>
      <c r="UJH1496" s="55"/>
      <c r="UJI1496" s="55"/>
      <c r="UJJ1496" s="55"/>
      <c r="UJK1496" s="55"/>
      <c r="UJL1496" s="55"/>
      <c r="UJM1496" s="55"/>
      <c r="UJN1496" s="55"/>
      <c r="UJO1496" s="55"/>
      <c r="UJP1496" s="55"/>
      <c r="UJQ1496" s="55"/>
      <c r="UJR1496" s="55"/>
      <c r="UJS1496" s="55"/>
      <c r="UJT1496" s="55"/>
      <c r="UJU1496" s="55"/>
      <c r="UJV1496" s="55"/>
      <c r="UJW1496" s="55"/>
      <c r="UJX1496" s="55"/>
      <c r="UJY1496" s="55"/>
      <c r="UJZ1496" s="55"/>
      <c r="UKA1496" s="55"/>
      <c r="UKB1496" s="55"/>
      <c r="UKC1496" s="55"/>
      <c r="UKD1496" s="55"/>
      <c r="UKE1496" s="55"/>
      <c r="UKF1496" s="55"/>
      <c r="UKG1496" s="55"/>
      <c r="UKH1496" s="55"/>
      <c r="UKI1496" s="55"/>
      <c r="UKJ1496" s="55"/>
      <c r="UKK1496" s="55"/>
      <c r="UKL1496" s="55"/>
      <c r="UKM1496" s="55"/>
      <c r="UKN1496" s="55"/>
      <c r="UKO1496" s="55"/>
      <c r="UKP1496" s="55"/>
      <c r="UKQ1496" s="55"/>
      <c r="UKR1496" s="55"/>
      <c r="UKS1496" s="55"/>
      <c r="UKT1496" s="55"/>
      <c r="UKU1496" s="55"/>
      <c r="UKV1496" s="55"/>
      <c r="UKW1496" s="55"/>
      <c r="UKX1496" s="55"/>
      <c r="UKY1496" s="55"/>
      <c r="UKZ1496" s="55"/>
      <c r="ULA1496" s="55"/>
      <c r="ULB1496" s="55"/>
      <c r="ULC1496" s="55"/>
      <c r="ULD1496" s="55"/>
      <c r="ULE1496" s="55"/>
      <c r="ULF1496" s="55"/>
      <c r="ULG1496" s="55"/>
      <c r="ULH1496" s="55"/>
      <c r="ULI1496" s="55"/>
      <c r="ULJ1496" s="55"/>
      <c r="ULK1496" s="55"/>
      <c r="ULL1496" s="55"/>
      <c r="ULM1496" s="55"/>
      <c r="ULN1496" s="55"/>
      <c r="ULO1496" s="55"/>
      <c r="ULP1496" s="55"/>
      <c r="ULQ1496" s="55"/>
      <c r="ULR1496" s="55"/>
      <c r="ULS1496" s="55"/>
      <c r="ULT1496" s="55"/>
      <c r="ULU1496" s="55"/>
      <c r="ULV1496" s="55"/>
      <c r="ULW1496" s="55"/>
      <c r="ULX1496" s="55"/>
      <c r="ULY1496" s="55"/>
      <c r="ULZ1496" s="55"/>
      <c r="UMA1496" s="55"/>
      <c r="UMB1496" s="55"/>
      <c r="UMC1496" s="55"/>
      <c r="UMD1496" s="55"/>
      <c r="UME1496" s="55"/>
      <c r="UMF1496" s="55"/>
      <c r="UMG1496" s="55"/>
      <c r="UMH1496" s="55"/>
      <c r="UMI1496" s="55"/>
      <c r="UMJ1496" s="55"/>
      <c r="UMK1496" s="55"/>
      <c r="UML1496" s="55"/>
      <c r="UMM1496" s="55"/>
      <c r="UMN1496" s="55"/>
      <c r="UMO1496" s="55"/>
      <c r="UMP1496" s="55"/>
      <c r="UMQ1496" s="55"/>
      <c r="UMR1496" s="55"/>
      <c r="UMS1496" s="55"/>
      <c r="UMT1496" s="55"/>
      <c r="UMU1496" s="55"/>
      <c r="UMV1496" s="55"/>
      <c r="UMW1496" s="55"/>
      <c r="UMX1496" s="55"/>
      <c r="UMY1496" s="55"/>
      <c r="UMZ1496" s="55"/>
      <c r="UNA1496" s="55"/>
      <c r="UNB1496" s="55"/>
      <c r="UNC1496" s="55"/>
      <c r="UND1496" s="55"/>
      <c r="UNE1496" s="55"/>
      <c r="UNF1496" s="55"/>
      <c r="UNG1496" s="55"/>
      <c r="UNH1496" s="55"/>
      <c r="UNI1496" s="55"/>
      <c r="UNJ1496" s="55"/>
      <c r="UNK1496" s="55"/>
      <c r="UNL1496" s="55"/>
      <c r="UNM1496" s="55"/>
      <c r="UNN1496" s="55"/>
      <c r="UNO1496" s="55"/>
      <c r="UNP1496" s="55"/>
      <c r="UNQ1496" s="55"/>
      <c r="UNR1496" s="55"/>
      <c r="UNS1496" s="55"/>
      <c r="UNT1496" s="55"/>
      <c r="UNU1496" s="55"/>
      <c r="UNV1496" s="55"/>
      <c r="UNW1496" s="55"/>
      <c r="UNX1496" s="55"/>
      <c r="UNY1496" s="55"/>
      <c r="UNZ1496" s="55"/>
      <c r="UOA1496" s="55"/>
      <c r="UOB1496" s="55"/>
      <c r="UOC1496" s="55"/>
      <c r="UOD1496" s="55"/>
      <c r="UOE1496" s="55"/>
      <c r="UOF1496" s="55"/>
      <c r="UOG1496" s="55"/>
      <c r="UOH1496" s="55"/>
      <c r="UOI1496" s="55"/>
      <c r="UOJ1496" s="55"/>
      <c r="UOK1496" s="55"/>
      <c r="UOL1496" s="55"/>
      <c r="UOM1496" s="55"/>
      <c r="UON1496" s="55"/>
      <c r="UOO1496" s="55"/>
      <c r="UOP1496" s="55"/>
      <c r="UOQ1496" s="55"/>
      <c r="UOR1496" s="55"/>
      <c r="UOS1496" s="55"/>
      <c r="UOT1496" s="55"/>
      <c r="UOU1496" s="55"/>
      <c r="UOV1496" s="55"/>
      <c r="UOW1496" s="55"/>
      <c r="UOX1496" s="55"/>
      <c r="UOY1496" s="55"/>
      <c r="UOZ1496" s="55"/>
      <c r="UPA1496" s="55"/>
      <c r="UPB1496" s="55"/>
      <c r="UPC1496" s="55"/>
      <c r="UPD1496" s="55"/>
      <c r="UPE1496" s="55"/>
      <c r="UPF1496" s="55"/>
      <c r="UPG1496" s="55"/>
      <c r="UPH1496" s="55"/>
      <c r="UPI1496" s="55"/>
      <c r="UPJ1496" s="55"/>
      <c r="UPK1496" s="55"/>
      <c r="UPL1496" s="55"/>
      <c r="UPM1496" s="55"/>
      <c r="UPN1496" s="55"/>
      <c r="UPO1496" s="55"/>
      <c r="UPP1496" s="55"/>
      <c r="UPQ1496" s="55"/>
      <c r="UPR1496" s="55"/>
      <c r="UPS1496" s="55"/>
      <c r="UPT1496" s="55"/>
      <c r="UPU1496" s="55"/>
      <c r="UPV1496" s="55"/>
      <c r="UPW1496" s="55"/>
      <c r="UPX1496" s="55"/>
      <c r="UPY1496" s="55"/>
      <c r="UPZ1496" s="55"/>
      <c r="UQA1496" s="55"/>
      <c r="UQB1496" s="55"/>
      <c r="UQC1496" s="55"/>
      <c r="UQD1496" s="55"/>
      <c r="UQE1496" s="55"/>
      <c r="UQF1496" s="55"/>
      <c r="UQG1496" s="55"/>
      <c r="UQH1496" s="55"/>
      <c r="UQI1496" s="55"/>
      <c r="UQJ1496" s="55"/>
      <c r="UQK1496" s="55"/>
      <c r="UQL1496" s="55"/>
      <c r="UQM1496" s="55"/>
      <c r="UQN1496" s="55"/>
      <c r="UQO1496" s="55"/>
      <c r="UQP1496" s="55"/>
      <c r="UQQ1496" s="55"/>
      <c r="UQR1496" s="55"/>
      <c r="UQS1496" s="55"/>
      <c r="UQT1496" s="55"/>
      <c r="UQU1496" s="55"/>
      <c r="UQV1496" s="55"/>
      <c r="UQW1496" s="55"/>
      <c r="UQX1496" s="55"/>
      <c r="UQY1496" s="55"/>
      <c r="UQZ1496" s="55"/>
      <c r="URA1496" s="55"/>
      <c r="URB1496" s="55"/>
      <c r="URC1496" s="55"/>
      <c r="URD1496" s="55"/>
      <c r="URE1496" s="55"/>
      <c r="URF1496" s="55"/>
      <c r="URG1496" s="55"/>
      <c r="URH1496" s="55"/>
      <c r="URI1496" s="55"/>
      <c r="URJ1496" s="55"/>
      <c r="URK1496" s="55"/>
      <c r="URL1496" s="55"/>
      <c r="URM1496" s="55"/>
      <c r="URN1496" s="55"/>
      <c r="URO1496" s="55"/>
      <c r="URP1496" s="55"/>
      <c r="URQ1496" s="55"/>
      <c r="URR1496" s="55"/>
      <c r="URS1496" s="55"/>
      <c r="URT1496" s="55"/>
      <c r="URU1496" s="55"/>
      <c r="URV1496" s="55"/>
      <c r="URW1496" s="55"/>
      <c r="URX1496" s="55"/>
      <c r="URY1496" s="55"/>
      <c r="URZ1496" s="55"/>
      <c r="USA1496" s="55"/>
      <c r="USB1496" s="55"/>
      <c r="USC1496" s="55"/>
      <c r="USD1496" s="55"/>
      <c r="USE1496" s="55"/>
      <c r="USF1496" s="55"/>
      <c r="USG1496" s="55"/>
      <c r="USH1496" s="55"/>
      <c r="USI1496" s="55"/>
      <c r="USJ1496" s="55"/>
      <c r="USK1496" s="55"/>
      <c r="USL1496" s="55"/>
      <c r="USM1496" s="55"/>
      <c r="USN1496" s="55"/>
      <c r="USO1496" s="55"/>
      <c r="USP1496" s="55"/>
      <c r="USQ1496" s="55"/>
      <c r="USR1496" s="55"/>
      <c r="USS1496" s="55"/>
      <c r="UST1496" s="55"/>
      <c r="USU1496" s="55"/>
      <c r="USV1496" s="55"/>
      <c r="USW1496" s="55"/>
      <c r="USX1496" s="55"/>
      <c r="USY1496" s="55"/>
      <c r="USZ1496" s="55"/>
      <c r="UTA1496" s="55"/>
      <c r="UTB1496" s="55"/>
      <c r="UTC1496" s="55"/>
      <c r="UTD1496" s="55"/>
      <c r="UTE1496" s="55"/>
      <c r="UTF1496" s="55"/>
      <c r="UTG1496" s="55"/>
      <c r="UTH1496" s="55"/>
      <c r="UTI1496" s="55"/>
      <c r="UTJ1496" s="55"/>
      <c r="UTK1496" s="55"/>
      <c r="UTL1496" s="55"/>
      <c r="UTM1496" s="55"/>
      <c r="UTN1496" s="55"/>
      <c r="UTO1496" s="55"/>
      <c r="UTP1496" s="55"/>
      <c r="UTQ1496" s="55"/>
      <c r="UTR1496" s="55"/>
      <c r="UTS1496" s="55"/>
      <c r="UTT1496" s="55"/>
      <c r="UTU1496" s="55"/>
      <c r="UTV1496" s="55"/>
      <c r="UTW1496" s="55"/>
      <c r="UTX1496" s="55"/>
      <c r="UTY1496" s="55"/>
      <c r="UTZ1496" s="55"/>
      <c r="UUA1496" s="55"/>
      <c r="UUB1496" s="55"/>
      <c r="UUC1496" s="55"/>
      <c r="UUD1496" s="55"/>
      <c r="UUE1496" s="55"/>
      <c r="UUF1496" s="55"/>
      <c r="UUG1496" s="55"/>
      <c r="UUH1496" s="55"/>
      <c r="UUI1496" s="55"/>
      <c r="UUJ1496" s="55"/>
      <c r="UUK1496" s="55"/>
      <c r="UUL1496" s="55"/>
      <c r="UUM1496" s="55"/>
      <c r="UUN1496" s="55"/>
      <c r="UUO1496" s="55"/>
      <c r="UUP1496" s="55"/>
      <c r="UUQ1496" s="55"/>
      <c r="UUR1496" s="55"/>
      <c r="UUS1496" s="55"/>
      <c r="UUT1496" s="55"/>
      <c r="UUU1496" s="55"/>
      <c r="UUV1496" s="55"/>
      <c r="UUW1496" s="55"/>
      <c r="UUX1496" s="55"/>
      <c r="UUY1496" s="55"/>
      <c r="UUZ1496" s="55"/>
      <c r="UVA1496" s="55"/>
      <c r="UVB1496" s="55"/>
      <c r="UVC1496" s="55"/>
      <c r="UVD1496" s="55"/>
      <c r="UVE1496" s="55"/>
      <c r="UVF1496" s="55"/>
      <c r="UVG1496" s="55"/>
      <c r="UVH1496" s="55"/>
      <c r="UVI1496" s="55"/>
      <c r="UVJ1496" s="55"/>
      <c r="UVK1496" s="55"/>
      <c r="UVL1496" s="55"/>
      <c r="UVM1496" s="55"/>
      <c r="UVN1496" s="55"/>
      <c r="UVO1496" s="55"/>
      <c r="UVP1496" s="55"/>
      <c r="UVQ1496" s="55"/>
      <c r="UVR1496" s="55"/>
      <c r="UVS1496" s="55"/>
      <c r="UVT1496" s="55"/>
      <c r="UVU1496" s="55"/>
      <c r="UVV1496" s="55"/>
      <c r="UVW1496" s="55"/>
      <c r="UVX1496" s="55"/>
      <c r="UVY1496" s="55"/>
      <c r="UVZ1496" s="55"/>
      <c r="UWA1496" s="55"/>
      <c r="UWB1496" s="55"/>
      <c r="UWC1496" s="55"/>
      <c r="UWD1496" s="55"/>
      <c r="UWE1496" s="55"/>
      <c r="UWF1496" s="55"/>
      <c r="UWG1496" s="55"/>
      <c r="UWH1496" s="55"/>
      <c r="UWI1496" s="55"/>
      <c r="UWJ1496" s="55"/>
      <c r="UWK1496" s="55"/>
      <c r="UWL1496" s="55"/>
      <c r="UWM1496" s="55"/>
      <c r="UWN1496" s="55"/>
      <c r="UWO1496" s="55"/>
      <c r="UWP1496" s="55"/>
      <c r="UWQ1496" s="55"/>
      <c r="UWR1496" s="55"/>
      <c r="UWS1496" s="55"/>
      <c r="UWT1496" s="55"/>
      <c r="UWU1496" s="55"/>
      <c r="UWV1496" s="55"/>
      <c r="UWW1496" s="55"/>
      <c r="UWX1496" s="55"/>
      <c r="UWY1496" s="55"/>
      <c r="UWZ1496" s="55"/>
      <c r="UXA1496" s="55"/>
      <c r="UXB1496" s="55"/>
      <c r="UXC1496" s="55"/>
      <c r="UXD1496" s="55"/>
      <c r="UXE1496" s="55"/>
      <c r="UXF1496" s="55"/>
      <c r="UXG1496" s="55"/>
      <c r="UXH1496" s="55"/>
      <c r="UXI1496" s="55"/>
      <c r="UXJ1496" s="55"/>
      <c r="UXK1496" s="55"/>
      <c r="UXL1496" s="55"/>
      <c r="UXM1496" s="55"/>
      <c r="UXN1496" s="55"/>
      <c r="UXO1496" s="55"/>
      <c r="UXP1496" s="55"/>
      <c r="UXQ1496" s="55"/>
      <c r="UXR1496" s="55"/>
      <c r="UXS1496" s="55"/>
      <c r="UXT1496" s="55"/>
      <c r="UXU1496" s="55"/>
      <c r="UXV1496" s="55"/>
      <c r="UXW1496" s="55"/>
      <c r="UXX1496" s="55"/>
      <c r="UXY1496" s="55"/>
      <c r="UXZ1496" s="55"/>
      <c r="UYA1496" s="55"/>
      <c r="UYB1496" s="55"/>
      <c r="UYC1496" s="55"/>
      <c r="UYD1496" s="55"/>
      <c r="UYE1496" s="55"/>
      <c r="UYF1496" s="55"/>
      <c r="UYG1496" s="55"/>
      <c r="UYH1496" s="55"/>
      <c r="UYI1496" s="55"/>
      <c r="UYJ1496" s="55"/>
      <c r="UYK1496" s="55"/>
      <c r="UYL1496" s="55"/>
      <c r="UYM1496" s="55"/>
      <c r="UYN1496" s="55"/>
      <c r="UYO1496" s="55"/>
      <c r="UYP1496" s="55"/>
      <c r="UYQ1496" s="55"/>
      <c r="UYR1496" s="55"/>
      <c r="UYS1496" s="55"/>
      <c r="UYT1496" s="55"/>
      <c r="UYU1496" s="55"/>
      <c r="UYV1496" s="55"/>
      <c r="UYW1496" s="55"/>
      <c r="UYX1496" s="55"/>
      <c r="UYY1496" s="55"/>
      <c r="UYZ1496" s="55"/>
      <c r="UZA1496" s="55"/>
      <c r="UZB1496" s="55"/>
      <c r="UZC1496" s="55"/>
      <c r="UZD1496" s="55"/>
      <c r="UZE1496" s="55"/>
      <c r="UZF1496" s="55"/>
      <c r="UZG1496" s="55"/>
      <c r="UZH1496" s="55"/>
      <c r="UZI1496" s="55"/>
      <c r="UZJ1496" s="55"/>
      <c r="UZK1496" s="55"/>
      <c r="UZL1496" s="55"/>
      <c r="UZM1496" s="55"/>
      <c r="UZN1496" s="55"/>
      <c r="UZO1496" s="55"/>
      <c r="UZP1496" s="55"/>
      <c r="UZQ1496" s="55"/>
      <c r="UZR1496" s="55"/>
      <c r="UZS1496" s="55"/>
      <c r="UZT1496" s="55"/>
      <c r="UZU1496" s="55"/>
      <c r="UZV1496" s="55"/>
      <c r="UZW1496" s="55"/>
      <c r="UZX1496" s="55"/>
      <c r="UZY1496" s="55"/>
      <c r="UZZ1496" s="55"/>
      <c r="VAA1496" s="55"/>
      <c r="VAB1496" s="55"/>
      <c r="VAC1496" s="55"/>
      <c r="VAD1496" s="55"/>
      <c r="VAE1496" s="55"/>
      <c r="VAF1496" s="55"/>
      <c r="VAG1496" s="55"/>
      <c r="VAH1496" s="55"/>
      <c r="VAI1496" s="55"/>
      <c r="VAJ1496" s="55"/>
      <c r="VAK1496" s="55"/>
      <c r="VAL1496" s="55"/>
      <c r="VAM1496" s="55"/>
      <c r="VAN1496" s="55"/>
      <c r="VAO1496" s="55"/>
      <c r="VAP1496" s="55"/>
      <c r="VAQ1496" s="55"/>
      <c r="VAR1496" s="55"/>
      <c r="VAS1496" s="55"/>
      <c r="VAT1496" s="55"/>
      <c r="VAU1496" s="55"/>
      <c r="VAV1496" s="55"/>
      <c r="VAW1496" s="55"/>
      <c r="VAX1496" s="55"/>
      <c r="VAY1496" s="55"/>
      <c r="VAZ1496" s="55"/>
      <c r="VBA1496" s="55"/>
      <c r="VBB1496" s="55"/>
      <c r="VBC1496" s="55"/>
      <c r="VBD1496" s="55"/>
      <c r="VBE1496" s="55"/>
      <c r="VBF1496" s="55"/>
      <c r="VBG1496" s="55"/>
      <c r="VBH1496" s="55"/>
      <c r="VBI1496" s="55"/>
      <c r="VBJ1496" s="55"/>
      <c r="VBK1496" s="55"/>
      <c r="VBL1496" s="55"/>
      <c r="VBM1496" s="55"/>
      <c r="VBN1496" s="55"/>
      <c r="VBO1496" s="55"/>
      <c r="VBP1496" s="55"/>
      <c r="VBQ1496" s="55"/>
      <c r="VBR1496" s="55"/>
      <c r="VBS1496" s="55"/>
      <c r="VBT1496" s="55"/>
      <c r="VBU1496" s="55"/>
      <c r="VBV1496" s="55"/>
      <c r="VBW1496" s="55"/>
      <c r="VBX1496" s="55"/>
      <c r="VBY1496" s="55"/>
      <c r="VBZ1496" s="55"/>
      <c r="VCA1496" s="55"/>
      <c r="VCB1496" s="55"/>
      <c r="VCC1496" s="55"/>
      <c r="VCD1496" s="55"/>
      <c r="VCE1496" s="55"/>
      <c r="VCF1496" s="55"/>
      <c r="VCG1496" s="55"/>
      <c r="VCH1496" s="55"/>
      <c r="VCI1496" s="55"/>
      <c r="VCJ1496" s="55"/>
      <c r="VCK1496" s="55"/>
      <c r="VCL1496" s="55"/>
      <c r="VCM1496" s="55"/>
      <c r="VCN1496" s="55"/>
      <c r="VCO1496" s="55"/>
      <c r="VCP1496" s="55"/>
      <c r="VCQ1496" s="55"/>
      <c r="VCR1496" s="55"/>
      <c r="VCS1496" s="55"/>
      <c r="VCT1496" s="55"/>
      <c r="VCU1496" s="55"/>
      <c r="VCV1496" s="55"/>
      <c r="VCW1496" s="55"/>
      <c r="VCX1496" s="55"/>
      <c r="VCY1496" s="55"/>
      <c r="VCZ1496" s="55"/>
      <c r="VDA1496" s="55"/>
      <c r="VDB1496" s="55"/>
      <c r="VDC1496" s="55"/>
      <c r="VDD1496" s="55"/>
      <c r="VDE1496" s="55"/>
      <c r="VDF1496" s="55"/>
      <c r="VDG1496" s="55"/>
      <c r="VDH1496" s="55"/>
      <c r="VDI1496" s="55"/>
      <c r="VDJ1496" s="55"/>
      <c r="VDK1496" s="55"/>
      <c r="VDL1496" s="55"/>
      <c r="VDM1496" s="55"/>
      <c r="VDN1496" s="55"/>
      <c r="VDO1496" s="55"/>
      <c r="VDP1496" s="55"/>
      <c r="VDQ1496" s="55"/>
      <c r="VDR1496" s="55"/>
      <c r="VDS1496" s="55"/>
      <c r="VDT1496" s="55"/>
      <c r="VDU1496" s="55"/>
      <c r="VDV1496" s="55"/>
      <c r="VDW1496" s="55"/>
      <c r="VDX1496" s="55"/>
      <c r="VDY1496" s="55"/>
      <c r="VDZ1496" s="55"/>
      <c r="VEA1496" s="55"/>
      <c r="VEB1496" s="55"/>
      <c r="VEC1496" s="55"/>
      <c r="VED1496" s="55"/>
      <c r="VEE1496" s="55"/>
      <c r="VEF1496" s="55"/>
      <c r="VEG1496" s="55"/>
      <c r="VEH1496" s="55"/>
      <c r="VEI1496" s="55"/>
      <c r="VEJ1496" s="55"/>
      <c r="VEK1496" s="55"/>
      <c r="VEL1496" s="55"/>
      <c r="VEM1496" s="55"/>
      <c r="VEN1496" s="55"/>
      <c r="VEO1496" s="55"/>
      <c r="VEP1496" s="55"/>
      <c r="VEQ1496" s="55"/>
      <c r="VER1496" s="55"/>
      <c r="VES1496" s="55"/>
      <c r="VET1496" s="55"/>
      <c r="VEU1496" s="55"/>
      <c r="VEV1496" s="55"/>
      <c r="VEW1496" s="55"/>
      <c r="VEX1496" s="55"/>
      <c r="VEY1496" s="55"/>
      <c r="VEZ1496" s="55"/>
      <c r="VFA1496" s="55"/>
      <c r="VFB1496" s="55"/>
      <c r="VFC1496" s="55"/>
      <c r="VFD1496" s="55"/>
      <c r="VFE1496" s="55"/>
      <c r="VFF1496" s="55"/>
      <c r="VFG1496" s="55"/>
      <c r="VFH1496" s="55"/>
      <c r="VFI1496" s="55"/>
      <c r="VFJ1496" s="55"/>
      <c r="VFK1496" s="55"/>
      <c r="VFL1496" s="55"/>
      <c r="VFM1496" s="55"/>
      <c r="VFN1496" s="55"/>
      <c r="VFO1496" s="55"/>
      <c r="VFP1496" s="55"/>
      <c r="VFQ1496" s="55"/>
      <c r="VFR1496" s="55"/>
      <c r="VFS1496" s="55"/>
      <c r="VFT1496" s="55"/>
      <c r="VFU1496" s="55"/>
      <c r="VFV1496" s="55"/>
      <c r="VFW1496" s="55"/>
      <c r="VFX1496" s="55"/>
      <c r="VFY1496" s="55"/>
      <c r="VFZ1496" s="55"/>
      <c r="VGA1496" s="55"/>
      <c r="VGB1496" s="55"/>
      <c r="VGC1496" s="55"/>
      <c r="VGD1496" s="55"/>
      <c r="VGE1496" s="55"/>
      <c r="VGF1496" s="55"/>
      <c r="VGG1496" s="55"/>
      <c r="VGH1496" s="55"/>
      <c r="VGI1496" s="55"/>
      <c r="VGJ1496" s="55"/>
      <c r="VGK1496" s="55"/>
      <c r="VGL1496" s="55"/>
      <c r="VGM1496" s="55"/>
      <c r="VGN1496" s="55"/>
      <c r="VGO1496" s="55"/>
      <c r="VGP1496" s="55"/>
      <c r="VGQ1496" s="55"/>
      <c r="VGR1496" s="55"/>
      <c r="VGS1496" s="55"/>
      <c r="VGT1496" s="55"/>
      <c r="VGU1496" s="55"/>
      <c r="VGV1496" s="55"/>
      <c r="VGW1496" s="55"/>
      <c r="VGX1496" s="55"/>
      <c r="VGY1496" s="55"/>
      <c r="VGZ1496" s="55"/>
      <c r="VHA1496" s="55"/>
      <c r="VHB1496" s="55"/>
      <c r="VHC1496" s="55"/>
      <c r="VHD1496" s="55"/>
      <c r="VHE1496" s="55"/>
      <c r="VHF1496" s="55"/>
      <c r="VHG1496" s="55"/>
      <c r="VHH1496" s="55"/>
      <c r="VHI1496" s="55"/>
      <c r="VHJ1496" s="55"/>
      <c r="VHK1496" s="55"/>
      <c r="VHL1496" s="55"/>
      <c r="VHM1496" s="55"/>
      <c r="VHN1496" s="55"/>
      <c r="VHO1496" s="55"/>
      <c r="VHP1496" s="55"/>
      <c r="VHQ1496" s="55"/>
      <c r="VHR1496" s="55"/>
      <c r="VHS1496" s="55"/>
      <c r="VHT1496" s="55"/>
      <c r="VHU1496" s="55"/>
      <c r="VHV1496" s="55"/>
      <c r="VHW1496" s="55"/>
      <c r="VHX1496" s="55"/>
      <c r="VHY1496" s="55"/>
      <c r="VHZ1496" s="55"/>
      <c r="VIA1496" s="55"/>
      <c r="VIB1496" s="55"/>
      <c r="VIC1496" s="55"/>
      <c r="VID1496" s="55"/>
      <c r="VIE1496" s="55"/>
      <c r="VIF1496" s="55"/>
      <c r="VIG1496" s="55"/>
      <c r="VIH1496" s="55"/>
      <c r="VII1496" s="55"/>
      <c r="VIJ1496" s="55"/>
      <c r="VIK1496" s="55"/>
      <c r="VIL1496" s="55"/>
      <c r="VIM1496" s="55"/>
      <c r="VIN1496" s="55"/>
      <c r="VIO1496" s="55"/>
      <c r="VIP1496" s="55"/>
      <c r="VIQ1496" s="55"/>
      <c r="VIR1496" s="55"/>
      <c r="VIS1496" s="55"/>
      <c r="VIT1496" s="55"/>
      <c r="VIU1496" s="55"/>
      <c r="VIV1496" s="55"/>
      <c r="VIW1496" s="55"/>
      <c r="VIX1496" s="55"/>
      <c r="VIY1496" s="55"/>
      <c r="VIZ1496" s="55"/>
      <c r="VJA1496" s="55"/>
      <c r="VJB1496" s="55"/>
      <c r="VJC1496" s="55"/>
      <c r="VJD1496" s="55"/>
      <c r="VJE1496" s="55"/>
      <c r="VJF1496" s="55"/>
      <c r="VJG1496" s="55"/>
      <c r="VJH1496" s="55"/>
      <c r="VJI1496" s="55"/>
      <c r="VJJ1496" s="55"/>
      <c r="VJK1496" s="55"/>
      <c r="VJL1496" s="55"/>
      <c r="VJM1496" s="55"/>
      <c r="VJN1496" s="55"/>
      <c r="VJO1496" s="55"/>
      <c r="VJP1496" s="55"/>
      <c r="VJQ1496" s="55"/>
      <c r="VJR1496" s="55"/>
      <c r="VJS1496" s="55"/>
      <c r="VJT1496" s="55"/>
      <c r="VJU1496" s="55"/>
      <c r="VJV1496" s="55"/>
      <c r="VJW1496" s="55"/>
      <c r="VJX1496" s="55"/>
      <c r="VJY1496" s="55"/>
      <c r="VJZ1496" s="55"/>
      <c r="VKA1496" s="55"/>
      <c r="VKB1496" s="55"/>
      <c r="VKC1496" s="55"/>
      <c r="VKD1496" s="55"/>
      <c r="VKE1496" s="55"/>
      <c r="VKF1496" s="55"/>
      <c r="VKG1496" s="55"/>
      <c r="VKH1496" s="55"/>
      <c r="VKI1496" s="55"/>
      <c r="VKJ1496" s="55"/>
      <c r="VKK1496" s="55"/>
      <c r="VKL1496" s="55"/>
      <c r="VKM1496" s="55"/>
      <c r="VKN1496" s="55"/>
      <c r="VKO1496" s="55"/>
      <c r="VKP1496" s="55"/>
      <c r="VKQ1496" s="55"/>
      <c r="VKR1496" s="55"/>
      <c r="VKS1496" s="55"/>
      <c r="VKT1496" s="55"/>
      <c r="VKU1496" s="55"/>
      <c r="VKV1496" s="55"/>
      <c r="VKW1496" s="55"/>
      <c r="VKX1496" s="55"/>
      <c r="VKY1496" s="55"/>
      <c r="VKZ1496" s="55"/>
      <c r="VLA1496" s="55"/>
      <c r="VLB1496" s="55"/>
      <c r="VLC1496" s="55"/>
      <c r="VLD1496" s="55"/>
      <c r="VLE1496" s="55"/>
      <c r="VLF1496" s="55"/>
      <c r="VLG1496" s="55"/>
      <c r="VLH1496" s="55"/>
      <c r="VLI1496" s="55"/>
      <c r="VLJ1496" s="55"/>
      <c r="VLK1496" s="55"/>
      <c r="VLL1496" s="55"/>
      <c r="VLM1496" s="55"/>
      <c r="VLN1496" s="55"/>
      <c r="VLO1496" s="55"/>
      <c r="VLP1496" s="55"/>
      <c r="VLQ1496" s="55"/>
      <c r="VLR1496" s="55"/>
      <c r="VLS1496" s="55"/>
      <c r="VLT1496" s="55"/>
      <c r="VLU1496" s="55"/>
      <c r="VLV1496" s="55"/>
      <c r="VLW1496" s="55"/>
      <c r="VLX1496" s="55"/>
      <c r="VLY1496" s="55"/>
      <c r="VLZ1496" s="55"/>
      <c r="VMA1496" s="55"/>
      <c r="VMB1496" s="55"/>
      <c r="VMC1496" s="55"/>
      <c r="VMD1496" s="55"/>
      <c r="VME1496" s="55"/>
      <c r="VMF1496" s="55"/>
      <c r="VMG1496" s="55"/>
      <c r="VMH1496" s="55"/>
      <c r="VMI1496" s="55"/>
      <c r="VMJ1496" s="55"/>
      <c r="VMK1496" s="55"/>
      <c r="VML1496" s="55"/>
      <c r="VMM1496" s="55"/>
      <c r="VMN1496" s="55"/>
      <c r="VMO1496" s="55"/>
      <c r="VMP1496" s="55"/>
      <c r="VMQ1496" s="55"/>
      <c r="VMR1496" s="55"/>
      <c r="VMS1496" s="55"/>
      <c r="VMT1496" s="55"/>
      <c r="VMU1496" s="55"/>
      <c r="VMV1496" s="55"/>
      <c r="VMW1496" s="55"/>
      <c r="VMX1496" s="55"/>
      <c r="VMY1496" s="55"/>
      <c r="VMZ1496" s="55"/>
      <c r="VNA1496" s="55"/>
      <c r="VNB1496" s="55"/>
      <c r="VNC1496" s="55"/>
      <c r="VND1496" s="55"/>
      <c r="VNE1496" s="55"/>
      <c r="VNF1496" s="55"/>
      <c r="VNG1496" s="55"/>
      <c r="VNH1496" s="55"/>
      <c r="VNI1496" s="55"/>
      <c r="VNJ1496" s="55"/>
      <c r="VNK1496" s="55"/>
      <c r="VNL1496" s="55"/>
      <c r="VNM1496" s="55"/>
      <c r="VNN1496" s="55"/>
      <c r="VNO1496" s="55"/>
      <c r="VNP1496" s="55"/>
      <c r="VNQ1496" s="55"/>
      <c r="VNR1496" s="55"/>
      <c r="VNS1496" s="55"/>
      <c r="VNT1496" s="55"/>
      <c r="VNU1496" s="55"/>
      <c r="VNV1496" s="55"/>
      <c r="VNW1496" s="55"/>
      <c r="VNX1496" s="55"/>
      <c r="VNY1496" s="55"/>
      <c r="VNZ1496" s="55"/>
      <c r="VOA1496" s="55"/>
      <c r="VOB1496" s="55"/>
      <c r="VOC1496" s="55"/>
      <c r="VOD1496" s="55"/>
      <c r="VOE1496" s="55"/>
      <c r="VOF1496" s="55"/>
      <c r="VOG1496" s="55"/>
      <c r="VOH1496" s="55"/>
      <c r="VOI1496" s="55"/>
      <c r="VOJ1496" s="55"/>
      <c r="VOK1496" s="55"/>
      <c r="VOL1496" s="55"/>
      <c r="VOM1496" s="55"/>
      <c r="VON1496" s="55"/>
      <c r="VOO1496" s="55"/>
      <c r="VOP1496" s="55"/>
      <c r="VOQ1496" s="55"/>
      <c r="VOR1496" s="55"/>
      <c r="VOS1496" s="55"/>
      <c r="VOT1496" s="55"/>
      <c r="VOU1496" s="55"/>
      <c r="VOV1496" s="55"/>
      <c r="VOW1496" s="55"/>
      <c r="VOX1496" s="55"/>
      <c r="VOY1496" s="55"/>
      <c r="VOZ1496" s="55"/>
      <c r="VPA1496" s="55"/>
      <c r="VPB1496" s="55"/>
      <c r="VPC1496" s="55"/>
      <c r="VPD1496" s="55"/>
      <c r="VPE1496" s="55"/>
      <c r="VPF1496" s="55"/>
      <c r="VPG1496" s="55"/>
      <c r="VPH1496" s="55"/>
      <c r="VPI1496" s="55"/>
      <c r="VPJ1496" s="55"/>
      <c r="VPK1496" s="55"/>
      <c r="VPL1496" s="55"/>
      <c r="VPM1496" s="55"/>
      <c r="VPN1496" s="55"/>
      <c r="VPO1496" s="55"/>
      <c r="VPP1496" s="55"/>
      <c r="VPQ1496" s="55"/>
      <c r="VPR1496" s="55"/>
      <c r="VPS1496" s="55"/>
      <c r="VPT1496" s="55"/>
      <c r="VPU1496" s="55"/>
      <c r="VPV1496" s="55"/>
      <c r="VPW1496" s="55"/>
      <c r="VPX1496" s="55"/>
      <c r="VPY1496" s="55"/>
      <c r="VPZ1496" s="55"/>
      <c r="VQA1496" s="55"/>
      <c r="VQB1496" s="55"/>
      <c r="VQC1496" s="55"/>
      <c r="VQD1496" s="55"/>
      <c r="VQE1496" s="55"/>
      <c r="VQF1496" s="55"/>
      <c r="VQG1496" s="55"/>
      <c r="VQH1496" s="55"/>
      <c r="VQI1496" s="55"/>
      <c r="VQJ1496" s="55"/>
      <c r="VQK1496" s="55"/>
      <c r="VQL1496" s="55"/>
      <c r="VQM1496" s="55"/>
      <c r="VQN1496" s="55"/>
      <c r="VQO1496" s="55"/>
      <c r="VQP1496" s="55"/>
      <c r="VQQ1496" s="55"/>
      <c r="VQR1496" s="55"/>
      <c r="VQS1496" s="55"/>
      <c r="VQT1496" s="55"/>
      <c r="VQU1496" s="55"/>
      <c r="VQV1496" s="55"/>
      <c r="VQW1496" s="55"/>
      <c r="VQX1496" s="55"/>
      <c r="VQY1496" s="55"/>
      <c r="VQZ1496" s="55"/>
      <c r="VRA1496" s="55"/>
      <c r="VRB1496" s="55"/>
      <c r="VRC1496" s="55"/>
      <c r="VRD1496" s="55"/>
      <c r="VRE1496" s="55"/>
      <c r="VRF1496" s="55"/>
      <c r="VRG1496" s="55"/>
      <c r="VRH1496" s="55"/>
      <c r="VRI1496" s="55"/>
      <c r="VRJ1496" s="55"/>
      <c r="VRK1496" s="55"/>
      <c r="VRL1496" s="55"/>
      <c r="VRM1496" s="55"/>
      <c r="VRN1496" s="55"/>
      <c r="VRO1496" s="55"/>
      <c r="VRP1496" s="55"/>
      <c r="VRQ1496" s="55"/>
      <c r="VRR1496" s="55"/>
      <c r="VRS1496" s="55"/>
      <c r="VRT1496" s="55"/>
      <c r="VRU1496" s="55"/>
      <c r="VRV1496" s="55"/>
      <c r="VRW1496" s="55"/>
      <c r="VRX1496" s="55"/>
      <c r="VRY1496" s="55"/>
      <c r="VRZ1496" s="55"/>
      <c r="VSA1496" s="55"/>
      <c r="VSB1496" s="55"/>
      <c r="VSC1496" s="55"/>
      <c r="VSD1496" s="55"/>
      <c r="VSE1496" s="55"/>
      <c r="VSF1496" s="55"/>
      <c r="VSG1496" s="55"/>
      <c r="VSH1496" s="55"/>
      <c r="VSI1496" s="55"/>
      <c r="VSJ1496" s="55"/>
      <c r="VSK1496" s="55"/>
      <c r="VSL1496" s="55"/>
      <c r="VSM1496" s="55"/>
      <c r="VSN1496" s="55"/>
      <c r="VSO1496" s="55"/>
      <c r="VSP1496" s="55"/>
      <c r="VSQ1496" s="55"/>
      <c r="VSR1496" s="55"/>
      <c r="VSS1496" s="55"/>
      <c r="VST1496" s="55"/>
      <c r="VSU1496" s="55"/>
      <c r="VSV1496" s="55"/>
      <c r="VSW1496" s="55"/>
      <c r="VSX1496" s="55"/>
      <c r="VSY1496" s="55"/>
      <c r="VSZ1496" s="55"/>
      <c r="VTA1496" s="55"/>
      <c r="VTB1496" s="55"/>
      <c r="VTC1496" s="55"/>
      <c r="VTD1496" s="55"/>
      <c r="VTE1496" s="55"/>
      <c r="VTF1496" s="55"/>
      <c r="VTG1496" s="55"/>
      <c r="VTH1496" s="55"/>
      <c r="VTI1496" s="55"/>
      <c r="VTJ1496" s="55"/>
      <c r="VTK1496" s="55"/>
      <c r="VTL1496" s="55"/>
      <c r="VTM1496" s="55"/>
      <c r="VTN1496" s="55"/>
      <c r="VTO1496" s="55"/>
      <c r="VTP1496" s="55"/>
      <c r="VTQ1496" s="55"/>
      <c r="VTR1496" s="55"/>
      <c r="VTS1496" s="55"/>
      <c r="VTT1496" s="55"/>
      <c r="VTU1496" s="55"/>
      <c r="VTV1496" s="55"/>
      <c r="VTW1496" s="55"/>
      <c r="VTX1496" s="55"/>
      <c r="VTY1496" s="55"/>
      <c r="VTZ1496" s="55"/>
      <c r="VUA1496" s="55"/>
      <c r="VUB1496" s="55"/>
      <c r="VUC1496" s="55"/>
      <c r="VUD1496" s="55"/>
      <c r="VUE1496" s="55"/>
      <c r="VUF1496" s="55"/>
      <c r="VUG1496" s="55"/>
      <c r="VUH1496" s="55"/>
      <c r="VUI1496" s="55"/>
      <c r="VUJ1496" s="55"/>
      <c r="VUK1496" s="55"/>
      <c r="VUL1496" s="55"/>
      <c r="VUM1496" s="55"/>
      <c r="VUN1496" s="55"/>
      <c r="VUO1496" s="55"/>
      <c r="VUP1496" s="55"/>
      <c r="VUQ1496" s="55"/>
      <c r="VUR1496" s="55"/>
      <c r="VUS1496" s="55"/>
      <c r="VUT1496" s="55"/>
      <c r="VUU1496" s="55"/>
      <c r="VUV1496" s="55"/>
      <c r="VUW1496" s="55"/>
      <c r="VUX1496" s="55"/>
      <c r="VUY1496" s="55"/>
      <c r="VUZ1496" s="55"/>
      <c r="VVA1496" s="55"/>
      <c r="VVB1496" s="55"/>
      <c r="VVC1496" s="55"/>
      <c r="VVD1496" s="55"/>
      <c r="VVE1496" s="55"/>
      <c r="VVF1496" s="55"/>
      <c r="VVG1496" s="55"/>
      <c r="VVH1496" s="55"/>
      <c r="VVI1496" s="55"/>
      <c r="VVJ1496" s="55"/>
      <c r="VVK1496" s="55"/>
      <c r="VVL1496" s="55"/>
      <c r="VVM1496" s="55"/>
      <c r="VVN1496" s="55"/>
      <c r="VVO1496" s="55"/>
      <c r="VVP1496" s="55"/>
      <c r="VVQ1496" s="55"/>
      <c r="VVR1496" s="55"/>
      <c r="VVS1496" s="55"/>
      <c r="VVT1496" s="55"/>
      <c r="VVU1496" s="55"/>
      <c r="VVV1496" s="55"/>
      <c r="VVW1496" s="55"/>
      <c r="VVX1496" s="55"/>
      <c r="VVY1496" s="55"/>
      <c r="VVZ1496" s="55"/>
      <c r="VWA1496" s="55"/>
      <c r="VWB1496" s="55"/>
      <c r="VWC1496" s="55"/>
      <c r="VWD1496" s="55"/>
      <c r="VWE1496" s="55"/>
      <c r="VWF1496" s="55"/>
      <c r="VWG1496" s="55"/>
      <c r="VWH1496" s="55"/>
      <c r="VWI1496" s="55"/>
      <c r="VWJ1496" s="55"/>
      <c r="VWK1496" s="55"/>
      <c r="VWL1496" s="55"/>
      <c r="VWM1496" s="55"/>
      <c r="VWN1496" s="55"/>
      <c r="VWO1496" s="55"/>
      <c r="VWP1496" s="55"/>
      <c r="VWQ1496" s="55"/>
      <c r="VWR1496" s="55"/>
      <c r="VWS1496" s="55"/>
      <c r="VWT1496" s="55"/>
      <c r="VWU1496" s="55"/>
      <c r="VWV1496" s="55"/>
      <c r="VWW1496" s="55"/>
      <c r="VWX1496" s="55"/>
      <c r="VWY1496" s="55"/>
      <c r="VWZ1496" s="55"/>
      <c r="VXA1496" s="55"/>
      <c r="VXB1496" s="55"/>
      <c r="VXC1496" s="55"/>
      <c r="VXD1496" s="55"/>
      <c r="VXE1496" s="55"/>
      <c r="VXF1496" s="55"/>
      <c r="VXG1496" s="55"/>
      <c r="VXH1496" s="55"/>
      <c r="VXI1496" s="55"/>
      <c r="VXJ1496" s="55"/>
      <c r="VXK1496" s="55"/>
      <c r="VXL1496" s="55"/>
      <c r="VXM1496" s="55"/>
      <c r="VXN1496" s="55"/>
      <c r="VXO1496" s="55"/>
      <c r="VXP1496" s="55"/>
      <c r="VXQ1496" s="55"/>
      <c r="VXR1496" s="55"/>
      <c r="VXS1496" s="55"/>
      <c r="VXT1496" s="55"/>
      <c r="VXU1496" s="55"/>
      <c r="VXV1496" s="55"/>
      <c r="VXW1496" s="55"/>
      <c r="VXX1496" s="55"/>
      <c r="VXY1496" s="55"/>
      <c r="VXZ1496" s="55"/>
      <c r="VYA1496" s="55"/>
      <c r="VYB1496" s="55"/>
      <c r="VYC1496" s="55"/>
      <c r="VYD1496" s="55"/>
      <c r="VYE1496" s="55"/>
      <c r="VYF1496" s="55"/>
      <c r="VYG1496" s="55"/>
      <c r="VYH1496" s="55"/>
      <c r="VYI1496" s="55"/>
      <c r="VYJ1496" s="55"/>
      <c r="VYK1496" s="55"/>
      <c r="VYL1496" s="55"/>
      <c r="VYM1496" s="55"/>
      <c r="VYN1496" s="55"/>
      <c r="VYO1496" s="55"/>
      <c r="VYP1496" s="55"/>
      <c r="VYQ1496" s="55"/>
      <c r="VYR1496" s="55"/>
      <c r="VYS1496" s="55"/>
      <c r="VYT1496" s="55"/>
      <c r="VYU1496" s="55"/>
      <c r="VYV1496" s="55"/>
      <c r="VYW1496" s="55"/>
      <c r="VYX1496" s="55"/>
      <c r="VYY1496" s="55"/>
      <c r="VYZ1496" s="55"/>
      <c r="VZA1496" s="55"/>
      <c r="VZB1496" s="55"/>
      <c r="VZC1496" s="55"/>
      <c r="VZD1496" s="55"/>
      <c r="VZE1496" s="55"/>
      <c r="VZF1496" s="55"/>
      <c r="VZG1496" s="55"/>
      <c r="VZH1496" s="55"/>
      <c r="VZI1496" s="55"/>
      <c r="VZJ1496" s="55"/>
      <c r="VZK1496" s="55"/>
      <c r="VZL1496" s="55"/>
      <c r="VZM1496" s="55"/>
      <c r="VZN1496" s="55"/>
      <c r="VZO1496" s="55"/>
      <c r="VZP1496" s="55"/>
      <c r="VZQ1496" s="55"/>
      <c r="VZR1496" s="55"/>
      <c r="VZS1496" s="55"/>
      <c r="VZT1496" s="55"/>
      <c r="VZU1496" s="55"/>
      <c r="VZV1496" s="55"/>
      <c r="VZW1496" s="55"/>
      <c r="VZX1496" s="55"/>
      <c r="VZY1496" s="55"/>
      <c r="VZZ1496" s="55"/>
      <c r="WAA1496" s="55"/>
      <c r="WAB1496" s="55"/>
      <c r="WAC1496" s="55"/>
      <c r="WAD1496" s="55"/>
      <c r="WAE1496" s="55"/>
      <c r="WAF1496" s="55"/>
      <c r="WAG1496" s="55"/>
      <c r="WAH1496" s="55"/>
      <c r="WAI1496" s="55"/>
      <c r="WAJ1496" s="55"/>
      <c r="WAK1496" s="55"/>
      <c r="WAL1496" s="55"/>
      <c r="WAM1496" s="55"/>
      <c r="WAN1496" s="55"/>
      <c r="WAO1496" s="55"/>
      <c r="WAP1496" s="55"/>
      <c r="WAQ1496" s="55"/>
      <c r="WAR1496" s="55"/>
      <c r="WAS1496" s="55"/>
      <c r="WAT1496" s="55"/>
      <c r="WAU1496" s="55"/>
      <c r="WAV1496" s="55"/>
      <c r="WAW1496" s="55"/>
      <c r="WAX1496" s="55"/>
      <c r="WAY1496" s="55"/>
      <c r="WAZ1496" s="55"/>
      <c r="WBA1496" s="55"/>
      <c r="WBB1496" s="55"/>
      <c r="WBC1496" s="55"/>
      <c r="WBD1496" s="55"/>
      <c r="WBE1496" s="55"/>
      <c r="WBF1496" s="55"/>
      <c r="WBG1496" s="55"/>
      <c r="WBH1496" s="55"/>
      <c r="WBI1496" s="55"/>
      <c r="WBJ1496" s="55"/>
      <c r="WBK1496" s="55"/>
      <c r="WBL1496" s="55"/>
      <c r="WBM1496" s="55"/>
      <c r="WBN1496" s="55"/>
      <c r="WBO1496" s="55"/>
      <c r="WBP1496" s="55"/>
      <c r="WBQ1496" s="55"/>
      <c r="WBR1496" s="55"/>
      <c r="WBS1496" s="55"/>
      <c r="WBT1496" s="55"/>
      <c r="WBU1496" s="55"/>
      <c r="WBV1496" s="55"/>
      <c r="WBW1496" s="55"/>
      <c r="WBX1496" s="55"/>
      <c r="WBY1496" s="55"/>
      <c r="WBZ1496" s="55"/>
      <c r="WCA1496" s="55"/>
      <c r="WCB1496" s="55"/>
      <c r="WCC1496" s="55"/>
      <c r="WCD1496" s="55"/>
      <c r="WCE1496" s="55"/>
      <c r="WCF1496" s="55"/>
      <c r="WCG1496" s="55"/>
      <c r="WCH1496" s="55"/>
      <c r="WCI1496" s="55"/>
      <c r="WCJ1496" s="55"/>
      <c r="WCK1496" s="55"/>
      <c r="WCL1496" s="55"/>
      <c r="WCM1496" s="55"/>
      <c r="WCN1496" s="55"/>
      <c r="WCO1496" s="55"/>
      <c r="WCP1496" s="55"/>
      <c r="WCQ1496" s="55"/>
      <c r="WCR1496" s="55"/>
      <c r="WCS1496" s="55"/>
      <c r="WCT1496" s="55"/>
      <c r="WCU1496" s="55"/>
      <c r="WCV1496" s="55"/>
      <c r="WCW1496" s="55"/>
      <c r="WCX1496" s="55"/>
      <c r="WCY1496" s="55"/>
      <c r="WCZ1496" s="55"/>
      <c r="WDA1496" s="55"/>
      <c r="WDB1496" s="55"/>
      <c r="WDC1496" s="55"/>
      <c r="WDD1496" s="55"/>
      <c r="WDE1496" s="55"/>
      <c r="WDF1496" s="55"/>
      <c r="WDG1496" s="55"/>
      <c r="WDH1496" s="55"/>
      <c r="WDI1496" s="55"/>
      <c r="WDJ1496" s="55"/>
      <c r="WDK1496" s="55"/>
      <c r="WDL1496" s="55"/>
      <c r="WDM1496" s="55"/>
      <c r="WDN1496" s="55"/>
      <c r="WDO1496" s="55"/>
      <c r="WDP1496" s="55"/>
      <c r="WDQ1496" s="55"/>
      <c r="WDR1496" s="55"/>
      <c r="WDS1496" s="55"/>
      <c r="WDT1496" s="55"/>
      <c r="WDU1496" s="55"/>
      <c r="WDV1496" s="55"/>
      <c r="WDW1496" s="55"/>
      <c r="WDX1496" s="55"/>
      <c r="WDY1496" s="55"/>
      <c r="WDZ1496" s="55"/>
      <c r="WEA1496" s="55"/>
      <c r="WEB1496" s="55"/>
      <c r="WEC1496" s="55"/>
      <c r="WED1496" s="55"/>
      <c r="WEE1496" s="55"/>
      <c r="WEF1496" s="55"/>
      <c r="WEG1496" s="55"/>
      <c r="WEH1496" s="55"/>
      <c r="WEI1496" s="55"/>
      <c r="WEJ1496" s="55"/>
      <c r="WEK1496" s="55"/>
      <c r="WEL1496" s="55"/>
      <c r="WEM1496" s="55"/>
      <c r="WEN1496" s="55"/>
      <c r="WEO1496" s="55"/>
      <c r="WEP1496" s="55"/>
      <c r="WEQ1496" s="55"/>
      <c r="WER1496" s="55"/>
      <c r="WES1496" s="55"/>
      <c r="WET1496" s="55"/>
      <c r="WEU1496" s="55"/>
      <c r="WEV1496" s="55"/>
      <c r="WEW1496" s="55"/>
      <c r="WEX1496" s="55"/>
      <c r="WEY1496" s="55"/>
      <c r="WEZ1496" s="55"/>
      <c r="WFA1496" s="55"/>
      <c r="WFB1496" s="55"/>
      <c r="WFC1496" s="55"/>
      <c r="WFD1496" s="55"/>
      <c r="WFE1496" s="55"/>
      <c r="WFF1496" s="55"/>
      <c r="WFG1496" s="55"/>
      <c r="WFH1496" s="55"/>
      <c r="WFI1496" s="55"/>
      <c r="WFJ1496" s="55"/>
      <c r="WFK1496" s="55"/>
      <c r="WFL1496" s="55"/>
      <c r="WFM1496" s="55"/>
      <c r="WFN1496" s="55"/>
      <c r="WFO1496" s="55"/>
      <c r="WFP1496" s="55"/>
      <c r="WFQ1496" s="55"/>
      <c r="WFR1496" s="55"/>
      <c r="WFS1496" s="55"/>
      <c r="WFT1496" s="55"/>
      <c r="WFU1496" s="55"/>
      <c r="WFV1496" s="55"/>
      <c r="WFW1496" s="55"/>
      <c r="WFX1496" s="55"/>
      <c r="WFY1496" s="55"/>
      <c r="WFZ1496" s="55"/>
      <c r="WGA1496" s="55"/>
      <c r="WGB1496" s="55"/>
      <c r="WGC1496" s="55"/>
      <c r="WGD1496" s="55"/>
      <c r="WGE1496" s="55"/>
      <c r="WGF1496" s="55"/>
      <c r="WGG1496" s="55"/>
      <c r="WGH1496" s="55"/>
      <c r="WGI1496" s="55"/>
      <c r="WGJ1496" s="55"/>
      <c r="WGK1496" s="55"/>
      <c r="WGL1496" s="55"/>
      <c r="WGM1496" s="55"/>
      <c r="WGN1496" s="55"/>
      <c r="WGO1496" s="55"/>
      <c r="WGP1496" s="55"/>
      <c r="WGQ1496" s="55"/>
      <c r="WGR1496" s="55"/>
      <c r="WGS1496" s="55"/>
      <c r="WGT1496" s="55"/>
      <c r="WGU1496" s="55"/>
      <c r="WGV1496" s="55"/>
      <c r="WGW1496" s="55"/>
      <c r="WGX1496" s="55"/>
      <c r="WGY1496" s="55"/>
      <c r="WGZ1496" s="55"/>
      <c r="WHA1496" s="55"/>
      <c r="WHB1496" s="55"/>
      <c r="WHC1496" s="55"/>
      <c r="WHD1496" s="55"/>
      <c r="WHE1496" s="55"/>
      <c r="WHF1496" s="55"/>
      <c r="WHG1496" s="55"/>
      <c r="WHH1496" s="55"/>
      <c r="WHI1496" s="55"/>
      <c r="WHJ1496" s="55"/>
      <c r="WHK1496" s="55"/>
      <c r="WHL1496" s="55"/>
      <c r="WHM1496" s="55"/>
      <c r="WHN1496" s="55"/>
      <c r="WHO1496" s="55"/>
      <c r="WHP1496" s="55"/>
      <c r="WHQ1496" s="55"/>
      <c r="WHR1496" s="55"/>
      <c r="WHS1496" s="55"/>
      <c r="WHT1496" s="55"/>
      <c r="WHU1496" s="55"/>
      <c r="WHV1496" s="55"/>
      <c r="WHW1496" s="55"/>
      <c r="WHX1496" s="55"/>
      <c r="WHY1496" s="55"/>
      <c r="WHZ1496" s="55"/>
      <c r="WIA1496" s="55"/>
      <c r="WIB1496" s="55"/>
      <c r="WIC1496" s="55"/>
      <c r="WID1496" s="55"/>
      <c r="WIE1496" s="55"/>
      <c r="WIF1496" s="55"/>
      <c r="WIG1496" s="55"/>
      <c r="WIH1496" s="55"/>
      <c r="WII1496" s="55"/>
      <c r="WIJ1496" s="55"/>
      <c r="WIK1496" s="55"/>
      <c r="WIL1496" s="55"/>
      <c r="WIM1496" s="55"/>
      <c r="WIN1496" s="55"/>
      <c r="WIO1496" s="55"/>
      <c r="WIP1496" s="55"/>
      <c r="WIQ1496" s="55"/>
      <c r="WIR1496" s="55"/>
      <c r="WIS1496" s="55"/>
      <c r="WIT1496" s="55"/>
      <c r="WIU1496" s="55"/>
      <c r="WIV1496" s="55"/>
      <c r="WIW1496" s="55"/>
      <c r="WIX1496" s="55"/>
      <c r="WIY1496" s="55"/>
      <c r="WIZ1496" s="55"/>
      <c r="WJA1496" s="55"/>
      <c r="WJB1496" s="55"/>
      <c r="WJC1496" s="55"/>
      <c r="WJD1496" s="55"/>
      <c r="WJE1496" s="55"/>
      <c r="WJF1496" s="55"/>
      <c r="WJG1496" s="55"/>
      <c r="WJH1496" s="55"/>
      <c r="WJI1496" s="55"/>
      <c r="WJJ1496" s="55"/>
      <c r="WJK1496" s="55"/>
      <c r="WJL1496" s="55"/>
      <c r="WJM1496" s="55"/>
      <c r="WJN1496" s="55"/>
      <c r="WJO1496" s="55"/>
      <c r="WJP1496" s="55"/>
      <c r="WJQ1496" s="55"/>
      <c r="WJR1496" s="55"/>
      <c r="WJS1496" s="55"/>
      <c r="WJT1496" s="55"/>
      <c r="WJU1496" s="55"/>
      <c r="WJV1496" s="55"/>
      <c r="WJW1496" s="55"/>
      <c r="WJX1496" s="55"/>
      <c r="WJY1496" s="55"/>
      <c r="WJZ1496" s="55"/>
      <c r="WKA1496" s="55"/>
      <c r="WKB1496" s="55"/>
      <c r="WKC1496" s="55"/>
      <c r="WKD1496" s="55"/>
      <c r="WKE1496" s="55"/>
      <c r="WKF1496" s="55"/>
      <c r="WKG1496" s="55"/>
      <c r="WKH1496" s="55"/>
      <c r="WKI1496" s="55"/>
      <c r="WKJ1496" s="55"/>
      <c r="WKK1496" s="55"/>
      <c r="WKL1496" s="55"/>
      <c r="WKM1496" s="55"/>
      <c r="WKN1496" s="55"/>
      <c r="WKO1496" s="55"/>
      <c r="WKP1496" s="55"/>
      <c r="WKQ1496" s="55"/>
      <c r="WKR1496" s="55"/>
      <c r="WKS1496" s="55"/>
      <c r="WKT1496" s="55"/>
      <c r="WKU1496" s="55"/>
      <c r="WKV1496" s="55"/>
      <c r="WKW1496" s="55"/>
      <c r="WKX1496" s="55"/>
      <c r="WKY1496" s="55"/>
      <c r="WKZ1496" s="55"/>
      <c r="WLA1496" s="55"/>
      <c r="WLB1496" s="55"/>
      <c r="WLC1496" s="55"/>
      <c r="WLD1496" s="55"/>
      <c r="WLE1496" s="55"/>
      <c r="WLF1496" s="55"/>
      <c r="WLG1496" s="55"/>
      <c r="WLH1496" s="55"/>
      <c r="WLI1496" s="55"/>
      <c r="WLJ1496" s="55"/>
      <c r="WLK1496" s="55"/>
      <c r="WLL1496" s="55"/>
      <c r="WLM1496" s="55"/>
      <c r="WLN1496" s="55"/>
      <c r="WLO1496" s="55"/>
      <c r="WLP1496" s="55"/>
      <c r="WLQ1496" s="55"/>
      <c r="WLR1496" s="55"/>
      <c r="WLS1496" s="55"/>
      <c r="WLT1496" s="55"/>
      <c r="WLU1496" s="55"/>
      <c r="WLV1496" s="55"/>
      <c r="WLW1496" s="55"/>
      <c r="WLX1496" s="55"/>
      <c r="WLY1496" s="55"/>
      <c r="WLZ1496" s="55"/>
      <c r="WMA1496" s="55"/>
      <c r="WMB1496" s="55"/>
      <c r="WMC1496" s="55"/>
      <c r="WMD1496" s="55"/>
      <c r="WME1496" s="55"/>
      <c r="WMF1496" s="55"/>
      <c r="WMG1496" s="55"/>
      <c r="WMH1496" s="55"/>
      <c r="WMI1496" s="55"/>
      <c r="WMJ1496" s="55"/>
      <c r="WMK1496" s="55"/>
      <c r="WML1496" s="55"/>
      <c r="WMM1496" s="55"/>
      <c r="WMN1496" s="55"/>
      <c r="WMO1496" s="55"/>
      <c r="WMP1496" s="55"/>
      <c r="WMQ1496" s="55"/>
      <c r="WMR1496" s="55"/>
      <c r="WMS1496" s="55"/>
      <c r="WMT1496" s="55"/>
      <c r="WMU1496" s="55"/>
      <c r="WMV1496" s="55"/>
      <c r="WMW1496" s="55"/>
      <c r="WMX1496" s="55"/>
      <c r="WMY1496" s="55"/>
      <c r="WMZ1496" s="55"/>
      <c r="WNA1496" s="55"/>
      <c r="WNB1496" s="55"/>
      <c r="WNC1496" s="55"/>
      <c r="WND1496" s="55"/>
      <c r="WNE1496" s="55"/>
      <c r="WNF1496" s="55"/>
      <c r="WNG1496" s="55"/>
      <c r="WNH1496" s="55"/>
      <c r="WNI1496" s="55"/>
      <c r="WNJ1496" s="55"/>
      <c r="WNK1496" s="55"/>
      <c r="WNL1496" s="55"/>
      <c r="WNM1496" s="55"/>
      <c r="WNN1496" s="55"/>
      <c r="WNO1496" s="55"/>
      <c r="WNP1496" s="55"/>
      <c r="WNQ1496" s="55"/>
      <c r="WNR1496" s="55"/>
      <c r="WNS1496" s="55"/>
      <c r="WNT1496" s="55"/>
      <c r="WNU1496" s="55"/>
      <c r="WNV1496" s="55"/>
      <c r="WNW1496" s="55"/>
      <c r="WNX1496" s="55"/>
      <c r="WNY1496" s="55"/>
      <c r="WNZ1496" s="55"/>
      <c r="WOA1496" s="55"/>
      <c r="WOB1496" s="55"/>
      <c r="WOC1496" s="55"/>
      <c r="WOD1496" s="55"/>
      <c r="WOE1496" s="55"/>
      <c r="WOF1496" s="55"/>
      <c r="WOG1496" s="55"/>
      <c r="WOH1496" s="55"/>
      <c r="WOI1496" s="55"/>
      <c r="WOJ1496" s="55"/>
      <c r="WOK1496" s="55"/>
      <c r="WOL1496" s="55"/>
      <c r="WOM1496" s="55"/>
      <c r="WON1496" s="55"/>
      <c r="WOO1496" s="55"/>
      <c r="WOP1496" s="55"/>
      <c r="WOQ1496" s="55"/>
      <c r="WOR1496" s="55"/>
      <c r="WOS1496" s="55"/>
      <c r="WOT1496" s="55"/>
      <c r="WOU1496" s="55"/>
      <c r="WOV1496" s="55"/>
      <c r="WOW1496" s="55"/>
      <c r="WOX1496" s="55"/>
      <c r="WOY1496" s="55"/>
      <c r="WOZ1496" s="55"/>
      <c r="WPA1496" s="55"/>
      <c r="WPB1496" s="55"/>
      <c r="WPC1496" s="55"/>
      <c r="WPD1496" s="55"/>
      <c r="WPE1496" s="55"/>
      <c r="WPF1496" s="55"/>
      <c r="WPG1496" s="55"/>
      <c r="WPH1496" s="55"/>
      <c r="WPI1496" s="55"/>
      <c r="WPJ1496" s="55"/>
      <c r="WPK1496" s="55"/>
      <c r="WPL1496" s="55"/>
      <c r="WPM1496" s="55"/>
      <c r="WPN1496" s="55"/>
      <c r="WPO1496" s="55"/>
      <c r="WPP1496" s="55"/>
      <c r="WPQ1496" s="55"/>
      <c r="WPR1496" s="55"/>
      <c r="WPS1496" s="55"/>
      <c r="WPT1496" s="55"/>
      <c r="WPU1496" s="55"/>
      <c r="WPV1496" s="55"/>
      <c r="WPW1496" s="55"/>
      <c r="WPX1496" s="55"/>
      <c r="WPY1496" s="55"/>
      <c r="WPZ1496" s="55"/>
      <c r="WQA1496" s="55"/>
      <c r="WQB1496" s="55"/>
      <c r="WQC1496" s="55"/>
      <c r="WQD1496" s="55"/>
      <c r="WQE1496" s="55"/>
      <c r="WQF1496" s="55"/>
      <c r="WQG1496" s="55"/>
      <c r="WQH1496" s="55"/>
      <c r="WQI1496" s="55"/>
      <c r="WQJ1496" s="55"/>
      <c r="WQK1496" s="55"/>
      <c r="WQL1496" s="55"/>
      <c r="WQM1496" s="55"/>
      <c r="WQN1496" s="55"/>
      <c r="WQO1496" s="55"/>
      <c r="WQP1496" s="55"/>
      <c r="WQQ1496" s="55"/>
      <c r="WQR1496" s="55"/>
      <c r="WQS1496" s="55"/>
      <c r="WQT1496" s="55"/>
      <c r="WQU1496" s="55"/>
      <c r="WQV1496" s="55"/>
      <c r="WQW1496" s="55"/>
      <c r="WQX1496" s="55"/>
      <c r="WQY1496" s="55"/>
      <c r="WQZ1496" s="55"/>
      <c r="WRA1496" s="55"/>
      <c r="WRB1496" s="55"/>
      <c r="WRC1496" s="55"/>
      <c r="WRD1496" s="55"/>
      <c r="WRE1496" s="55"/>
      <c r="WRF1496" s="55"/>
      <c r="WRG1496" s="55"/>
      <c r="WRH1496" s="55"/>
      <c r="WRI1496" s="55"/>
      <c r="WRJ1496" s="55"/>
      <c r="WRK1496" s="55"/>
      <c r="WRL1496" s="55"/>
      <c r="WRM1496" s="55"/>
      <c r="WRN1496" s="55"/>
      <c r="WRO1496" s="55"/>
      <c r="WRP1496" s="55"/>
      <c r="WRQ1496" s="55"/>
      <c r="WRR1496" s="55"/>
      <c r="WRS1496" s="55"/>
      <c r="WRT1496" s="55"/>
      <c r="WRU1496" s="55"/>
      <c r="WRV1496" s="55"/>
      <c r="WRW1496" s="55"/>
      <c r="WRX1496" s="55"/>
      <c r="WRY1496" s="55"/>
      <c r="WRZ1496" s="55"/>
      <c r="WSA1496" s="55"/>
      <c r="WSB1496" s="55"/>
      <c r="WSC1496" s="55"/>
      <c r="WSD1496" s="55"/>
      <c r="WSE1496" s="55"/>
      <c r="WSF1496" s="55"/>
      <c r="WSG1496" s="55"/>
      <c r="WSH1496" s="55"/>
      <c r="WSI1496" s="55"/>
      <c r="WSJ1496" s="55"/>
      <c r="WSK1496" s="55"/>
      <c r="WSL1496" s="55"/>
      <c r="WSM1496" s="55"/>
      <c r="WSN1496" s="55"/>
      <c r="WSO1496" s="55"/>
      <c r="WSP1496" s="55"/>
      <c r="WSQ1496" s="55"/>
      <c r="WSR1496" s="55"/>
      <c r="WSS1496" s="55"/>
      <c r="WST1496" s="55"/>
      <c r="WSU1496" s="55"/>
      <c r="WSV1496" s="55"/>
      <c r="WSW1496" s="55"/>
      <c r="WSX1496" s="55"/>
      <c r="WSY1496" s="55"/>
      <c r="WSZ1496" s="55"/>
      <c r="WTA1496" s="55"/>
      <c r="WTB1496" s="55"/>
      <c r="WTC1496" s="55"/>
      <c r="WTD1496" s="55"/>
      <c r="WTE1496" s="55"/>
      <c r="WTF1496" s="55"/>
      <c r="WTG1496" s="55"/>
      <c r="WTH1496" s="55"/>
      <c r="WTI1496" s="55"/>
      <c r="WTJ1496" s="55"/>
      <c r="WTK1496" s="55"/>
      <c r="WTL1496" s="55"/>
      <c r="WTM1496" s="55"/>
      <c r="WTN1496" s="55"/>
      <c r="WTO1496" s="55"/>
      <c r="WTP1496" s="55"/>
      <c r="WTQ1496" s="55"/>
      <c r="WTR1496" s="55"/>
      <c r="WTS1496" s="55"/>
      <c r="WTT1496" s="55"/>
      <c r="WTU1496" s="55"/>
      <c r="WTV1496" s="55"/>
      <c r="WTW1496" s="55"/>
      <c r="WTX1496" s="55"/>
      <c r="WTY1496" s="55"/>
      <c r="WTZ1496" s="55"/>
      <c r="WUA1496" s="55"/>
      <c r="WUB1496" s="55"/>
      <c r="WUC1496" s="55"/>
      <c r="WUD1496" s="55"/>
      <c r="WUE1496" s="55"/>
      <c r="WUF1496" s="55"/>
      <c r="WUG1496" s="55"/>
      <c r="WUH1496" s="55"/>
      <c r="WUI1496" s="55"/>
      <c r="WUJ1496" s="55"/>
      <c r="WUK1496" s="55"/>
      <c r="WUL1496" s="55"/>
      <c r="WUM1496" s="55"/>
      <c r="WUN1496" s="55"/>
      <c r="WUO1496" s="55"/>
      <c r="WUP1496" s="55"/>
      <c r="WUQ1496" s="55"/>
      <c r="WUR1496" s="55"/>
      <c r="WUS1496" s="55"/>
      <c r="WUT1496" s="55"/>
      <c r="WUU1496" s="55"/>
      <c r="WUV1496" s="55"/>
      <c r="WUW1496" s="55"/>
      <c r="WUX1496" s="55"/>
      <c r="WUY1496" s="55"/>
      <c r="WUZ1496" s="55"/>
      <c r="WVA1496" s="55"/>
      <c r="WVB1496" s="55"/>
      <c r="WVC1496" s="55"/>
      <c r="WVD1496" s="55"/>
      <c r="WVE1496" s="55"/>
      <c r="WVF1496" s="55"/>
      <c r="WVG1496" s="55"/>
      <c r="WVH1496" s="55"/>
      <c r="WVI1496" s="55"/>
      <c r="WVJ1496" s="55"/>
      <c r="WVK1496" s="55"/>
      <c r="WVL1496" s="55"/>
      <c r="WVM1496" s="55"/>
      <c r="WVN1496" s="55"/>
      <c r="WVO1496" s="55"/>
      <c r="WVP1496" s="55"/>
      <c r="WVQ1496" s="55"/>
      <c r="WVR1496" s="55"/>
      <c r="WVS1496" s="55"/>
      <c r="WVT1496" s="55"/>
      <c r="WVU1496" s="55"/>
      <c r="WVV1496" s="55"/>
      <c r="WVW1496" s="55"/>
      <c r="WVX1496" s="55"/>
      <c r="WVY1496" s="55"/>
      <c r="WVZ1496" s="55"/>
      <c r="WWA1496" s="55"/>
      <c r="WWB1496" s="55"/>
      <c r="WWC1496" s="55"/>
      <c r="WWD1496" s="55"/>
      <c r="WWE1496" s="55"/>
      <c r="WWF1496" s="55"/>
      <c r="WWG1496" s="55"/>
      <c r="WWH1496" s="55"/>
      <c r="WWI1496" s="55"/>
      <c r="WWJ1496" s="55"/>
      <c r="WWK1496" s="55"/>
      <c r="WWL1496" s="55"/>
      <c r="WWM1496" s="55"/>
      <c r="WWN1496" s="55"/>
      <c r="WWO1496" s="55"/>
      <c r="WWP1496" s="55"/>
      <c r="WWQ1496" s="55"/>
      <c r="WWR1496" s="55"/>
      <c r="WWS1496" s="55"/>
      <c r="WWT1496" s="55"/>
      <c r="WWU1496" s="55"/>
      <c r="WWV1496" s="55"/>
      <c r="WWW1496" s="55"/>
      <c r="WWX1496" s="55"/>
      <c r="WWY1496" s="55"/>
      <c r="WWZ1496" s="55"/>
      <c r="WXA1496" s="55"/>
      <c r="WXB1496" s="55"/>
      <c r="WXC1496" s="55"/>
      <c r="WXD1496" s="55"/>
      <c r="WXE1496" s="55"/>
      <c r="WXF1496" s="55"/>
      <c r="WXG1496" s="55"/>
      <c r="WXH1496" s="55"/>
      <c r="WXI1496" s="55"/>
      <c r="WXJ1496" s="55"/>
      <c r="WXK1496" s="55"/>
      <c r="WXL1496" s="55"/>
      <c r="WXM1496" s="55"/>
      <c r="WXN1496" s="55"/>
      <c r="WXO1496" s="55"/>
      <c r="WXP1496" s="55"/>
      <c r="WXQ1496" s="55"/>
      <c r="WXR1496" s="55"/>
      <c r="WXS1496" s="55"/>
      <c r="WXT1496" s="55"/>
      <c r="WXU1496" s="55"/>
      <c r="WXV1496" s="55"/>
      <c r="WXW1496" s="55"/>
      <c r="WXX1496" s="55"/>
      <c r="WXY1496" s="55"/>
      <c r="WXZ1496" s="55"/>
      <c r="WYA1496" s="55"/>
      <c r="WYB1496" s="55"/>
      <c r="WYC1496" s="55"/>
      <c r="WYD1496" s="55"/>
      <c r="WYE1496" s="55"/>
      <c r="WYF1496" s="55"/>
      <c r="WYG1496" s="55"/>
      <c r="WYH1496" s="55"/>
      <c r="WYI1496" s="55"/>
      <c r="WYJ1496" s="55"/>
      <c r="WYK1496" s="55"/>
      <c r="WYL1496" s="55"/>
      <c r="WYM1496" s="55"/>
      <c r="WYN1496" s="55"/>
      <c r="WYO1496" s="55"/>
      <c r="WYP1496" s="55"/>
      <c r="WYQ1496" s="55"/>
      <c r="WYR1496" s="55"/>
      <c r="WYS1496" s="55"/>
      <c r="WYT1496" s="55"/>
      <c r="WYU1496" s="55"/>
      <c r="WYV1496" s="55"/>
      <c r="WYW1496" s="55"/>
      <c r="WYX1496" s="55"/>
      <c r="WYY1496" s="55"/>
      <c r="WYZ1496" s="55"/>
      <c r="WZA1496" s="55"/>
      <c r="WZB1496" s="55"/>
      <c r="WZC1496" s="55"/>
      <c r="WZD1496" s="55"/>
      <c r="WZE1496" s="55"/>
      <c r="WZF1496" s="55"/>
      <c r="WZG1496" s="55"/>
      <c r="WZH1496" s="55"/>
      <c r="WZI1496" s="55"/>
      <c r="WZJ1496" s="55"/>
      <c r="WZK1496" s="55"/>
      <c r="WZL1496" s="55"/>
      <c r="WZM1496" s="55"/>
      <c r="WZN1496" s="55"/>
      <c r="WZO1496" s="55"/>
      <c r="WZP1496" s="55"/>
      <c r="WZQ1496" s="55"/>
      <c r="WZR1496" s="55"/>
      <c r="WZS1496" s="55"/>
      <c r="WZT1496" s="55"/>
      <c r="WZU1496" s="55"/>
      <c r="WZV1496" s="55"/>
      <c r="WZW1496" s="55"/>
      <c r="WZX1496" s="55"/>
      <c r="WZY1496" s="55"/>
      <c r="WZZ1496" s="55"/>
      <c r="XAA1496" s="55"/>
      <c r="XAB1496" s="55"/>
      <c r="XAC1496" s="55"/>
      <c r="XAD1496" s="55"/>
      <c r="XAE1496" s="55"/>
      <c r="XAF1496" s="55"/>
      <c r="XAG1496" s="55"/>
      <c r="XAH1496" s="55"/>
      <c r="XAI1496" s="55"/>
      <c r="XAJ1496" s="55"/>
      <c r="XAK1496" s="55"/>
      <c r="XAL1496" s="55"/>
      <c r="XAM1496" s="55"/>
      <c r="XAN1496" s="55"/>
      <c r="XAO1496" s="55"/>
      <c r="XAP1496" s="55"/>
      <c r="XAQ1496" s="55"/>
      <c r="XAR1496" s="55"/>
      <c r="XAS1496" s="55"/>
      <c r="XAT1496" s="55"/>
      <c r="XAU1496" s="55"/>
      <c r="XAV1496" s="55"/>
      <c r="XAW1496" s="55"/>
      <c r="XAX1496" s="55"/>
      <c r="XAY1496" s="55"/>
      <c r="XAZ1496" s="55"/>
      <c r="XBA1496" s="55"/>
      <c r="XBB1496" s="55"/>
      <c r="XBC1496" s="55"/>
      <c r="XBD1496" s="55"/>
      <c r="XBE1496" s="55"/>
      <c r="XBF1496" s="55"/>
      <c r="XBG1496" s="55"/>
      <c r="XBH1496" s="55"/>
      <c r="XBI1496" s="55"/>
      <c r="XBJ1496" s="55"/>
      <c r="XBK1496" s="55"/>
      <c r="XBL1496" s="55"/>
      <c r="XBM1496" s="55"/>
      <c r="XBN1496" s="55"/>
      <c r="XBO1496" s="55"/>
      <c r="XBP1496" s="55"/>
      <c r="XBQ1496" s="55"/>
      <c r="XBR1496" s="55"/>
      <c r="XBS1496" s="55"/>
      <c r="XBT1496" s="55"/>
      <c r="XBU1496" s="55"/>
      <c r="XBV1496" s="55"/>
      <c r="XBW1496" s="55"/>
      <c r="XBX1496" s="55"/>
      <c r="XBY1496" s="55"/>
      <c r="XBZ1496" s="55"/>
      <c r="XCA1496" s="55"/>
      <c r="XCB1496" s="55"/>
      <c r="XCC1496" s="55"/>
      <c r="XCD1496" s="55"/>
      <c r="XCE1496" s="55"/>
      <c r="XCF1496" s="55"/>
      <c r="XCG1496" s="55"/>
      <c r="XCH1496" s="55"/>
      <c r="XCI1496" s="55"/>
      <c r="XCJ1496" s="55"/>
      <c r="XCK1496" s="55"/>
      <c r="XCL1496" s="55"/>
      <c r="XCM1496" s="55"/>
      <c r="XCN1496" s="55"/>
      <c r="XCO1496" s="55"/>
      <c r="XCP1496" s="55"/>
      <c r="XCQ1496" s="55"/>
      <c r="XCR1496" s="55"/>
      <c r="XCS1496" s="55"/>
      <c r="XCT1496" s="55"/>
      <c r="XCU1496" s="55"/>
      <c r="XCV1496" s="55"/>
      <c r="XCW1496" s="55"/>
      <c r="XCX1496" s="55"/>
      <c r="XCY1496" s="55"/>
      <c r="XCZ1496" s="55"/>
      <c r="XDA1496" s="55"/>
      <c r="XDB1496" s="55"/>
      <c r="XDC1496" s="55"/>
      <c r="XDD1496" s="55"/>
      <c r="XDE1496" s="55"/>
      <c r="XDF1496" s="55"/>
      <c r="XDG1496" s="55"/>
      <c r="XDH1496" s="55"/>
      <c r="XDI1496" s="55"/>
      <c r="XDJ1496" s="55"/>
      <c r="XDK1496" s="55"/>
      <c r="XDL1496" s="55"/>
      <c r="XDM1496" s="55"/>
      <c r="XDN1496" s="55"/>
      <c r="XDO1496" s="55"/>
      <c r="XDP1496" s="55"/>
      <c r="XDQ1496" s="55"/>
      <c r="XDR1496" s="55"/>
      <c r="XDS1496" s="55"/>
      <c r="XDT1496" s="55"/>
      <c r="XDU1496" s="55"/>
      <c r="XDV1496" s="55"/>
      <c r="XDW1496" s="55"/>
      <c r="XDX1496" s="55"/>
      <c r="XDY1496" s="55"/>
      <c r="XDZ1496" s="55"/>
      <c r="XEA1496" s="55"/>
      <c r="XEB1496" s="55"/>
      <c r="XEC1496" s="55"/>
      <c r="XED1496" s="55"/>
      <c r="XEE1496" s="55"/>
      <c r="XEF1496" s="55"/>
      <c r="XEG1496" s="55"/>
      <c r="XEH1496" s="55"/>
      <c r="XEI1496" s="55"/>
      <c r="XEJ1496" s="55"/>
      <c r="XEK1496" s="55"/>
      <c r="XEL1496" s="55"/>
      <c r="XEM1496" s="55"/>
      <c r="XEN1496" s="55"/>
      <c r="XEO1496" s="55"/>
      <c r="XEP1496" s="55"/>
      <c r="XEQ1496" s="55"/>
      <c r="XER1496" s="55"/>
      <c r="XES1496" s="55"/>
      <c r="XET1496" s="55"/>
      <c r="XEU1496" s="55"/>
      <c r="XEV1496" s="55"/>
    </row>
    <row r="1497" spans="1:16376" s="43" customFormat="1" ht="16.5" customHeight="1" x14ac:dyDescent="0.25">
      <c r="A1497" s="1">
        <v>1490</v>
      </c>
      <c r="B1497" s="83" t="s">
        <v>3494</v>
      </c>
      <c r="C1497" s="35" t="s">
        <v>3495</v>
      </c>
      <c r="D1497" s="35" t="s">
        <v>5575</v>
      </c>
      <c r="E1497" s="35" t="s">
        <v>16</v>
      </c>
      <c r="F1497" s="37" t="s">
        <v>5576</v>
      </c>
      <c r="G1497" s="35" t="s">
        <v>18</v>
      </c>
      <c r="H1497" s="38">
        <v>383446466.83700001</v>
      </c>
      <c r="I1497" s="39">
        <v>148.001</v>
      </c>
      <c r="J1497" s="38">
        <v>486784591.41900003</v>
      </c>
      <c r="K1497" s="39">
        <v>178.94</v>
      </c>
      <c r="L1497" s="40">
        <v>564624151.64347517</v>
      </c>
      <c r="M1497" s="40">
        <v>197.67000000000002</v>
      </c>
      <c r="N1497" s="40">
        <v>575772100.94804406</v>
      </c>
      <c r="O1497" s="40">
        <v>193.82</v>
      </c>
      <c r="P1497" s="41">
        <v>598802984.98596585</v>
      </c>
      <c r="Q1497" s="41">
        <v>193.82</v>
      </c>
      <c r="R1497" s="9">
        <f t="shared" si="36"/>
        <v>2609430295.8334851</v>
      </c>
      <c r="S1497" s="39">
        <v>912.25099999999998</v>
      </c>
      <c r="T1497" s="35" t="s">
        <v>5577</v>
      </c>
      <c r="U1497" s="35" t="s">
        <v>23</v>
      </c>
      <c r="V1497" s="35" t="s">
        <v>3656</v>
      </c>
      <c r="W1497" s="42"/>
    </row>
    <row r="1498" spans="1:16376" s="43" customFormat="1" ht="16.5" customHeight="1" x14ac:dyDescent="0.25">
      <c r="A1498" s="1">
        <v>1491</v>
      </c>
      <c r="B1498" s="83" t="s">
        <v>289</v>
      </c>
      <c r="C1498" s="36" t="s">
        <v>5578</v>
      </c>
      <c r="D1498" s="36" t="s">
        <v>5579</v>
      </c>
      <c r="E1498" s="36" t="s">
        <v>5579</v>
      </c>
      <c r="F1498" s="44" t="s">
        <v>5580</v>
      </c>
      <c r="G1498" s="36" t="s">
        <v>169</v>
      </c>
      <c r="H1498" s="39">
        <v>1003500</v>
      </c>
      <c r="I1498" s="39">
        <v>1</v>
      </c>
      <c r="J1498" s="39">
        <v>1053675</v>
      </c>
      <c r="K1498" s="39">
        <v>1</v>
      </c>
      <c r="L1498" s="39">
        <v>1106358.75</v>
      </c>
      <c r="M1498" s="39">
        <v>1</v>
      </c>
      <c r="N1498" s="39">
        <v>1150613.1000000001</v>
      </c>
      <c r="O1498" s="39">
        <v>1</v>
      </c>
      <c r="P1498" s="41">
        <v>1196637.6240000001</v>
      </c>
      <c r="Q1498" s="41">
        <v>1</v>
      </c>
      <c r="R1498" s="9">
        <f t="shared" si="36"/>
        <v>5510784.4739999995</v>
      </c>
      <c r="S1498" s="39">
        <v>5</v>
      </c>
      <c r="T1498" s="36" t="s">
        <v>5581</v>
      </c>
      <c r="U1498" s="35" t="s">
        <v>25</v>
      </c>
      <c r="V1498" s="35" t="s">
        <v>25</v>
      </c>
      <c r="W1498" s="42"/>
    </row>
    <row r="1499" spans="1:16376" s="22" customFormat="1" ht="63" customHeight="1" x14ac:dyDescent="0.25">
      <c r="A1499" s="1">
        <v>1492</v>
      </c>
      <c r="B1499" s="81" t="s">
        <v>2399</v>
      </c>
      <c r="C1499" s="20" t="s">
        <v>5582</v>
      </c>
      <c r="D1499" s="20" t="s">
        <v>5583</v>
      </c>
      <c r="E1499" s="20" t="s">
        <v>5583</v>
      </c>
      <c r="F1499" s="29" t="s">
        <v>5584</v>
      </c>
      <c r="G1499" s="20" t="s">
        <v>72</v>
      </c>
      <c r="H1499" s="106">
        <v>1058432</v>
      </c>
      <c r="I1499" s="28">
        <v>200</v>
      </c>
      <c r="J1499" s="1"/>
      <c r="K1499" s="1"/>
      <c r="L1499" s="1"/>
      <c r="M1499" s="1"/>
      <c r="N1499" s="1"/>
      <c r="O1499" s="1"/>
      <c r="R1499" s="9">
        <f t="shared" si="36"/>
        <v>1058432</v>
      </c>
      <c r="S1499" s="28">
        <v>200</v>
      </c>
      <c r="T1499" s="20" t="s">
        <v>5585</v>
      </c>
      <c r="U1499" s="1" t="s">
        <v>23</v>
      </c>
      <c r="V1499" s="1" t="s">
        <v>25</v>
      </c>
    </row>
    <row r="1500" spans="1:16376" s="76" customFormat="1" ht="47.25" customHeight="1" x14ac:dyDescent="0.2">
      <c r="A1500" s="1">
        <v>1493</v>
      </c>
      <c r="B1500" s="81" t="s">
        <v>69</v>
      </c>
      <c r="C1500" s="20" t="s">
        <v>5586</v>
      </c>
      <c r="D1500" s="20" t="s">
        <v>5587</v>
      </c>
      <c r="E1500" s="20" t="s">
        <v>5587</v>
      </c>
      <c r="F1500" s="29" t="s">
        <v>5588</v>
      </c>
      <c r="G1500" s="20" t="s">
        <v>144</v>
      </c>
      <c r="H1500" s="106">
        <v>244610</v>
      </c>
      <c r="I1500" s="28">
        <v>122</v>
      </c>
      <c r="J1500" s="1"/>
      <c r="K1500" s="1"/>
      <c r="L1500" s="1"/>
      <c r="M1500" s="1"/>
      <c r="N1500" s="1"/>
      <c r="O1500" s="1"/>
      <c r="R1500" s="28">
        <v>244610</v>
      </c>
      <c r="S1500" s="28">
        <v>122</v>
      </c>
      <c r="T1500" s="20" t="s">
        <v>5585</v>
      </c>
      <c r="U1500" s="1" t="s">
        <v>24</v>
      </c>
      <c r="V1500" s="1" t="s">
        <v>5589</v>
      </c>
    </row>
    <row r="1501" spans="1:16376" s="22" customFormat="1" ht="54" customHeight="1" x14ac:dyDescent="0.25">
      <c r="A1501" s="1">
        <v>1494</v>
      </c>
      <c r="B1501" s="157" t="s">
        <v>2928</v>
      </c>
      <c r="C1501" s="158" t="s">
        <v>2992</v>
      </c>
      <c r="D1501" s="217" t="s">
        <v>2993</v>
      </c>
      <c r="E1501" s="218" t="s">
        <v>5590</v>
      </c>
      <c r="F1501" s="29" t="s">
        <v>5591</v>
      </c>
      <c r="G1501" s="219" t="s">
        <v>17</v>
      </c>
      <c r="H1501" s="220">
        <v>1323000</v>
      </c>
      <c r="I1501" s="112">
        <v>735</v>
      </c>
      <c r="J1501" s="25"/>
      <c r="K1501" s="25"/>
      <c r="L1501" s="25"/>
      <c r="M1501" s="25"/>
      <c r="N1501" s="25"/>
      <c r="O1501" s="25"/>
      <c r="P1501" s="25"/>
      <c r="Q1501" s="25"/>
      <c r="R1501" s="28">
        <v>1323000</v>
      </c>
      <c r="S1501" s="28">
        <v>735</v>
      </c>
      <c r="T1501" s="76" t="s">
        <v>5592</v>
      </c>
      <c r="U1501" s="25" t="s">
        <v>24</v>
      </c>
      <c r="V1501" s="25" t="s">
        <v>5593</v>
      </c>
    </row>
    <row r="1502" spans="1:16376" s="22" customFormat="1" ht="88.5" customHeight="1" x14ac:dyDescent="0.25">
      <c r="A1502" s="1">
        <v>1495</v>
      </c>
      <c r="B1502" s="157" t="s">
        <v>5594</v>
      </c>
      <c r="C1502" s="158" t="s">
        <v>5595</v>
      </c>
      <c r="D1502" s="217" t="s">
        <v>5596</v>
      </c>
      <c r="E1502" s="218" t="s">
        <v>5597</v>
      </c>
      <c r="F1502" s="29" t="s">
        <v>5598</v>
      </c>
      <c r="G1502" s="219" t="s">
        <v>117</v>
      </c>
      <c r="H1502" s="107"/>
      <c r="I1502" s="221"/>
      <c r="J1502" s="25"/>
      <c r="K1502" s="25"/>
      <c r="L1502" s="25"/>
      <c r="M1502" s="25"/>
      <c r="N1502" s="25"/>
      <c r="O1502" s="25"/>
      <c r="P1502" s="25"/>
      <c r="Q1502" s="25"/>
      <c r="R1502" s="108"/>
      <c r="S1502" s="108"/>
      <c r="T1502" s="76" t="s">
        <v>5592</v>
      </c>
      <c r="U1502" s="25" t="s">
        <v>24</v>
      </c>
      <c r="V1502" s="25" t="s">
        <v>25</v>
      </c>
    </row>
    <row r="1503" spans="1:16376" s="22" customFormat="1" ht="48.75" customHeight="1" x14ac:dyDescent="0.25">
      <c r="A1503" s="1">
        <v>1496</v>
      </c>
      <c r="B1503" s="157" t="s">
        <v>45</v>
      </c>
      <c r="C1503" s="158" t="s">
        <v>5599</v>
      </c>
      <c r="D1503" s="217" t="s">
        <v>5600</v>
      </c>
      <c r="E1503" s="218" t="s">
        <v>5601</v>
      </c>
      <c r="F1503" s="29" t="s">
        <v>5602</v>
      </c>
      <c r="G1503" s="219" t="s">
        <v>117</v>
      </c>
      <c r="H1503" s="109">
        <v>7174080</v>
      </c>
      <c r="I1503" s="112">
        <v>12</v>
      </c>
      <c r="J1503" s="25"/>
      <c r="K1503" s="25"/>
      <c r="L1503" s="25"/>
      <c r="M1503" s="25"/>
      <c r="N1503" s="25"/>
      <c r="O1503" s="25"/>
      <c r="P1503" s="25"/>
      <c r="Q1503" s="25"/>
      <c r="R1503" s="9">
        <f t="shared" ref="R1503:S1517" si="37">H1503+J1503+L1503+N1503+P1503</f>
        <v>7174080</v>
      </c>
      <c r="S1503" s="28">
        <v>12</v>
      </c>
      <c r="T1503" s="76" t="s">
        <v>5592</v>
      </c>
      <c r="U1503" s="25" t="s">
        <v>24</v>
      </c>
      <c r="V1503" s="20" t="s">
        <v>5603</v>
      </c>
    </row>
    <row r="1504" spans="1:16376" s="20" customFormat="1" ht="80.099999999999994" customHeight="1" x14ac:dyDescent="0.2">
      <c r="A1504" s="1">
        <v>1497</v>
      </c>
      <c r="B1504" s="81" t="s">
        <v>3494</v>
      </c>
      <c r="C1504" s="1" t="s">
        <v>3495</v>
      </c>
      <c r="D1504" s="1" t="s">
        <v>5604</v>
      </c>
      <c r="E1504" s="1" t="s">
        <v>16</v>
      </c>
      <c r="F1504" s="5" t="s">
        <v>5605</v>
      </c>
      <c r="G1504" s="1" t="s">
        <v>18</v>
      </c>
      <c r="H1504" s="222">
        <v>169460000</v>
      </c>
      <c r="I1504" s="110">
        <v>63.84</v>
      </c>
      <c r="J1504" s="3">
        <v>211825000</v>
      </c>
      <c r="K1504" s="110">
        <v>79.8</v>
      </c>
      <c r="L1504" s="2">
        <v>213742000</v>
      </c>
      <c r="M1504" s="111">
        <v>80.52</v>
      </c>
      <c r="N1504" s="2">
        <v>248541000</v>
      </c>
      <c r="O1504" s="111">
        <v>93.63</v>
      </c>
      <c r="P1504" s="1">
        <v>221912000</v>
      </c>
      <c r="Q1504" s="20">
        <v>83.6</v>
      </c>
      <c r="R1504" s="9">
        <f t="shared" si="37"/>
        <v>1065480000</v>
      </c>
      <c r="S1504" s="110">
        <v>401.39</v>
      </c>
      <c r="T1504" s="1" t="s">
        <v>5606</v>
      </c>
      <c r="U1504" s="1" t="s">
        <v>23</v>
      </c>
      <c r="V1504" s="1" t="s">
        <v>3656</v>
      </c>
    </row>
    <row r="1505" spans="1:22" s="22" customFormat="1" x14ac:dyDescent="0.25">
      <c r="A1505" s="1">
        <v>1498</v>
      </c>
      <c r="B1505" s="195" t="s">
        <v>5607</v>
      </c>
      <c r="C1505" s="155" t="s">
        <v>5608</v>
      </c>
      <c r="D1505" s="155" t="s">
        <v>5609</v>
      </c>
      <c r="E1505" s="155" t="s">
        <v>5610</v>
      </c>
      <c r="F1505" s="155"/>
      <c r="G1505" s="155" t="s">
        <v>169</v>
      </c>
      <c r="H1505" s="143">
        <v>6808600</v>
      </c>
      <c r="I1505" s="25">
        <v>577</v>
      </c>
      <c r="J1505" s="27">
        <v>9242940</v>
      </c>
      <c r="K1505" s="25">
        <v>746</v>
      </c>
      <c r="L1505" s="27">
        <v>10141741</v>
      </c>
      <c r="M1505" s="25">
        <v>780</v>
      </c>
      <c r="N1505" s="27">
        <v>10553306</v>
      </c>
      <c r="O1505" s="25">
        <v>780</v>
      </c>
      <c r="P1505" s="27">
        <v>10975439</v>
      </c>
      <c r="Q1505" s="25">
        <v>780</v>
      </c>
      <c r="R1505" s="9">
        <f t="shared" si="37"/>
        <v>47722026</v>
      </c>
      <c r="S1505" s="25">
        <v>3663</v>
      </c>
      <c r="T1505" s="155" t="s">
        <v>5611</v>
      </c>
      <c r="U1505" s="24" t="s">
        <v>4260</v>
      </c>
    </row>
    <row r="1506" spans="1:22" s="22" customFormat="1" x14ac:dyDescent="0.25">
      <c r="A1506" s="1">
        <v>1499</v>
      </c>
      <c r="B1506" s="152" t="s">
        <v>218</v>
      </c>
      <c r="C1506" s="153" t="s">
        <v>5612</v>
      </c>
      <c r="D1506" s="153" t="s">
        <v>5613</v>
      </c>
      <c r="E1506" s="154" t="s">
        <v>5614</v>
      </c>
      <c r="F1506" s="215" t="s">
        <v>5615</v>
      </c>
      <c r="G1506" s="223" t="s">
        <v>144</v>
      </c>
      <c r="H1506" s="222">
        <v>1650000</v>
      </c>
      <c r="I1506" s="25">
        <v>2200</v>
      </c>
      <c r="J1506" s="27">
        <v>2250000</v>
      </c>
      <c r="K1506" s="25">
        <v>3000</v>
      </c>
      <c r="L1506" s="27">
        <v>2250000</v>
      </c>
      <c r="M1506" s="25">
        <v>3000</v>
      </c>
      <c r="N1506" s="27">
        <v>2250000</v>
      </c>
      <c r="O1506" s="25">
        <v>3000</v>
      </c>
      <c r="P1506" s="27">
        <v>2250000</v>
      </c>
      <c r="Q1506" s="25">
        <v>3000</v>
      </c>
      <c r="R1506" s="9">
        <f t="shared" si="37"/>
        <v>10650000</v>
      </c>
      <c r="S1506" s="25">
        <v>14200</v>
      </c>
      <c r="T1506" s="155" t="s">
        <v>5611</v>
      </c>
      <c r="U1506" s="24" t="s">
        <v>19</v>
      </c>
    </row>
    <row r="1507" spans="1:22" s="22" customFormat="1" x14ac:dyDescent="0.25">
      <c r="A1507" s="1">
        <v>1500</v>
      </c>
      <c r="B1507" s="152" t="s">
        <v>218</v>
      </c>
      <c r="C1507" s="153" t="s">
        <v>5612</v>
      </c>
      <c r="D1507" s="153" t="s">
        <v>5613</v>
      </c>
      <c r="E1507" s="154" t="s">
        <v>5616</v>
      </c>
      <c r="F1507" s="215" t="s">
        <v>5615</v>
      </c>
      <c r="G1507" s="223" t="s">
        <v>144</v>
      </c>
      <c r="H1507" s="222">
        <v>1661000</v>
      </c>
      <c r="I1507" s="25">
        <v>2200</v>
      </c>
      <c r="J1507" s="27">
        <v>2265000</v>
      </c>
      <c r="K1507" s="25">
        <v>3000</v>
      </c>
      <c r="L1507" s="27">
        <v>2265000</v>
      </c>
      <c r="M1507" s="25">
        <v>3000</v>
      </c>
      <c r="N1507" s="27">
        <v>2265000</v>
      </c>
      <c r="O1507" s="25">
        <v>3000</v>
      </c>
      <c r="P1507" s="27">
        <v>2265000</v>
      </c>
      <c r="Q1507" s="25">
        <v>3000</v>
      </c>
      <c r="R1507" s="9">
        <f t="shared" si="37"/>
        <v>10721000</v>
      </c>
      <c r="S1507" s="25">
        <v>14200</v>
      </c>
      <c r="T1507" s="155" t="s">
        <v>5611</v>
      </c>
      <c r="U1507" s="24" t="s">
        <v>19</v>
      </c>
    </row>
    <row r="1508" spans="1:22" s="20" customFormat="1" ht="80.099999999999994" customHeight="1" x14ac:dyDescent="0.2">
      <c r="A1508" s="1">
        <v>1501</v>
      </c>
      <c r="B1508" s="81" t="s">
        <v>3494</v>
      </c>
      <c r="C1508" s="1" t="s">
        <v>3495</v>
      </c>
      <c r="D1508" s="1" t="s">
        <v>5620</v>
      </c>
      <c r="E1508" s="1" t="s">
        <v>16</v>
      </c>
      <c r="F1508" s="5" t="s">
        <v>5621</v>
      </c>
      <c r="G1508" s="1" t="s">
        <v>18</v>
      </c>
      <c r="H1508" s="3">
        <f>I1508*2448182.47</f>
        <v>137098218.32000002</v>
      </c>
      <c r="I1508" s="1">
        <v>56</v>
      </c>
      <c r="J1508" s="3">
        <f>K1508*2699333.33</f>
        <v>151162666.48000002</v>
      </c>
      <c r="K1508" s="1">
        <v>56</v>
      </c>
      <c r="L1508" s="2">
        <f>M1508*2699333.33</f>
        <v>153861999.81</v>
      </c>
      <c r="M1508" s="2">
        <v>57</v>
      </c>
      <c r="N1508" s="2">
        <f>O1508*2699333.33</f>
        <v>129567999.84</v>
      </c>
      <c r="O1508" s="2">
        <v>48</v>
      </c>
      <c r="P1508" s="28">
        <f>Q1508*2699333.33</f>
        <v>99875333.210000008</v>
      </c>
      <c r="Q1508" s="20">
        <v>37</v>
      </c>
      <c r="R1508" s="9">
        <f t="shared" si="37"/>
        <v>671566217.66000009</v>
      </c>
      <c r="S1508" s="1">
        <f t="shared" si="37"/>
        <v>254</v>
      </c>
      <c r="T1508" s="1" t="s">
        <v>5622</v>
      </c>
      <c r="U1508" s="1"/>
      <c r="V1508" s="1" t="s">
        <v>25</v>
      </c>
    </row>
    <row r="1509" spans="1:22" s="22" customFormat="1" ht="80.099999999999994" customHeight="1" x14ac:dyDescent="0.25">
      <c r="A1509" s="1">
        <v>1502</v>
      </c>
      <c r="B1509" s="81" t="s">
        <v>5623</v>
      </c>
      <c r="C1509" s="20" t="s">
        <v>5624</v>
      </c>
      <c r="D1509" s="20" t="s">
        <v>5625</v>
      </c>
      <c r="E1509" s="20" t="s">
        <v>3519</v>
      </c>
      <c r="F1509" s="5" t="s">
        <v>5626</v>
      </c>
      <c r="G1509" s="1" t="s">
        <v>17</v>
      </c>
      <c r="H1509" s="1">
        <v>700000</v>
      </c>
      <c r="I1509" s="1">
        <v>350</v>
      </c>
      <c r="J1509" s="1"/>
      <c r="K1509" s="1"/>
      <c r="L1509" s="1"/>
      <c r="M1509" s="1"/>
      <c r="N1509" s="1"/>
      <c r="O1509" s="1"/>
      <c r="R1509" s="9">
        <f t="shared" si="37"/>
        <v>700000</v>
      </c>
      <c r="S1509" s="1">
        <f t="shared" si="37"/>
        <v>350</v>
      </c>
      <c r="T1509" s="1" t="s">
        <v>5622</v>
      </c>
      <c r="U1509" s="1" t="s">
        <v>23</v>
      </c>
      <c r="V1509" s="1" t="s">
        <v>25</v>
      </c>
    </row>
    <row r="1510" spans="1:22" s="22" customFormat="1" ht="80.099999999999994" customHeight="1" x14ac:dyDescent="0.25">
      <c r="A1510" s="1">
        <v>1503</v>
      </c>
      <c r="B1510" s="81" t="s">
        <v>5627</v>
      </c>
      <c r="C1510" s="20" t="s">
        <v>228</v>
      </c>
      <c r="D1510" s="20" t="s">
        <v>5628</v>
      </c>
      <c r="E1510" s="20" t="s">
        <v>3519</v>
      </c>
      <c r="F1510" s="5" t="s">
        <v>5629</v>
      </c>
      <c r="G1510" s="1" t="s">
        <v>27</v>
      </c>
      <c r="H1510" s="1">
        <v>76000</v>
      </c>
      <c r="I1510" s="1">
        <v>200</v>
      </c>
      <c r="J1510" s="1">
        <v>76000</v>
      </c>
      <c r="K1510" s="1">
        <v>200</v>
      </c>
      <c r="L1510" s="1">
        <v>76000</v>
      </c>
      <c r="M1510" s="1">
        <v>200</v>
      </c>
      <c r="N1510" s="1">
        <v>76000</v>
      </c>
      <c r="O1510" s="1">
        <v>200</v>
      </c>
      <c r="R1510" s="9">
        <f t="shared" si="37"/>
        <v>304000</v>
      </c>
      <c r="S1510" s="1">
        <f t="shared" si="37"/>
        <v>800</v>
      </c>
      <c r="T1510" s="1" t="s">
        <v>5622</v>
      </c>
      <c r="U1510" s="1" t="s">
        <v>23</v>
      </c>
      <c r="V1510" s="1" t="s">
        <v>25</v>
      </c>
    </row>
    <row r="1511" spans="1:22" s="22" customFormat="1" ht="80.099999999999994" customHeight="1" x14ac:dyDescent="0.25">
      <c r="A1511" s="1">
        <v>1504</v>
      </c>
      <c r="B1511" s="81" t="s">
        <v>229</v>
      </c>
      <c r="C1511" s="20" t="s">
        <v>228</v>
      </c>
      <c r="D1511" s="20" t="s">
        <v>5630</v>
      </c>
      <c r="E1511" s="20" t="s">
        <v>3519</v>
      </c>
      <c r="F1511" s="5" t="s">
        <v>5631</v>
      </c>
      <c r="G1511" s="1" t="s">
        <v>27</v>
      </c>
      <c r="H1511" s="1">
        <v>76000</v>
      </c>
      <c r="I1511" s="1">
        <v>200</v>
      </c>
      <c r="J1511" s="1">
        <v>76000</v>
      </c>
      <c r="K1511" s="1">
        <v>200</v>
      </c>
      <c r="L1511" s="1">
        <v>76000</v>
      </c>
      <c r="M1511" s="1">
        <v>200</v>
      </c>
      <c r="N1511" s="1">
        <v>76000</v>
      </c>
      <c r="O1511" s="1">
        <v>200</v>
      </c>
      <c r="R1511" s="9">
        <f t="shared" si="37"/>
        <v>304000</v>
      </c>
      <c r="S1511" s="1">
        <f t="shared" si="37"/>
        <v>800</v>
      </c>
      <c r="T1511" s="1" t="s">
        <v>5622</v>
      </c>
      <c r="U1511" s="1" t="s">
        <v>23</v>
      </c>
      <c r="V1511" s="1" t="s">
        <v>25</v>
      </c>
    </row>
    <row r="1512" spans="1:22" s="22" customFormat="1" ht="80.099999999999994" customHeight="1" x14ac:dyDescent="0.25">
      <c r="A1512" s="1">
        <v>1505</v>
      </c>
      <c r="B1512" s="81" t="s">
        <v>5632</v>
      </c>
      <c r="C1512" s="20" t="s">
        <v>5633</v>
      </c>
      <c r="D1512" s="20" t="s">
        <v>5634</v>
      </c>
      <c r="E1512" s="20" t="s">
        <v>3519</v>
      </c>
      <c r="F1512" s="5" t="s">
        <v>5635</v>
      </c>
      <c r="G1512" s="1" t="s">
        <v>27</v>
      </c>
      <c r="H1512" s="1">
        <v>1293500</v>
      </c>
      <c r="I1512" s="1">
        <v>1300</v>
      </c>
      <c r="J1512" s="1">
        <v>1293500</v>
      </c>
      <c r="K1512" s="1">
        <v>1300</v>
      </c>
      <c r="L1512" s="1">
        <v>1293500</v>
      </c>
      <c r="M1512" s="1">
        <v>1300</v>
      </c>
      <c r="N1512" s="1">
        <v>1293500</v>
      </c>
      <c r="O1512" s="1">
        <v>1300</v>
      </c>
      <c r="R1512" s="9">
        <f t="shared" si="37"/>
        <v>5174000</v>
      </c>
      <c r="S1512" s="1">
        <f t="shared" si="37"/>
        <v>5200</v>
      </c>
      <c r="T1512" s="1" t="s">
        <v>5622</v>
      </c>
      <c r="U1512" s="1" t="s">
        <v>24</v>
      </c>
      <c r="V1512" s="1" t="s">
        <v>25</v>
      </c>
    </row>
    <row r="1513" spans="1:22" s="22" customFormat="1" ht="80.099999999999994" customHeight="1" x14ac:dyDescent="0.25">
      <c r="A1513" s="1">
        <v>1506</v>
      </c>
      <c r="B1513" s="81" t="s">
        <v>5636</v>
      </c>
      <c r="C1513" s="20" t="s">
        <v>5637</v>
      </c>
      <c r="D1513" s="20" t="s">
        <v>5638</v>
      </c>
      <c r="E1513" s="20" t="s">
        <v>3519</v>
      </c>
      <c r="F1513" s="5" t="s">
        <v>5639</v>
      </c>
      <c r="G1513" s="1" t="s">
        <v>17</v>
      </c>
      <c r="H1513" s="1">
        <v>114800</v>
      </c>
      <c r="I1513" s="1">
        <v>40</v>
      </c>
      <c r="J1513" s="1">
        <v>114800</v>
      </c>
      <c r="K1513" s="1">
        <v>40</v>
      </c>
      <c r="L1513" s="1">
        <v>114800</v>
      </c>
      <c r="M1513" s="1">
        <v>40</v>
      </c>
      <c r="N1513" s="1">
        <v>114800</v>
      </c>
      <c r="O1513" s="1">
        <v>40</v>
      </c>
      <c r="R1513" s="9">
        <f t="shared" si="37"/>
        <v>459200</v>
      </c>
      <c r="S1513" s="1">
        <f t="shared" si="37"/>
        <v>160</v>
      </c>
      <c r="T1513" s="1" t="s">
        <v>5622</v>
      </c>
      <c r="U1513" s="1" t="s">
        <v>23</v>
      </c>
      <c r="V1513" s="1" t="s">
        <v>25</v>
      </c>
    </row>
    <row r="1514" spans="1:22" s="22" customFormat="1" ht="80.099999999999994" customHeight="1" x14ac:dyDescent="0.25">
      <c r="A1514" s="1">
        <v>1507</v>
      </c>
      <c r="B1514" s="81" t="s">
        <v>5640</v>
      </c>
      <c r="C1514" s="20" t="s">
        <v>5637</v>
      </c>
      <c r="D1514" s="20" t="s">
        <v>5641</v>
      </c>
      <c r="E1514" s="20" t="s">
        <v>3519</v>
      </c>
      <c r="F1514" s="5" t="s">
        <v>5642</v>
      </c>
      <c r="G1514" s="1" t="s">
        <v>17</v>
      </c>
      <c r="H1514" s="1">
        <v>287000</v>
      </c>
      <c r="I1514" s="1">
        <v>100</v>
      </c>
      <c r="J1514" s="1">
        <v>287000</v>
      </c>
      <c r="K1514" s="1">
        <v>100</v>
      </c>
      <c r="L1514" s="1">
        <v>287000</v>
      </c>
      <c r="M1514" s="1">
        <v>100</v>
      </c>
      <c r="N1514" s="1">
        <v>287000</v>
      </c>
      <c r="O1514" s="1">
        <v>100</v>
      </c>
      <c r="R1514" s="9">
        <f t="shared" si="37"/>
        <v>1148000</v>
      </c>
      <c r="S1514" s="1">
        <f t="shared" si="37"/>
        <v>400</v>
      </c>
      <c r="T1514" s="1" t="s">
        <v>5622</v>
      </c>
      <c r="U1514" s="1" t="s">
        <v>24</v>
      </c>
      <c r="V1514" s="1" t="s">
        <v>25</v>
      </c>
    </row>
    <row r="1515" spans="1:22" s="22" customFormat="1" ht="80.099999999999994" customHeight="1" x14ac:dyDescent="0.25">
      <c r="A1515" s="1">
        <v>1508</v>
      </c>
      <c r="B1515" s="81" t="s">
        <v>5643</v>
      </c>
      <c r="C1515" s="20" t="s">
        <v>5644</v>
      </c>
      <c r="D1515" s="20" t="s">
        <v>5645</v>
      </c>
      <c r="E1515" s="20" t="s">
        <v>3519</v>
      </c>
      <c r="F1515" s="5" t="s">
        <v>5646</v>
      </c>
      <c r="G1515" s="1" t="s">
        <v>27</v>
      </c>
      <c r="H1515" s="1">
        <v>450000</v>
      </c>
      <c r="I1515" s="1">
        <v>50</v>
      </c>
      <c r="J1515" s="1">
        <v>450000</v>
      </c>
      <c r="K1515" s="1">
        <v>50</v>
      </c>
      <c r="L1515" s="1">
        <v>450000</v>
      </c>
      <c r="M1515" s="1">
        <v>50</v>
      </c>
      <c r="N1515" s="1">
        <v>450000</v>
      </c>
      <c r="O1515" s="1">
        <v>50</v>
      </c>
      <c r="R1515" s="9">
        <f t="shared" si="37"/>
        <v>1800000</v>
      </c>
      <c r="S1515" s="1">
        <f t="shared" si="37"/>
        <v>200</v>
      </c>
      <c r="T1515" s="1" t="s">
        <v>5622</v>
      </c>
      <c r="U1515" s="1" t="s">
        <v>24</v>
      </c>
      <c r="V1515" s="1" t="s">
        <v>25</v>
      </c>
    </row>
    <row r="1516" spans="1:22" s="22" customFormat="1" ht="80.099999999999994" customHeight="1" x14ac:dyDescent="0.25">
      <c r="A1516" s="1">
        <v>1509</v>
      </c>
      <c r="B1516" s="81" t="s">
        <v>5643</v>
      </c>
      <c r="C1516" s="20" t="s">
        <v>5644</v>
      </c>
      <c r="D1516" s="20" t="s">
        <v>5647</v>
      </c>
      <c r="E1516" s="20" t="s">
        <v>3519</v>
      </c>
      <c r="F1516" s="5" t="s">
        <v>5648</v>
      </c>
      <c r="G1516" s="1" t="s">
        <v>27</v>
      </c>
      <c r="H1516" s="1">
        <v>450000</v>
      </c>
      <c r="I1516" s="1">
        <v>50</v>
      </c>
      <c r="J1516" s="1">
        <v>450000</v>
      </c>
      <c r="K1516" s="1">
        <v>50</v>
      </c>
      <c r="L1516" s="1">
        <v>450000</v>
      </c>
      <c r="M1516" s="1">
        <v>50</v>
      </c>
      <c r="N1516" s="1">
        <v>450000</v>
      </c>
      <c r="O1516" s="1">
        <v>50</v>
      </c>
      <c r="R1516" s="9">
        <f t="shared" si="37"/>
        <v>1800000</v>
      </c>
      <c r="S1516" s="1">
        <f t="shared" si="37"/>
        <v>200</v>
      </c>
      <c r="T1516" s="1" t="s">
        <v>5622</v>
      </c>
      <c r="U1516" s="1" t="s">
        <v>24</v>
      </c>
      <c r="V1516" s="1" t="s">
        <v>25</v>
      </c>
    </row>
    <row r="1517" spans="1:22" s="22" customFormat="1" ht="80.099999999999994" customHeight="1" x14ac:dyDescent="0.25">
      <c r="A1517" s="1">
        <v>1510</v>
      </c>
      <c r="B1517" s="81" t="s">
        <v>5649</v>
      </c>
      <c r="C1517" s="20" t="s">
        <v>230</v>
      </c>
      <c r="D1517" s="20" t="s">
        <v>5650</v>
      </c>
      <c r="E1517" s="20" t="s">
        <v>3519</v>
      </c>
      <c r="F1517" s="5" t="s">
        <v>5651</v>
      </c>
      <c r="G1517" s="1" t="s">
        <v>27</v>
      </c>
      <c r="H1517" s="1">
        <v>792500</v>
      </c>
      <c r="I1517" s="1">
        <v>390</v>
      </c>
      <c r="J1517" s="1">
        <v>792500</v>
      </c>
      <c r="K1517" s="1">
        <v>390</v>
      </c>
      <c r="L1517" s="1">
        <v>792500</v>
      </c>
      <c r="M1517" s="1">
        <v>390</v>
      </c>
      <c r="N1517" s="1">
        <v>792500</v>
      </c>
      <c r="O1517" s="1">
        <v>390</v>
      </c>
      <c r="R1517" s="9">
        <f t="shared" si="37"/>
        <v>3170000</v>
      </c>
      <c r="S1517" s="1">
        <f t="shared" si="37"/>
        <v>1560</v>
      </c>
      <c r="T1517" s="1" t="s">
        <v>5622</v>
      </c>
      <c r="U1517" s="1" t="s">
        <v>24</v>
      </c>
      <c r="V1517" s="1" t="s">
        <v>25</v>
      </c>
    </row>
    <row r="1518" spans="1:22" s="22" customFormat="1" ht="80.099999999999994" customHeight="1" x14ac:dyDescent="0.25">
      <c r="A1518" s="1">
        <v>1511</v>
      </c>
      <c r="B1518" s="81" t="s">
        <v>5652</v>
      </c>
      <c r="C1518" s="20" t="s">
        <v>5653</v>
      </c>
      <c r="D1518" s="20" t="s">
        <v>5654</v>
      </c>
      <c r="E1518" s="20" t="s">
        <v>3519</v>
      </c>
      <c r="F1518" s="5" t="s">
        <v>5655</v>
      </c>
      <c r="G1518" s="1" t="s">
        <v>27</v>
      </c>
      <c r="H1518" s="1"/>
      <c r="I1518" s="1"/>
      <c r="J1518" s="1">
        <v>300000</v>
      </c>
      <c r="K1518" s="1">
        <v>50</v>
      </c>
      <c r="L1518" s="1"/>
      <c r="M1518" s="1"/>
      <c r="N1518" s="1">
        <v>300000</v>
      </c>
      <c r="O1518" s="1">
        <v>50</v>
      </c>
      <c r="R1518" s="9">
        <f t="shared" ref="R1518:S1580" si="38">H1518+J1518+L1518+N1518+P1518</f>
        <v>600000</v>
      </c>
      <c r="S1518" s="1">
        <f t="shared" si="38"/>
        <v>100</v>
      </c>
      <c r="T1518" s="1" t="s">
        <v>5622</v>
      </c>
      <c r="U1518" s="1" t="s">
        <v>23</v>
      </c>
      <c r="V1518" s="1" t="s">
        <v>25</v>
      </c>
    </row>
    <row r="1519" spans="1:22" s="22" customFormat="1" ht="80.099999999999994" customHeight="1" x14ac:dyDescent="0.25">
      <c r="A1519" s="1">
        <v>1512</v>
      </c>
      <c r="B1519" s="81" t="s">
        <v>5656</v>
      </c>
      <c r="C1519" s="20" t="s">
        <v>5653</v>
      </c>
      <c r="D1519" s="20" t="s">
        <v>5657</v>
      </c>
      <c r="E1519" s="20" t="s">
        <v>3519</v>
      </c>
      <c r="F1519" s="5" t="s">
        <v>5658</v>
      </c>
      <c r="G1519" s="1" t="s">
        <v>27</v>
      </c>
      <c r="H1519" s="1"/>
      <c r="I1519" s="1"/>
      <c r="J1519" s="1">
        <v>950000</v>
      </c>
      <c r="K1519" s="1">
        <v>10</v>
      </c>
      <c r="L1519" s="1"/>
      <c r="M1519" s="1"/>
      <c r="N1519" s="1">
        <v>950000</v>
      </c>
      <c r="O1519" s="1">
        <v>10</v>
      </c>
      <c r="R1519" s="9">
        <f t="shared" si="38"/>
        <v>1900000</v>
      </c>
      <c r="S1519" s="1">
        <f t="shared" si="38"/>
        <v>20</v>
      </c>
      <c r="T1519" s="1" t="s">
        <v>5622</v>
      </c>
      <c r="U1519" s="1" t="s">
        <v>23</v>
      </c>
      <c r="V1519" s="1" t="s">
        <v>25</v>
      </c>
    </row>
    <row r="1520" spans="1:22" s="22" customFormat="1" ht="80.099999999999994" customHeight="1" x14ac:dyDescent="0.25">
      <c r="A1520" s="1">
        <v>1513</v>
      </c>
      <c r="B1520" s="81" t="s">
        <v>5659</v>
      </c>
      <c r="C1520" s="20" t="s">
        <v>5660</v>
      </c>
      <c r="D1520" s="20" t="s">
        <v>5661</v>
      </c>
      <c r="E1520" s="20" t="s">
        <v>3519</v>
      </c>
      <c r="F1520" s="5" t="s">
        <v>5662</v>
      </c>
      <c r="G1520" s="1" t="s">
        <v>27</v>
      </c>
      <c r="H1520" s="1">
        <v>32700</v>
      </c>
      <c r="I1520" s="1">
        <v>50</v>
      </c>
      <c r="J1520" s="1">
        <v>32700</v>
      </c>
      <c r="K1520" s="1">
        <v>50</v>
      </c>
      <c r="L1520" s="1">
        <v>32700</v>
      </c>
      <c r="M1520" s="1">
        <v>50</v>
      </c>
      <c r="N1520" s="1">
        <v>32700</v>
      </c>
      <c r="O1520" s="1">
        <v>50</v>
      </c>
      <c r="R1520" s="9">
        <f t="shared" si="38"/>
        <v>130800</v>
      </c>
      <c r="S1520" s="1">
        <f t="shared" si="38"/>
        <v>200</v>
      </c>
      <c r="T1520" s="1" t="s">
        <v>5622</v>
      </c>
      <c r="U1520" s="1" t="s">
        <v>23</v>
      </c>
      <c r="V1520" s="1" t="s">
        <v>25</v>
      </c>
    </row>
    <row r="1521" spans="1:22" s="22" customFormat="1" ht="80.099999999999994" customHeight="1" x14ac:dyDescent="0.25">
      <c r="A1521" s="1">
        <v>1514</v>
      </c>
      <c r="B1521" s="81" t="s">
        <v>231</v>
      </c>
      <c r="C1521" s="20" t="s">
        <v>5660</v>
      </c>
      <c r="D1521" s="20" t="s">
        <v>5663</v>
      </c>
      <c r="E1521" s="20" t="s">
        <v>3519</v>
      </c>
      <c r="F1521" s="5" t="s">
        <v>5664</v>
      </c>
      <c r="G1521" s="1" t="s">
        <v>27</v>
      </c>
      <c r="H1521" s="1">
        <v>750000</v>
      </c>
      <c r="I1521" s="1">
        <v>50</v>
      </c>
      <c r="J1521" s="1">
        <v>750000</v>
      </c>
      <c r="K1521" s="1">
        <v>50</v>
      </c>
      <c r="L1521" s="1">
        <v>750000</v>
      </c>
      <c r="M1521" s="1">
        <v>50</v>
      </c>
      <c r="N1521" s="1">
        <v>750000</v>
      </c>
      <c r="O1521" s="1">
        <v>50</v>
      </c>
      <c r="R1521" s="9">
        <f t="shared" si="38"/>
        <v>3000000</v>
      </c>
      <c r="S1521" s="1">
        <f t="shared" si="38"/>
        <v>200</v>
      </c>
      <c r="T1521" s="1" t="s">
        <v>5622</v>
      </c>
      <c r="U1521" s="1" t="s">
        <v>23</v>
      </c>
      <c r="V1521" s="1" t="s">
        <v>25</v>
      </c>
    </row>
    <row r="1522" spans="1:22" s="22" customFormat="1" ht="80.099999999999994" customHeight="1" x14ac:dyDescent="0.25">
      <c r="A1522" s="1">
        <v>1515</v>
      </c>
      <c r="B1522" s="81" t="s">
        <v>5665</v>
      </c>
      <c r="C1522" s="20" t="s">
        <v>5666</v>
      </c>
      <c r="D1522" s="20" t="s">
        <v>5667</v>
      </c>
      <c r="E1522" s="20" t="s">
        <v>3519</v>
      </c>
      <c r="F1522" s="5" t="s">
        <v>5668</v>
      </c>
      <c r="G1522" s="1" t="s">
        <v>17</v>
      </c>
      <c r="H1522" s="1">
        <v>262500</v>
      </c>
      <c r="I1522" s="1">
        <v>75</v>
      </c>
      <c r="J1522" s="1">
        <v>262500</v>
      </c>
      <c r="K1522" s="1">
        <v>75</v>
      </c>
      <c r="L1522" s="1">
        <v>262500</v>
      </c>
      <c r="M1522" s="1">
        <v>75</v>
      </c>
      <c r="N1522" s="1">
        <v>262500</v>
      </c>
      <c r="O1522" s="1">
        <v>75</v>
      </c>
      <c r="R1522" s="9">
        <f t="shared" si="38"/>
        <v>1050000</v>
      </c>
      <c r="S1522" s="1">
        <f t="shared" si="38"/>
        <v>300</v>
      </c>
      <c r="T1522" s="1" t="s">
        <v>5622</v>
      </c>
      <c r="U1522" s="1" t="s">
        <v>24</v>
      </c>
      <c r="V1522" s="1" t="s">
        <v>25</v>
      </c>
    </row>
    <row r="1523" spans="1:22" s="22" customFormat="1" ht="80.099999999999994" customHeight="1" x14ac:dyDescent="0.25">
      <c r="A1523" s="1">
        <v>1516</v>
      </c>
      <c r="B1523" s="81" t="s">
        <v>5665</v>
      </c>
      <c r="C1523" s="20" t="s">
        <v>5666</v>
      </c>
      <c r="D1523" s="20" t="s">
        <v>5667</v>
      </c>
      <c r="E1523" s="20" t="s">
        <v>3519</v>
      </c>
      <c r="F1523" s="5" t="s">
        <v>5669</v>
      </c>
      <c r="G1523" s="1" t="s">
        <v>17</v>
      </c>
      <c r="H1523" s="1">
        <v>262500</v>
      </c>
      <c r="I1523" s="1">
        <v>75</v>
      </c>
      <c r="J1523" s="1">
        <v>262500</v>
      </c>
      <c r="K1523" s="1">
        <v>75</v>
      </c>
      <c r="L1523" s="1">
        <v>262500</v>
      </c>
      <c r="M1523" s="1">
        <v>75</v>
      </c>
      <c r="N1523" s="1">
        <v>262500</v>
      </c>
      <c r="O1523" s="1">
        <v>75</v>
      </c>
      <c r="R1523" s="9">
        <f t="shared" si="38"/>
        <v>1050000</v>
      </c>
      <c r="S1523" s="1">
        <f t="shared" si="38"/>
        <v>300</v>
      </c>
      <c r="T1523" s="1" t="s">
        <v>5622</v>
      </c>
      <c r="U1523" s="1" t="s">
        <v>24</v>
      </c>
      <c r="V1523" s="1" t="s">
        <v>25</v>
      </c>
    </row>
    <row r="1524" spans="1:22" s="22" customFormat="1" ht="80.099999999999994" customHeight="1" x14ac:dyDescent="0.25">
      <c r="A1524" s="1">
        <v>1517</v>
      </c>
      <c r="B1524" s="81" t="s">
        <v>5670</v>
      </c>
      <c r="C1524" s="20" t="s">
        <v>5671</v>
      </c>
      <c r="D1524" s="20" t="s">
        <v>5667</v>
      </c>
      <c r="E1524" s="20" t="s">
        <v>3519</v>
      </c>
      <c r="F1524" s="5" t="s">
        <v>5672</v>
      </c>
      <c r="G1524" s="1" t="s">
        <v>17</v>
      </c>
      <c r="H1524" s="1">
        <v>669600</v>
      </c>
      <c r="I1524" s="1">
        <v>240</v>
      </c>
      <c r="J1524" s="1">
        <v>669600</v>
      </c>
      <c r="K1524" s="1">
        <v>240</v>
      </c>
      <c r="L1524" s="1">
        <v>669600</v>
      </c>
      <c r="M1524" s="1">
        <v>240</v>
      </c>
      <c r="N1524" s="1">
        <v>669600</v>
      </c>
      <c r="O1524" s="1">
        <v>240</v>
      </c>
      <c r="R1524" s="9">
        <f t="shared" si="38"/>
        <v>2678400</v>
      </c>
      <c r="S1524" s="1">
        <f t="shared" si="38"/>
        <v>960</v>
      </c>
      <c r="T1524" s="1" t="s">
        <v>5622</v>
      </c>
      <c r="U1524" s="1" t="s">
        <v>24</v>
      </c>
      <c r="V1524" s="1" t="s">
        <v>25</v>
      </c>
    </row>
    <row r="1525" spans="1:22" s="22" customFormat="1" ht="80.099999999999994" customHeight="1" x14ac:dyDescent="0.25">
      <c r="A1525" s="1">
        <v>1518</v>
      </c>
      <c r="B1525" s="81" t="s">
        <v>5673</v>
      </c>
      <c r="C1525" s="20" t="s">
        <v>5674</v>
      </c>
      <c r="D1525" s="20" t="s">
        <v>5675</v>
      </c>
      <c r="E1525" s="20" t="s">
        <v>3519</v>
      </c>
      <c r="F1525" s="5" t="s">
        <v>5676</v>
      </c>
      <c r="G1525" s="1" t="s">
        <v>17</v>
      </c>
      <c r="H1525" s="1">
        <v>396000</v>
      </c>
      <c r="I1525" s="1">
        <v>60</v>
      </c>
      <c r="J1525" s="1">
        <v>396000</v>
      </c>
      <c r="K1525" s="1">
        <v>60</v>
      </c>
      <c r="L1525" s="1">
        <v>396000</v>
      </c>
      <c r="M1525" s="1">
        <v>60</v>
      </c>
      <c r="N1525" s="1">
        <v>396000</v>
      </c>
      <c r="O1525" s="1">
        <v>60</v>
      </c>
      <c r="R1525" s="9">
        <f t="shared" si="38"/>
        <v>1584000</v>
      </c>
      <c r="S1525" s="1">
        <f t="shared" si="38"/>
        <v>240</v>
      </c>
      <c r="T1525" s="1" t="s">
        <v>5622</v>
      </c>
      <c r="U1525" s="1" t="s">
        <v>24</v>
      </c>
      <c r="V1525" s="1" t="s">
        <v>25</v>
      </c>
    </row>
    <row r="1526" spans="1:22" s="22" customFormat="1" ht="80.099999999999994" customHeight="1" x14ac:dyDescent="0.25">
      <c r="A1526" s="1">
        <v>1519</v>
      </c>
      <c r="B1526" s="81" t="s">
        <v>5677</v>
      </c>
      <c r="C1526" s="20" t="s">
        <v>5674</v>
      </c>
      <c r="D1526" s="20" t="s">
        <v>5678</v>
      </c>
      <c r="E1526" s="20" t="s">
        <v>3519</v>
      </c>
      <c r="F1526" s="5" t="s">
        <v>5679</v>
      </c>
      <c r="G1526" s="1" t="s">
        <v>17</v>
      </c>
      <c r="H1526" s="1">
        <v>330000</v>
      </c>
      <c r="I1526" s="1">
        <v>50</v>
      </c>
      <c r="J1526" s="1">
        <v>330000</v>
      </c>
      <c r="K1526" s="1">
        <v>50</v>
      </c>
      <c r="L1526" s="1">
        <v>330000</v>
      </c>
      <c r="M1526" s="1">
        <v>50</v>
      </c>
      <c r="N1526" s="1">
        <v>330000</v>
      </c>
      <c r="O1526" s="1">
        <v>50</v>
      </c>
      <c r="R1526" s="9">
        <f t="shared" si="38"/>
        <v>1320000</v>
      </c>
      <c r="S1526" s="1">
        <f t="shared" si="38"/>
        <v>200</v>
      </c>
      <c r="T1526" s="1" t="s">
        <v>5622</v>
      </c>
      <c r="U1526" s="1" t="s">
        <v>24</v>
      </c>
      <c r="V1526" s="1" t="s">
        <v>25</v>
      </c>
    </row>
    <row r="1527" spans="1:22" s="22" customFormat="1" ht="80.099999999999994" customHeight="1" x14ac:dyDescent="0.25">
      <c r="A1527" s="1">
        <v>1520</v>
      </c>
      <c r="B1527" s="81" t="s">
        <v>5680</v>
      </c>
      <c r="C1527" s="20" t="s">
        <v>5674</v>
      </c>
      <c r="D1527" s="20" t="s">
        <v>5681</v>
      </c>
      <c r="E1527" s="20" t="s">
        <v>3519</v>
      </c>
      <c r="F1527" s="5" t="s">
        <v>5682</v>
      </c>
      <c r="G1527" s="1" t="s">
        <v>17</v>
      </c>
      <c r="H1527" s="1">
        <v>330000</v>
      </c>
      <c r="I1527" s="1">
        <v>50</v>
      </c>
      <c r="J1527" s="1">
        <v>330000</v>
      </c>
      <c r="K1527" s="1">
        <v>50</v>
      </c>
      <c r="L1527" s="1">
        <v>330000</v>
      </c>
      <c r="M1527" s="1">
        <v>50</v>
      </c>
      <c r="N1527" s="1">
        <v>330000</v>
      </c>
      <c r="O1527" s="1">
        <v>50</v>
      </c>
      <c r="R1527" s="9">
        <f t="shared" si="38"/>
        <v>1320000</v>
      </c>
      <c r="S1527" s="1">
        <f t="shared" si="38"/>
        <v>200</v>
      </c>
      <c r="T1527" s="1" t="s">
        <v>5622</v>
      </c>
      <c r="U1527" s="1" t="s">
        <v>24</v>
      </c>
      <c r="V1527" s="1" t="s">
        <v>25</v>
      </c>
    </row>
    <row r="1528" spans="1:22" s="22" customFormat="1" ht="80.099999999999994" customHeight="1" x14ac:dyDescent="0.25">
      <c r="A1528" s="1">
        <v>1521</v>
      </c>
      <c r="B1528" s="81" t="s">
        <v>5683</v>
      </c>
      <c r="C1528" s="20" t="s">
        <v>5674</v>
      </c>
      <c r="D1528" s="20" t="s">
        <v>5684</v>
      </c>
      <c r="E1528" s="20" t="s">
        <v>3519</v>
      </c>
      <c r="F1528" s="5" t="s">
        <v>5685</v>
      </c>
      <c r="G1528" s="1" t="s">
        <v>17</v>
      </c>
      <c r="H1528" s="1">
        <v>240000</v>
      </c>
      <c r="I1528" s="1">
        <v>50</v>
      </c>
      <c r="J1528" s="1">
        <v>240000</v>
      </c>
      <c r="K1528" s="1">
        <v>50</v>
      </c>
      <c r="L1528" s="1">
        <v>240000</v>
      </c>
      <c r="M1528" s="1">
        <v>50</v>
      </c>
      <c r="N1528" s="1">
        <v>240000</v>
      </c>
      <c r="O1528" s="1">
        <v>50</v>
      </c>
      <c r="R1528" s="9">
        <f t="shared" si="38"/>
        <v>960000</v>
      </c>
      <c r="S1528" s="1">
        <f t="shared" si="38"/>
        <v>200</v>
      </c>
      <c r="T1528" s="1" t="s">
        <v>5622</v>
      </c>
      <c r="U1528" s="1" t="s">
        <v>24</v>
      </c>
      <c r="V1528" s="1" t="s">
        <v>25</v>
      </c>
    </row>
    <row r="1529" spans="1:22" s="22" customFormat="1" ht="80.099999999999994" customHeight="1" x14ac:dyDescent="0.25">
      <c r="A1529" s="1">
        <v>1522</v>
      </c>
      <c r="B1529" s="81" t="s">
        <v>5683</v>
      </c>
      <c r="C1529" s="20" t="s">
        <v>5674</v>
      </c>
      <c r="D1529" s="20" t="s">
        <v>5684</v>
      </c>
      <c r="E1529" s="20" t="s">
        <v>3519</v>
      </c>
      <c r="F1529" s="5" t="s">
        <v>5686</v>
      </c>
      <c r="G1529" s="1" t="s">
        <v>17</v>
      </c>
      <c r="H1529" s="1">
        <v>240000</v>
      </c>
      <c r="I1529" s="1">
        <v>50</v>
      </c>
      <c r="J1529" s="1">
        <v>240000</v>
      </c>
      <c r="K1529" s="1">
        <v>50</v>
      </c>
      <c r="L1529" s="1">
        <v>240000</v>
      </c>
      <c r="M1529" s="1">
        <v>50</v>
      </c>
      <c r="N1529" s="1">
        <v>240000</v>
      </c>
      <c r="O1529" s="1">
        <v>50</v>
      </c>
      <c r="R1529" s="9">
        <f t="shared" si="38"/>
        <v>960000</v>
      </c>
      <c r="S1529" s="1">
        <f t="shared" si="38"/>
        <v>200</v>
      </c>
      <c r="T1529" s="1" t="s">
        <v>5622</v>
      </c>
      <c r="U1529" s="1" t="s">
        <v>24</v>
      </c>
      <c r="V1529" s="1" t="s">
        <v>25</v>
      </c>
    </row>
    <row r="1530" spans="1:22" s="22" customFormat="1" ht="80.099999999999994" customHeight="1" x14ac:dyDescent="0.25">
      <c r="A1530" s="1">
        <v>1523</v>
      </c>
      <c r="B1530" s="81" t="s">
        <v>5687</v>
      </c>
      <c r="C1530" s="20" t="s">
        <v>5688</v>
      </c>
      <c r="D1530" s="20" t="s">
        <v>5689</v>
      </c>
      <c r="E1530" s="20" t="s">
        <v>3519</v>
      </c>
      <c r="F1530" s="5" t="s">
        <v>5690</v>
      </c>
      <c r="G1530" s="1" t="s">
        <v>17</v>
      </c>
      <c r="H1530" s="1">
        <v>240000</v>
      </c>
      <c r="I1530" s="1">
        <v>50</v>
      </c>
      <c r="J1530" s="1">
        <v>240000</v>
      </c>
      <c r="K1530" s="1">
        <v>50</v>
      </c>
      <c r="L1530" s="1">
        <v>240000</v>
      </c>
      <c r="M1530" s="1">
        <v>50</v>
      </c>
      <c r="N1530" s="1">
        <v>240000</v>
      </c>
      <c r="O1530" s="1">
        <v>50</v>
      </c>
      <c r="R1530" s="9">
        <f t="shared" si="38"/>
        <v>960000</v>
      </c>
      <c r="S1530" s="1">
        <f t="shared" si="38"/>
        <v>200</v>
      </c>
      <c r="T1530" s="1" t="s">
        <v>5622</v>
      </c>
      <c r="U1530" s="1" t="s">
        <v>24</v>
      </c>
      <c r="V1530" s="1" t="s">
        <v>25</v>
      </c>
    </row>
    <row r="1531" spans="1:22" s="22" customFormat="1" ht="80.099999999999994" customHeight="1" x14ac:dyDescent="0.25">
      <c r="A1531" s="1">
        <v>1524</v>
      </c>
      <c r="B1531" s="81" t="s">
        <v>5691</v>
      </c>
      <c r="C1531" s="20" t="s">
        <v>5692</v>
      </c>
      <c r="D1531" s="20" t="s">
        <v>5693</v>
      </c>
      <c r="E1531" s="20" t="s">
        <v>3519</v>
      </c>
      <c r="F1531" s="5" t="s">
        <v>5694</v>
      </c>
      <c r="G1531" s="20" t="s">
        <v>117</v>
      </c>
      <c r="H1531" s="1">
        <v>12000</v>
      </c>
      <c r="I1531" s="1">
        <v>4</v>
      </c>
      <c r="J1531" s="1">
        <v>12000</v>
      </c>
      <c r="K1531" s="1">
        <v>4</v>
      </c>
      <c r="L1531" s="1">
        <v>12000</v>
      </c>
      <c r="M1531" s="1">
        <v>4</v>
      </c>
      <c r="N1531" s="1">
        <v>12000</v>
      </c>
      <c r="O1531" s="1">
        <v>4</v>
      </c>
      <c r="R1531" s="9">
        <f t="shared" si="38"/>
        <v>48000</v>
      </c>
      <c r="S1531" s="1">
        <f t="shared" si="38"/>
        <v>16</v>
      </c>
      <c r="T1531" s="1" t="s">
        <v>5622</v>
      </c>
      <c r="U1531" s="1" t="s">
        <v>23</v>
      </c>
      <c r="V1531" s="1" t="s">
        <v>25</v>
      </c>
    </row>
    <row r="1532" spans="1:22" s="22" customFormat="1" ht="80.099999999999994" customHeight="1" x14ac:dyDescent="0.25">
      <c r="A1532" s="1">
        <v>1525</v>
      </c>
      <c r="B1532" s="81" t="s">
        <v>5695</v>
      </c>
      <c r="C1532" s="20" t="s">
        <v>232</v>
      </c>
      <c r="D1532" s="20" t="s">
        <v>5696</v>
      </c>
      <c r="E1532" s="20" t="s">
        <v>3519</v>
      </c>
      <c r="F1532" s="5" t="s">
        <v>5697</v>
      </c>
      <c r="G1532" s="1" t="s">
        <v>27</v>
      </c>
      <c r="H1532" s="1">
        <v>48000</v>
      </c>
      <c r="I1532" s="1">
        <v>16</v>
      </c>
      <c r="J1532" s="1">
        <v>48000</v>
      </c>
      <c r="K1532" s="1">
        <v>16</v>
      </c>
      <c r="L1532" s="1">
        <v>48000</v>
      </c>
      <c r="M1532" s="1">
        <v>16</v>
      </c>
      <c r="N1532" s="1">
        <v>48000</v>
      </c>
      <c r="O1532" s="1">
        <v>16</v>
      </c>
      <c r="R1532" s="9">
        <f t="shared" si="38"/>
        <v>192000</v>
      </c>
      <c r="S1532" s="1">
        <f t="shared" si="38"/>
        <v>64</v>
      </c>
      <c r="T1532" s="1" t="s">
        <v>5622</v>
      </c>
      <c r="U1532" s="1" t="s">
        <v>23</v>
      </c>
      <c r="V1532" s="1" t="s">
        <v>25</v>
      </c>
    </row>
    <row r="1533" spans="1:22" s="22" customFormat="1" ht="80.099999999999994" customHeight="1" x14ac:dyDescent="0.25">
      <c r="A1533" s="1">
        <v>1526</v>
      </c>
      <c r="B1533" s="81" t="s">
        <v>5698</v>
      </c>
      <c r="C1533" s="20" t="s">
        <v>233</v>
      </c>
      <c r="D1533" s="20" t="s">
        <v>5699</v>
      </c>
      <c r="E1533" s="20" t="s">
        <v>3519</v>
      </c>
      <c r="F1533" s="5" t="s">
        <v>5700</v>
      </c>
      <c r="G1533" s="20" t="s">
        <v>29</v>
      </c>
      <c r="H1533" s="1">
        <v>350000</v>
      </c>
      <c r="I1533" s="1">
        <v>7</v>
      </c>
      <c r="J1533" s="1">
        <v>350000</v>
      </c>
      <c r="K1533" s="1">
        <v>7</v>
      </c>
      <c r="L1533" s="1">
        <v>350000</v>
      </c>
      <c r="M1533" s="1">
        <v>7</v>
      </c>
      <c r="N1533" s="1">
        <v>350000</v>
      </c>
      <c r="O1533" s="1">
        <v>7</v>
      </c>
      <c r="R1533" s="9">
        <f t="shared" si="38"/>
        <v>1400000</v>
      </c>
      <c r="S1533" s="1">
        <f t="shared" si="38"/>
        <v>28</v>
      </c>
      <c r="T1533" s="1" t="s">
        <v>5622</v>
      </c>
      <c r="U1533" s="1" t="s">
        <v>23</v>
      </c>
      <c r="V1533" s="1" t="s">
        <v>25</v>
      </c>
    </row>
    <row r="1534" spans="1:22" s="22" customFormat="1" ht="80.099999999999994" customHeight="1" x14ac:dyDescent="0.25">
      <c r="A1534" s="1">
        <v>1527</v>
      </c>
      <c r="B1534" s="81" t="s">
        <v>5701</v>
      </c>
      <c r="C1534" s="20" t="s">
        <v>233</v>
      </c>
      <c r="D1534" s="20" t="s">
        <v>5702</v>
      </c>
      <c r="E1534" s="20" t="s">
        <v>3519</v>
      </c>
      <c r="F1534" s="5" t="s">
        <v>5703</v>
      </c>
      <c r="G1534" s="1" t="s">
        <v>27</v>
      </c>
      <c r="H1534" s="1">
        <v>148500</v>
      </c>
      <c r="I1534" s="1">
        <v>11</v>
      </c>
      <c r="J1534" s="1">
        <v>148500</v>
      </c>
      <c r="K1534" s="1">
        <v>11</v>
      </c>
      <c r="L1534" s="1">
        <v>148500</v>
      </c>
      <c r="M1534" s="1">
        <v>11</v>
      </c>
      <c r="N1534" s="1">
        <v>148500</v>
      </c>
      <c r="O1534" s="1">
        <v>11</v>
      </c>
      <c r="R1534" s="9">
        <f t="shared" si="38"/>
        <v>594000</v>
      </c>
      <c r="S1534" s="1">
        <f t="shared" si="38"/>
        <v>44</v>
      </c>
      <c r="T1534" s="1" t="s">
        <v>5622</v>
      </c>
      <c r="U1534" s="1" t="s">
        <v>23</v>
      </c>
      <c r="V1534" s="1" t="s">
        <v>25</v>
      </c>
    </row>
    <row r="1535" spans="1:22" s="22" customFormat="1" ht="80.099999999999994" customHeight="1" x14ac:dyDescent="0.25">
      <c r="A1535" s="1">
        <v>1528</v>
      </c>
      <c r="B1535" s="81" t="s">
        <v>5704</v>
      </c>
      <c r="C1535" s="20" t="s">
        <v>5705</v>
      </c>
      <c r="D1535" s="20" t="s">
        <v>5706</v>
      </c>
      <c r="E1535" s="20" t="s">
        <v>3519</v>
      </c>
      <c r="F1535" s="5" t="s">
        <v>5707</v>
      </c>
      <c r="G1535" s="24" t="s">
        <v>219</v>
      </c>
      <c r="H1535" s="1"/>
      <c r="I1535" s="1"/>
      <c r="J1535" s="1">
        <v>536400</v>
      </c>
      <c r="K1535" s="1">
        <v>370</v>
      </c>
      <c r="L1535" s="1"/>
      <c r="M1535" s="1"/>
      <c r="N1535" s="1">
        <v>536400</v>
      </c>
      <c r="O1535" s="1">
        <v>370</v>
      </c>
      <c r="R1535" s="9">
        <f t="shared" si="38"/>
        <v>1072800</v>
      </c>
      <c r="S1535" s="1">
        <f t="shared" si="38"/>
        <v>740</v>
      </c>
      <c r="T1535" s="1" t="s">
        <v>5622</v>
      </c>
      <c r="U1535" s="1" t="s">
        <v>24</v>
      </c>
      <c r="V1535" s="1" t="s">
        <v>25</v>
      </c>
    </row>
    <row r="1536" spans="1:22" s="22" customFormat="1" ht="80.099999999999994" customHeight="1" x14ac:dyDescent="0.25">
      <c r="A1536" s="1">
        <v>1529</v>
      </c>
      <c r="B1536" s="81" t="s">
        <v>5708</v>
      </c>
      <c r="C1536" s="20" t="s">
        <v>5709</v>
      </c>
      <c r="D1536" s="20" t="s">
        <v>5710</v>
      </c>
      <c r="E1536" s="20" t="s">
        <v>3519</v>
      </c>
      <c r="F1536" s="5" t="s">
        <v>5711</v>
      </c>
      <c r="G1536" s="20" t="s">
        <v>72</v>
      </c>
      <c r="H1536" s="1">
        <v>2830000</v>
      </c>
      <c r="I1536" s="1">
        <v>330</v>
      </c>
      <c r="J1536" s="1">
        <v>2830000</v>
      </c>
      <c r="K1536" s="1">
        <v>330</v>
      </c>
      <c r="L1536" s="1">
        <v>2830000</v>
      </c>
      <c r="M1536" s="1">
        <v>330</v>
      </c>
      <c r="N1536" s="1">
        <v>2830000</v>
      </c>
      <c r="O1536" s="1">
        <v>330</v>
      </c>
      <c r="R1536" s="9">
        <f t="shared" si="38"/>
        <v>11320000</v>
      </c>
      <c r="S1536" s="1">
        <f t="shared" si="38"/>
        <v>1320</v>
      </c>
      <c r="T1536" s="1" t="s">
        <v>5622</v>
      </c>
      <c r="U1536" s="1" t="s">
        <v>24</v>
      </c>
      <c r="V1536" s="1" t="s">
        <v>25</v>
      </c>
    </row>
    <row r="1537" spans="1:22" s="22" customFormat="1" ht="80.099999999999994" customHeight="1" x14ac:dyDescent="0.25">
      <c r="A1537" s="1">
        <v>1530</v>
      </c>
      <c r="B1537" s="81" t="s">
        <v>5712</v>
      </c>
      <c r="C1537" s="20" t="s">
        <v>5395</v>
      </c>
      <c r="D1537" s="20" t="s">
        <v>5713</v>
      </c>
      <c r="E1537" s="20" t="s">
        <v>3519</v>
      </c>
      <c r="F1537" s="5" t="s">
        <v>5714</v>
      </c>
      <c r="G1537" s="1" t="s">
        <v>17</v>
      </c>
      <c r="H1537" s="1">
        <v>5700</v>
      </c>
      <c r="I1537" s="1">
        <v>2</v>
      </c>
      <c r="J1537" s="1">
        <v>5700</v>
      </c>
      <c r="K1537" s="1">
        <v>2</v>
      </c>
      <c r="L1537" s="1">
        <v>5700</v>
      </c>
      <c r="M1537" s="1">
        <v>2</v>
      </c>
      <c r="N1537" s="1">
        <v>5700</v>
      </c>
      <c r="O1537" s="1">
        <v>2</v>
      </c>
      <c r="R1537" s="9">
        <f t="shared" si="38"/>
        <v>22800</v>
      </c>
      <c r="S1537" s="1">
        <f t="shared" si="38"/>
        <v>8</v>
      </c>
      <c r="T1537" s="1" t="s">
        <v>5622</v>
      </c>
      <c r="U1537" s="1" t="s">
        <v>24</v>
      </c>
      <c r="V1537" s="1" t="s">
        <v>25</v>
      </c>
    </row>
    <row r="1538" spans="1:22" s="22" customFormat="1" ht="80.099999999999994" customHeight="1" x14ac:dyDescent="0.25">
      <c r="A1538" s="1">
        <v>1531</v>
      </c>
      <c r="B1538" s="81" t="s">
        <v>5715</v>
      </c>
      <c r="C1538" s="20" t="s">
        <v>5395</v>
      </c>
      <c r="D1538" s="20" t="s">
        <v>5716</v>
      </c>
      <c r="E1538" s="20" t="s">
        <v>3519</v>
      </c>
      <c r="F1538" s="5" t="s">
        <v>5717</v>
      </c>
      <c r="G1538" s="1" t="s">
        <v>17</v>
      </c>
      <c r="H1538" s="1">
        <v>5700</v>
      </c>
      <c r="I1538" s="1">
        <v>2</v>
      </c>
      <c r="J1538" s="1">
        <v>5700</v>
      </c>
      <c r="K1538" s="1">
        <v>2</v>
      </c>
      <c r="L1538" s="1">
        <v>5700</v>
      </c>
      <c r="M1538" s="1">
        <v>2</v>
      </c>
      <c r="N1538" s="1">
        <v>5700</v>
      </c>
      <c r="O1538" s="1">
        <v>2</v>
      </c>
      <c r="R1538" s="9">
        <f t="shared" si="38"/>
        <v>22800</v>
      </c>
      <c r="S1538" s="1">
        <f t="shared" si="38"/>
        <v>8</v>
      </c>
      <c r="T1538" s="1" t="s">
        <v>5622</v>
      </c>
      <c r="U1538" s="1" t="s">
        <v>23</v>
      </c>
      <c r="V1538" s="1" t="s">
        <v>25</v>
      </c>
    </row>
    <row r="1539" spans="1:22" s="22" customFormat="1" ht="80.099999999999994" customHeight="1" x14ac:dyDescent="0.25">
      <c r="A1539" s="1">
        <v>1532</v>
      </c>
      <c r="B1539" s="81" t="s">
        <v>5718</v>
      </c>
      <c r="C1539" s="20" t="s">
        <v>5395</v>
      </c>
      <c r="D1539" s="20" t="s">
        <v>5719</v>
      </c>
      <c r="E1539" s="20" t="s">
        <v>3519</v>
      </c>
      <c r="F1539" s="5" t="s">
        <v>5720</v>
      </c>
      <c r="G1539" s="1" t="s">
        <v>17</v>
      </c>
      <c r="H1539" s="1">
        <v>5700</v>
      </c>
      <c r="I1539" s="1">
        <v>2</v>
      </c>
      <c r="J1539" s="1">
        <v>5700</v>
      </c>
      <c r="K1539" s="1">
        <v>2</v>
      </c>
      <c r="L1539" s="1">
        <v>5700</v>
      </c>
      <c r="M1539" s="1">
        <v>2</v>
      </c>
      <c r="N1539" s="1">
        <v>5700</v>
      </c>
      <c r="O1539" s="1">
        <v>2</v>
      </c>
      <c r="R1539" s="9">
        <f t="shared" si="38"/>
        <v>22800</v>
      </c>
      <c r="S1539" s="1">
        <f t="shared" si="38"/>
        <v>8</v>
      </c>
      <c r="T1539" s="1" t="s">
        <v>5622</v>
      </c>
      <c r="U1539" s="1" t="s">
        <v>28</v>
      </c>
      <c r="V1539" s="1" t="s">
        <v>25</v>
      </c>
    </row>
    <row r="1540" spans="1:22" s="22" customFormat="1" ht="80.099999999999994" customHeight="1" x14ac:dyDescent="0.25">
      <c r="A1540" s="1">
        <v>1533</v>
      </c>
      <c r="B1540" s="81" t="s">
        <v>5721</v>
      </c>
      <c r="C1540" s="20" t="s">
        <v>5395</v>
      </c>
      <c r="D1540" s="20" t="s">
        <v>5722</v>
      </c>
      <c r="E1540" s="20" t="s">
        <v>3519</v>
      </c>
      <c r="F1540" s="5" t="s">
        <v>5723</v>
      </c>
      <c r="G1540" s="1" t="s">
        <v>17</v>
      </c>
      <c r="H1540" s="1">
        <v>14250</v>
      </c>
      <c r="I1540" s="1">
        <v>5</v>
      </c>
      <c r="J1540" s="1">
        <v>14250</v>
      </c>
      <c r="K1540" s="1">
        <v>5</v>
      </c>
      <c r="L1540" s="1">
        <v>14250</v>
      </c>
      <c r="M1540" s="1">
        <v>5</v>
      </c>
      <c r="N1540" s="1">
        <v>14250</v>
      </c>
      <c r="O1540" s="1">
        <v>5</v>
      </c>
      <c r="R1540" s="9">
        <f t="shared" si="38"/>
        <v>57000</v>
      </c>
      <c r="S1540" s="1">
        <f t="shared" si="38"/>
        <v>20</v>
      </c>
      <c r="T1540" s="1" t="s">
        <v>5622</v>
      </c>
      <c r="U1540" s="1" t="s">
        <v>23</v>
      </c>
      <c r="V1540" s="1" t="s">
        <v>25</v>
      </c>
    </row>
    <row r="1541" spans="1:22" s="22" customFormat="1" ht="80.099999999999994" customHeight="1" x14ac:dyDescent="0.25">
      <c r="A1541" s="1">
        <v>1534</v>
      </c>
      <c r="B1541" s="81" t="s">
        <v>5724</v>
      </c>
      <c r="C1541" s="20" t="s">
        <v>5725</v>
      </c>
      <c r="D1541" s="20" t="s">
        <v>5726</v>
      </c>
      <c r="E1541" s="20" t="s">
        <v>3519</v>
      </c>
      <c r="F1541" s="5" t="s">
        <v>5727</v>
      </c>
      <c r="G1541" s="1" t="s">
        <v>27</v>
      </c>
      <c r="H1541" s="1">
        <v>20000</v>
      </c>
      <c r="I1541" s="1">
        <v>4</v>
      </c>
      <c r="J1541" s="1">
        <v>20000</v>
      </c>
      <c r="K1541" s="1">
        <v>4</v>
      </c>
      <c r="L1541" s="1">
        <v>20000</v>
      </c>
      <c r="M1541" s="1">
        <v>4</v>
      </c>
      <c r="N1541" s="1">
        <v>20000</v>
      </c>
      <c r="O1541" s="1">
        <v>4</v>
      </c>
      <c r="R1541" s="9">
        <f t="shared" si="38"/>
        <v>80000</v>
      </c>
      <c r="S1541" s="1">
        <f t="shared" si="38"/>
        <v>16</v>
      </c>
      <c r="T1541" s="1" t="s">
        <v>5622</v>
      </c>
      <c r="U1541" s="1" t="s">
        <v>23</v>
      </c>
      <c r="V1541" s="1" t="s">
        <v>25</v>
      </c>
    </row>
    <row r="1542" spans="1:22" s="22" customFormat="1" ht="80.099999999999994" customHeight="1" x14ac:dyDescent="0.25">
      <c r="A1542" s="1">
        <v>1535</v>
      </c>
      <c r="B1542" s="81" t="s">
        <v>5728</v>
      </c>
      <c r="C1542" s="20" t="s">
        <v>5729</v>
      </c>
      <c r="D1542" s="20" t="s">
        <v>5730</v>
      </c>
      <c r="E1542" s="20" t="s">
        <v>3519</v>
      </c>
      <c r="F1542" s="5" t="s">
        <v>5731</v>
      </c>
      <c r="G1542" s="1" t="s">
        <v>27</v>
      </c>
      <c r="H1542" s="1"/>
      <c r="I1542" s="1"/>
      <c r="J1542" s="1">
        <v>125000</v>
      </c>
      <c r="K1542" s="1">
        <v>50</v>
      </c>
      <c r="L1542" s="1"/>
      <c r="M1542" s="1"/>
      <c r="N1542" s="1">
        <v>125000</v>
      </c>
      <c r="O1542" s="1">
        <v>50</v>
      </c>
      <c r="R1542" s="9">
        <f t="shared" si="38"/>
        <v>250000</v>
      </c>
      <c r="S1542" s="1">
        <f t="shared" si="38"/>
        <v>100</v>
      </c>
      <c r="T1542" s="1" t="s">
        <v>5622</v>
      </c>
      <c r="U1542" s="1" t="s">
        <v>23</v>
      </c>
      <c r="V1542" s="1" t="s">
        <v>25</v>
      </c>
    </row>
    <row r="1543" spans="1:22" s="22" customFormat="1" ht="80.099999999999994" customHeight="1" x14ac:dyDescent="0.25">
      <c r="A1543" s="1">
        <v>1536</v>
      </c>
      <c r="B1543" s="81" t="s">
        <v>5732</v>
      </c>
      <c r="C1543" s="20" t="s">
        <v>5733</v>
      </c>
      <c r="D1543" s="20" t="s">
        <v>5734</v>
      </c>
      <c r="E1543" s="20" t="s">
        <v>3519</v>
      </c>
      <c r="F1543" s="5" t="s">
        <v>5735</v>
      </c>
      <c r="G1543" s="1" t="s">
        <v>27</v>
      </c>
      <c r="H1543" s="1"/>
      <c r="I1543" s="1"/>
      <c r="J1543" s="1">
        <v>70000</v>
      </c>
      <c r="K1543" s="1">
        <v>1</v>
      </c>
      <c r="L1543" s="1"/>
      <c r="M1543" s="1"/>
      <c r="N1543" s="1">
        <v>70000</v>
      </c>
      <c r="O1543" s="1">
        <v>1</v>
      </c>
      <c r="R1543" s="9">
        <f t="shared" si="38"/>
        <v>140000</v>
      </c>
      <c r="S1543" s="1">
        <f t="shared" si="38"/>
        <v>2</v>
      </c>
      <c r="T1543" s="1" t="s">
        <v>5622</v>
      </c>
      <c r="U1543" s="1" t="s">
        <v>23</v>
      </c>
      <c r="V1543" s="1" t="s">
        <v>25</v>
      </c>
    </row>
    <row r="1544" spans="1:22" s="22" customFormat="1" ht="80.099999999999994" customHeight="1" x14ac:dyDescent="0.25">
      <c r="A1544" s="1">
        <v>1537</v>
      </c>
      <c r="B1544" s="81" t="s">
        <v>5736</v>
      </c>
      <c r="C1544" s="20" t="s">
        <v>5737</v>
      </c>
      <c r="D1544" s="20" t="s">
        <v>5738</v>
      </c>
      <c r="E1544" s="20" t="s">
        <v>3519</v>
      </c>
      <c r="F1544" s="5" t="s">
        <v>5739</v>
      </c>
      <c r="G1544" s="1" t="s">
        <v>27</v>
      </c>
      <c r="H1544" s="1">
        <v>235000</v>
      </c>
      <c r="I1544" s="1">
        <v>1</v>
      </c>
      <c r="J1544" s="1">
        <v>235000</v>
      </c>
      <c r="K1544" s="1">
        <v>1</v>
      </c>
      <c r="L1544" s="1">
        <v>235000</v>
      </c>
      <c r="M1544" s="1">
        <v>1</v>
      </c>
      <c r="N1544" s="1">
        <v>235000</v>
      </c>
      <c r="O1544" s="1">
        <v>1</v>
      </c>
      <c r="R1544" s="9">
        <f t="shared" si="38"/>
        <v>940000</v>
      </c>
      <c r="S1544" s="1">
        <f t="shared" si="38"/>
        <v>4</v>
      </c>
      <c r="T1544" s="1" t="s">
        <v>5622</v>
      </c>
      <c r="U1544" s="1" t="s">
        <v>23</v>
      </c>
      <c r="V1544" s="1" t="s">
        <v>25</v>
      </c>
    </row>
    <row r="1545" spans="1:22" s="22" customFormat="1" ht="80.099999999999994" customHeight="1" x14ac:dyDescent="0.25">
      <c r="A1545" s="1">
        <v>1538</v>
      </c>
      <c r="B1545" s="81" t="s">
        <v>5740</v>
      </c>
      <c r="C1545" s="20" t="s">
        <v>4104</v>
      </c>
      <c r="D1545" s="20" t="s">
        <v>5741</v>
      </c>
      <c r="E1545" s="20" t="s">
        <v>3519</v>
      </c>
      <c r="F1545" s="5" t="s">
        <v>5742</v>
      </c>
      <c r="G1545" s="1" t="s">
        <v>27</v>
      </c>
      <c r="H1545" s="1">
        <v>294700</v>
      </c>
      <c r="I1545" s="1">
        <v>1</v>
      </c>
      <c r="J1545" s="1">
        <v>294700</v>
      </c>
      <c r="K1545" s="1">
        <v>1</v>
      </c>
      <c r="L1545" s="1">
        <v>294700</v>
      </c>
      <c r="M1545" s="1">
        <v>1</v>
      </c>
      <c r="N1545" s="1">
        <v>294700</v>
      </c>
      <c r="O1545" s="1">
        <v>1</v>
      </c>
      <c r="R1545" s="9">
        <f t="shared" si="38"/>
        <v>1178800</v>
      </c>
      <c r="S1545" s="1">
        <f t="shared" si="38"/>
        <v>4</v>
      </c>
      <c r="T1545" s="1" t="s">
        <v>5622</v>
      </c>
      <c r="U1545" s="1" t="s">
        <v>23</v>
      </c>
      <c r="V1545" s="1" t="s">
        <v>25</v>
      </c>
    </row>
    <row r="1546" spans="1:22" s="22" customFormat="1" ht="80.099999999999994" customHeight="1" x14ac:dyDescent="0.25">
      <c r="A1546" s="1">
        <v>1539</v>
      </c>
      <c r="B1546" s="81" t="s">
        <v>5743</v>
      </c>
      <c r="C1546" s="20" t="s">
        <v>5744</v>
      </c>
      <c r="D1546" s="20" t="s">
        <v>5745</v>
      </c>
      <c r="E1546" s="20" t="s">
        <v>3519</v>
      </c>
      <c r="F1546" s="5" t="s">
        <v>5746</v>
      </c>
      <c r="G1546" s="1" t="s">
        <v>27</v>
      </c>
      <c r="H1546" s="1"/>
      <c r="I1546" s="1"/>
      <c r="J1546" s="1">
        <v>38000</v>
      </c>
      <c r="K1546" s="1">
        <v>2</v>
      </c>
      <c r="L1546" s="1"/>
      <c r="M1546" s="1"/>
      <c r="N1546" s="1">
        <v>38000</v>
      </c>
      <c r="O1546" s="1">
        <v>2</v>
      </c>
      <c r="R1546" s="9">
        <f t="shared" si="38"/>
        <v>76000</v>
      </c>
      <c r="S1546" s="1">
        <f t="shared" si="38"/>
        <v>4</v>
      </c>
      <c r="T1546" s="1" t="s">
        <v>5622</v>
      </c>
      <c r="U1546" s="1" t="s">
        <v>23</v>
      </c>
      <c r="V1546" s="1" t="s">
        <v>25</v>
      </c>
    </row>
    <row r="1547" spans="1:22" s="22" customFormat="1" ht="80.099999999999994" customHeight="1" x14ac:dyDescent="0.25">
      <c r="A1547" s="1">
        <v>1540</v>
      </c>
      <c r="B1547" s="81" t="s">
        <v>5743</v>
      </c>
      <c r="C1547" s="20" t="s">
        <v>5744</v>
      </c>
      <c r="D1547" s="20" t="s">
        <v>5745</v>
      </c>
      <c r="E1547" s="20" t="s">
        <v>3519</v>
      </c>
      <c r="F1547" s="5" t="s">
        <v>5747</v>
      </c>
      <c r="G1547" s="1" t="s">
        <v>27</v>
      </c>
      <c r="H1547" s="1"/>
      <c r="I1547" s="1"/>
      <c r="J1547" s="1">
        <v>27000</v>
      </c>
      <c r="K1547" s="1">
        <v>1</v>
      </c>
      <c r="L1547" s="1"/>
      <c r="M1547" s="1"/>
      <c r="N1547" s="1">
        <v>27000</v>
      </c>
      <c r="O1547" s="1">
        <v>1</v>
      </c>
      <c r="R1547" s="9">
        <f t="shared" si="38"/>
        <v>54000</v>
      </c>
      <c r="S1547" s="1">
        <f t="shared" si="38"/>
        <v>2</v>
      </c>
      <c r="T1547" s="1" t="s">
        <v>5622</v>
      </c>
      <c r="U1547" s="1" t="s">
        <v>23</v>
      </c>
      <c r="V1547" s="1" t="s">
        <v>25</v>
      </c>
    </row>
    <row r="1548" spans="1:22" s="22" customFormat="1" ht="80.099999999999994" customHeight="1" x14ac:dyDescent="0.25">
      <c r="A1548" s="1">
        <v>1541</v>
      </c>
      <c r="B1548" s="81" t="s">
        <v>5748</v>
      </c>
      <c r="C1548" s="20" t="s">
        <v>223</v>
      </c>
      <c r="D1548" s="20" t="s">
        <v>5749</v>
      </c>
      <c r="E1548" s="20" t="s">
        <v>3519</v>
      </c>
      <c r="F1548" s="5" t="s">
        <v>5750</v>
      </c>
      <c r="G1548" s="1" t="s">
        <v>27</v>
      </c>
      <c r="H1548" s="1">
        <v>26910</v>
      </c>
      <c r="I1548" s="1">
        <v>13</v>
      </c>
      <c r="J1548" s="1">
        <v>26910</v>
      </c>
      <c r="K1548" s="1">
        <v>13</v>
      </c>
      <c r="L1548" s="1">
        <v>26910</v>
      </c>
      <c r="M1548" s="1">
        <v>13</v>
      </c>
      <c r="N1548" s="1">
        <v>26910</v>
      </c>
      <c r="O1548" s="1">
        <v>13</v>
      </c>
      <c r="R1548" s="9">
        <f t="shared" si="38"/>
        <v>107640</v>
      </c>
      <c r="S1548" s="1">
        <f t="shared" si="38"/>
        <v>52</v>
      </c>
      <c r="T1548" s="1" t="s">
        <v>5622</v>
      </c>
      <c r="U1548" s="1" t="s">
        <v>23</v>
      </c>
      <c r="V1548" s="1" t="s">
        <v>25</v>
      </c>
    </row>
    <row r="1549" spans="1:22" s="22" customFormat="1" ht="80.099999999999994" customHeight="1" x14ac:dyDescent="0.25">
      <c r="A1549" s="1">
        <v>1542</v>
      </c>
      <c r="B1549" s="81" t="s">
        <v>5751</v>
      </c>
      <c r="C1549" s="20" t="s">
        <v>223</v>
      </c>
      <c r="D1549" s="20" t="s">
        <v>5752</v>
      </c>
      <c r="E1549" s="20" t="s">
        <v>3519</v>
      </c>
      <c r="F1549" s="5" t="s">
        <v>5753</v>
      </c>
      <c r="G1549" s="1" t="s">
        <v>27</v>
      </c>
      <c r="H1549" s="1">
        <v>106000</v>
      </c>
      <c r="I1549" s="1">
        <v>4</v>
      </c>
      <c r="J1549" s="1">
        <v>106000</v>
      </c>
      <c r="K1549" s="1">
        <v>4</v>
      </c>
      <c r="L1549" s="1">
        <v>106000</v>
      </c>
      <c r="M1549" s="1">
        <v>4</v>
      </c>
      <c r="N1549" s="1">
        <v>106000</v>
      </c>
      <c r="O1549" s="1">
        <v>4</v>
      </c>
      <c r="R1549" s="9">
        <f t="shared" si="38"/>
        <v>424000</v>
      </c>
      <c r="S1549" s="1">
        <f t="shared" si="38"/>
        <v>16</v>
      </c>
      <c r="T1549" s="1" t="s">
        <v>5622</v>
      </c>
      <c r="U1549" s="1" t="s">
        <v>23</v>
      </c>
      <c r="V1549" s="1" t="s">
        <v>25</v>
      </c>
    </row>
    <row r="1550" spans="1:22" s="22" customFormat="1" ht="80.099999999999994" customHeight="1" x14ac:dyDescent="0.25">
      <c r="A1550" s="1">
        <v>1543</v>
      </c>
      <c r="B1550" s="81" t="s">
        <v>5754</v>
      </c>
      <c r="C1550" s="20" t="s">
        <v>5755</v>
      </c>
      <c r="D1550" s="20" t="s">
        <v>5756</v>
      </c>
      <c r="E1550" s="20" t="s">
        <v>3519</v>
      </c>
      <c r="F1550" s="5" t="s">
        <v>5757</v>
      </c>
      <c r="G1550" s="1" t="s">
        <v>27</v>
      </c>
      <c r="H1550" s="1">
        <v>25500</v>
      </c>
      <c r="I1550" s="1">
        <v>100</v>
      </c>
      <c r="J1550" s="1">
        <v>25500</v>
      </c>
      <c r="K1550" s="1">
        <v>100</v>
      </c>
      <c r="L1550" s="1">
        <v>25500</v>
      </c>
      <c r="M1550" s="1">
        <v>100</v>
      </c>
      <c r="N1550" s="1">
        <v>25500</v>
      </c>
      <c r="O1550" s="1">
        <v>100</v>
      </c>
      <c r="R1550" s="9">
        <f t="shared" si="38"/>
        <v>102000</v>
      </c>
      <c r="S1550" s="1">
        <f t="shared" si="38"/>
        <v>400</v>
      </c>
      <c r="T1550" s="1" t="s">
        <v>5622</v>
      </c>
      <c r="U1550" s="1" t="s">
        <v>23</v>
      </c>
      <c r="V1550" s="1" t="s">
        <v>25</v>
      </c>
    </row>
    <row r="1551" spans="1:22" s="22" customFormat="1" ht="80.099999999999994" customHeight="1" x14ac:dyDescent="0.25">
      <c r="A1551" s="1">
        <v>1544</v>
      </c>
      <c r="B1551" s="81" t="s">
        <v>5754</v>
      </c>
      <c r="C1551" s="20" t="s">
        <v>5755</v>
      </c>
      <c r="D1551" s="20" t="s">
        <v>5758</v>
      </c>
      <c r="E1551" s="20" t="s">
        <v>3519</v>
      </c>
      <c r="F1551" s="5" t="s">
        <v>5759</v>
      </c>
      <c r="G1551" s="1" t="s">
        <v>27</v>
      </c>
      <c r="H1551" s="1">
        <v>76500</v>
      </c>
      <c r="I1551" s="1">
        <v>300</v>
      </c>
      <c r="J1551" s="1">
        <v>76500</v>
      </c>
      <c r="K1551" s="1">
        <v>300</v>
      </c>
      <c r="L1551" s="1">
        <v>76500</v>
      </c>
      <c r="M1551" s="1">
        <v>300</v>
      </c>
      <c r="N1551" s="1">
        <v>76500</v>
      </c>
      <c r="O1551" s="1">
        <v>300</v>
      </c>
      <c r="R1551" s="9">
        <f t="shared" si="38"/>
        <v>306000</v>
      </c>
      <c r="S1551" s="1">
        <f t="shared" si="38"/>
        <v>1200</v>
      </c>
      <c r="T1551" s="1" t="s">
        <v>5622</v>
      </c>
      <c r="U1551" s="1" t="s">
        <v>24</v>
      </c>
      <c r="V1551" s="1" t="s">
        <v>25</v>
      </c>
    </row>
    <row r="1552" spans="1:22" s="22" customFormat="1" ht="80.099999999999994" customHeight="1" x14ac:dyDescent="0.25">
      <c r="A1552" s="1">
        <v>1545</v>
      </c>
      <c r="B1552" s="81" t="s">
        <v>5760</v>
      </c>
      <c r="C1552" s="20" t="s">
        <v>5761</v>
      </c>
      <c r="D1552" s="20" t="s">
        <v>5762</v>
      </c>
      <c r="E1552" s="20" t="s">
        <v>3519</v>
      </c>
      <c r="F1552" s="5" t="s">
        <v>5763</v>
      </c>
      <c r="G1552" s="1" t="s">
        <v>27</v>
      </c>
      <c r="H1552" s="1">
        <v>510000</v>
      </c>
      <c r="I1552" s="1">
        <v>60</v>
      </c>
      <c r="J1552" s="1">
        <v>510000</v>
      </c>
      <c r="K1552" s="1">
        <v>60</v>
      </c>
      <c r="L1552" s="1">
        <v>510000</v>
      </c>
      <c r="M1552" s="1">
        <v>60</v>
      </c>
      <c r="N1552" s="1">
        <v>510000</v>
      </c>
      <c r="O1552" s="1">
        <v>60</v>
      </c>
      <c r="R1552" s="9">
        <f t="shared" si="38"/>
        <v>2040000</v>
      </c>
      <c r="S1552" s="1">
        <f t="shared" si="38"/>
        <v>240</v>
      </c>
      <c r="T1552" s="1" t="s">
        <v>5622</v>
      </c>
      <c r="U1552" s="1" t="s">
        <v>23</v>
      </c>
      <c r="V1552" s="1" t="s">
        <v>25</v>
      </c>
    </row>
    <row r="1553" spans="1:22" s="22" customFormat="1" ht="80.099999999999994" customHeight="1" x14ac:dyDescent="0.25">
      <c r="A1553" s="1">
        <v>1546</v>
      </c>
      <c r="B1553" s="81" t="s">
        <v>5764</v>
      </c>
      <c r="C1553" s="20" t="s">
        <v>5765</v>
      </c>
      <c r="D1553" s="20" t="s">
        <v>5766</v>
      </c>
      <c r="E1553" s="20" t="s">
        <v>3519</v>
      </c>
      <c r="F1553" s="5" t="s">
        <v>5767</v>
      </c>
      <c r="G1553" s="1" t="s">
        <v>27</v>
      </c>
      <c r="H1553" s="1">
        <v>339850</v>
      </c>
      <c r="I1553" s="1">
        <v>5</v>
      </c>
      <c r="J1553" s="1">
        <v>339850</v>
      </c>
      <c r="K1553" s="1">
        <v>5</v>
      </c>
      <c r="L1553" s="1">
        <v>339850</v>
      </c>
      <c r="M1553" s="1">
        <v>5</v>
      </c>
      <c r="N1553" s="1">
        <v>339850</v>
      </c>
      <c r="O1553" s="1">
        <v>5</v>
      </c>
      <c r="R1553" s="9">
        <f t="shared" si="38"/>
        <v>1359400</v>
      </c>
      <c r="S1553" s="1">
        <f t="shared" si="38"/>
        <v>20</v>
      </c>
      <c r="T1553" s="1" t="s">
        <v>5622</v>
      </c>
      <c r="U1553" s="1" t="s">
        <v>5768</v>
      </c>
      <c r="V1553" s="1" t="s">
        <v>25</v>
      </c>
    </row>
    <row r="1554" spans="1:22" s="22" customFormat="1" ht="80.099999999999994" customHeight="1" x14ac:dyDescent="0.25">
      <c r="A1554" s="1">
        <v>1547</v>
      </c>
      <c r="B1554" s="81" t="s">
        <v>5769</v>
      </c>
      <c r="C1554" s="20" t="s">
        <v>5770</v>
      </c>
      <c r="D1554" s="20" t="s">
        <v>5771</v>
      </c>
      <c r="E1554" s="20" t="s">
        <v>3519</v>
      </c>
      <c r="F1554" s="5" t="s">
        <v>5772</v>
      </c>
      <c r="G1554" s="1" t="s">
        <v>27</v>
      </c>
      <c r="H1554" s="1">
        <v>120000</v>
      </c>
      <c r="I1554" s="1">
        <v>15</v>
      </c>
      <c r="J1554" s="1">
        <v>120000</v>
      </c>
      <c r="K1554" s="1">
        <v>15</v>
      </c>
      <c r="L1554" s="1">
        <v>120000</v>
      </c>
      <c r="M1554" s="1">
        <v>15</v>
      </c>
      <c r="N1554" s="1">
        <v>120000</v>
      </c>
      <c r="O1554" s="1">
        <v>15</v>
      </c>
      <c r="R1554" s="9">
        <f t="shared" si="38"/>
        <v>480000</v>
      </c>
      <c r="S1554" s="1">
        <f t="shared" si="38"/>
        <v>60</v>
      </c>
      <c r="T1554" s="1" t="s">
        <v>5622</v>
      </c>
      <c r="U1554" s="1" t="s">
        <v>23</v>
      </c>
      <c r="V1554" s="1" t="s">
        <v>25</v>
      </c>
    </row>
    <row r="1555" spans="1:22" s="22" customFormat="1" ht="80.099999999999994" customHeight="1" x14ac:dyDescent="0.25">
      <c r="A1555" s="1">
        <v>1548</v>
      </c>
      <c r="B1555" s="81" t="s">
        <v>5773</v>
      </c>
      <c r="C1555" s="20" t="s">
        <v>118</v>
      </c>
      <c r="D1555" s="20" t="s">
        <v>5774</v>
      </c>
      <c r="E1555" s="20" t="s">
        <v>3519</v>
      </c>
      <c r="F1555" s="5" t="s">
        <v>5775</v>
      </c>
      <c r="G1555" s="1" t="s">
        <v>27</v>
      </c>
      <c r="H1555" s="1">
        <v>106260</v>
      </c>
      <c r="I1555" s="1">
        <v>23</v>
      </c>
      <c r="J1555" s="1">
        <v>106260</v>
      </c>
      <c r="K1555" s="1">
        <v>23</v>
      </c>
      <c r="L1555" s="1">
        <v>106260</v>
      </c>
      <c r="M1555" s="1">
        <v>23</v>
      </c>
      <c r="N1555" s="1">
        <v>106260</v>
      </c>
      <c r="O1555" s="1">
        <v>23</v>
      </c>
      <c r="R1555" s="9">
        <f t="shared" si="38"/>
        <v>425040</v>
      </c>
      <c r="S1555" s="1">
        <f t="shared" si="38"/>
        <v>92</v>
      </c>
      <c r="T1555" s="1" t="s">
        <v>5622</v>
      </c>
      <c r="U1555" s="1" t="s">
        <v>23</v>
      </c>
      <c r="V1555" s="1" t="s">
        <v>25</v>
      </c>
    </row>
    <row r="1556" spans="1:22" s="22" customFormat="1" ht="80.099999999999994" customHeight="1" x14ac:dyDescent="0.25">
      <c r="A1556" s="1">
        <v>1549</v>
      </c>
      <c r="B1556" s="81" t="s">
        <v>5776</v>
      </c>
      <c r="C1556" s="20" t="s">
        <v>234</v>
      </c>
      <c r="D1556" s="20" t="s">
        <v>5777</v>
      </c>
      <c r="E1556" s="20" t="s">
        <v>3519</v>
      </c>
      <c r="F1556" s="5" t="s">
        <v>5778</v>
      </c>
      <c r="G1556" s="1" t="s">
        <v>27</v>
      </c>
      <c r="H1556" s="1">
        <v>60000</v>
      </c>
      <c r="I1556" s="1">
        <v>4</v>
      </c>
      <c r="J1556" s="1">
        <v>60000</v>
      </c>
      <c r="K1556" s="1">
        <v>4</v>
      </c>
      <c r="L1556" s="1">
        <v>60000</v>
      </c>
      <c r="M1556" s="1">
        <v>4</v>
      </c>
      <c r="N1556" s="1">
        <v>60000</v>
      </c>
      <c r="O1556" s="1">
        <v>4</v>
      </c>
      <c r="R1556" s="9">
        <f t="shared" si="38"/>
        <v>240000</v>
      </c>
      <c r="S1556" s="1">
        <f t="shared" si="38"/>
        <v>16</v>
      </c>
      <c r="T1556" s="1" t="s">
        <v>5622</v>
      </c>
      <c r="U1556" s="1" t="s">
        <v>23</v>
      </c>
      <c r="V1556" s="1" t="s">
        <v>25</v>
      </c>
    </row>
    <row r="1557" spans="1:22" s="22" customFormat="1" ht="80.099999999999994" customHeight="1" x14ac:dyDescent="0.25">
      <c r="A1557" s="1">
        <v>1550</v>
      </c>
      <c r="B1557" s="81" t="s">
        <v>5779</v>
      </c>
      <c r="C1557" s="20" t="s">
        <v>5780</v>
      </c>
      <c r="D1557" s="20" t="s">
        <v>5781</v>
      </c>
      <c r="E1557" s="20" t="s">
        <v>3519</v>
      </c>
      <c r="F1557" s="5" t="s">
        <v>5782</v>
      </c>
      <c r="G1557" s="1" t="s">
        <v>27</v>
      </c>
      <c r="H1557" s="1">
        <v>80000</v>
      </c>
      <c r="I1557" s="1">
        <v>10</v>
      </c>
      <c r="J1557" s="1">
        <v>80000</v>
      </c>
      <c r="K1557" s="1">
        <v>10</v>
      </c>
      <c r="L1557" s="1">
        <v>80000</v>
      </c>
      <c r="M1557" s="1">
        <v>10</v>
      </c>
      <c r="N1557" s="1">
        <v>80000</v>
      </c>
      <c r="O1557" s="1">
        <v>10</v>
      </c>
      <c r="R1557" s="9">
        <f t="shared" si="38"/>
        <v>320000</v>
      </c>
      <c r="S1557" s="1">
        <f t="shared" si="38"/>
        <v>40</v>
      </c>
      <c r="T1557" s="1" t="s">
        <v>5622</v>
      </c>
      <c r="U1557" s="1" t="s">
        <v>23</v>
      </c>
      <c r="V1557" s="1" t="s">
        <v>25</v>
      </c>
    </row>
    <row r="1558" spans="1:22" s="22" customFormat="1" ht="80.099999999999994" customHeight="1" x14ac:dyDescent="0.25">
      <c r="A1558" s="1">
        <v>1551</v>
      </c>
      <c r="B1558" s="81" t="s">
        <v>5783</v>
      </c>
      <c r="C1558" s="20" t="s">
        <v>5780</v>
      </c>
      <c r="D1558" s="20" t="s">
        <v>5784</v>
      </c>
      <c r="E1558" s="20" t="s">
        <v>3519</v>
      </c>
      <c r="F1558" s="5" t="s">
        <v>5785</v>
      </c>
      <c r="G1558" s="1" t="s">
        <v>27</v>
      </c>
      <c r="H1558" s="1">
        <v>120000</v>
      </c>
      <c r="I1558" s="1">
        <v>10</v>
      </c>
      <c r="J1558" s="1">
        <v>120000</v>
      </c>
      <c r="K1558" s="1">
        <v>10</v>
      </c>
      <c r="L1558" s="1">
        <v>120000</v>
      </c>
      <c r="M1558" s="1">
        <v>10</v>
      </c>
      <c r="N1558" s="1">
        <v>120000</v>
      </c>
      <c r="O1558" s="1">
        <v>10</v>
      </c>
      <c r="R1558" s="9">
        <f t="shared" si="38"/>
        <v>480000</v>
      </c>
      <c r="S1558" s="1">
        <f t="shared" si="38"/>
        <v>40</v>
      </c>
      <c r="T1558" s="1" t="s">
        <v>5622</v>
      </c>
      <c r="U1558" s="1" t="s">
        <v>23</v>
      </c>
      <c r="V1558" s="1" t="s">
        <v>25</v>
      </c>
    </row>
    <row r="1559" spans="1:22" s="22" customFormat="1" ht="80.099999999999994" customHeight="1" x14ac:dyDescent="0.25">
      <c r="A1559" s="1">
        <v>1552</v>
      </c>
      <c r="B1559" s="81" t="s">
        <v>5786</v>
      </c>
      <c r="C1559" s="20" t="s">
        <v>5787</v>
      </c>
      <c r="D1559" s="20" t="s">
        <v>5788</v>
      </c>
      <c r="E1559" s="20" t="s">
        <v>3519</v>
      </c>
      <c r="F1559" s="5" t="s">
        <v>5789</v>
      </c>
      <c r="G1559" s="1" t="s">
        <v>27</v>
      </c>
      <c r="H1559" s="1">
        <v>200000</v>
      </c>
      <c r="I1559" s="1">
        <v>1</v>
      </c>
      <c r="J1559" s="1">
        <v>200000</v>
      </c>
      <c r="K1559" s="1">
        <v>1</v>
      </c>
      <c r="L1559" s="1">
        <v>200000</v>
      </c>
      <c r="M1559" s="1">
        <v>1</v>
      </c>
      <c r="N1559" s="1">
        <v>200000</v>
      </c>
      <c r="O1559" s="1">
        <v>1</v>
      </c>
      <c r="R1559" s="9">
        <f t="shared" si="38"/>
        <v>800000</v>
      </c>
      <c r="S1559" s="1">
        <f t="shared" si="38"/>
        <v>4</v>
      </c>
      <c r="T1559" s="1" t="s">
        <v>5622</v>
      </c>
      <c r="U1559" s="1" t="s">
        <v>23</v>
      </c>
      <c r="V1559" s="1" t="s">
        <v>25</v>
      </c>
    </row>
    <row r="1560" spans="1:22" s="22" customFormat="1" ht="80.099999999999994" customHeight="1" x14ac:dyDescent="0.25">
      <c r="A1560" s="1">
        <v>1553</v>
      </c>
      <c r="B1560" s="81" t="s">
        <v>235</v>
      </c>
      <c r="C1560" s="20" t="s">
        <v>5790</v>
      </c>
      <c r="D1560" s="20" t="s">
        <v>5791</v>
      </c>
      <c r="E1560" s="20" t="s">
        <v>3519</v>
      </c>
      <c r="F1560" s="5" t="s">
        <v>5792</v>
      </c>
      <c r="G1560" s="1" t="s">
        <v>27</v>
      </c>
      <c r="H1560" s="1">
        <v>15000</v>
      </c>
      <c r="I1560" s="1">
        <v>1</v>
      </c>
      <c r="J1560" s="1">
        <v>15000</v>
      </c>
      <c r="K1560" s="1">
        <v>1</v>
      </c>
      <c r="L1560" s="1">
        <v>15000</v>
      </c>
      <c r="M1560" s="1">
        <v>1</v>
      </c>
      <c r="N1560" s="1">
        <v>15000</v>
      </c>
      <c r="O1560" s="1">
        <v>1</v>
      </c>
      <c r="R1560" s="9">
        <f t="shared" si="38"/>
        <v>60000</v>
      </c>
      <c r="S1560" s="1">
        <f t="shared" si="38"/>
        <v>4</v>
      </c>
      <c r="T1560" s="1" t="s">
        <v>5622</v>
      </c>
      <c r="U1560" s="1" t="s">
        <v>23</v>
      </c>
      <c r="V1560" s="1" t="s">
        <v>25</v>
      </c>
    </row>
    <row r="1561" spans="1:22" s="22" customFormat="1" ht="80.099999999999994" customHeight="1" x14ac:dyDescent="0.25">
      <c r="A1561" s="1">
        <v>1554</v>
      </c>
      <c r="B1561" s="81" t="s">
        <v>5793</v>
      </c>
      <c r="C1561" s="20" t="s">
        <v>5794</v>
      </c>
      <c r="D1561" s="20" t="s">
        <v>5793</v>
      </c>
      <c r="E1561" s="20" t="s">
        <v>3519</v>
      </c>
      <c r="F1561" s="5" t="s">
        <v>5795</v>
      </c>
      <c r="G1561" s="1" t="s">
        <v>236</v>
      </c>
      <c r="H1561" s="1">
        <v>231000</v>
      </c>
      <c r="I1561" s="1">
        <v>60</v>
      </c>
      <c r="J1561" s="1">
        <v>231000</v>
      </c>
      <c r="K1561" s="1">
        <v>60</v>
      </c>
      <c r="L1561" s="1">
        <v>231000</v>
      </c>
      <c r="M1561" s="1">
        <v>60</v>
      </c>
      <c r="N1561" s="1">
        <v>231000</v>
      </c>
      <c r="O1561" s="1">
        <v>60</v>
      </c>
      <c r="R1561" s="9">
        <f t="shared" si="38"/>
        <v>924000</v>
      </c>
      <c r="S1561" s="1">
        <f t="shared" si="38"/>
        <v>240</v>
      </c>
      <c r="T1561" s="1" t="s">
        <v>5622</v>
      </c>
      <c r="U1561" s="1" t="s">
        <v>24</v>
      </c>
      <c r="V1561" s="1" t="s">
        <v>25</v>
      </c>
    </row>
    <row r="1562" spans="1:22" s="22" customFormat="1" ht="80.099999999999994" customHeight="1" x14ac:dyDescent="0.25">
      <c r="A1562" s="1">
        <v>1555</v>
      </c>
      <c r="B1562" s="81" t="s">
        <v>3739</v>
      </c>
      <c r="C1562" s="20" t="s">
        <v>5796</v>
      </c>
      <c r="D1562" s="20" t="s">
        <v>5797</v>
      </c>
      <c r="E1562" s="20" t="s">
        <v>3519</v>
      </c>
      <c r="F1562" s="5" t="s">
        <v>5798</v>
      </c>
      <c r="G1562" s="1" t="s">
        <v>27</v>
      </c>
      <c r="H1562" s="1">
        <f>I1562*501202.02</f>
        <v>101744010.06</v>
      </c>
      <c r="I1562" s="1">
        <v>203</v>
      </c>
      <c r="J1562" s="1">
        <f>K1562*988333.33</f>
        <v>200631665.98999998</v>
      </c>
      <c r="K1562" s="1">
        <v>203</v>
      </c>
      <c r="L1562" s="1">
        <f>M1562*988333.33</f>
        <v>251036665.81999999</v>
      </c>
      <c r="M1562" s="1">
        <v>254</v>
      </c>
      <c r="N1562" s="1">
        <f>O1562*988333.33</f>
        <v>251036665.81999999</v>
      </c>
      <c r="O1562" s="1">
        <v>254</v>
      </c>
      <c r="P1562" s="112">
        <f>Q1562*988333.33</f>
        <v>199643332.66</v>
      </c>
      <c r="Q1562" s="25">
        <v>202</v>
      </c>
      <c r="R1562" s="9">
        <f t="shared" si="38"/>
        <v>1004092340.3499998</v>
      </c>
      <c r="S1562" s="1">
        <f t="shared" si="38"/>
        <v>1116</v>
      </c>
      <c r="T1562" s="1" t="s">
        <v>5622</v>
      </c>
      <c r="U1562" s="1"/>
      <c r="V1562" s="1" t="s">
        <v>25</v>
      </c>
    </row>
    <row r="1563" spans="1:22" s="22" customFormat="1" ht="80.099999999999994" customHeight="1" x14ac:dyDescent="0.25">
      <c r="A1563" s="1">
        <v>1556</v>
      </c>
      <c r="B1563" s="81" t="s">
        <v>244</v>
      </c>
      <c r="C1563" s="20" t="s">
        <v>39</v>
      </c>
      <c r="D1563" s="20" t="s">
        <v>40</v>
      </c>
      <c r="E1563" s="20" t="s">
        <v>3519</v>
      </c>
      <c r="F1563" s="5" t="s">
        <v>5799</v>
      </c>
      <c r="G1563" s="20" t="s">
        <v>15</v>
      </c>
      <c r="H1563" s="1">
        <v>28800000</v>
      </c>
      <c r="I1563" s="1">
        <v>240</v>
      </c>
      <c r="J1563" s="1">
        <v>28800000</v>
      </c>
      <c r="K1563" s="1">
        <v>240</v>
      </c>
      <c r="L1563" s="1">
        <v>28800000</v>
      </c>
      <c r="M1563" s="1">
        <v>240</v>
      </c>
      <c r="N1563" s="1">
        <v>28800000</v>
      </c>
      <c r="O1563" s="1">
        <v>240</v>
      </c>
      <c r="R1563" s="9">
        <f t="shared" si="38"/>
        <v>115200000</v>
      </c>
      <c r="S1563" s="1">
        <f t="shared" si="38"/>
        <v>960</v>
      </c>
      <c r="T1563" s="1" t="s">
        <v>5622</v>
      </c>
      <c r="U1563" s="1" t="s">
        <v>24</v>
      </c>
      <c r="V1563" s="1" t="s">
        <v>25</v>
      </c>
    </row>
    <row r="1564" spans="1:22" s="22" customFormat="1" ht="80.099999999999994" customHeight="1" x14ac:dyDescent="0.25">
      <c r="A1564" s="1">
        <v>1557</v>
      </c>
      <c r="B1564" s="81" t="s">
        <v>5800</v>
      </c>
      <c r="C1564" s="20" t="s">
        <v>245</v>
      </c>
      <c r="D1564" s="20" t="s">
        <v>246</v>
      </c>
      <c r="E1564" s="20" t="s">
        <v>3519</v>
      </c>
      <c r="F1564" s="5" t="s">
        <v>5801</v>
      </c>
      <c r="G1564" s="20" t="s">
        <v>15</v>
      </c>
      <c r="H1564" s="1">
        <v>12800000</v>
      </c>
      <c r="I1564" s="1">
        <v>80</v>
      </c>
      <c r="J1564" s="1">
        <v>12800000</v>
      </c>
      <c r="K1564" s="1">
        <v>80</v>
      </c>
      <c r="L1564" s="1">
        <v>12800000</v>
      </c>
      <c r="M1564" s="1">
        <v>80</v>
      </c>
      <c r="N1564" s="1">
        <v>12800000</v>
      </c>
      <c r="O1564" s="1">
        <v>80</v>
      </c>
      <c r="R1564" s="9">
        <f t="shared" si="38"/>
        <v>51200000</v>
      </c>
      <c r="S1564" s="1">
        <f t="shared" si="38"/>
        <v>320</v>
      </c>
      <c r="T1564" s="1" t="s">
        <v>5622</v>
      </c>
      <c r="U1564" s="1" t="s">
        <v>24</v>
      </c>
      <c r="V1564" s="1" t="s">
        <v>25</v>
      </c>
    </row>
    <row r="1565" spans="1:22" s="22" customFormat="1" ht="80.099999999999994" customHeight="1" x14ac:dyDescent="0.25">
      <c r="A1565" s="1">
        <v>1558</v>
      </c>
      <c r="B1565" s="81" t="s">
        <v>95</v>
      </c>
      <c r="C1565" s="20" t="s">
        <v>263</v>
      </c>
      <c r="D1565" s="20" t="s">
        <v>5802</v>
      </c>
      <c r="E1565" s="20" t="s">
        <v>5802</v>
      </c>
      <c r="F1565" s="29" t="s">
        <v>5803</v>
      </c>
      <c r="G1565" s="20" t="s">
        <v>169</v>
      </c>
      <c r="H1565" s="1"/>
      <c r="I1565" s="1"/>
      <c r="J1565" s="1">
        <v>6204797.7599999998</v>
      </c>
      <c r="K1565" s="1">
        <v>2</v>
      </c>
      <c r="L1565" s="1"/>
      <c r="M1565" s="1"/>
      <c r="N1565" s="1">
        <v>6204797.7599999998</v>
      </c>
      <c r="O1565" s="1">
        <v>2</v>
      </c>
      <c r="R1565" s="9">
        <f t="shared" si="38"/>
        <v>12409595.52</v>
      </c>
      <c r="S1565" s="1">
        <f t="shared" si="38"/>
        <v>4</v>
      </c>
      <c r="T1565" s="1" t="s">
        <v>5622</v>
      </c>
      <c r="U1565" s="1" t="s">
        <v>24</v>
      </c>
      <c r="V1565" s="1" t="s">
        <v>25</v>
      </c>
    </row>
    <row r="1566" spans="1:22" s="22" customFormat="1" ht="80.099999999999994" customHeight="1" x14ac:dyDescent="0.25">
      <c r="A1566" s="1">
        <v>1559</v>
      </c>
      <c r="B1566" s="81" t="s">
        <v>5804</v>
      </c>
      <c r="C1566" s="20" t="s">
        <v>5805</v>
      </c>
      <c r="D1566" s="20" t="s">
        <v>5806</v>
      </c>
      <c r="E1566" s="20" t="s">
        <v>5806</v>
      </c>
      <c r="F1566" s="29" t="s">
        <v>5807</v>
      </c>
      <c r="G1566" s="20" t="s">
        <v>169</v>
      </c>
      <c r="H1566" s="1"/>
      <c r="I1566" s="1"/>
      <c r="J1566" s="1">
        <v>3235547.84</v>
      </c>
      <c r="K1566" s="1">
        <v>2</v>
      </c>
      <c r="L1566" s="1"/>
      <c r="M1566" s="1"/>
      <c r="N1566" s="1">
        <v>3235547.84</v>
      </c>
      <c r="O1566" s="1">
        <v>2</v>
      </c>
      <c r="R1566" s="9">
        <f t="shared" si="38"/>
        <v>6471095.6799999997</v>
      </c>
      <c r="S1566" s="1">
        <f t="shared" si="38"/>
        <v>4</v>
      </c>
      <c r="T1566" s="1" t="s">
        <v>5622</v>
      </c>
      <c r="U1566" s="1" t="s">
        <v>24</v>
      </c>
      <c r="V1566" s="1" t="s">
        <v>25</v>
      </c>
    </row>
    <row r="1567" spans="1:22" s="22" customFormat="1" ht="80.099999999999994" customHeight="1" x14ac:dyDescent="0.25">
      <c r="A1567" s="1">
        <v>1560</v>
      </c>
      <c r="B1567" s="81" t="s">
        <v>267</v>
      </c>
      <c r="C1567" s="20" t="s">
        <v>5808</v>
      </c>
      <c r="D1567" s="20" t="s">
        <v>5809</v>
      </c>
      <c r="E1567" s="20" t="s">
        <v>5809</v>
      </c>
      <c r="F1567" s="29" t="s">
        <v>5810</v>
      </c>
      <c r="G1567" s="20" t="s">
        <v>169</v>
      </c>
      <c r="H1567" s="1">
        <v>1480987.2</v>
      </c>
      <c r="I1567" s="1">
        <v>10</v>
      </c>
      <c r="J1567" s="1">
        <v>1480987.2</v>
      </c>
      <c r="K1567" s="1">
        <v>10</v>
      </c>
      <c r="L1567" s="1"/>
      <c r="M1567" s="1"/>
      <c r="N1567" s="1">
        <v>1480987.2</v>
      </c>
      <c r="O1567" s="1">
        <v>10</v>
      </c>
      <c r="R1567" s="9">
        <f t="shared" si="38"/>
        <v>4442961.5999999996</v>
      </c>
      <c r="S1567" s="1">
        <f t="shared" si="38"/>
        <v>30</v>
      </c>
      <c r="T1567" s="1" t="s">
        <v>5622</v>
      </c>
      <c r="U1567" s="1" t="s">
        <v>24</v>
      </c>
      <c r="V1567" s="1" t="s">
        <v>25</v>
      </c>
    </row>
    <row r="1568" spans="1:22" s="22" customFormat="1" ht="31.5" customHeight="1" x14ac:dyDescent="0.25">
      <c r="A1568" s="1">
        <v>1561</v>
      </c>
      <c r="B1568" s="81" t="s">
        <v>272</v>
      </c>
      <c r="C1568" s="20" t="s">
        <v>5811</v>
      </c>
      <c r="D1568" s="20" t="s">
        <v>5812</v>
      </c>
      <c r="E1568" s="20" t="s">
        <v>5812</v>
      </c>
      <c r="F1568" s="29" t="s">
        <v>5813</v>
      </c>
      <c r="G1568" s="20" t="s">
        <v>144</v>
      </c>
      <c r="H1568" s="1">
        <v>1398492</v>
      </c>
      <c r="I1568" s="1">
        <v>92</v>
      </c>
      <c r="J1568" s="1"/>
      <c r="K1568" s="1"/>
      <c r="L1568" s="1"/>
      <c r="M1568" s="1"/>
      <c r="N1568" s="1"/>
      <c r="O1568" s="1"/>
      <c r="R1568" s="9">
        <f t="shared" si="38"/>
        <v>1398492</v>
      </c>
      <c r="S1568" s="1">
        <f t="shared" si="38"/>
        <v>92</v>
      </c>
      <c r="T1568" s="1" t="s">
        <v>5622</v>
      </c>
      <c r="U1568" s="1" t="s">
        <v>25</v>
      </c>
      <c r="V1568" s="1" t="s">
        <v>25</v>
      </c>
    </row>
    <row r="1569" spans="1:22" s="22" customFormat="1" ht="31.5" customHeight="1" x14ac:dyDescent="0.25">
      <c r="A1569" s="1">
        <v>1562</v>
      </c>
      <c r="B1569" s="81" t="s">
        <v>266</v>
      </c>
      <c r="C1569" s="20" t="s">
        <v>5814</v>
      </c>
      <c r="D1569" s="20" t="s">
        <v>5815</v>
      </c>
      <c r="E1569" s="20" t="s">
        <v>5815</v>
      </c>
      <c r="F1569" s="29" t="s">
        <v>5816</v>
      </c>
      <c r="G1569" s="20" t="s">
        <v>169</v>
      </c>
      <c r="H1569" s="1">
        <v>1568000</v>
      </c>
      <c r="I1569" s="1">
        <v>100</v>
      </c>
      <c r="J1569" s="1">
        <v>1568000</v>
      </c>
      <c r="K1569" s="1">
        <v>100</v>
      </c>
      <c r="L1569" s="1">
        <v>1568000</v>
      </c>
      <c r="M1569" s="1">
        <v>100</v>
      </c>
      <c r="N1569" s="1">
        <v>1568000</v>
      </c>
      <c r="O1569" s="1">
        <v>100</v>
      </c>
      <c r="R1569" s="9">
        <f t="shared" si="38"/>
        <v>6272000</v>
      </c>
      <c r="S1569" s="1">
        <f t="shared" si="38"/>
        <v>400</v>
      </c>
      <c r="T1569" s="1" t="s">
        <v>5622</v>
      </c>
      <c r="U1569" s="1" t="s">
        <v>23</v>
      </c>
      <c r="V1569" s="1" t="s">
        <v>25</v>
      </c>
    </row>
    <row r="1570" spans="1:22" s="22" customFormat="1" ht="31.5" customHeight="1" x14ac:dyDescent="0.25">
      <c r="A1570" s="1">
        <v>1563</v>
      </c>
      <c r="B1570" s="81" t="s">
        <v>5817</v>
      </c>
      <c r="C1570" s="20" t="s">
        <v>5818</v>
      </c>
      <c r="D1570" s="20" t="s">
        <v>5819</v>
      </c>
      <c r="E1570" s="20" t="s">
        <v>5819</v>
      </c>
      <c r="F1570" s="29" t="s">
        <v>5820</v>
      </c>
      <c r="G1570" s="20" t="s">
        <v>169</v>
      </c>
      <c r="H1570" s="1">
        <v>1340000</v>
      </c>
      <c r="I1570" s="1">
        <v>2</v>
      </c>
      <c r="J1570" s="1">
        <v>1340000</v>
      </c>
      <c r="K1570" s="1">
        <v>2</v>
      </c>
      <c r="L1570" s="1">
        <v>1340000</v>
      </c>
      <c r="M1570" s="1">
        <v>2</v>
      </c>
      <c r="N1570" s="1">
        <v>1340000</v>
      </c>
      <c r="O1570" s="1">
        <v>2</v>
      </c>
      <c r="R1570" s="9">
        <f t="shared" si="38"/>
        <v>5360000</v>
      </c>
      <c r="S1570" s="1">
        <f t="shared" si="38"/>
        <v>8</v>
      </c>
      <c r="T1570" s="1" t="s">
        <v>5622</v>
      </c>
      <c r="U1570" s="1" t="s">
        <v>24</v>
      </c>
      <c r="V1570" s="1" t="s">
        <v>25</v>
      </c>
    </row>
    <row r="1571" spans="1:22" s="22" customFormat="1" ht="31.5" customHeight="1" x14ac:dyDescent="0.25">
      <c r="A1571" s="1">
        <v>1564</v>
      </c>
      <c r="B1571" s="81" t="s">
        <v>281</v>
      </c>
      <c r="C1571" s="20" t="s">
        <v>5821</v>
      </c>
      <c r="D1571" s="20" t="s">
        <v>5822</v>
      </c>
      <c r="E1571" s="20" t="s">
        <v>5822</v>
      </c>
      <c r="F1571" s="29" t="s">
        <v>5823</v>
      </c>
      <c r="G1571" s="20" t="s">
        <v>169</v>
      </c>
      <c r="H1571" s="1">
        <v>1267000</v>
      </c>
      <c r="I1571" s="1">
        <v>2</v>
      </c>
      <c r="J1571" s="1"/>
      <c r="K1571" s="1"/>
      <c r="L1571" s="1"/>
      <c r="M1571" s="1"/>
      <c r="N1571" s="1">
        <v>1267000</v>
      </c>
      <c r="O1571" s="1">
        <v>2</v>
      </c>
      <c r="R1571" s="9">
        <f t="shared" si="38"/>
        <v>2534000</v>
      </c>
      <c r="S1571" s="1">
        <f t="shared" si="38"/>
        <v>4</v>
      </c>
      <c r="T1571" s="1" t="s">
        <v>5622</v>
      </c>
      <c r="U1571" s="1" t="s">
        <v>24</v>
      </c>
      <c r="V1571" s="1" t="s">
        <v>25</v>
      </c>
    </row>
    <row r="1572" spans="1:22" s="22" customFormat="1" ht="31.5" customHeight="1" x14ac:dyDescent="0.25">
      <c r="A1572" s="1">
        <v>1565</v>
      </c>
      <c r="B1572" s="81" t="s">
        <v>68</v>
      </c>
      <c r="C1572" s="20" t="s">
        <v>5824</v>
      </c>
      <c r="D1572" s="20" t="s">
        <v>5825</v>
      </c>
      <c r="E1572" s="20" t="s">
        <v>5825</v>
      </c>
      <c r="F1572" s="29" t="s">
        <v>5826</v>
      </c>
      <c r="G1572" s="20" t="s">
        <v>169</v>
      </c>
      <c r="H1572" s="1">
        <v>1262800</v>
      </c>
      <c r="I1572" s="1">
        <v>10</v>
      </c>
      <c r="J1572" s="1">
        <v>1262800</v>
      </c>
      <c r="K1572" s="1">
        <v>10</v>
      </c>
      <c r="L1572" s="1">
        <v>1262800</v>
      </c>
      <c r="M1572" s="1">
        <v>10</v>
      </c>
      <c r="N1572" s="1">
        <v>1262800</v>
      </c>
      <c r="O1572" s="1">
        <v>10</v>
      </c>
      <c r="R1572" s="9">
        <f t="shared" si="38"/>
        <v>5051200</v>
      </c>
      <c r="S1572" s="1">
        <f t="shared" si="38"/>
        <v>40</v>
      </c>
      <c r="T1572" s="1" t="s">
        <v>5622</v>
      </c>
      <c r="U1572" s="1" t="s">
        <v>24</v>
      </c>
      <c r="V1572" s="1" t="s">
        <v>25</v>
      </c>
    </row>
    <row r="1573" spans="1:22" s="22" customFormat="1" ht="31.5" customHeight="1" x14ac:dyDescent="0.25">
      <c r="A1573" s="1">
        <v>1566</v>
      </c>
      <c r="B1573" s="81" t="s">
        <v>5827</v>
      </c>
      <c r="C1573" s="20" t="s">
        <v>5828</v>
      </c>
      <c r="D1573" s="20" t="s">
        <v>5829</v>
      </c>
      <c r="E1573" s="20" t="s">
        <v>5829</v>
      </c>
      <c r="F1573" s="29" t="s">
        <v>5830</v>
      </c>
      <c r="G1573" s="20" t="s">
        <v>169</v>
      </c>
      <c r="H1573" s="1">
        <v>1234567</v>
      </c>
      <c r="I1573" s="1">
        <v>1</v>
      </c>
      <c r="J1573" s="1">
        <v>1234567</v>
      </c>
      <c r="K1573" s="1">
        <v>1</v>
      </c>
      <c r="L1573" s="1">
        <v>1234567</v>
      </c>
      <c r="M1573" s="1">
        <v>1</v>
      </c>
      <c r="N1573" s="1">
        <v>1234567</v>
      </c>
      <c r="O1573" s="1">
        <v>1</v>
      </c>
      <c r="R1573" s="9">
        <f t="shared" si="38"/>
        <v>4938268</v>
      </c>
      <c r="S1573" s="1">
        <f t="shared" si="38"/>
        <v>4</v>
      </c>
      <c r="T1573" s="1" t="s">
        <v>5622</v>
      </c>
      <c r="U1573" s="1" t="s">
        <v>24</v>
      </c>
      <c r="V1573" s="1" t="s">
        <v>25</v>
      </c>
    </row>
    <row r="1574" spans="1:22" s="22" customFormat="1" ht="31.5" customHeight="1" x14ac:dyDescent="0.25">
      <c r="A1574" s="1">
        <v>1567</v>
      </c>
      <c r="B1574" s="81" t="s">
        <v>283</v>
      </c>
      <c r="C1574" s="20" t="s">
        <v>284</v>
      </c>
      <c r="D1574" s="20" t="s">
        <v>5831</v>
      </c>
      <c r="E1574" s="20" t="s">
        <v>5831</v>
      </c>
      <c r="F1574" s="29" t="s">
        <v>5832</v>
      </c>
      <c r="G1574" s="20" t="s">
        <v>169</v>
      </c>
      <c r="H1574" s="1">
        <v>584730</v>
      </c>
      <c r="I1574" s="1">
        <v>30</v>
      </c>
      <c r="J1574" s="1">
        <v>584730</v>
      </c>
      <c r="K1574" s="1">
        <v>30</v>
      </c>
      <c r="L1574" s="1">
        <v>584730</v>
      </c>
      <c r="M1574" s="1">
        <v>30</v>
      </c>
      <c r="N1574" s="1">
        <v>584730</v>
      </c>
      <c r="O1574" s="1">
        <v>30</v>
      </c>
      <c r="R1574" s="9">
        <f t="shared" si="38"/>
        <v>2338920</v>
      </c>
      <c r="S1574" s="1">
        <f t="shared" si="38"/>
        <v>120</v>
      </c>
      <c r="T1574" s="1" t="s">
        <v>5622</v>
      </c>
      <c r="U1574" s="1" t="s">
        <v>24</v>
      </c>
      <c r="V1574" s="1" t="s">
        <v>25</v>
      </c>
    </row>
    <row r="1575" spans="1:22" s="22" customFormat="1" ht="31.5" customHeight="1" x14ac:dyDescent="0.25">
      <c r="A1575" s="1">
        <v>1568</v>
      </c>
      <c r="B1575" s="81" t="s">
        <v>5833</v>
      </c>
      <c r="C1575" s="20" t="s">
        <v>5834</v>
      </c>
      <c r="D1575" s="20" t="s">
        <v>5835</v>
      </c>
      <c r="E1575" s="20" t="s">
        <v>5835</v>
      </c>
      <c r="F1575" s="29" t="s">
        <v>5836</v>
      </c>
      <c r="G1575" s="20" t="s">
        <v>169</v>
      </c>
      <c r="H1575" s="1">
        <v>574616</v>
      </c>
      <c r="I1575" s="1">
        <v>7</v>
      </c>
      <c r="J1575" s="1">
        <v>574616</v>
      </c>
      <c r="K1575" s="1">
        <v>7</v>
      </c>
      <c r="L1575" s="1">
        <v>574616</v>
      </c>
      <c r="M1575" s="1">
        <v>7</v>
      </c>
      <c r="N1575" s="1">
        <v>574616</v>
      </c>
      <c r="O1575" s="1">
        <v>7</v>
      </c>
      <c r="R1575" s="9">
        <f t="shared" si="38"/>
        <v>2298464</v>
      </c>
      <c r="S1575" s="1">
        <f t="shared" si="38"/>
        <v>28</v>
      </c>
      <c r="T1575" s="1" t="s">
        <v>5622</v>
      </c>
      <c r="U1575" s="1" t="s">
        <v>24</v>
      </c>
      <c r="V1575" s="1" t="s">
        <v>25</v>
      </c>
    </row>
    <row r="1576" spans="1:22" s="22" customFormat="1" ht="31.5" customHeight="1" x14ac:dyDescent="0.25">
      <c r="A1576" s="1">
        <v>1569</v>
      </c>
      <c r="B1576" s="81" t="s">
        <v>283</v>
      </c>
      <c r="C1576" s="20" t="s">
        <v>284</v>
      </c>
      <c r="D1576" s="20" t="s">
        <v>5837</v>
      </c>
      <c r="E1576" s="20" t="s">
        <v>5837</v>
      </c>
      <c r="F1576" s="29" t="s">
        <v>5838</v>
      </c>
      <c r="G1576" s="20" t="s">
        <v>29</v>
      </c>
      <c r="H1576" s="1">
        <v>522513.6</v>
      </c>
      <c r="I1576" s="1">
        <v>30</v>
      </c>
      <c r="J1576" s="1">
        <v>522513.6</v>
      </c>
      <c r="K1576" s="1">
        <v>30</v>
      </c>
      <c r="L1576" s="1">
        <v>522513.6</v>
      </c>
      <c r="M1576" s="1">
        <v>30</v>
      </c>
      <c r="N1576" s="1">
        <v>522513.6</v>
      </c>
      <c r="O1576" s="1">
        <v>30</v>
      </c>
      <c r="R1576" s="9">
        <f t="shared" si="38"/>
        <v>2090054.4</v>
      </c>
      <c r="S1576" s="1">
        <f t="shared" si="38"/>
        <v>120</v>
      </c>
      <c r="T1576" s="1" t="s">
        <v>5622</v>
      </c>
      <c r="U1576" s="1" t="s">
        <v>24</v>
      </c>
      <c r="V1576" s="1" t="s">
        <v>25</v>
      </c>
    </row>
    <row r="1577" spans="1:22" s="22" customFormat="1" ht="31.5" customHeight="1" x14ac:dyDescent="0.25">
      <c r="A1577" s="1">
        <v>1570</v>
      </c>
      <c r="B1577" s="81" t="s">
        <v>92</v>
      </c>
      <c r="C1577" s="20" t="s">
        <v>260</v>
      </c>
      <c r="D1577" s="20" t="s">
        <v>3744</v>
      </c>
      <c r="E1577" s="20" t="s">
        <v>3744</v>
      </c>
      <c r="F1577" s="29" t="s">
        <v>5839</v>
      </c>
      <c r="G1577" s="20" t="s">
        <v>169</v>
      </c>
      <c r="H1577" s="1">
        <v>650000</v>
      </c>
      <c r="I1577" s="1">
        <v>1</v>
      </c>
      <c r="J1577" s="1"/>
      <c r="K1577" s="1"/>
      <c r="L1577" s="1"/>
      <c r="M1577" s="1"/>
      <c r="N1577" s="1"/>
      <c r="O1577" s="1"/>
      <c r="R1577" s="9">
        <f t="shared" si="38"/>
        <v>650000</v>
      </c>
      <c r="S1577" s="1">
        <f t="shared" si="38"/>
        <v>1</v>
      </c>
      <c r="T1577" s="1" t="s">
        <v>5622</v>
      </c>
      <c r="U1577" s="1" t="s">
        <v>25</v>
      </c>
      <c r="V1577" s="1" t="s">
        <v>25</v>
      </c>
    </row>
    <row r="1578" spans="1:22" s="22" customFormat="1" ht="31.5" customHeight="1" x14ac:dyDescent="0.25">
      <c r="A1578" s="1">
        <v>1571</v>
      </c>
      <c r="B1578" s="81" t="s">
        <v>68</v>
      </c>
      <c r="C1578" s="20" t="s">
        <v>4864</v>
      </c>
      <c r="D1578" s="20" t="s">
        <v>5840</v>
      </c>
      <c r="E1578" s="20" t="s">
        <v>5840</v>
      </c>
      <c r="F1578" s="29" t="s">
        <v>5841</v>
      </c>
      <c r="G1578" s="20" t="s">
        <v>169</v>
      </c>
      <c r="H1578" s="1">
        <v>951000</v>
      </c>
      <c r="I1578" s="1">
        <v>3</v>
      </c>
      <c r="J1578" s="1">
        <v>951000</v>
      </c>
      <c r="K1578" s="1">
        <v>3</v>
      </c>
      <c r="L1578" s="1">
        <v>951000</v>
      </c>
      <c r="M1578" s="1">
        <v>3</v>
      </c>
      <c r="N1578" s="1">
        <v>951000</v>
      </c>
      <c r="O1578" s="1">
        <v>3</v>
      </c>
      <c r="R1578" s="9">
        <f t="shared" si="38"/>
        <v>3804000</v>
      </c>
      <c r="S1578" s="1">
        <f t="shared" si="38"/>
        <v>12</v>
      </c>
      <c r="T1578" s="1" t="s">
        <v>5622</v>
      </c>
      <c r="U1578" s="1" t="s">
        <v>23</v>
      </c>
      <c r="V1578" s="1" t="s">
        <v>25</v>
      </c>
    </row>
    <row r="1579" spans="1:22" s="22" customFormat="1" ht="47.25" customHeight="1" x14ac:dyDescent="0.25">
      <c r="A1579" s="1">
        <v>1572</v>
      </c>
      <c r="B1579" s="81" t="s">
        <v>5842</v>
      </c>
      <c r="C1579" s="20" t="s">
        <v>5843</v>
      </c>
      <c r="D1579" s="20" t="s">
        <v>5844</v>
      </c>
      <c r="E1579" s="20" t="s">
        <v>5844</v>
      </c>
      <c r="F1579" s="29" t="s">
        <v>5845</v>
      </c>
      <c r="G1579" s="20" t="s">
        <v>169</v>
      </c>
      <c r="H1579" s="1">
        <v>460656</v>
      </c>
      <c r="I1579" s="1">
        <v>3</v>
      </c>
      <c r="J1579" s="1">
        <v>460656</v>
      </c>
      <c r="K1579" s="1">
        <v>3</v>
      </c>
      <c r="L1579" s="1">
        <v>460656</v>
      </c>
      <c r="M1579" s="1">
        <v>3</v>
      </c>
      <c r="N1579" s="1">
        <v>460656</v>
      </c>
      <c r="O1579" s="1">
        <v>3</v>
      </c>
      <c r="R1579" s="9">
        <f t="shared" si="38"/>
        <v>1842624</v>
      </c>
      <c r="S1579" s="1">
        <f t="shared" si="38"/>
        <v>12</v>
      </c>
      <c r="T1579" s="1" t="s">
        <v>5622</v>
      </c>
      <c r="U1579" s="1" t="s">
        <v>24</v>
      </c>
      <c r="V1579" s="1" t="s">
        <v>25</v>
      </c>
    </row>
    <row r="1580" spans="1:22" s="22" customFormat="1" ht="31.5" customHeight="1" x14ac:dyDescent="0.25">
      <c r="A1580" s="1">
        <v>1573</v>
      </c>
      <c r="B1580" s="81" t="s">
        <v>283</v>
      </c>
      <c r="C1580" s="20" t="s">
        <v>5846</v>
      </c>
      <c r="D1580" s="20" t="s">
        <v>5847</v>
      </c>
      <c r="E1580" s="20" t="s">
        <v>5847</v>
      </c>
      <c r="F1580" s="29" t="s">
        <v>5848</v>
      </c>
      <c r="G1580" s="20" t="s">
        <v>169</v>
      </c>
      <c r="H1580" s="1">
        <v>438000.64000000001</v>
      </c>
      <c r="I1580" s="1">
        <v>16</v>
      </c>
      <c r="J1580" s="1">
        <v>438000.64000000001</v>
      </c>
      <c r="K1580" s="1">
        <v>16</v>
      </c>
      <c r="L1580" s="1">
        <v>438000.64000000001</v>
      </c>
      <c r="M1580" s="1">
        <v>16</v>
      </c>
      <c r="N1580" s="1">
        <v>438000.64000000001</v>
      </c>
      <c r="O1580" s="1">
        <v>16</v>
      </c>
      <c r="R1580" s="9">
        <f t="shared" si="38"/>
        <v>1752002.5600000001</v>
      </c>
      <c r="S1580" s="1">
        <f t="shared" si="38"/>
        <v>64</v>
      </c>
      <c r="T1580" s="1" t="s">
        <v>5622</v>
      </c>
      <c r="U1580" s="1" t="s">
        <v>24</v>
      </c>
      <c r="V1580" s="1" t="s">
        <v>25</v>
      </c>
    </row>
    <row r="1581" spans="1:22" s="22" customFormat="1" ht="31.5" customHeight="1" x14ac:dyDescent="0.25">
      <c r="A1581" s="1">
        <v>1574</v>
      </c>
      <c r="B1581" s="81" t="s">
        <v>5849</v>
      </c>
      <c r="C1581" s="20" t="s">
        <v>5850</v>
      </c>
      <c r="D1581" s="20" t="s">
        <v>5851</v>
      </c>
      <c r="E1581" s="20" t="s">
        <v>5851</v>
      </c>
      <c r="F1581" s="29" t="s">
        <v>5852</v>
      </c>
      <c r="G1581" s="20" t="s">
        <v>169</v>
      </c>
      <c r="H1581" s="1">
        <v>423423</v>
      </c>
      <c r="I1581" s="1">
        <v>3</v>
      </c>
      <c r="J1581" s="1">
        <v>423423</v>
      </c>
      <c r="K1581" s="1">
        <v>3</v>
      </c>
      <c r="L1581" s="1">
        <v>423423</v>
      </c>
      <c r="M1581" s="1">
        <v>3</v>
      </c>
      <c r="N1581" s="1">
        <v>423423</v>
      </c>
      <c r="O1581" s="1">
        <v>3</v>
      </c>
      <c r="R1581" s="9">
        <f t="shared" ref="R1581:S1642" si="39">H1581+J1581+L1581+N1581+P1581</f>
        <v>1693692</v>
      </c>
      <c r="S1581" s="1">
        <f t="shared" si="39"/>
        <v>12</v>
      </c>
      <c r="T1581" s="1" t="s">
        <v>5622</v>
      </c>
      <c r="U1581" s="1" t="s">
        <v>24</v>
      </c>
      <c r="V1581" s="1" t="s">
        <v>25</v>
      </c>
    </row>
    <row r="1582" spans="1:22" s="22" customFormat="1" ht="31.5" customHeight="1" x14ac:dyDescent="0.25">
      <c r="A1582" s="1">
        <v>1575</v>
      </c>
      <c r="B1582" s="81" t="s">
        <v>68</v>
      </c>
      <c r="C1582" s="20" t="s">
        <v>5853</v>
      </c>
      <c r="D1582" s="20" t="s">
        <v>5854</v>
      </c>
      <c r="E1582" s="20" t="s">
        <v>5854</v>
      </c>
      <c r="F1582" s="29" t="s">
        <v>5855</v>
      </c>
      <c r="G1582" s="20" t="s">
        <v>169</v>
      </c>
      <c r="H1582" s="1">
        <v>816000</v>
      </c>
      <c r="I1582" s="1">
        <v>8</v>
      </c>
      <c r="J1582" s="1">
        <v>816000</v>
      </c>
      <c r="K1582" s="1">
        <v>8</v>
      </c>
      <c r="L1582" s="1">
        <v>816000</v>
      </c>
      <c r="M1582" s="1">
        <v>8</v>
      </c>
      <c r="N1582" s="1">
        <v>816000</v>
      </c>
      <c r="O1582" s="1">
        <v>8</v>
      </c>
      <c r="R1582" s="9">
        <f t="shared" si="39"/>
        <v>3264000</v>
      </c>
      <c r="S1582" s="1">
        <f t="shared" si="39"/>
        <v>32</v>
      </c>
      <c r="T1582" s="1" t="s">
        <v>5622</v>
      </c>
      <c r="U1582" s="1" t="s">
        <v>24</v>
      </c>
      <c r="V1582" s="1" t="s">
        <v>25</v>
      </c>
    </row>
    <row r="1583" spans="1:22" s="22" customFormat="1" ht="31.5" customHeight="1" x14ac:dyDescent="0.25">
      <c r="A1583" s="1">
        <v>1576</v>
      </c>
      <c r="B1583" s="81" t="s">
        <v>5856</v>
      </c>
      <c r="C1583" s="20" t="s">
        <v>5857</v>
      </c>
      <c r="D1583" s="20" t="s">
        <v>5858</v>
      </c>
      <c r="E1583" s="20" t="s">
        <v>5858</v>
      </c>
      <c r="F1583" s="29" t="s">
        <v>5859</v>
      </c>
      <c r="G1583" s="20" t="s">
        <v>169</v>
      </c>
      <c r="H1583" s="1">
        <v>769793.92</v>
      </c>
      <c r="I1583" s="1">
        <v>14</v>
      </c>
      <c r="J1583" s="1">
        <v>769793.92</v>
      </c>
      <c r="K1583" s="1">
        <v>14</v>
      </c>
      <c r="L1583" s="1">
        <v>769793.92</v>
      </c>
      <c r="M1583" s="1">
        <v>14</v>
      </c>
      <c r="N1583" s="1">
        <v>769793.92</v>
      </c>
      <c r="O1583" s="1">
        <v>14</v>
      </c>
      <c r="R1583" s="9">
        <f t="shared" si="39"/>
        <v>3079175.68</v>
      </c>
      <c r="S1583" s="1">
        <f t="shared" si="39"/>
        <v>56</v>
      </c>
      <c r="T1583" s="1" t="s">
        <v>5622</v>
      </c>
      <c r="U1583" s="1" t="s">
        <v>24</v>
      </c>
      <c r="V1583" s="1" t="s">
        <v>25</v>
      </c>
    </row>
    <row r="1584" spans="1:22" s="22" customFormat="1" ht="31.5" customHeight="1" x14ac:dyDescent="0.25">
      <c r="A1584" s="1">
        <v>1577</v>
      </c>
      <c r="B1584" s="81" t="s">
        <v>291</v>
      </c>
      <c r="C1584" s="20" t="s">
        <v>292</v>
      </c>
      <c r="D1584" s="20" t="s">
        <v>5860</v>
      </c>
      <c r="E1584" s="20" t="s">
        <v>5860</v>
      </c>
      <c r="F1584" s="29" t="s">
        <v>5861</v>
      </c>
      <c r="G1584" s="20" t="s">
        <v>17</v>
      </c>
      <c r="H1584" s="1">
        <v>744000</v>
      </c>
      <c r="I1584" s="1">
        <v>124</v>
      </c>
      <c r="J1584" s="1">
        <v>744000</v>
      </c>
      <c r="K1584" s="1">
        <v>124</v>
      </c>
      <c r="L1584" s="1">
        <v>744000</v>
      </c>
      <c r="M1584" s="1">
        <v>124</v>
      </c>
      <c r="N1584" s="1">
        <v>744000</v>
      </c>
      <c r="O1584" s="1">
        <v>124</v>
      </c>
      <c r="R1584" s="9">
        <f t="shared" si="39"/>
        <v>2976000</v>
      </c>
      <c r="S1584" s="1">
        <f t="shared" si="39"/>
        <v>496</v>
      </c>
      <c r="T1584" s="1" t="s">
        <v>5622</v>
      </c>
      <c r="U1584" s="1" t="s">
        <v>24</v>
      </c>
      <c r="V1584" s="1" t="s">
        <v>25</v>
      </c>
    </row>
    <row r="1585" spans="1:22" s="22" customFormat="1" ht="31.5" customHeight="1" x14ac:dyDescent="0.25">
      <c r="A1585" s="1">
        <v>1578</v>
      </c>
      <c r="B1585" s="81" t="s">
        <v>4978</v>
      </c>
      <c r="C1585" s="20" t="s">
        <v>5862</v>
      </c>
      <c r="D1585" s="20" t="s">
        <v>5863</v>
      </c>
      <c r="E1585" s="20" t="s">
        <v>5863</v>
      </c>
      <c r="F1585" s="29" t="s">
        <v>5864</v>
      </c>
      <c r="G1585" s="20" t="s">
        <v>17</v>
      </c>
      <c r="H1585" s="1">
        <v>675000</v>
      </c>
      <c r="I1585" s="1">
        <v>1500</v>
      </c>
      <c r="J1585" s="1">
        <v>675000</v>
      </c>
      <c r="K1585" s="1">
        <v>1500</v>
      </c>
      <c r="L1585" s="1">
        <v>675000</v>
      </c>
      <c r="M1585" s="1">
        <v>1500</v>
      </c>
      <c r="N1585" s="1">
        <v>675000</v>
      </c>
      <c r="O1585" s="1">
        <v>1500</v>
      </c>
      <c r="R1585" s="9">
        <f t="shared" si="39"/>
        <v>2700000</v>
      </c>
      <c r="S1585" s="1">
        <f t="shared" si="39"/>
        <v>6000</v>
      </c>
      <c r="T1585" s="1" t="s">
        <v>5622</v>
      </c>
      <c r="U1585" s="1" t="s">
        <v>24</v>
      </c>
      <c r="V1585" s="1" t="s">
        <v>25</v>
      </c>
    </row>
    <row r="1586" spans="1:22" s="22" customFormat="1" ht="31.5" customHeight="1" x14ac:dyDescent="0.25">
      <c r="A1586" s="1">
        <v>1579</v>
      </c>
      <c r="B1586" s="81" t="s">
        <v>5865</v>
      </c>
      <c r="C1586" s="20" t="s">
        <v>5866</v>
      </c>
      <c r="D1586" s="20" t="s">
        <v>5867</v>
      </c>
      <c r="E1586" s="20" t="s">
        <v>5867</v>
      </c>
      <c r="F1586" s="29" t="s">
        <v>5868</v>
      </c>
      <c r="G1586" s="20" t="s">
        <v>29</v>
      </c>
      <c r="H1586" s="1">
        <v>620000</v>
      </c>
      <c r="I1586" s="1">
        <v>2</v>
      </c>
      <c r="J1586" s="1">
        <v>620000</v>
      </c>
      <c r="K1586" s="1">
        <v>2</v>
      </c>
      <c r="L1586" s="1">
        <v>620000</v>
      </c>
      <c r="M1586" s="1">
        <v>2</v>
      </c>
      <c r="N1586" s="1">
        <v>620000</v>
      </c>
      <c r="O1586" s="1">
        <v>2</v>
      </c>
      <c r="R1586" s="9">
        <f t="shared" si="39"/>
        <v>2480000</v>
      </c>
      <c r="S1586" s="1">
        <f t="shared" si="39"/>
        <v>8</v>
      </c>
      <c r="T1586" s="1" t="s">
        <v>5622</v>
      </c>
      <c r="U1586" s="1" t="s">
        <v>23</v>
      </c>
      <c r="V1586" s="1" t="s">
        <v>25</v>
      </c>
    </row>
    <row r="1587" spans="1:22" s="22" customFormat="1" ht="31.5" customHeight="1" x14ac:dyDescent="0.25">
      <c r="A1587" s="1">
        <v>1580</v>
      </c>
      <c r="B1587" s="81" t="s">
        <v>295</v>
      </c>
      <c r="C1587" s="20" t="s">
        <v>296</v>
      </c>
      <c r="D1587" s="20" t="s">
        <v>5869</v>
      </c>
      <c r="E1587" s="20" t="s">
        <v>5869</v>
      </c>
      <c r="F1587" s="29" t="s">
        <v>5870</v>
      </c>
      <c r="G1587" s="20" t="s">
        <v>144</v>
      </c>
      <c r="H1587" s="1">
        <v>960000</v>
      </c>
      <c r="I1587" s="1">
        <v>300</v>
      </c>
      <c r="J1587" s="1"/>
      <c r="K1587" s="1"/>
      <c r="L1587" s="1"/>
      <c r="M1587" s="1"/>
      <c r="N1587" s="1"/>
      <c r="O1587" s="1"/>
      <c r="R1587" s="9">
        <f t="shared" si="39"/>
        <v>960000</v>
      </c>
      <c r="S1587" s="1">
        <f t="shared" si="39"/>
        <v>300</v>
      </c>
      <c r="T1587" s="1" t="s">
        <v>5622</v>
      </c>
      <c r="U1587" s="1" t="s">
        <v>25</v>
      </c>
      <c r="V1587" s="1" t="s">
        <v>25</v>
      </c>
    </row>
    <row r="1588" spans="1:22" s="22" customFormat="1" ht="63" customHeight="1" x14ac:dyDescent="0.25">
      <c r="A1588" s="1">
        <v>1581</v>
      </c>
      <c r="B1588" s="81" t="s">
        <v>5871</v>
      </c>
      <c r="C1588" s="20" t="s">
        <v>5872</v>
      </c>
      <c r="D1588" s="20" t="s">
        <v>5873</v>
      </c>
      <c r="E1588" s="20" t="s">
        <v>5873</v>
      </c>
      <c r="F1588" s="29" t="s">
        <v>5874</v>
      </c>
      <c r="G1588" s="20" t="s">
        <v>29</v>
      </c>
      <c r="H1588" s="1">
        <v>517489.28</v>
      </c>
      <c r="I1588" s="1">
        <v>4</v>
      </c>
      <c r="J1588" s="1">
        <v>517489.28</v>
      </c>
      <c r="K1588" s="1">
        <v>4</v>
      </c>
      <c r="L1588" s="1">
        <v>517489.28</v>
      </c>
      <c r="M1588" s="1">
        <v>4</v>
      </c>
      <c r="N1588" s="1">
        <v>517489.28</v>
      </c>
      <c r="O1588" s="1">
        <v>4</v>
      </c>
      <c r="R1588" s="9">
        <f t="shared" si="39"/>
        <v>2069957.12</v>
      </c>
      <c r="S1588" s="1">
        <f t="shared" si="39"/>
        <v>16</v>
      </c>
      <c r="T1588" s="1" t="s">
        <v>5622</v>
      </c>
      <c r="U1588" s="1" t="s">
        <v>24</v>
      </c>
      <c r="V1588" s="1" t="s">
        <v>25</v>
      </c>
    </row>
    <row r="1589" spans="1:22" s="22" customFormat="1" ht="47.25" customHeight="1" x14ac:dyDescent="0.25">
      <c r="A1589" s="1">
        <v>1582</v>
      </c>
      <c r="B1589" s="81" t="s">
        <v>376</v>
      </c>
      <c r="C1589" s="20" t="s">
        <v>5875</v>
      </c>
      <c r="D1589" s="20" t="s">
        <v>5876</v>
      </c>
      <c r="E1589" s="20" t="s">
        <v>5877</v>
      </c>
      <c r="F1589" s="224" t="s">
        <v>5878</v>
      </c>
      <c r="G1589" s="20" t="s">
        <v>2931</v>
      </c>
      <c r="H1589" s="1">
        <v>2096000</v>
      </c>
      <c r="I1589" s="1">
        <v>4000</v>
      </c>
      <c r="J1589" s="1"/>
      <c r="K1589" s="1"/>
      <c r="L1589" s="1"/>
      <c r="M1589" s="1"/>
      <c r="N1589" s="1"/>
      <c r="O1589" s="1"/>
      <c r="R1589" s="9">
        <f t="shared" si="39"/>
        <v>2096000</v>
      </c>
      <c r="S1589" s="1">
        <f t="shared" si="39"/>
        <v>4000</v>
      </c>
      <c r="T1589" s="1" t="s">
        <v>5622</v>
      </c>
      <c r="U1589" s="1" t="s">
        <v>25</v>
      </c>
      <c r="V1589" s="1" t="s">
        <v>25</v>
      </c>
    </row>
    <row r="1590" spans="1:22" s="22" customFormat="1" ht="31.5" customHeight="1" x14ac:dyDescent="0.25">
      <c r="A1590" s="1">
        <v>1583</v>
      </c>
      <c r="B1590" s="81" t="s">
        <v>330</v>
      </c>
      <c r="C1590" s="20" t="s">
        <v>5879</v>
      </c>
      <c r="D1590" s="20" t="s">
        <v>5880</v>
      </c>
      <c r="E1590" s="20" t="s">
        <v>5881</v>
      </c>
      <c r="F1590" s="224" t="s">
        <v>5882</v>
      </c>
      <c r="G1590" s="20" t="s">
        <v>169</v>
      </c>
      <c r="H1590" s="1">
        <f>9000+285000</f>
        <v>294000</v>
      </c>
      <c r="I1590" s="1">
        <f>7+1</f>
        <v>8</v>
      </c>
      <c r="J1590" s="1"/>
      <c r="K1590" s="1"/>
      <c r="L1590" s="1"/>
      <c r="M1590" s="1"/>
      <c r="N1590" s="1"/>
      <c r="O1590" s="1"/>
      <c r="R1590" s="9">
        <f t="shared" si="39"/>
        <v>294000</v>
      </c>
      <c r="S1590" s="1"/>
      <c r="T1590" s="1" t="s">
        <v>5622</v>
      </c>
      <c r="U1590" s="1" t="s">
        <v>25</v>
      </c>
      <c r="V1590" s="1" t="s">
        <v>25</v>
      </c>
    </row>
    <row r="1591" spans="1:22" s="22" customFormat="1" ht="63" customHeight="1" x14ac:dyDescent="0.25">
      <c r="A1591" s="1">
        <v>1584</v>
      </c>
      <c r="B1591" s="81" t="s">
        <v>5883</v>
      </c>
      <c r="C1591" s="20" t="s">
        <v>5884</v>
      </c>
      <c r="D1591" s="20" t="s">
        <v>5885</v>
      </c>
      <c r="E1591" s="20" t="s">
        <v>5886</v>
      </c>
      <c r="F1591" s="224" t="s">
        <v>5887</v>
      </c>
      <c r="G1591" s="20" t="s">
        <v>169</v>
      </c>
      <c r="H1591" s="1">
        <v>3700000</v>
      </c>
      <c r="I1591" s="1">
        <v>2</v>
      </c>
      <c r="J1591" s="1"/>
      <c r="K1591" s="1"/>
      <c r="L1591" s="1"/>
      <c r="M1591" s="1"/>
      <c r="N1591" s="1"/>
      <c r="O1591" s="1"/>
      <c r="R1591" s="9">
        <f t="shared" si="39"/>
        <v>3700000</v>
      </c>
      <c r="S1591" s="1"/>
      <c r="T1591" s="1" t="s">
        <v>5622</v>
      </c>
      <c r="U1591" s="1" t="s">
        <v>25</v>
      </c>
      <c r="V1591" s="1" t="s">
        <v>25</v>
      </c>
    </row>
    <row r="1592" spans="1:22" s="22" customFormat="1" ht="31.5" customHeight="1" x14ac:dyDescent="0.25">
      <c r="A1592" s="1">
        <v>1585</v>
      </c>
      <c r="B1592" s="81" t="s">
        <v>46</v>
      </c>
      <c r="C1592" s="20" t="s">
        <v>5888</v>
      </c>
      <c r="D1592" s="20" t="s">
        <v>5889</v>
      </c>
      <c r="E1592" s="20" t="s">
        <v>5890</v>
      </c>
      <c r="F1592" s="224" t="s">
        <v>5891</v>
      </c>
      <c r="G1592" s="20" t="s">
        <v>169</v>
      </c>
      <c r="H1592" s="1">
        <v>1200000</v>
      </c>
      <c r="I1592" s="1">
        <v>50</v>
      </c>
      <c r="J1592" s="1"/>
      <c r="K1592" s="1"/>
      <c r="L1592" s="1"/>
      <c r="M1592" s="1"/>
      <c r="N1592" s="1"/>
      <c r="O1592" s="1"/>
      <c r="R1592" s="9">
        <f t="shared" si="39"/>
        <v>1200000</v>
      </c>
      <c r="S1592" s="1">
        <f t="shared" si="39"/>
        <v>50</v>
      </c>
      <c r="T1592" s="1" t="s">
        <v>5622</v>
      </c>
      <c r="U1592" s="1" t="s">
        <v>25</v>
      </c>
      <c r="V1592" s="1" t="s">
        <v>25</v>
      </c>
    </row>
    <row r="1593" spans="1:22" s="22" customFormat="1" ht="31.5" customHeight="1" x14ac:dyDescent="0.25">
      <c r="A1593" s="1">
        <v>1586</v>
      </c>
      <c r="B1593" s="81" t="s">
        <v>286</v>
      </c>
      <c r="C1593" s="20" t="s">
        <v>4388</v>
      </c>
      <c r="D1593" s="20" t="s">
        <v>4389</v>
      </c>
      <c r="E1593" s="20" t="s">
        <v>5892</v>
      </c>
      <c r="F1593" s="224" t="s">
        <v>5893</v>
      </c>
      <c r="G1593" s="20" t="s">
        <v>169</v>
      </c>
      <c r="H1593" s="1">
        <v>3360000</v>
      </c>
      <c r="I1593" s="1">
        <v>5</v>
      </c>
      <c r="J1593" s="1"/>
      <c r="K1593" s="1"/>
      <c r="L1593" s="1"/>
      <c r="M1593" s="1"/>
      <c r="N1593" s="1"/>
      <c r="O1593" s="1"/>
      <c r="R1593" s="9">
        <f t="shared" si="39"/>
        <v>3360000</v>
      </c>
      <c r="S1593" s="1">
        <f t="shared" si="39"/>
        <v>5</v>
      </c>
      <c r="T1593" s="1" t="s">
        <v>5622</v>
      </c>
      <c r="U1593" s="1" t="s">
        <v>25</v>
      </c>
      <c r="V1593" s="1" t="s">
        <v>25</v>
      </c>
    </row>
    <row r="1594" spans="1:22" s="22" customFormat="1" ht="47.25" customHeight="1" x14ac:dyDescent="0.25">
      <c r="A1594" s="1">
        <v>1587</v>
      </c>
      <c r="B1594" s="81" t="s">
        <v>3072</v>
      </c>
      <c r="C1594" s="20" t="s">
        <v>3073</v>
      </c>
      <c r="D1594" s="20" t="s">
        <v>3074</v>
      </c>
      <c r="E1594" s="20" t="s">
        <v>5894</v>
      </c>
      <c r="F1594" s="224" t="s">
        <v>5895</v>
      </c>
      <c r="G1594" s="20" t="s">
        <v>169</v>
      </c>
      <c r="H1594" s="1">
        <v>5500000</v>
      </c>
      <c r="I1594" s="1">
        <v>1</v>
      </c>
      <c r="J1594" s="1"/>
      <c r="K1594" s="1"/>
      <c r="L1594" s="1"/>
      <c r="M1594" s="1"/>
      <c r="N1594" s="1"/>
      <c r="O1594" s="1"/>
      <c r="R1594" s="9">
        <f t="shared" si="39"/>
        <v>5500000</v>
      </c>
      <c r="S1594" s="1">
        <f t="shared" si="39"/>
        <v>1</v>
      </c>
      <c r="T1594" s="1" t="s">
        <v>5622</v>
      </c>
      <c r="U1594" s="1" t="s">
        <v>25</v>
      </c>
      <c r="V1594" s="1" t="s">
        <v>25</v>
      </c>
    </row>
    <row r="1595" spans="1:22" s="22" customFormat="1" ht="31.5" customHeight="1" x14ac:dyDescent="0.25">
      <c r="A1595" s="1">
        <v>1588</v>
      </c>
      <c r="B1595" s="81" t="s">
        <v>5896</v>
      </c>
      <c r="C1595" s="20" t="s">
        <v>5897</v>
      </c>
      <c r="D1595" s="20" t="s">
        <v>60</v>
      </c>
      <c r="E1595" s="20" t="s">
        <v>5898</v>
      </c>
      <c r="F1595" s="224" t="s">
        <v>5899</v>
      </c>
      <c r="G1595" s="20" t="s">
        <v>29</v>
      </c>
      <c r="H1595" s="1">
        <v>162000</v>
      </c>
      <c r="I1595" s="1">
        <v>8</v>
      </c>
      <c r="J1595" s="1"/>
      <c r="K1595" s="1"/>
      <c r="L1595" s="1"/>
      <c r="M1595" s="1"/>
      <c r="N1595" s="1"/>
      <c r="O1595" s="1"/>
      <c r="R1595" s="9">
        <f t="shared" si="39"/>
        <v>162000</v>
      </c>
      <c r="S1595" s="1">
        <f t="shared" si="39"/>
        <v>8</v>
      </c>
      <c r="T1595" s="1" t="s">
        <v>5622</v>
      </c>
      <c r="U1595" s="1" t="s">
        <v>25</v>
      </c>
      <c r="V1595" s="1" t="s">
        <v>25</v>
      </c>
    </row>
    <row r="1596" spans="1:22" s="22" customFormat="1" ht="31.5" customHeight="1" x14ac:dyDescent="0.25">
      <c r="A1596" s="1">
        <v>1589</v>
      </c>
      <c r="B1596" s="81" t="s">
        <v>5900</v>
      </c>
      <c r="C1596" s="20" t="s">
        <v>5901</v>
      </c>
      <c r="D1596" s="20" t="s">
        <v>5902</v>
      </c>
      <c r="E1596" s="20" t="s">
        <v>5903</v>
      </c>
      <c r="F1596" s="224" t="s">
        <v>5904</v>
      </c>
      <c r="G1596" s="20" t="s">
        <v>169</v>
      </c>
      <c r="H1596" s="1">
        <v>3550848</v>
      </c>
      <c r="I1596" s="1">
        <v>8</v>
      </c>
      <c r="J1596" s="1"/>
      <c r="K1596" s="1"/>
      <c r="L1596" s="1"/>
      <c r="M1596" s="1"/>
      <c r="N1596" s="1"/>
      <c r="O1596" s="1"/>
      <c r="R1596" s="9">
        <f t="shared" si="39"/>
        <v>3550848</v>
      </c>
      <c r="S1596" s="1">
        <f t="shared" si="39"/>
        <v>8</v>
      </c>
      <c r="T1596" s="1" t="s">
        <v>5622</v>
      </c>
      <c r="U1596" s="1" t="s">
        <v>25</v>
      </c>
      <c r="V1596" s="1" t="s">
        <v>25</v>
      </c>
    </row>
    <row r="1597" spans="1:22" s="22" customFormat="1" ht="63" x14ac:dyDescent="0.25">
      <c r="A1597" s="1">
        <v>1590</v>
      </c>
      <c r="B1597" s="81" t="s">
        <v>95</v>
      </c>
      <c r="C1597" s="20" t="s">
        <v>5905</v>
      </c>
      <c r="D1597" s="20" t="s">
        <v>5906</v>
      </c>
      <c r="E1597" s="20" t="s">
        <v>5907</v>
      </c>
      <c r="F1597" s="224" t="s">
        <v>5908</v>
      </c>
      <c r="G1597" s="20" t="s">
        <v>169</v>
      </c>
      <c r="H1597" s="1">
        <v>15600000</v>
      </c>
      <c r="I1597" s="1">
        <v>3</v>
      </c>
      <c r="J1597" s="1"/>
      <c r="K1597" s="1"/>
      <c r="L1597" s="1"/>
      <c r="M1597" s="1"/>
      <c r="N1597" s="1"/>
      <c r="O1597" s="1"/>
      <c r="R1597" s="9">
        <f t="shared" si="39"/>
        <v>15600000</v>
      </c>
      <c r="S1597" s="1">
        <f t="shared" si="39"/>
        <v>3</v>
      </c>
      <c r="T1597" s="1" t="s">
        <v>5622</v>
      </c>
      <c r="U1597" s="1" t="s">
        <v>25</v>
      </c>
      <c r="V1597" s="1" t="s">
        <v>25</v>
      </c>
    </row>
    <row r="1598" spans="1:22" s="22" customFormat="1" ht="47.25" x14ac:dyDescent="0.25">
      <c r="A1598" s="1">
        <v>1591</v>
      </c>
      <c r="B1598" s="81" t="s">
        <v>5909</v>
      </c>
      <c r="C1598" s="20" t="s">
        <v>5910</v>
      </c>
      <c r="D1598" s="20" t="s">
        <v>438</v>
      </c>
      <c r="E1598" s="20" t="s">
        <v>5911</v>
      </c>
      <c r="F1598" s="224" t="s">
        <v>5912</v>
      </c>
      <c r="G1598" s="20" t="s">
        <v>169</v>
      </c>
      <c r="H1598" s="1">
        <v>1700000</v>
      </c>
      <c r="I1598" s="1">
        <v>50</v>
      </c>
      <c r="J1598" s="1"/>
      <c r="K1598" s="1"/>
      <c r="L1598" s="1"/>
      <c r="M1598" s="1"/>
      <c r="N1598" s="1"/>
      <c r="O1598" s="1"/>
      <c r="R1598" s="9">
        <f t="shared" si="39"/>
        <v>1700000</v>
      </c>
      <c r="S1598" s="1">
        <f t="shared" si="39"/>
        <v>50</v>
      </c>
      <c r="T1598" s="1" t="s">
        <v>5622</v>
      </c>
      <c r="U1598" s="1" t="s">
        <v>25</v>
      </c>
      <c r="V1598" s="1" t="s">
        <v>25</v>
      </c>
    </row>
    <row r="1599" spans="1:22" s="22" customFormat="1" ht="63" x14ac:dyDescent="0.25">
      <c r="A1599" s="1">
        <v>1592</v>
      </c>
      <c r="B1599" s="81" t="s">
        <v>5833</v>
      </c>
      <c r="C1599" s="20" t="s">
        <v>5913</v>
      </c>
      <c r="D1599" s="20" t="s">
        <v>2103</v>
      </c>
      <c r="E1599" s="20" t="s">
        <v>5914</v>
      </c>
      <c r="F1599" s="224" t="s">
        <v>5915</v>
      </c>
      <c r="G1599" s="20" t="s">
        <v>169</v>
      </c>
      <c r="H1599" s="1">
        <v>2652000</v>
      </c>
      <c r="I1599" s="1">
        <v>12</v>
      </c>
      <c r="J1599" s="1"/>
      <c r="K1599" s="1"/>
      <c r="L1599" s="1"/>
      <c r="M1599" s="1"/>
      <c r="N1599" s="1"/>
      <c r="O1599" s="1"/>
      <c r="R1599" s="9">
        <f t="shared" si="39"/>
        <v>2652000</v>
      </c>
      <c r="S1599" s="1">
        <f t="shared" si="39"/>
        <v>12</v>
      </c>
      <c r="T1599" s="1" t="s">
        <v>5622</v>
      </c>
      <c r="U1599" s="1" t="s">
        <v>25</v>
      </c>
      <c r="V1599" s="1" t="s">
        <v>25</v>
      </c>
    </row>
    <row r="1600" spans="1:22" s="22" customFormat="1" ht="31.5" x14ac:dyDescent="0.25">
      <c r="A1600" s="1">
        <v>1593</v>
      </c>
      <c r="B1600" s="81" t="s">
        <v>2928</v>
      </c>
      <c r="C1600" s="20" t="s">
        <v>2992</v>
      </c>
      <c r="D1600" s="20" t="s">
        <v>2993</v>
      </c>
      <c r="E1600" s="20" t="s">
        <v>5916</v>
      </c>
      <c r="F1600" s="224" t="s">
        <v>5917</v>
      </c>
      <c r="G1600" s="20" t="s">
        <v>17</v>
      </c>
      <c r="H1600" s="1">
        <v>1800000</v>
      </c>
      <c r="I1600" s="1">
        <v>150</v>
      </c>
      <c r="J1600" s="1"/>
      <c r="K1600" s="1"/>
      <c r="L1600" s="1"/>
      <c r="M1600" s="1"/>
      <c r="N1600" s="1"/>
      <c r="O1600" s="1"/>
      <c r="R1600" s="9">
        <f t="shared" si="39"/>
        <v>1800000</v>
      </c>
      <c r="S1600" s="1">
        <f t="shared" si="39"/>
        <v>150</v>
      </c>
      <c r="T1600" s="1" t="s">
        <v>5622</v>
      </c>
      <c r="U1600" s="1" t="s">
        <v>25</v>
      </c>
      <c r="V1600" s="1" t="s">
        <v>25</v>
      </c>
    </row>
    <row r="1601" spans="1:24" s="22" customFormat="1" ht="252" x14ac:dyDescent="0.25">
      <c r="A1601" s="1">
        <v>1594</v>
      </c>
      <c r="B1601" s="81" t="s">
        <v>5617</v>
      </c>
      <c r="C1601" s="1" t="s">
        <v>5618</v>
      </c>
      <c r="D1601" s="1" t="s">
        <v>5619</v>
      </c>
      <c r="E1601" s="20" t="s">
        <v>3519</v>
      </c>
      <c r="F1601" s="216" t="s">
        <v>5918</v>
      </c>
      <c r="G1601" s="20" t="s">
        <v>169</v>
      </c>
      <c r="H1601" s="1">
        <v>605260860</v>
      </c>
      <c r="I1601" s="1">
        <f>40+30+107</f>
        <v>177</v>
      </c>
      <c r="J1601" s="25"/>
      <c r="K1601" s="25"/>
      <c r="L1601" s="25"/>
      <c r="M1601" s="25"/>
      <c r="N1601" s="25"/>
      <c r="O1601" s="25"/>
      <c r="P1601" s="25"/>
      <c r="Q1601" s="25"/>
      <c r="R1601" s="9">
        <f t="shared" si="39"/>
        <v>605260860</v>
      </c>
      <c r="S1601" s="1">
        <f t="shared" si="39"/>
        <v>177</v>
      </c>
      <c r="T1601" s="1" t="s">
        <v>5573</v>
      </c>
      <c r="U1601" s="1" t="s">
        <v>4260</v>
      </c>
      <c r="V1601" s="1" t="s">
        <v>5919</v>
      </c>
    </row>
    <row r="1602" spans="1:24" s="22" customFormat="1" ht="80.099999999999994" customHeight="1" x14ac:dyDescent="0.25">
      <c r="A1602" s="1">
        <v>1595</v>
      </c>
      <c r="B1602" s="81" t="s">
        <v>5920</v>
      </c>
      <c r="C1602" s="20" t="s">
        <v>3495</v>
      </c>
      <c r="D1602" s="20" t="s">
        <v>5921</v>
      </c>
      <c r="E1602" s="20" t="s">
        <v>3519</v>
      </c>
      <c r="F1602" s="5" t="s">
        <v>5922</v>
      </c>
      <c r="G1602" s="20" t="s">
        <v>15</v>
      </c>
      <c r="H1602" s="101">
        <v>173158920</v>
      </c>
      <c r="I1602" s="1">
        <v>66.44</v>
      </c>
      <c r="J1602" s="1">
        <v>905804805</v>
      </c>
      <c r="K1602" s="1">
        <v>345.25</v>
      </c>
      <c r="L1602" s="1">
        <v>339102885</v>
      </c>
      <c r="M1602" s="1">
        <v>129.25</v>
      </c>
      <c r="N1602" s="1">
        <v>339102885</v>
      </c>
      <c r="O1602" s="1">
        <v>129.25</v>
      </c>
      <c r="R1602" s="9">
        <f t="shared" si="39"/>
        <v>1757169495</v>
      </c>
      <c r="S1602" s="1">
        <v>670.19</v>
      </c>
      <c r="T1602" s="1" t="s">
        <v>5923</v>
      </c>
      <c r="U1602" s="1" t="s">
        <v>23</v>
      </c>
      <c r="V1602" s="1" t="s">
        <v>5924</v>
      </c>
    </row>
    <row r="1603" spans="1:24" s="22" customFormat="1" ht="252" x14ac:dyDescent="0.25">
      <c r="A1603" s="1">
        <v>1596</v>
      </c>
      <c r="B1603" s="81" t="s">
        <v>5617</v>
      </c>
      <c r="C1603" s="1" t="s">
        <v>5618</v>
      </c>
      <c r="D1603" s="1" t="s">
        <v>5619</v>
      </c>
      <c r="E1603" s="25" t="s">
        <v>3519</v>
      </c>
      <c r="F1603" s="25"/>
      <c r="G1603" s="24" t="s">
        <v>27</v>
      </c>
      <c r="H1603" s="112">
        <v>303750000</v>
      </c>
      <c r="I1603" s="25">
        <v>135</v>
      </c>
      <c r="J1603" s="25"/>
      <c r="K1603" s="25"/>
      <c r="L1603" s="25"/>
      <c r="M1603" s="25"/>
      <c r="N1603" s="25"/>
      <c r="O1603" s="25"/>
      <c r="P1603" s="25"/>
      <c r="Q1603" s="25"/>
      <c r="R1603" s="9">
        <f t="shared" si="39"/>
        <v>303750000</v>
      </c>
      <c r="S1603" s="25">
        <v>135</v>
      </c>
      <c r="T1603" s="1" t="s">
        <v>5573</v>
      </c>
      <c r="U1603" s="24"/>
    </row>
    <row r="1604" spans="1:24" s="49" customFormat="1" ht="45.75" customHeight="1" x14ac:dyDescent="0.2">
      <c r="A1604" s="1">
        <v>1597</v>
      </c>
      <c r="B1604" s="84" t="s">
        <v>5925</v>
      </c>
      <c r="C1604" s="45" t="s">
        <v>5926</v>
      </c>
      <c r="D1604" s="45" t="s">
        <v>5927</v>
      </c>
      <c r="E1604" s="45" t="s">
        <v>16</v>
      </c>
      <c r="F1604" s="47" t="s">
        <v>5928</v>
      </c>
      <c r="G1604" s="45" t="s">
        <v>5929</v>
      </c>
      <c r="H1604" s="45">
        <v>299625000</v>
      </c>
      <c r="I1604" s="45">
        <v>14</v>
      </c>
      <c r="J1604" s="45">
        <v>770464285.71428561</v>
      </c>
      <c r="K1604" s="45">
        <v>36</v>
      </c>
      <c r="L1604" s="48"/>
      <c r="M1604" s="48"/>
      <c r="N1604" s="48"/>
      <c r="O1604" s="48"/>
      <c r="P1604" s="46"/>
      <c r="Q1604" s="46"/>
      <c r="R1604" s="9">
        <f t="shared" si="39"/>
        <v>1070089285.7142856</v>
      </c>
      <c r="S1604" s="45">
        <v>56</v>
      </c>
      <c r="T1604" s="45" t="s">
        <v>5930</v>
      </c>
      <c r="U1604" s="45" t="s">
        <v>25</v>
      </c>
      <c r="V1604" s="45" t="s">
        <v>25</v>
      </c>
    </row>
    <row r="1605" spans="1:24" s="49" customFormat="1" ht="53.25" customHeight="1" x14ac:dyDescent="0.2">
      <c r="A1605" s="1">
        <v>1598</v>
      </c>
      <c r="B1605" s="84" t="s">
        <v>5931</v>
      </c>
      <c r="C1605" s="46" t="s">
        <v>5932</v>
      </c>
      <c r="D1605" s="46" t="s">
        <v>5933</v>
      </c>
      <c r="E1605" s="45" t="s">
        <v>16</v>
      </c>
      <c r="F1605" s="47" t="s">
        <v>5934</v>
      </c>
      <c r="G1605" s="45" t="s">
        <v>27</v>
      </c>
      <c r="H1605" s="45">
        <v>2017356.3781999368</v>
      </c>
      <c r="I1605" s="45">
        <v>27</v>
      </c>
      <c r="J1605" s="45">
        <v>2528985.664974934</v>
      </c>
      <c r="K1605" s="45">
        <v>31</v>
      </c>
      <c r="L1605" s="45">
        <v>845818061.51761699</v>
      </c>
      <c r="M1605" s="45">
        <v>56</v>
      </c>
      <c r="N1605" s="48"/>
      <c r="O1605" s="45"/>
      <c r="P1605" s="46"/>
      <c r="Q1605" s="46"/>
      <c r="R1605" s="9">
        <f t="shared" si="39"/>
        <v>850364403.56079185</v>
      </c>
      <c r="S1605" s="45">
        <v>167</v>
      </c>
      <c r="T1605" s="45" t="s">
        <v>5930</v>
      </c>
      <c r="U1605" s="45" t="s">
        <v>24</v>
      </c>
      <c r="V1605" s="45" t="s">
        <v>5935</v>
      </c>
    </row>
    <row r="1606" spans="1:24" s="49" customFormat="1" ht="51" customHeight="1" x14ac:dyDescent="0.2">
      <c r="A1606" s="1">
        <v>1599</v>
      </c>
      <c r="B1606" s="113" t="s">
        <v>5936</v>
      </c>
      <c r="C1606" s="46" t="s">
        <v>5937</v>
      </c>
      <c r="D1606" s="46" t="s">
        <v>5938</v>
      </c>
      <c r="E1606" s="45" t="s">
        <v>16</v>
      </c>
      <c r="F1606" s="47" t="s">
        <v>5939</v>
      </c>
      <c r="G1606" s="45" t="s">
        <v>27</v>
      </c>
      <c r="H1606" s="45">
        <v>33163401.303552002</v>
      </c>
      <c r="I1606" s="45">
        <v>1</v>
      </c>
      <c r="J1606" s="45">
        <v>68979874.711388201</v>
      </c>
      <c r="K1606" s="45">
        <v>2</v>
      </c>
      <c r="L1606" s="45">
        <v>35524635.476364903</v>
      </c>
      <c r="M1606" s="45">
        <v>1</v>
      </c>
      <c r="N1606" s="48"/>
      <c r="O1606" s="45"/>
      <c r="P1606" s="46"/>
      <c r="Q1606" s="46"/>
      <c r="R1606" s="9">
        <f t="shared" si="39"/>
        <v>137667911.49130511</v>
      </c>
      <c r="S1606" s="45">
        <v>4</v>
      </c>
      <c r="T1606" s="45" t="s">
        <v>5930</v>
      </c>
      <c r="U1606" s="45" t="s">
        <v>24</v>
      </c>
      <c r="V1606" s="45" t="s">
        <v>5940</v>
      </c>
      <c r="W1606" s="49" t="s">
        <v>5941</v>
      </c>
      <c r="X1606" s="225" t="s">
        <v>5942</v>
      </c>
    </row>
    <row r="1607" spans="1:24" s="49" customFormat="1" ht="51" customHeight="1" x14ac:dyDescent="0.2">
      <c r="A1607" s="1">
        <v>1600</v>
      </c>
      <c r="B1607" s="113" t="s">
        <v>5943</v>
      </c>
      <c r="C1607" s="45" t="s">
        <v>5944</v>
      </c>
      <c r="D1607" s="45" t="s">
        <v>42</v>
      </c>
      <c r="E1607" s="45" t="s">
        <v>16</v>
      </c>
      <c r="F1607" s="47" t="s">
        <v>5945</v>
      </c>
      <c r="G1607" s="45" t="s">
        <v>27</v>
      </c>
      <c r="H1607" s="45">
        <v>12815428.800000001</v>
      </c>
      <c r="I1607" s="45">
        <v>2</v>
      </c>
      <c r="J1607" s="45">
        <v>6200250.3679999998</v>
      </c>
      <c r="K1607" s="45">
        <v>1</v>
      </c>
      <c r="L1607" s="45">
        <v>5904454.4000000004</v>
      </c>
      <c r="M1607" s="45">
        <v>1</v>
      </c>
      <c r="N1607" s="48"/>
      <c r="O1607" s="48"/>
      <c r="P1607" s="46"/>
      <c r="Q1607" s="46"/>
      <c r="R1607" s="9">
        <f t="shared" si="39"/>
        <v>24920133.568000004</v>
      </c>
      <c r="S1607" s="45">
        <v>4</v>
      </c>
      <c r="T1607" s="45" t="s">
        <v>5930</v>
      </c>
      <c r="U1607" s="45" t="s">
        <v>43</v>
      </c>
      <c r="V1607" s="45" t="s">
        <v>5946</v>
      </c>
      <c r="W1607" s="49" t="s">
        <v>5941</v>
      </c>
      <c r="X1607" s="225" t="s">
        <v>5947</v>
      </c>
    </row>
    <row r="1608" spans="1:24" s="49" customFormat="1" ht="51" customHeight="1" x14ac:dyDescent="0.2">
      <c r="A1608" s="1">
        <v>1601</v>
      </c>
      <c r="B1608" s="84" t="s">
        <v>5948</v>
      </c>
      <c r="C1608" s="45" t="s">
        <v>5949</v>
      </c>
      <c r="D1608" s="45" t="s">
        <v>5950</v>
      </c>
      <c r="E1608" s="45" t="s">
        <v>16</v>
      </c>
      <c r="F1608" s="47" t="s">
        <v>5951</v>
      </c>
      <c r="G1608" s="45" t="s">
        <v>27</v>
      </c>
      <c r="H1608" s="45">
        <v>23940000</v>
      </c>
      <c r="I1608" s="45">
        <v>120</v>
      </c>
      <c r="J1608" s="45">
        <v>25137000</v>
      </c>
      <c r="K1608" s="45">
        <v>120</v>
      </c>
      <c r="L1608" s="48">
        <v>26142480</v>
      </c>
      <c r="M1608" s="45">
        <v>120</v>
      </c>
      <c r="N1608" s="48">
        <v>27188179.199999999</v>
      </c>
      <c r="O1608" s="45">
        <v>120</v>
      </c>
      <c r="P1608" s="46"/>
      <c r="Q1608" s="46"/>
      <c r="R1608" s="9">
        <f t="shared" si="39"/>
        <v>102407659.2</v>
      </c>
      <c r="S1608" s="45">
        <v>729</v>
      </c>
      <c r="T1608" s="45" t="s">
        <v>5930</v>
      </c>
      <c r="U1608" s="45" t="s">
        <v>36</v>
      </c>
      <c r="V1608" s="45" t="s">
        <v>5952</v>
      </c>
    </row>
    <row r="1609" spans="1:24" s="115" customFormat="1" ht="51" customHeight="1" x14ac:dyDescent="0.2">
      <c r="A1609" s="1">
        <v>1602</v>
      </c>
      <c r="B1609" s="113" t="s">
        <v>5953</v>
      </c>
      <c r="C1609" s="45" t="s">
        <v>5954</v>
      </c>
      <c r="D1609" s="45" t="s">
        <v>5955</v>
      </c>
      <c r="E1609" s="45" t="s">
        <v>16</v>
      </c>
      <c r="F1609" s="47" t="s">
        <v>5956</v>
      </c>
      <c r="G1609" s="45" t="s">
        <v>27</v>
      </c>
      <c r="H1609" s="45">
        <v>255000</v>
      </c>
      <c r="I1609" s="45">
        <v>10</v>
      </c>
      <c r="J1609" s="45">
        <v>540600</v>
      </c>
      <c r="K1609" s="45">
        <v>20</v>
      </c>
      <c r="L1609" s="48">
        <v>573036</v>
      </c>
      <c r="M1609" s="48">
        <v>20</v>
      </c>
      <c r="N1609" s="48">
        <v>607418.16</v>
      </c>
      <c r="O1609" s="48">
        <v>20</v>
      </c>
      <c r="P1609" s="114">
        <v>643863.2496000001</v>
      </c>
      <c r="Q1609" s="114">
        <v>20</v>
      </c>
      <c r="R1609" s="9">
        <f t="shared" si="39"/>
        <v>2619917.4096000004</v>
      </c>
      <c r="S1609" s="114">
        <v>90</v>
      </c>
      <c r="T1609" s="45" t="s">
        <v>5930</v>
      </c>
      <c r="U1609" s="45" t="s">
        <v>24</v>
      </c>
      <c r="V1609" s="45" t="s">
        <v>5957</v>
      </c>
      <c r="W1609" s="115" t="s">
        <v>5958</v>
      </c>
    </row>
    <row r="1610" spans="1:24" s="115" customFormat="1" ht="51" customHeight="1" x14ac:dyDescent="0.2">
      <c r="A1610" s="1">
        <v>1603</v>
      </c>
      <c r="B1610" s="113" t="s">
        <v>5953</v>
      </c>
      <c r="C1610" s="45" t="s">
        <v>5959</v>
      </c>
      <c r="D1610" s="45" t="s">
        <v>5960</v>
      </c>
      <c r="E1610" s="45" t="s">
        <v>16</v>
      </c>
      <c r="F1610" s="47" t="s">
        <v>5956</v>
      </c>
      <c r="G1610" s="45" t="s">
        <v>27</v>
      </c>
      <c r="H1610" s="45">
        <v>7339480</v>
      </c>
      <c r="I1610" s="45">
        <v>1175</v>
      </c>
      <c r="J1610" s="45">
        <v>7779848.8000000007</v>
      </c>
      <c r="K1610" s="45">
        <v>1200</v>
      </c>
      <c r="L1610" s="48">
        <v>8246639.7280000011</v>
      </c>
      <c r="M1610" s="48">
        <v>1200</v>
      </c>
      <c r="N1610" s="48">
        <v>8741438.111680001</v>
      </c>
      <c r="O1610" s="48">
        <v>1200</v>
      </c>
      <c r="P1610" s="114">
        <v>9265924.3983808011</v>
      </c>
      <c r="Q1610" s="114">
        <v>1200</v>
      </c>
      <c r="R1610" s="9">
        <f t="shared" si="39"/>
        <v>41373331.038060799</v>
      </c>
      <c r="S1610" s="114">
        <v>5975</v>
      </c>
      <c r="T1610" s="45" t="s">
        <v>5930</v>
      </c>
      <c r="U1610" s="45" t="s">
        <v>24</v>
      </c>
      <c r="V1610" s="45" t="s">
        <v>5957</v>
      </c>
      <c r="W1610" s="115" t="s">
        <v>5958</v>
      </c>
    </row>
    <row r="1611" spans="1:24" s="115" customFormat="1" ht="51" customHeight="1" x14ac:dyDescent="0.2">
      <c r="A1611" s="1">
        <v>1604</v>
      </c>
      <c r="B1611" s="113" t="s">
        <v>5961</v>
      </c>
      <c r="C1611" s="46" t="s">
        <v>35</v>
      </c>
      <c r="D1611" s="46" t="s">
        <v>5962</v>
      </c>
      <c r="E1611" s="45" t="s">
        <v>16</v>
      </c>
      <c r="F1611" s="47" t="s">
        <v>5963</v>
      </c>
      <c r="G1611" s="45" t="s">
        <v>27</v>
      </c>
      <c r="H1611" s="45"/>
      <c r="I1611" s="45"/>
      <c r="J1611" s="45"/>
      <c r="K1611" s="45"/>
      <c r="L1611" s="45">
        <v>38691083.112447999</v>
      </c>
      <c r="M1611" s="45">
        <v>1</v>
      </c>
      <c r="N1611" s="45"/>
      <c r="O1611" s="45"/>
      <c r="P1611" s="45"/>
      <c r="Q1611" s="45"/>
      <c r="R1611" s="9">
        <f t="shared" si="39"/>
        <v>38691083.112447999</v>
      </c>
      <c r="S1611" s="45">
        <v>1</v>
      </c>
      <c r="T1611" s="45" t="s">
        <v>5930</v>
      </c>
      <c r="U1611" s="45" t="s">
        <v>36</v>
      </c>
      <c r="V1611" s="45" t="s">
        <v>5964</v>
      </c>
      <c r="W1611" s="49" t="s">
        <v>5941</v>
      </c>
      <c r="X1611" s="49" t="s">
        <v>5965</v>
      </c>
    </row>
    <row r="1612" spans="1:24" s="115" customFormat="1" ht="51" customHeight="1" x14ac:dyDescent="0.2">
      <c r="A1612" s="1">
        <v>1605</v>
      </c>
      <c r="B1612" s="113" t="s">
        <v>5953</v>
      </c>
      <c r="C1612" s="45" t="s">
        <v>5966</v>
      </c>
      <c r="D1612" s="45" t="s">
        <v>5967</v>
      </c>
      <c r="E1612" s="45" t="s">
        <v>16</v>
      </c>
      <c r="F1612" s="47" t="s">
        <v>5956</v>
      </c>
      <c r="G1612" s="45" t="s">
        <v>27</v>
      </c>
      <c r="H1612" s="45">
        <v>15929290</v>
      </c>
      <c r="I1612" s="45">
        <v>1206</v>
      </c>
      <c r="J1612" s="45">
        <v>16885047.400000002</v>
      </c>
      <c r="K1612" s="45">
        <v>1206</v>
      </c>
      <c r="L1612" s="48">
        <v>17898150.244000003</v>
      </c>
      <c r="M1612" s="48">
        <v>1206</v>
      </c>
      <c r="N1612" s="48">
        <v>18972039.258640002</v>
      </c>
      <c r="O1612" s="48">
        <v>1206</v>
      </c>
      <c r="P1612" s="114">
        <v>20110361.614158403</v>
      </c>
      <c r="Q1612" s="114">
        <v>1206</v>
      </c>
      <c r="R1612" s="9">
        <f t="shared" si="39"/>
        <v>89794888.516798422</v>
      </c>
      <c r="S1612" s="114">
        <v>6030</v>
      </c>
      <c r="T1612" s="45" t="s">
        <v>5930</v>
      </c>
      <c r="U1612" s="45" t="s">
        <v>24</v>
      </c>
      <c r="V1612" s="45" t="s">
        <v>5957</v>
      </c>
      <c r="W1612" s="115" t="s">
        <v>5958</v>
      </c>
    </row>
    <row r="1613" spans="1:24" s="115" customFormat="1" ht="51" customHeight="1" x14ac:dyDescent="0.2">
      <c r="A1613" s="1">
        <v>1606</v>
      </c>
      <c r="B1613" s="113" t="s">
        <v>5968</v>
      </c>
      <c r="C1613" s="46" t="s">
        <v>5944</v>
      </c>
      <c r="D1613" s="46" t="s">
        <v>5969</v>
      </c>
      <c r="E1613" s="45" t="s">
        <v>16</v>
      </c>
      <c r="F1613" s="47" t="s">
        <v>5970</v>
      </c>
      <c r="G1613" s="45" t="s">
        <v>27</v>
      </c>
      <c r="H1613" s="45">
        <v>25200000</v>
      </c>
      <c r="I1613" s="45">
        <v>1</v>
      </c>
      <c r="J1613" s="45">
        <v>10669110.067199999</v>
      </c>
      <c r="K1613" s="45">
        <v>1</v>
      </c>
      <c r="L1613" s="45">
        <v>10989183.369216001</v>
      </c>
      <c r="M1613" s="45">
        <v>1</v>
      </c>
      <c r="N1613" s="45"/>
      <c r="O1613" s="45"/>
      <c r="P1613" s="45"/>
      <c r="Q1613" s="45"/>
      <c r="R1613" s="9">
        <f t="shared" si="39"/>
        <v>46858293.436416</v>
      </c>
      <c r="S1613" s="45">
        <v>3</v>
      </c>
      <c r="T1613" s="45" t="s">
        <v>5930</v>
      </c>
      <c r="U1613" s="45" t="s">
        <v>43</v>
      </c>
      <c r="V1613" s="45" t="s">
        <v>5971</v>
      </c>
      <c r="W1613" s="49" t="s">
        <v>5941</v>
      </c>
      <c r="X1613" s="225" t="s">
        <v>5947</v>
      </c>
    </row>
    <row r="1614" spans="1:24" s="115" customFormat="1" ht="51" customHeight="1" x14ac:dyDescent="0.2">
      <c r="A1614" s="1">
        <v>1607</v>
      </c>
      <c r="B1614" s="113" t="s">
        <v>5972</v>
      </c>
      <c r="C1614" s="46" t="s">
        <v>5973</v>
      </c>
      <c r="D1614" s="46" t="s">
        <v>5974</v>
      </c>
      <c r="E1614" s="45" t="s">
        <v>16</v>
      </c>
      <c r="F1614" s="47" t="s">
        <v>5975</v>
      </c>
      <c r="G1614" s="45" t="s">
        <v>27</v>
      </c>
      <c r="H1614" s="45">
        <v>0</v>
      </c>
      <c r="I1614" s="45"/>
      <c r="J1614" s="45">
        <v>822736.66666666663</v>
      </c>
      <c r="K1614" s="45">
        <v>100</v>
      </c>
      <c r="L1614" s="45">
        <v>872100.8666666667</v>
      </c>
      <c r="M1614" s="45">
        <v>100</v>
      </c>
      <c r="N1614" s="45">
        <v>924426.91866666672</v>
      </c>
      <c r="O1614" s="45">
        <v>100</v>
      </c>
      <c r="P1614" s="114">
        <v>979892.53378666681</v>
      </c>
      <c r="Q1614" s="114">
        <v>100</v>
      </c>
      <c r="R1614" s="9">
        <f t="shared" si="39"/>
        <v>3599156.9857866671</v>
      </c>
      <c r="S1614" s="114">
        <v>400</v>
      </c>
      <c r="T1614" s="45" t="s">
        <v>5930</v>
      </c>
      <c r="U1614" s="45" t="s">
        <v>24</v>
      </c>
      <c r="V1614" s="45" t="s">
        <v>5976</v>
      </c>
      <c r="W1614" s="115" t="s">
        <v>5958</v>
      </c>
    </row>
    <row r="1615" spans="1:24" s="51" customFormat="1" ht="51" customHeight="1" x14ac:dyDescent="0.2">
      <c r="A1615" s="1">
        <v>1608</v>
      </c>
      <c r="B1615" s="84" t="s">
        <v>5977</v>
      </c>
      <c r="C1615" s="46" t="s">
        <v>5978</v>
      </c>
      <c r="D1615" s="46" t="s">
        <v>5979</v>
      </c>
      <c r="E1615" s="45" t="s">
        <v>16</v>
      </c>
      <c r="F1615" s="47" t="s">
        <v>5980</v>
      </c>
      <c r="G1615" s="45" t="s">
        <v>27</v>
      </c>
      <c r="H1615" s="45">
        <v>554352.6643200001</v>
      </c>
      <c r="I1615" s="45">
        <v>30</v>
      </c>
      <c r="J1615" s="45">
        <v>576526.77089280006</v>
      </c>
      <c r="K1615" s="45">
        <v>30</v>
      </c>
      <c r="L1615" s="48"/>
      <c r="M1615" s="48"/>
      <c r="N1615" s="45"/>
      <c r="O1615" s="45"/>
      <c r="P1615" s="50"/>
      <c r="Q1615" s="50"/>
      <c r="R1615" s="9">
        <f t="shared" si="39"/>
        <v>1130879.4352128003</v>
      </c>
      <c r="S1615" s="45">
        <v>104</v>
      </c>
      <c r="T1615" s="45" t="s">
        <v>5930</v>
      </c>
      <c r="U1615" s="45" t="s">
        <v>24</v>
      </c>
      <c r="V1615" s="45" t="s">
        <v>5981</v>
      </c>
      <c r="W1615" s="49"/>
    </row>
    <row r="1616" spans="1:24" s="51" customFormat="1" ht="51" customHeight="1" x14ac:dyDescent="0.2">
      <c r="A1616" s="1">
        <v>1609</v>
      </c>
      <c r="B1616" s="113" t="s">
        <v>34</v>
      </c>
      <c r="C1616" s="45" t="s">
        <v>37</v>
      </c>
      <c r="D1616" s="45" t="s">
        <v>38</v>
      </c>
      <c r="E1616" s="45" t="s">
        <v>16</v>
      </c>
      <c r="F1616" s="47" t="s">
        <v>5982</v>
      </c>
      <c r="G1616" s="45" t="s">
        <v>20</v>
      </c>
      <c r="H1616" s="45">
        <v>291866.65999999997</v>
      </c>
      <c r="I1616" s="45">
        <v>2</v>
      </c>
      <c r="J1616" s="45">
        <v>291866.65999999997</v>
      </c>
      <c r="K1616" s="45">
        <v>2</v>
      </c>
      <c r="L1616" s="45">
        <v>291866.65999999997</v>
      </c>
      <c r="M1616" s="45">
        <v>2</v>
      </c>
      <c r="N1616" s="48"/>
      <c r="O1616" s="48"/>
      <c r="P1616" s="46"/>
      <c r="Q1616" s="46"/>
      <c r="R1616" s="9">
        <f t="shared" si="39"/>
        <v>875599.98</v>
      </c>
      <c r="S1616" s="45">
        <v>9</v>
      </c>
      <c r="T1616" s="45" t="s">
        <v>5930</v>
      </c>
      <c r="U1616" s="45" t="s">
        <v>24</v>
      </c>
      <c r="V1616" s="45" t="s">
        <v>52</v>
      </c>
      <c r="W1616" s="49" t="s">
        <v>5958</v>
      </c>
    </row>
    <row r="1617" spans="1:24" s="51" customFormat="1" ht="51" customHeight="1" x14ac:dyDescent="0.2">
      <c r="A1617" s="1">
        <v>1610</v>
      </c>
      <c r="B1617" s="113" t="s">
        <v>5983</v>
      </c>
      <c r="C1617" s="46" t="s">
        <v>5984</v>
      </c>
      <c r="D1617" s="46" t="s">
        <v>5985</v>
      </c>
      <c r="E1617" s="45" t="s">
        <v>16</v>
      </c>
      <c r="F1617" s="47" t="s">
        <v>5986</v>
      </c>
      <c r="G1617" s="45" t="s">
        <v>27</v>
      </c>
      <c r="H1617" s="45">
        <v>661500</v>
      </c>
      <c r="I1617" s="45">
        <v>1</v>
      </c>
      <c r="J1617" s="45">
        <v>3505950</v>
      </c>
      <c r="K1617" s="45">
        <v>5</v>
      </c>
      <c r="L1617" s="45">
        <v>3716307</v>
      </c>
      <c r="M1617" s="45">
        <v>5</v>
      </c>
      <c r="N1617" s="45">
        <v>3939285.4200000004</v>
      </c>
      <c r="O1617" s="45">
        <v>5</v>
      </c>
      <c r="P1617" s="114">
        <v>4175642.5452000005</v>
      </c>
      <c r="Q1617" s="114">
        <v>5</v>
      </c>
      <c r="R1617" s="9">
        <f t="shared" si="39"/>
        <v>15998684.9652</v>
      </c>
      <c r="S1617" s="114">
        <v>21</v>
      </c>
      <c r="T1617" s="45" t="s">
        <v>5930</v>
      </c>
      <c r="U1617" s="45" t="s">
        <v>24</v>
      </c>
      <c r="V1617" s="45" t="s">
        <v>5976</v>
      </c>
      <c r="W1617" s="115" t="s">
        <v>5958</v>
      </c>
    </row>
    <row r="1618" spans="1:24" s="51" customFormat="1" ht="51" customHeight="1" x14ac:dyDescent="0.2">
      <c r="A1618" s="1">
        <v>1611</v>
      </c>
      <c r="B1618" s="84" t="s">
        <v>57</v>
      </c>
      <c r="C1618" s="45" t="s">
        <v>58</v>
      </c>
      <c r="D1618" s="45" t="s">
        <v>3637</v>
      </c>
      <c r="E1618" s="45" t="s">
        <v>16</v>
      </c>
      <c r="F1618" s="47" t="s">
        <v>3638</v>
      </c>
      <c r="G1618" s="45" t="s">
        <v>27</v>
      </c>
      <c r="H1618" s="45"/>
      <c r="I1618" s="45"/>
      <c r="J1618" s="45">
        <v>1436134</v>
      </c>
      <c r="K1618" s="45">
        <v>1</v>
      </c>
      <c r="L1618" s="48">
        <v>8875308</v>
      </c>
      <c r="M1618" s="48">
        <v>6</v>
      </c>
      <c r="N1618" s="48"/>
      <c r="O1618" s="48"/>
      <c r="P1618" s="50"/>
      <c r="Q1618" s="50"/>
      <c r="R1618" s="9">
        <f t="shared" si="39"/>
        <v>10311442</v>
      </c>
      <c r="S1618" s="45">
        <v>14</v>
      </c>
      <c r="T1618" s="45" t="s">
        <v>5930</v>
      </c>
      <c r="U1618" s="45" t="s">
        <v>4413</v>
      </c>
      <c r="V1618" s="45" t="s">
        <v>5987</v>
      </c>
      <c r="W1618" s="49"/>
    </row>
    <row r="1619" spans="1:24" s="51" customFormat="1" ht="51" customHeight="1" x14ac:dyDescent="0.2">
      <c r="A1619" s="1">
        <v>1612</v>
      </c>
      <c r="B1619" s="113" t="s">
        <v>34</v>
      </c>
      <c r="C1619" s="45" t="s">
        <v>5988</v>
      </c>
      <c r="D1619" s="45" t="s">
        <v>5989</v>
      </c>
      <c r="E1619" s="45" t="s">
        <v>16</v>
      </c>
      <c r="F1619" s="47" t="s">
        <v>5990</v>
      </c>
      <c r="G1619" s="45" t="s">
        <v>20</v>
      </c>
      <c r="H1619" s="45">
        <v>7754109.6679999996</v>
      </c>
      <c r="I1619" s="45">
        <v>145</v>
      </c>
      <c r="J1619" s="45">
        <v>226740.862016</v>
      </c>
      <c r="K1619" s="45">
        <v>4</v>
      </c>
      <c r="L1619" s="48"/>
      <c r="M1619" s="48"/>
      <c r="N1619" s="48"/>
      <c r="O1619" s="48"/>
      <c r="P1619" s="46"/>
      <c r="Q1619" s="46"/>
      <c r="R1619" s="9">
        <f t="shared" si="39"/>
        <v>7980850.5300159995</v>
      </c>
      <c r="S1619" s="45">
        <v>153</v>
      </c>
      <c r="T1619" s="45" t="s">
        <v>5930</v>
      </c>
      <c r="U1619" s="45" t="s">
        <v>24</v>
      </c>
      <c r="V1619" s="45" t="s">
        <v>5991</v>
      </c>
      <c r="W1619" s="49" t="s">
        <v>5958</v>
      </c>
    </row>
    <row r="1620" spans="1:24" s="51" customFormat="1" ht="51" customHeight="1" x14ac:dyDescent="0.2">
      <c r="A1620" s="1">
        <v>1613</v>
      </c>
      <c r="B1620" s="113" t="s">
        <v>5953</v>
      </c>
      <c r="C1620" s="45" t="s">
        <v>5973</v>
      </c>
      <c r="D1620" s="45" t="s">
        <v>5992</v>
      </c>
      <c r="E1620" s="45" t="s">
        <v>16</v>
      </c>
      <c r="F1620" s="47" t="s">
        <v>5956</v>
      </c>
      <c r="G1620" s="45" t="s">
        <v>27</v>
      </c>
      <c r="H1620" s="45">
        <v>745120</v>
      </c>
      <c r="I1620" s="45">
        <v>96</v>
      </c>
      <c r="J1620" s="45">
        <v>789827.20000000007</v>
      </c>
      <c r="K1620" s="45">
        <v>96</v>
      </c>
      <c r="L1620" s="48">
        <v>837216.83200000017</v>
      </c>
      <c r="M1620" s="48">
        <v>96</v>
      </c>
      <c r="N1620" s="48">
        <v>887449.84192000027</v>
      </c>
      <c r="O1620" s="48">
        <v>96</v>
      </c>
      <c r="P1620" s="114">
        <v>940696.83243520034</v>
      </c>
      <c r="Q1620" s="114">
        <v>96</v>
      </c>
      <c r="R1620" s="9">
        <f t="shared" si="39"/>
        <v>4200310.7063552011</v>
      </c>
      <c r="S1620" s="114">
        <v>480</v>
      </c>
      <c r="T1620" s="45" t="s">
        <v>5930</v>
      </c>
      <c r="U1620" s="45" t="s">
        <v>24</v>
      </c>
      <c r="V1620" s="45" t="s">
        <v>5957</v>
      </c>
      <c r="W1620" s="115" t="s">
        <v>5958</v>
      </c>
    </row>
    <row r="1621" spans="1:24" s="51" customFormat="1" ht="51" customHeight="1" x14ac:dyDescent="0.2">
      <c r="A1621" s="1">
        <v>1614</v>
      </c>
      <c r="B1621" s="84" t="s">
        <v>5993</v>
      </c>
      <c r="C1621" s="45" t="s">
        <v>5994</v>
      </c>
      <c r="D1621" s="45" t="s">
        <v>5995</v>
      </c>
      <c r="E1621" s="45" t="s">
        <v>16</v>
      </c>
      <c r="F1621" s="47" t="s">
        <v>5996</v>
      </c>
      <c r="G1621" s="45" t="s">
        <v>27</v>
      </c>
      <c r="H1621" s="45">
        <v>660637</v>
      </c>
      <c r="I1621" s="45">
        <v>2</v>
      </c>
      <c r="J1621" s="45"/>
      <c r="K1621" s="45"/>
      <c r="L1621" s="45">
        <v>300000</v>
      </c>
      <c r="M1621" s="45">
        <v>1</v>
      </c>
      <c r="N1621" s="48"/>
      <c r="O1621" s="48"/>
      <c r="P1621" s="50"/>
      <c r="Q1621" s="50"/>
      <c r="R1621" s="9">
        <f t="shared" si="39"/>
        <v>960637</v>
      </c>
      <c r="S1621" s="45">
        <v>5</v>
      </c>
      <c r="T1621" s="45" t="s">
        <v>5930</v>
      </c>
      <c r="U1621" s="45" t="s">
        <v>5997</v>
      </c>
      <c r="V1621" s="45" t="s">
        <v>5998</v>
      </c>
      <c r="W1621" s="49"/>
    </row>
    <row r="1622" spans="1:24" s="51" customFormat="1" ht="51" customHeight="1" x14ac:dyDescent="0.2">
      <c r="A1622" s="1">
        <v>1615</v>
      </c>
      <c r="B1622" s="113" t="s">
        <v>5999</v>
      </c>
      <c r="C1622" s="46" t="s">
        <v>6000</v>
      </c>
      <c r="D1622" s="46" t="s">
        <v>6001</v>
      </c>
      <c r="E1622" s="45" t="s">
        <v>16</v>
      </c>
      <c r="F1622" s="47" t="s">
        <v>6002</v>
      </c>
      <c r="G1622" s="45" t="s">
        <v>27</v>
      </c>
      <c r="H1622" s="45">
        <v>968000</v>
      </c>
      <c r="I1622" s="45">
        <v>1</v>
      </c>
      <c r="J1622" s="45">
        <v>1597033</v>
      </c>
      <c r="K1622" s="45">
        <v>1</v>
      </c>
      <c r="L1622" s="45">
        <v>1692855</v>
      </c>
      <c r="M1622" s="45">
        <v>1</v>
      </c>
      <c r="N1622" s="45"/>
      <c r="O1622" s="45"/>
      <c r="P1622" s="46"/>
      <c r="Q1622" s="46"/>
      <c r="R1622" s="9">
        <f t="shared" si="39"/>
        <v>4257888</v>
      </c>
      <c r="S1622" s="45">
        <v>4</v>
      </c>
      <c r="T1622" s="45" t="s">
        <v>5930</v>
      </c>
      <c r="U1622" s="45" t="s">
        <v>24</v>
      </c>
      <c r="V1622" s="45" t="s">
        <v>6003</v>
      </c>
      <c r="W1622" s="49" t="s">
        <v>5958</v>
      </c>
    </row>
    <row r="1623" spans="1:24" s="51" customFormat="1" ht="51" customHeight="1" x14ac:dyDescent="0.2">
      <c r="A1623" s="1">
        <v>1616</v>
      </c>
      <c r="B1623" s="113" t="s">
        <v>6004</v>
      </c>
      <c r="C1623" s="46" t="s">
        <v>5966</v>
      </c>
      <c r="D1623" s="46" t="s">
        <v>6005</v>
      </c>
      <c r="E1623" s="45" t="s">
        <v>16</v>
      </c>
      <c r="F1623" s="47" t="s">
        <v>6006</v>
      </c>
      <c r="G1623" s="45" t="s">
        <v>27</v>
      </c>
      <c r="H1623" s="45">
        <v>388401</v>
      </c>
      <c r="I1623" s="45">
        <v>39</v>
      </c>
      <c r="J1623" s="45">
        <v>411705.06</v>
      </c>
      <c r="K1623" s="45">
        <v>39</v>
      </c>
      <c r="L1623" s="45">
        <v>436407.36360000004</v>
      </c>
      <c r="M1623" s="45">
        <v>39</v>
      </c>
      <c r="N1623" s="45">
        <v>462591.80541600008</v>
      </c>
      <c r="O1623" s="45">
        <v>39</v>
      </c>
      <c r="P1623" s="114">
        <v>490347.31374096009</v>
      </c>
      <c r="Q1623" s="114">
        <v>39</v>
      </c>
      <c r="R1623" s="9">
        <f t="shared" si="39"/>
        <v>2189452.5427569603</v>
      </c>
      <c r="S1623" s="114">
        <v>195</v>
      </c>
      <c r="T1623" s="45" t="s">
        <v>5930</v>
      </c>
      <c r="U1623" s="45" t="s">
        <v>24</v>
      </c>
      <c r="V1623" s="45" t="s">
        <v>5976</v>
      </c>
      <c r="W1623" s="115" t="s">
        <v>5958</v>
      </c>
    </row>
    <row r="1624" spans="1:24" s="51" customFormat="1" ht="51" customHeight="1" x14ac:dyDescent="0.2">
      <c r="A1624" s="1">
        <v>1617</v>
      </c>
      <c r="B1624" s="113" t="s">
        <v>6007</v>
      </c>
      <c r="C1624" s="46" t="s">
        <v>5944</v>
      </c>
      <c r="D1624" s="46" t="s">
        <v>6008</v>
      </c>
      <c r="E1624" s="45" t="s">
        <v>16</v>
      </c>
      <c r="F1624" s="47" t="s">
        <v>6009</v>
      </c>
      <c r="G1624" s="45" t="s">
        <v>27</v>
      </c>
      <c r="H1624" s="45"/>
      <c r="I1624" s="45"/>
      <c r="J1624" s="45"/>
      <c r="K1624" s="45"/>
      <c r="L1624" s="45">
        <v>6993037.9293052899</v>
      </c>
      <c r="M1624" s="45">
        <v>1</v>
      </c>
      <c r="N1624" s="45"/>
      <c r="O1624" s="45"/>
      <c r="P1624" s="50"/>
      <c r="Q1624" s="50"/>
      <c r="R1624" s="9">
        <f t="shared" si="39"/>
        <v>6993037.9293052899</v>
      </c>
      <c r="S1624" s="45">
        <v>1</v>
      </c>
      <c r="T1624" s="45" t="s">
        <v>5930</v>
      </c>
      <c r="U1624" s="45" t="s">
        <v>24</v>
      </c>
      <c r="V1624" s="45" t="s">
        <v>6010</v>
      </c>
      <c r="W1624" s="49" t="s">
        <v>5941</v>
      </c>
      <c r="X1624" s="49" t="s">
        <v>5965</v>
      </c>
    </row>
    <row r="1625" spans="1:24" s="51" customFormat="1" ht="51" customHeight="1" x14ac:dyDescent="0.2">
      <c r="A1625" s="1">
        <v>1618</v>
      </c>
      <c r="B1625" s="113" t="s">
        <v>6011</v>
      </c>
      <c r="C1625" s="46" t="s">
        <v>6012</v>
      </c>
      <c r="D1625" s="46" t="s">
        <v>6013</v>
      </c>
      <c r="E1625" s="45" t="s">
        <v>16</v>
      </c>
      <c r="F1625" s="47" t="s">
        <v>6014</v>
      </c>
      <c r="G1625" s="45" t="s">
        <v>27</v>
      </c>
      <c r="H1625" s="45">
        <v>2977876.089344</v>
      </c>
      <c r="I1625" s="45">
        <v>1</v>
      </c>
      <c r="J1625" s="45">
        <v>3096991.1329177599</v>
      </c>
      <c r="K1625" s="45">
        <v>1</v>
      </c>
      <c r="L1625" s="48"/>
      <c r="M1625" s="48"/>
      <c r="N1625" s="48"/>
      <c r="O1625" s="48"/>
      <c r="P1625" s="50"/>
      <c r="Q1625" s="50"/>
      <c r="R1625" s="9">
        <f t="shared" si="39"/>
        <v>6074867.2222617604</v>
      </c>
      <c r="S1625" s="45">
        <v>2</v>
      </c>
      <c r="T1625" s="45" t="s">
        <v>5930</v>
      </c>
      <c r="U1625" s="45" t="s">
        <v>24</v>
      </c>
      <c r="V1625" s="45" t="s">
        <v>6015</v>
      </c>
      <c r="W1625" s="49" t="s">
        <v>5941</v>
      </c>
      <c r="X1625" s="49" t="s">
        <v>5965</v>
      </c>
    </row>
    <row r="1626" spans="1:24" s="51" customFormat="1" ht="51" customHeight="1" x14ac:dyDescent="0.2">
      <c r="A1626" s="1">
        <v>1619</v>
      </c>
      <c r="B1626" s="113" t="s">
        <v>6016</v>
      </c>
      <c r="C1626" s="46" t="s">
        <v>79</v>
      </c>
      <c r="D1626" s="46" t="s">
        <v>6017</v>
      </c>
      <c r="E1626" s="45" t="s">
        <v>16</v>
      </c>
      <c r="F1626" s="47" t="s">
        <v>6018</v>
      </c>
      <c r="G1626" s="45" t="s">
        <v>27</v>
      </c>
      <c r="H1626" s="45">
        <v>5182409.3035519999</v>
      </c>
      <c r="I1626" s="45">
        <v>1</v>
      </c>
      <c r="J1626" s="45"/>
      <c r="K1626" s="45"/>
      <c r="L1626" s="48"/>
      <c r="M1626" s="48"/>
      <c r="N1626" s="48"/>
      <c r="O1626" s="48"/>
      <c r="P1626" s="50"/>
      <c r="Q1626" s="50"/>
      <c r="R1626" s="9">
        <f t="shared" si="39"/>
        <v>5182409.3035519999</v>
      </c>
      <c r="S1626" s="45">
        <v>1</v>
      </c>
      <c r="T1626" s="45" t="s">
        <v>5930</v>
      </c>
      <c r="U1626" s="45" t="s">
        <v>24</v>
      </c>
      <c r="V1626" s="45" t="s">
        <v>6019</v>
      </c>
      <c r="W1626" s="49" t="s">
        <v>5941</v>
      </c>
      <c r="X1626" s="49" t="s">
        <v>5965</v>
      </c>
    </row>
    <row r="1627" spans="1:24" s="51" customFormat="1" ht="51" customHeight="1" x14ac:dyDescent="0.2">
      <c r="A1627" s="1">
        <v>1620</v>
      </c>
      <c r="B1627" s="113" t="s">
        <v>6020</v>
      </c>
      <c r="C1627" s="46" t="s">
        <v>4208</v>
      </c>
      <c r="D1627" s="46" t="s">
        <v>6021</v>
      </c>
      <c r="E1627" s="45" t="s">
        <v>16</v>
      </c>
      <c r="F1627" s="47" t="s">
        <v>6022</v>
      </c>
      <c r="G1627" s="45" t="s">
        <v>27</v>
      </c>
      <c r="H1627" s="45">
        <v>4516830.649344</v>
      </c>
      <c r="I1627" s="45">
        <v>1</v>
      </c>
      <c r="J1627" s="45"/>
      <c r="K1627" s="45"/>
      <c r="L1627" s="48"/>
      <c r="M1627" s="48"/>
      <c r="N1627" s="48"/>
      <c r="O1627" s="48"/>
      <c r="P1627" s="50"/>
      <c r="Q1627" s="50"/>
      <c r="R1627" s="9">
        <f t="shared" si="39"/>
        <v>4516830.649344</v>
      </c>
      <c r="S1627" s="45">
        <v>1</v>
      </c>
      <c r="T1627" s="45" t="s">
        <v>5930</v>
      </c>
      <c r="U1627" s="45" t="s">
        <v>24</v>
      </c>
      <c r="V1627" s="45" t="s">
        <v>6023</v>
      </c>
      <c r="W1627" s="49" t="s">
        <v>5941</v>
      </c>
      <c r="X1627" s="49" t="s">
        <v>5965</v>
      </c>
    </row>
    <row r="1628" spans="1:24" s="51" customFormat="1" ht="51" customHeight="1" x14ac:dyDescent="0.2">
      <c r="A1628" s="1">
        <v>1621</v>
      </c>
      <c r="B1628" s="113" t="s">
        <v>6024</v>
      </c>
      <c r="C1628" s="46" t="s">
        <v>6025</v>
      </c>
      <c r="D1628" s="46" t="s">
        <v>6026</v>
      </c>
      <c r="E1628" s="45" t="s">
        <v>16</v>
      </c>
      <c r="F1628" s="47" t="s">
        <v>6027</v>
      </c>
      <c r="G1628" s="45" t="s">
        <v>27</v>
      </c>
      <c r="H1628" s="45">
        <v>4066028.72</v>
      </c>
      <c r="I1628" s="45">
        <v>1</v>
      </c>
      <c r="J1628" s="45"/>
      <c r="K1628" s="45"/>
      <c r="L1628" s="48"/>
      <c r="M1628" s="48"/>
      <c r="N1628" s="48"/>
      <c r="O1628" s="48"/>
      <c r="P1628" s="50"/>
      <c r="Q1628" s="50"/>
      <c r="R1628" s="9">
        <f t="shared" si="39"/>
        <v>4066028.72</v>
      </c>
      <c r="S1628" s="45">
        <v>1</v>
      </c>
      <c r="T1628" s="45" t="s">
        <v>5930</v>
      </c>
      <c r="U1628" s="45" t="s">
        <v>3684</v>
      </c>
      <c r="V1628" s="45" t="s">
        <v>6028</v>
      </c>
      <c r="W1628" s="49" t="s">
        <v>5941</v>
      </c>
      <c r="X1628" s="49" t="s">
        <v>5965</v>
      </c>
    </row>
    <row r="1629" spans="1:24" s="51" customFormat="1" ht="51" customHeight="1" x14ac:dyDescent="0.2">
      <c r="A1629" s="1">
        <v>1622</v>
      </c>
      <c r="B1629" s="84" t="s">
        <v>6029</v>
      </c>
      <c r="C1629" s="46" t="s">
        <v>6030</v>
      </c>
      <c r="D1629" s="46" t="s">
        <v>6031</v>
      </c>
      <c r="E1629" s="45" t="s">
        <v>16</v>
      </c>
      <c r="F1629" s="47" t="s">
        <v>6032</v>
      </c>
      <c r="G1629" s="45" t="s">
        <v>27</v>
      </c>
      <c r="H1629" s="45"/>
      <c r="I1629" s="45"/>
      <c r="J1629" s="45">
        <v>1969464</v>
      </c>
      <c r="K1629" s="45">
        <v>4</v>
      </c>
      <c r="L1629" s="48"/>
      <c r="M1629" s="48"/>
      <c r="N1629" s="48"/>
      <c r="O1629" s="48"/>
      <c r="P1629" s="50"/>
      <c r="Q1629" s="50"/>
      <c r="R1629" s="9">
        <f t="shared" si="39"/>
        <v>1969464</v>
      </c>
      <c r="S1629" s="45">
        <v>5</v>
      </c>
      <c r="T1629" s="45" t="s">
        <v>5930</v>
      </c>
      <c r="U1629" s="45" t="s">
        <v>24</v>
      </c>
      <c r="V1629" s="45" t="s">
        <v>6033</v>
      </c>
      <c r="W1629" s="49"/>
    </row>
    <row r="1630" spans="1:24" s="51" customFormat="1" ht="51" customHeight="1" x14ac:dyDescent="0.2">
      <c r="A1630" s="1">
        <v>1623</v>
      </c>
      <c r="B1630" s="113" t="s">
        <v>6035</v>
      </c>
      <c r="C1630" s="46" t="s">
        <v>6036</v>
      </c>
      <c r="D1630" s="46" t="s">
        <v>6037</v>
      </c>
      <c r="E1630" s="45" t="s">
        <v>16</v>
      </c>
      <c r="F1630" s="47" t="s">
        <v>6038</v>
      </c>
      <c r="G1630" s="45" t="s">
        <v>27</v>
      </c>
      <c r="H1630" s="45"/>
      <c r="I1630" s="45"/>
      <c r="J1630" s="45">
        <v>605988</v>
      </c>
      <c r="K1630" s="45">
        <v>1</v>
      </c>
      <c r="L1630" s="48"/>
      <c r="M1630" s="48"/>
      <c r="N1630" s="48"/>
      <c r="O1630" s="48"/>
      <c r="P1630" s="46"/>
      <c r="Q1630" s="46"/>
      <c r="R1630" s="9">
        <f t="shared" si="39"/>
        <v>605988</v>
      </c>
      <c r="S1630" s="45">
        <v>1</v>
      </c>
      <c r="T1630" s="45" t="s">
        <v>5930</v>
      </c>
      <c r="U1630" s="45" t="s">
        <v>24</v>
      </c>
      <c r="V1630" s="45" t="s">
        <v>6003</v>
      </c>
      <c r="W1630" s="49" t="s">
        <v>5958</v>
      </c>
    </row>
    <row r="1631" spans="1:24" s="51" customFormat="1" ht="51" customHeight="1" x14ac:dyDescent="0.2">
      <c r="A1631" s="1">
        <v>1624</v>
      </c>
      <c r="B1631" s="113" t="s">
        <v>5953</v>
      </c>
      <c r="C1631" s="45" t="s">
        <v>6039</v>
      </c>
      <c r="D1631" s="45" t="s">
        <v>6040</v>
      </c>
      <c r="E1631" s="45" t="s">
        <v>16</v>
      </c>
      <c r="F1631" s="47" t="s">
        <v>5956</v>
      </c>
      <c r="G1631" s="45" t="s">
        <v>27</v>
      </c>
      <c r="H1631" s="45">
        <v>273700</v>
      </c>
      <c r="I1631" s="45">
        <v>7</v>
      </c>
      <c r="J1631" s="45">
        <v>290122</v>
      </c>
      <c r="K1631" s="45">
        <v>7</v>
      </c>
      <c r="L1631" s="48">
        <v>307529.32</v>
      </c>
      <c r="M1631" s="48">
        <v>7</v>
      </c>
      <c r="N1631" s="48">
        <v>325981.07920000004</v>
      </c>
      <c r="O1631" s="48">
        <v>7</v>
      </c>
      <c r="P1631" s="114">
        <v>345539.94395200006</v>
      </c>
      <c r="Q1631" s="114">
        <v>7</v>
      </c>
      <c r="R1631" s="9">
        <f t="shared" si="39"/>
        <v>1542872.3431520001</v>
      </c>
      <c r="S1631" s="114">
        <v>35</v>
      </c>
      <c r="T1631" s="45" t="s">
        <v>5930</v>
      </c>
      <c r="U1631" s="45" t="s">
        <v>24</v>
      </c>
      <c r="V1631" s="45" t="s">
        <v>5957</v>
      </c>
      <c r="W1631" s="115" t="s">
        <v>5958</v>
      </c>
    </row>
    <row r="1632" spans="1:24" s="51" customFormat="1" ht="51" customHeight="1" x14ac:dyDescent="0.2">
      <c r="A1632" s="1">
        <v>1625</v>
      </c>
      <c r="B1632" s="113" t="s">
        <v>6041</v>
      </c>
      <c r="C1632" s="46" t="s">
        <v>5475</v>
      </c>
      <c r="D1632" s="46" t="s">
        <v>6042</v>
      </c>
      <c r="E1632" s="45" t="s">
        <v>16</v>
      </c>
      <c r="F1632" s="47" t="s">
        <v>6043</v>
      </c>
      <c r="G1632" s="45" t="s">
        <v>27</v>
      </c>
      <c r="H1632" s="45"/>
      <c r="I1632" s="45"/>
      <c r="J1632" s="45"/>
      <c r="K1632" s="45"/>
      <c r="L1632" s="45">
        <v>2313512.2882559998</v>
      </c>
      <c r="M1632" s="45">
        <v>1</v>
      </c>
      <c r="N1632" s="45"/>
      <c r="O1632" s="45"/>
      <c r="P1632" s="50"/>
      <c r="Q1632" s="50"/>
      <c r="R1632" s="9">
        <f t="shared" si="39"/>
        <v>2313512.2882559998</v>
      </c>
      <c r="S1632" s="45">
        <v>1</v>
      </c>
      <c r="T1632" s="45" t="s">
        <v>5930</v>
      </c>
      <c r="U1632" s="45" t="s">
        <v>24</v>
      </c>
      <c r="V1632" s="45" t="s">
        <v>6044</v>
      </c>
      <c r="W1632" s="49" t="s">
        <v>5941</v>
      </c>
      <c r="X1632" s="49" t="s">
        <v>5965</v>
      </c>
    </row>
    <row r="1633" spans="1:24" s="51" customFormat="1" ht="51" customHeight="1" x14ac:dyDescent="0.2">
      <c r="A1633" s="1">
        <v>1626</v>
      </c>
      <c r="B1633" s="84" t="s">
        <v>6047</v>
      </c>
      <c r="C1633" s="46" t="s">
        <v>6048</v>
      </c>
      <c r="D1633" s="46" t="s">
        <v>6049</v>
      </c>
      <c r="E1633" s="45" t="s">
        <v>16</v>
      </c>
      <c r="F1633" s="47" t="s">
        <v>6050</v>
      </c>
      <c r="G1633" s="45" t="s">
        <v>27</v>
      </c>
      <c r="H1633" s="45">
        <v>1000000</v>
      </c>
      <c r="I1633" s="45">
        <v>1</v>
      </c>
      <c r="J1633" s="45"/>
      <c r="K1633" s="45"/>
      <c r="L1633" s="45">
        <v>1000000</v>
      </c>
      <c r="M1633" s="45">
        <v>1</v>
      </c>
      <c r="N1633" s="45"/>
      <c r="O1633" s="45"/>
      <c r="P1633" s="50"/>
      <c r="Q1633" s="50"/>
      <c r="R1633" s="9">
        <f t="shared" si="39"/>
        <v>2000000</v>
      </c>
      <c r="S1633" s="45">
        <v>3</v>
      </c>
      <c r="T1633" s="45" t="s">
        <v>5930</v>
      </c>
      <c r="U1633" s="45" t="s">
        <v>24</v>
      </c>
      <c r="V1633" s="45" t="s">
        <v>6051</v>
      </c>
      <c r="W1633" s="49"/>
    </row>
    <row r="1634" spans="1:24" s="51" customFormat="1" ht="51" customHeight="1" x14ac:dyDescent="0.2">
      <c r="A1634" s="1">
        <v>1627</v>
      </c>
      <c r="B1634" s="84" t="s">
        <v>6052</v>
      </c>
      <c r="C1634" s="46" t="s">
        <v>6053</v>
      </c>
      <c r="D1634" s="46" t="s">
        <v>6054</v>
      </c>
      <c r="E1634" s="45" t="s">
        <v>16</v>
      </c>
      <c r="F1634" s="47" t="s">
        <v>6055</v>
      </c>
      <c r="G1634" s="45" t="s">
        <v>27</v>
      </c>
      <c r="H1634" s="45">
        <v>363390</v>
      </c>
      <c r="I1634" s="45">
        <v>10</v>
      </c>
      <c r="J1634" s="45">
        <v>363900</v>
      </c>
      <c r="K1634" s="45">
        <v>10</v>
      </c>
      <c r="L1634" s="45"/>
      <c r="M1634" s="45"/>
      <c r="N1634" s="45"/>
      <c r="O1634" s="45"/>
      <c r="P1634" s="50"/>
      <c r="Q1634" s="50"/>
      <c r="R1634" s="9">
        <f t="shared" si="39"/>
        <v>727290</v>
      </c>
      <c r="S1634" s="45">
        <v>25</v>
      </c>
      <c r="T1634" s="45" t="s">
        <v>5930</v>
      </c>
      <c r="U1634" s="45" t="s">
        <v>24</v>
      </c>
      <c r="V1634" s="45" t="s">
        <v>6056</v>
      </c>
      <c r="W1634" s="49"/>
    </row>
    <row r="1635" spans="1:24" s="51" customFormat="1" ht="51" customHeight="1" x14ac:dyDescent="0.2">
      <c r="A1635" s="1">
        <v>1628</v>
      </c>
      <c r="B1635" s="84" t="s">
        <v>6057</v>
      </c>
      <c r="C1635" s="46" t="s">
        <v>6053</v>
      </c>
      <c r="D1635" s="46" t="s">
        <v>6054</v>
      </c>
      <c r="E1635" s="45" t="s">
        <v>16</v>
      </c>
      <c r="F1635" s="47" t="s">
        <v>6058</v>
      </c>
      <c r="G1635" s="45" t="s">
        <v>27</v>
      </c>
      <c r="H1635" s="45">
        <v>181695</v>
      </c>
      <c r="I1635" s="45">
        <v>5</v>
      </c>
      <c r="J1635" s="45">
        <v>290712</v>
      </c>
      <c r="K1635" s="45">
        <v>8</v>
      </c>
      <c r="L1635" s="45"/>
      <c r="M1635" s="45"/>
      <c r="N1635" s="45"/>
      <c r="O1635" s="45"/>
      <c r="P1635" s="50"/>
      <c r="Q1635" s="50"/>
      <c r="R1635" s="9">
        <f t="shared" si="39"/>
        <v>472407</v>
      </c>
      <c r="S1635" s="45">
        <v>23</v>
      </c>
      <c r="T1635" s="45" t="s">
        <v>5930</v>
      </c>
      <c r="U1635" s="45" t="s">
        <v>24</v>
      </c>
      <c r="V1635" s="45" t="s">
        <v>6056</v>
      </c>
      <c r="W1635" s="49"/>
    </row>
    <row r="1636" spans="1:24" s="51" customFormat="1" ht="51" customHeight="1" x14ac:dyDescent="0.2">
      <c r="A1636" s="1">
        <v>1629</v>
      </c>
      <c r="B1636" s="84" t="s">
        <v>6059</v>
      </c>
      <c r="C1636" s="46" t="s">
        <v>6053</v>
      </c>
      <c r="D1636" s="46" t="s">
        <v>6054</v>
      </c>
      <c r="E1636" s="45" t="s">
        <v>16</v>
      </c>
      <c r="F1636" s="47" t="s">
        <v>6060</v>
      </c>
      <c r="G1636" s="45" t="s">
        <v>27</v>
      </c>
      <c r="H1636" s="45">
        <v>560090</v>
      </c>
      <c r="I1636" s="45">
        <v>10</v>
      </c>
      <c r="J1636" s="45">
        <v>840135</v>
      </c>
      <c r="K1636" s="45">
        <v>15</v>
      </c>
      <c r="L1636" s="45">
        <v>280045</v>
      </c>
      <c r="M1636" s="45">
        <v>5</v>
      </c>
      <c r="N1636" s="45"/>
      <c r="O1636" s="45"/>
      <c r="P1636" s="50"/>
      <c r="Q1636" s="50"/>
      <c r="R1636" s="9">
        <f t="shared" si="39"/>
        <v>1680270</v>
      </c>
      <c r="S1636" s="45">
        <v>36</v>
      </c>
      <c r="T1636" s="45" t="s">
        <v>5930</v>
      </c>
      <c r="U1636" s="45" t="s">
        <v>24</v>
      </c>
      <c r="V1636" s="45" t="s">
        <v>6056</v>
      </c>
      <c r="W1636" s="49"/>
    </row>
    <row r="1637" spans="1:24" s="51" customFormat="1" ht="51" customHeight="1" x14ac:dyDescent="0.2">
      <c r="A1637" s="1">
        <v>1630</v>
      </c>
      <c r="B1637" s="84" t="s">
        <v>6061</v>
      </c>
      <c r="C1637" s="46" t="s">
        <v>6062</v>
      </c>
      <c r="D1637" s="46" t="s">
        <v>6063</v>
      </c>
      <c r="E1637" s="45" t="s">
        <v>16</v>
      </c>
      <c r="F1637" s="47" t="s">
        <v>6064</v>
      </c>
      <c r="G1637" s="45" t="s">
        <v>27</v>
      </c>
      <c r="H1637" s="45">
        <v>1907560</v>
      </c>
      <c r="I1637" s="45">
        <v>2</v>
      </c>
      <c r="J1637" s="46"/>
      <c r="K1637" s="46"/>
      <c r="L1637" s="45">
        <v>3065067</v>
      </c>
      <c r="M1637" s="45">
        <v>3</v>
      </c>
      <c r="N1637" s="45"/>
      <c r="O1637" s="45"/>
      <c r="P1637" s="50"/>
      <c r="Q1637" s="50"/>
      <c r="R1637" s="9">
        <f t="shared" si="39"/>
        <v>4972627</v>
      </c>
      <c r="S1637" s="45">
        <v>12</v>
      </c>
      <c r="T1637" s="45" t="s">
        <v>5930</v>
      </c>
      <c r="U1637" s="45" t="s">
        <v>22</v>
      </c>
      <c r="V1637" s="45" t="s">
        <v>6065</v>
      </c>
      <c r="W1637" s="49"/>
    </row>
    <row r="1638" spans="1:24" s="51" customFormat="1" ht="51" customHeight="1" x14ac:dyDescent="0.2">
      <c r="A1638" s="1">
        <v>1631</v>
      </c>
      <c r="B1638" s="113" t="s">
        <v>6066</v>
      </c>
      <c r="C1638" s="46" t="s">
        <v>6067</v>
      </c>
      <c r="D1638" s="46" t="s">
        <v>6068</v>
      </c>
      <c r="E1638" s="46" t="s">
        <v>3519</v>
      </c>
      <c r="F1638" s="47" t="s">
        <v>6069</v>
      </c>
      <c r="G1638" s="45" t="s">
        <v>27</v>
      </c>
      <c r="H1638" s="45">
        <v>1560133.29</v>
      </c>
      <c r="I1638" s="45">
        <v>41</v>
      </c>
      <c r="J1638" s="45">
        <v>1653741.2874</v>
      </c>
      <c r="K1638" s="45">
        <v>41</v>
      </c>
      <c r="L1638" s="45">
        <v>1752965.7646440002</v>
      </c>
      <c r="M1638" s="45">
        <v>41</v>
      </c>
      <c r="N1638" s="45">
        <v>1858143.7105226403</v>
      </c>
      <c r="O1638" s="45">
        <v>41</v>
      </c>
      <c r="P1638" s="114">
        <v>1969632.3331539987</v>
      </c>
      <c r="Q1638" s="114">
        <v>41</v>
      </c>
      <c r="R1638" s="9">
        <f t="shared" si="39"/>
        <v>8794616.3857206386</v>
      </c>
      <c r="S1638" s="114">
        <v>205</v>
      </c>
      <c r="T1638" s="45" t="s">
        <v>5930</v>
      </c>
      <c r="U1638" s="45" t="s">
        <v>24</v>
      </c>
      <c r="V1638" s="45" t="s">
        <v>6070</v>
      </c>
      <c r="W1638" s="115" t="s">
        <v>5958</v>
      </c>
    </row>
    <row r="1639" spans="1:24" s="51" customFormat="1" ht="51" customHeight="1" x14ac:dyDescent="0.2">
      <c r="A1639" s="1">
        <v>1632</v>
      </c>
      <c r="B1639" s="113" t="s">
        <v>6071</v>
      </c>
      <c r="C1639" s="46" t="s">
        <v>5954</v>
      </c>
      <c r="D1639" s="46" t="s">
        <v>6072</v>
      </c>
      <c r="E1639" s="46" t="s">
        <v>3519</v>
      </c>
      <c r="F1639" s="47" t="s">
        <v>6073</v>
      </c>
      <c r="G1639" s="45" t="s">
        <v>27</v>
      </c>
      <c r="H1639" s="45">
        <v>806260</v>
      </c>
      <c r="I1639" s="45">
        <v>18</v>
      </c>
      <c r="J1639" s="45">
        <v>854635.60000000009</v>
      </c>
      <c r="K1639" s="45">
        <v>18</v>
      </c>
      <c r="L1639" s="45">
        <v>905913.73600000015</v>
      </c>
      <c r="M1639" s="45">
        <v>18</v>
      </c>
      <c r="N1639" s="45">
        <v>960268.56016000023</v>
      </c>
      <c r="O1639" s="45">
        <v>18</v>
      </c>
      <c r="P1639" s="114">
        <v>1017884.6737696003</v>
      </c>
      <c r="Q1639" s="114">
        <v>18</v>
      </c>
      <c r="R1639" s="9">
        <f t="shared" si="39"/>
        <v>4544962.5699296007</v>
      </c>
      <c r="S1639" s="114">
        <v>90</v>
      </c>
      <c r="T1639" s="45" t="s">
        <v>5930</v>
      </c>
      <c r="U1639" s="45" t="s">
        <v>24</v>
      </c>
      <c r="V1639" s="45" t="s">
        <v>6070</v>
      </c>
      <c r="W1639" s="115" t="s">
        <v>5958</v>
      </c>
    </row>
    <row r="1640" spans="1:24" s="51" customFormat="1" ht="51" customHeight="1" x14ac:dyDescent="0.2">
      <c r="A1640" s="1">
        <v>1633</v>
      </c>
      <c r="B1640" s="113" t="s">
        <v>6074</v>
      </c>
      <c r="C1640" s="46" t="s">
        <v>77</v>
      </c>
      <c r="D1640" s="46" t="s">
        <v>6075</v>
      </c>
      <c r="E1640" s="46" t="s">
        <v>6076</v>
      </c>
      <c r="F1640" s="47" t="s">
        <v>6077</v>
      </c>
      <c r="G1640" s="45" t="s">
        <v>27</v>
      </c>
      <c r="H1640" s="45">
        <v>1935050.67</v>
      </c>
      <c r="I1640" s="45">
        <v>760</v>
      </c>
      <c r="J1640" s="45">
        <v>2031803.2035000003</v>
      </c>
      <c r="K1640" s="45">
        <v>760</v>
      </c>
      <c r="L1640" s="45">
        <v>2133393.3636750001</v>
      </c>
      <c r="M1640" s="45">
        <v>760</v>
      </c>
      <c r="N1640" s="45"/>
      <c r="O1640" s="45"/>
      <c r="P1640" s="50"/>
      <c r="Q1640" s="50"/>
      <c r="R1640" s="9">
        <f t="shared" si="39"/>
        <v>6100247.2371750008</v>
      </c>
      <c r="S1640" s="45">
        <v>1520</v>
      </c>
      <c r="T1640" s="45" t="s">
        <v>5930</v>
      </c>
      <c r="U1640" s="45" t="s">
        <v>24</v>
      </c>
      <c r="V1640" s="45" t="s">
        <v>6078</v>
      </c>
      <c r="W1640" s="49" t="s">
        <v>5941</v>
      </c>
      <c r="X1640" s="49" t="s">
        <v>5965</v>
      </c>
    </row>
    <row r="1641" spans="1:24" s="51" customFormat="1" ht="51" customHeight="1" x14ac:dyDescent="0.2">
      <c r="A1641" s="1">
        <v>1634</v>
      </c>
      <c r="B1641" s="113" t="s">
        <v>6079</v>
      </c>
      <c r="C1641" s="46" t="s">
        <v>103</v>
      </c>
      <c r="D1641" s="46" t="s">
        <v>6080</v>
      </c>
      <c r="E1641" s="46" t="s">
        <v>15</v>
      </c>
      <c r="F1641" s="47" t="s">
        <v>6081</v>
      </c>
      <c r="G1641" s="45" t="s">
        <v>27</v>
      </c>
      <c r="H1641" s="45">
        <v>682760.38950000005</v>
      </c>
      <c r="I1641" s="45">
        <v>5</v>
      </c>
      <c r="J1641" s="45">
        <v>1014597.2130525002</v>
      </c>
      <c r="K1641" s="45">
        <v>7</v>
      </c>
      <c r="L1641" s="45">
        <v>752743.32942375005</v>
      </c>
      <c r="M1641" s="45">
        <v>5</v>
      </c>
      <c r="N1641" s="45"/>
      <c r="O1641" s="45"/>
      <c r="P1641" s="50"/>
      <c r="Q1641" s="50"/>
      <c r="R1641" s="9">
        <f t="shared" si="39"/>
        <v>2450100.9319762504</v>
      </c>
      <c r="S1641" s="45">
        <v>12</v>
      </c>
      <c r="T1641" s="45" t="s">
        <v>5930</v>
      </c>
      <c r="U1641" s="45" t="s">
        <v>24</v>
      </c>
      <c r="V1641" s="45" t="s">
        <v>41</v>
      </c>
      <c r="W1641" s="49" t="s">
        <v>5941</v>
      </c>
      <c r="X1641" s="225" t="s">
        <v>5942</v>
      </c>
    </row>
    <row r="1642" spans="1:24" s="51" customFormat="1" ht="51" customHeight="1" x14ac:dyDescent="0.2">
      <c r="A1642" s="1">
        <v>1635</v>
      </c>
      <c r="B1642" s="113" t="s">
        <v>6082</v>
      </c>
      <c r="C1642" s="46" t="s">
        <v>103</v>
      </c>
      <c r="D1642" s="46" t="s">
        <v>6083</v>
      </c>
      <c r="E1642" s="46" t="s">
        <v>15</v>
      </c>
      <c r="F1642" s="47" t="s">
        <v>6084</v>
      </c>
      <c r="G1642" s="45" t="s">
        <v>27</v>
      </c>
      <c r="H1642" s="45">
        <v>502870.09500000003</v>
      </c>
      <c r="I1642" s="45">
        <v>2</v>
      </c>
      <c r="J1642" s="45">
        <v>343951.22475000005</v>
      </c>
      <c r="K1642" s="45">
        <v>1</v>
      </c>
      <c r="L1642" s="45">
        <v>361148.78598750004</v>
      </c>
      <c r="M1642" s="45">
        <v>1</v>
      </c>
      <c r="N1642" s="45"/>
      <c r="O1642" s="45"/>
      <c r="P1642" s="50"/>
      <c r="Q1642" s="50"/>
      <c r="R1642" s="9">
        <f t="shared" si="39"/>
        <v>1207970.1057375001</v>
      </c>
      <c r="S1642" s="45">
        <v>3</v>
      </c>
      <c r="T1642" s="45" t="s">
        <v>5930</v>
      </c>
      <c r="U1642" s="45" t="s">
        <v>24</v>
      </c>
      <c r="V1642" s="45" t="s">
        <v>41</v>
      </c>
      <c r="W1642" s="49" t="s">
        <v>5941</v>
      </c>
      <c r="X1642" s="225" t="s">
        <v>5942</v>
      </c>
    </row>
    <row r="1643" spans="1:24" s="51" customFormat="1" ht="51" customHeight="1" x14ac:dyDescent="0.2">
      <c r="A1643" s="1">
        <v>1636</v>
      </c>
      <c r="B1643" s="113" t="s">
        <v>6079</v>
      </c>
      <c r="C1643" s="46" t="s">
        <v>103</v>
      </c>
      <c r="D1643" s="46" t="s">
        <v>6085</v>
      </c>
      <c r="E1643" s="46" t="s">
        <v>15</v>
      </c>
      <c r="F1643" s="47" t="s">
        <v>6086</v>
      </c>
      <c r="G1643" s="45" t="s">
        <v>27</v>
      </c>
      <c r="H1643" s="45">
        <v>177634.80000000002</v>
      </c>
      <c r="I1643" s="45">
        <v>2</v>
      </c>
      <c r="J1643" s="45">
        <v>186516.54000000004</v>
      </c>
      <c r="K1643" s="45">
        <v>2</v>
      </c>
      <c r="L1643" s="45">
        <v>410860.81974593259</v>
      </c>
      <c r="M1643" s="45">
        <v>3</v>
      </c>
      <c r="N1643" s="45"/>
      <c r="O1643" s="45"/>
      <c r="P1643" s="50"/>
      <c r="Q1643" s="50"/>
      <c r="R1643" s="9">
        <f t="shared" ref="R1643:R1683" si="40">H1643+J1643+L1643+N1643+P1643</f>
        <v>775012.15974593267</v>
      </c>
      <c r="S1643" s="45">
        <v>4</v>
      </c>
      <c r="T1643" s="45" t="s">
        <v>5930</v>
      </c>
      <c r="U1643" s="45" t="s">
        <v>24</v>
      </c>
      <c r="V1643" s="45" t="s">
        <v>41</v>
      </c>
      <c r="W1643" s="49" t="s">
        <v>5941</v>
      </c>
      <c r="X1643" s="225" t="s">
        <v>5942</v>
      </c>
    </row>
    <row r="1644" spans="1:24" s="51" customFormat="1" ht="51" customHeight="1" x14ac:dyDescent="0.2">
      <c r="A1644" s="1">
        <v>1637</v>
      </c>
      <c r="B1644" s="113" t="s">
        <v>6079</v>
      </c>
      <c r="C1644" s="46" t="s">
        <v>103</v>
      </c>
      <c r="D1644" s="46" t="s">
        <v>6087</v>
      </c>
      <c r="E1644" s="46" t="s">
        <v>15</v>
      </c>
      <c r="F1644" s="47" t="s">
        <v>6088</v>
      </c>
      <c r="G1644" s="45" t="s">
        <v>27</v>
      </c>
      <c r="H1644" s="45">
        <v>880877.61553050007</v>
      </c>
      <c r="I1644" s="45">
        <v>5</v>
      </c>
      <c r="J1644" s="45">
        <v>885849.26298750017</v>
      </c>
      <c r="K1644" s="45">
        <v>5</v>
      </c>
      <c r="L1644" s="45">
        <v>787769.47907437501</v>
      </c>
      <c r="M1644" s="45">
        <v>4</v>
      </c>
      <c r="N1644" s="45"/>
      <c r="O1644" s="45"/>
      <c r="P1644" s="50"/>
      <c r="Q1644" s="50"/>
      <c r="R1644" s="9">
        <f t="shared" si="40"/>
        <v>2554496.357592375</v>
      </c>
      <c r="S1644" s="45">
        <v>10</v>
      </c>
      <c r="T1644" s="45" t="s">
        <v>5930</v>
      </c>
      <c r="U1644" s="45" t="s">
        <v>24</v>
      </c>
      <c r="V1644" s="45" t="s">
        <v>41</v>
      </c>
      <c r="W1644" s="49" t="s">
        <v>5941</v>
      </c>
      <c r="X1644" s="225" t="s">
        <v>5942</v>
      </c>
    </row>
    <row r="1645" spans="1:24" s="51" customFormat="1" ht="51" customHeight="1" x14ac:dyDescent="0.2">
      <c r="A1645" s="1">
        <v>1638</v>
      </c>
      <c r="B1645" s="113" t="s">
        <v>6079</v>
      </c>
      <c r="C1645" s="46" t="s">
        <v>103</v>
      </c>
      <c r="D1645" s="46" t="s">
        <v>6089</v>
      </c>
      <c r="E1645" s="46" t="s">
        <v>15</v>
      </c>
      <c r="F1645" s="47" t="s">
        <v>6090</v>
      </c>
      <c r="G1645" s="45" t="s">
        <v>27</v>
      </c>
      <c r="H1645" s="45">
        <v>151924.5</v>
      </c>
      <c r="I1645" s="45">
        <v>1</v>
      </c>
      <c r="J1645" s="45">
        <v>159520.72500000001</v>
      </c>
      <c r="K1645" s="45">
        <v>1</v>
      </c>
      <c r="L1645" s="45">
        <v>167496.76125000001</v>
      </c>
      <c r="M1645" s="45">
        <v>1</v>
      </c>
      <c r="N1645" s="45"/>
      <c r="O1645" s="45"/>
      <c r="P1645" s="50"/>
      <c r="Q1645" s="50"/>
      <c r="R1645" s="9">
        <f t="shared" si="40"/>
        <v>478941.98624999996</v>
      </c>
      <c r="S1645" s="45">
        <v>2</v>
      </c>
      <c r="T1645" s="45" t="s">
        <v>5930</v>
      </c>
      <c r="U1645" s="45" t="s">
        <v>24</v>
      </c>
      <c r="V1645" s="45" t="s">
        <v>41</v>
      </c>
      <c r="W1645" s="49" t="s">
        <v>5941</v>
      </c>
      <c r="X1645" s="225" t="s">
        <v>5942</v>
      </c>
    </row>
    <row r="1646" spans="1:24" s="51" customFormat="1" ht="51" customHeight="1" x14ac:dyDescent="0.2">
      <c r="A1646" s="1">
        <v>1639</v>
      </c>
      <c r="B1646" s="113" t="s">
        <v>6091</v>
      </c>
      <c r="C1646" s="46" t="s">
        <v>6092</v>
      </c>
      <c r="D1646" s="46" t="s">
        <v>6093</v>
      </c>
      <c r="E1646" s="46" t="s">
        <v>15</v>
      </c>
      <c r="F1646" s="47" t="s">
        <v>6094</v>
      </c>
      <c r="G1646" s="45" t="s">
        <v>17</v>
      </c>
      <c r="H1646" s="45">
        <v>159671.36398500003</v>
      </c>
      <c r="I1646" s="45">
        <v>6.3999999999999995</v>
      </c>
      <c r="J1646" s="45"/>
      <c r="K1646" s="45"/>
      <c r="L1646" s="45"/>
      <c r="M1646" s="45"/>
      <c r="N1646" s="45"/>
      <c r="O1646" s="45"/>
      <c r="P1646" s="50"/>
      <c r="Q1646" s="50"/>
      <c r="R1646" s="9">
        <f t="shared" si="40"/>
        <v>159671.36398500003</v>
      </c>
      <c r="S1646" s="45">
        <v>6.3999999999999995</v>
      </c>
      <c r="T1646" s="45" t="s">
        <v>5930</v>
      </c>
      <c r="U1646" s="45" t="s">
        <v>24</v>
      </c>
      <c r="V1646" s="45" t="s">
        <v>6095</v>
      </c>
      <c r="W1646" s="49" t="s">
        <v>5941</v>
      </c>
      <c r="X1646" s="225" t="s">
        <v>5942</v>
      </c>
    </row>
    <row r="1647" spans="1:24" s="51" customFormat="1" ht="51" customHeight="1" x14ac:dyDescent="0.2">
      <c r="A1647" s="1">
        <v>1640</v>
      </c>
      <c r="B1647" s="113" t="s">
        <v>6096</v>
      </c>
      <c r="C1647" s="46" t="s">
        <v>104</v>
      </c>
      <c r="D1647" s="46" t="s">
        <v>6097</v>
      </c>
      <c r="E1647" s="46" t="s">
        <v>15</v>
      </c>
      <c r="F1647" s="47" t="s">
        <v>6098</v>
      </c>
      <c r="G1647" s="45" t="s">
        <v>27</v>
      </c>
      <c r="H1647" s="45">
        <v>438594.34499999997</v>
      </c>
      <c r="I1647" s="45">
        <v>3</v>
      </c>
      <c r="J1647" s="45">
        <v>614277.49950000003</v>
      </c>
      <c r="K1647" s="45">
        <v>4</v>
      </c>
      <c r="L1647" s="45">
        <v>483550.26536250004</v>
      </c>
      <c r="M1647" s="45">
        <v>3</v>
      </c>
      <c r="N1647" s="45"/>
      <c r="O1647" s="45"/>
      <c r="P1647" s="50"/>
      <c r="Q1647" s="50"/>
      <c r="R1647" s="9">
        <f t="shared" si="40"/>
        <v>1536422.1098625001</v>
      </c>
      <c r="S1647" s="45">
        <v>7</v>
      </c>
      <c r="T1647" s="45" t="s">
        <v>5930</v>
      </c>
      <c r="U1647" s="45" t="s">
        <v>24</v>
      </c>
      <c r="V1647" s="45" t="s">
        <v>41</v>
      </c>
      <c r="W1647" s="49" t="s">
        <v>5941</v>
      </c>
      <c r="X1647" s="225" t="s">
        <v>5942</v>
      </c>
    </row>
    <row r="1648" spans="1:24" s="51" customFormat="1" ht="51" customHeight="1" x14ac:dyDescent="0.2">
      <c r="A1648" s="1">
        <v>1641</v>
      </c>
      <c r="B1648" s="113" t="s">
        <v>6099</v>
      </c>
      <c r="C1648" s="46" t="s">
        <v>81</v>
      </c>
      <c r="D1648" s="46" t="s">
        <v>6100</v>
      </c>
      <c r="E1648" s="46" t="s">
        <v>3519</v>
      </c>
      <c r="F1648" s="47" t="s">
        <v>6101</v>
      </c>
      <c r="G1648" s="45" t="s">
        <v>27</v>
      </c>
      <c r="H1648" s="45"/>
      <c r="I1648" s="45"/>
      <c r="J1648" s="45"/>
      <c r="K1648" s="45"/>
      <c r="L1648" s="45">
        <v>960649.82906879997</v>
      </c>
      <c r="M1648" s="45">
        <v>3</v>
      </c>
      <c r="N1648" s="45"/>
      <c r="O1648" s="45"/>
      <c r="P1648" s="50"/>
      <c r="Q1648" s="50"/>
      <c r="R1648" s="9">
        <f t="shared" si="40"/>
        <v>960649.82906879997</v>
      </c>
      <c r="S1648" s="45">
        <v>3</v>
      </c>
      <c r="T1648" s="45" t="s">
        <v>5930</v>
      </c>
      <c r="U1648" s="45" t="s">
        <v>33</v>
      </c>
      <c r="V1648" s="45" t="s">
        <v>6102</v>
      </c>
      <c r="W1648" s="49" t="s">
        <v>5941</v>
      </c>
      <c r="X1648" s="225" t="s">
        <v>5942</v>
      </c>
    </row>
    <row r="1649" spans="1:24" s="51" customFormat="1" ht="51" customHeight="1" x14ac:dyDescent="0.2">
      <c r="A1649" s="1">
        <v>1642</v>
      </c>
      <c r="B1649" s="113" t="s">
        <v>6103</v>
      </c>
      <c r="C1649" s="46" t="s">
        <v>81</v>
      </c>
      <c r="D1649" s="46" t="s">
        <v>6104</v>
      </c>
      <c r="E1649" s="46" t="s">
        <v>3519</v>
      </c>
      <c r="F1649" s="47" t="s">
        <v>6105</v>
      </c>
      <c r="G1649" s="45" t="s">
        <v>27</v>
      </c>
      <c r="H1649" s="45">
        <v>469350</v>
      </c>
      <c r="I1649" s="45">
        <v>1</v>
      </c>
      <c r="J1649" s="45"/>
      <c r="K1649" s="45"/>
      <c r="L1649" s="45"/>
      <c r="M1649" s="45"/>
      <c r="N1649" s="45"/>
      <c r="O1649" s="45"/>
      <c r="P1649" s="50"/>
      <c r="Q1649" s="50"/>
      <c r="R1649" s="9">
        <f t="shared" si="40"/>
        <v>469350</v>
      </c>
      <c r="S1649" s="45">
        <v>1</v>
      </c>
      <c r="T1649" s="45" t="s">
        <v>5930</v>
      </c>
      <c r="U1649" s="45" t="s">
        <v>19</v>
      </c>
      <c r="V1649" s="45" t="s">
        <v>6106</v>
      </c>
      <c r="W1649" s="49" t="s">
        <v>5941</v>
      </c>
      <c r="X1649" s="225" t="s">
        <v>5947</v>
      </c>
    </row>
    <row r="1650" spans="1:24" s="51" customFormat="1" ht="51" customHeight="1" x14ac:dyDescent="0.2">
      <c r="A1650" s="1">
        <v>1643</v>
      </c>
      <c r="B1650" s="113" t="s">
        <v>6107</v>
      </c>
      <c r="C1650" s="46" t="s">
        <v>4208</v>
      </c>
      <c r="D1650" s="46" t="s">
        <v>6108</v>
      </c>
      <c r="E1650" s="46" t="s">
        <v>3519</v>
      </c>
      <c r="F1650" s="47" t="s">
        <v>6109</v>
      </c>
      <c r="G1650" s="45" t="s">
        <v>27</v>
      </c>
      <c r="H1650" s="45">
        <v>465332.61465599999</v>
      </c>
      <c r="I1650" s="45">
        <v>3</v>
      </c>
      <c r="J1650" s="45"/>
      <c r="K1650" s="45"/>
      <c r="L1650" s="45"/>
      <c r="M1650" s="45"/>
      <c r="N1650" s="45"/>
      <c r="O1650" s="45"/>
      <c r="P1650" s="50"/>
      <c r="Q1650" s="50"/>
      <c r="R1650" s="9">
        <f t="shared" si="40"/>
        <v>465332.61465599999</v>
      </c>
      <c r="S1650" s="45">
        <v>3</v>
      </c>
      <c r="T1650" s="45" t="s">
        <v>5930</v>
      </c>
      <c r="U1650" s="45" t="s">
        <v>24</v>
      </c>
      <c r="V1650" s="45" t="s">
        <v>6110</v>
      </c>
      <c r="W1650" s="49" t="s">
        <v>5941</v>
      </c>
      <c r="X1650" s="49" t="s">
        <v>5965</v>
      </c>
    </row>
    <row r="1651" spans="1:24" s="51" customFormat="1" ht="51" customHeight="1" x14ac:dyDescent="0.2">
      <c r="A1651" s="1">
        <v>1644</v>
      </c>
      <c r="B1651" s="113" t="s">
        <v>6111</v>
      </c>
      <c r="C1651" s="46" t="s">
        <v>4208</v>
      </c>
      <c r="D1651" s="46" t="s">
        <v>6112</v>
      </c>
      <c r="E1651" s="46" t="s">
        <v>3519</v>
      </c>
      <c r="F1651" s="47" t="s">
        <v>6113</v>
      </c>
      <c r="G1651" s="45" t="s">
        <v>27</v>
      </c>
      <c r="H1651" s="45"/>
      <c r="I1651" s="45"/>
      <c r="J1651" s="45">
        <v>1532982.6570240001</v>
      </c>
      <c r="K1651" s="45">
        <v>1</v>
      </c>
      <c r="L1651" s="45"/>
      <c r="M1651" s="45"/>
      <c r="N1651" s="45"/>
      <c r="O1651" s="45"/>
      <c r="P1651" s="50"/>
      <c r="Q1651" s="50"/>
      <c r="R1651" s="9">
        <f t="shared" si="40"/>
        <v>1532982.6570240001</v>
      </c>
      <c r="S1651" s="45">
        <v>1</v>
      </c>
      <c r="T1651" s="45" t="s">
        <v>5930</v>
      </c>
      <c r="U1651" s="45" t="s">
        <v>28</v>
      </c>
      <c r="V1651" s="45" t="s">
        <v>6034</v>
      </c>
      <c r="W1651" s="49" t="s">
        <v>5941</v>
      </c>
      <c r="X1651" s="49" t="s">
        <v>5965</v>
      </c>
    </row>
    <row r="1652" spans="1:24" s="51" customFormat="1" ht="51" customHeight="1" x14ac:dyDescent="0.2">
      <c r="A1652" s="1">
        <v>1645</v>
      </c>
      <c r="B1652" s="113" t="s">
        <v>6114</v>
      </c>
      <c r="C1652" s="46" t="s">
        <v>6115</v>
      </c>
      <c r="D1652" s="46" t="s">
        <v>6116</v>
      </c>
      <c r="E1652" s="46" t="s">
        <v>3519</v>
      </c>
      <c r="F1652" s="47" t="s">
        <v>6117</v>
      </c>
      <c r="G1652" s="45" t="s">
        <v>27</v>
      </c>
      <c r="H1652" s="45"/>
      <c r="I1652" s="45"/>
      <c r="J1652" s="45"/>
      <c r="K1652" s="45"/>
      <c r="L1652" s="45">
        <v>532433.16396441602</v>
      </c>
      <c r="M1652" s="45">
        <v>1</v>
      </c>
      <c r="N1652" s="45"/>
      <c r="O1652" s="45"/>
      <c r="P1652" s="50"/>
      <c r="Q1652" s="50"/>
      <c r="R1652" s="9">
        <f t="shared" si="40"/>
        <v>532433.16396441602</v>
      </c>
      <c r="S1652" s="45">
        <v>1</v>
      </c>
      <c r="T1652" s="45" t="s">
        <v>5930</v>
      </c>
      <c r="U1652" s="45" t="s">
        <v>105</v>
      </c>
      <c r="V1652" s="45" t="s">
        <v>6118</v>
      </c>
      <c r="W1652" s="49" t="s">
        <v>5941</v>
      </c>
      <c r="X1652" s="225" t="s">
        <v>5942</v>
      </c>
    </row>
    <row r="1653" spans="1:24" s="51" customFormat="1" ht="51" customHeight="1" x14ac:dyDescent="0.2">
      <c r="A1653" s="1">
        <v>1646</v>
      </c>
      <c r="B1653" s="113" t="s">
        <v>85</v>
      </c>
      <c r="C1653" s="46" t="s">
        <v>6119</v>
      </c>
      <c r="D1653" s="46" t="s">
        <v>6120</v>
      </c>
      <c r="E1653" s="46" t="s">
        <v>3519</v>
      </c>
      <c r="F1653" s="47" t="s">
        <v>6121</v>
      </c>
      <c r="G1653" s="45" t="s">
        <v>27</v>
      </c>
      <c r="H1653" s="45">
        <v>2876436.9786879998</v>
      </c>
      <c r="I1653" s="45">
        <v>2</v>
      </c>
      <c r="J1653" s="45">
        <v>1495747.2289177601</v>
      </c>
      <c r="K1653" s="45">
        <v>1</v>
      </c>
      <c r="L1653" s="45">
        <v>1540619.64578529</v>
      </c>
      <c r="M1653" s="45">
        <v>1</v>
      </c>
      <c r="N1653" s="45"/>
      <c r="O1653" s="45"/>
      <c r="P1653" s="50"/>
      <c r="Q1653" s="50"/>
      <c r="R1653" s="9">
        <f t="shared" si="40"/>
        <v>5912803.8533910494</v>
      </c>
      <c r="S1653" s="45">
        <v>4</v>
      </c>
      <c r="T1653" s="45" t="s">
        <v>5930</v>
      </c>
      <c r="U1653" s="45" t="s">
        <v>28</v>
      </c>
      <c r="V1653" s="45" t="s">
        <v>6034</v>
      </c>
      <c r="W1653" s="49" t="s">
        <v>5941</v>
      </c>
      <c r="X1653" s="225" t="s">
        <v>5947</v>
      </c>
    </row>
    <row r="1654" spans="1:24" s="51" customFormat="1" ht="51" customHeight="1" x14ac:dyDescent="0.2">
      <c r="A1654" s="1">
        <v>1647</v>
      </c>
      <c r="B1654" s="113" t="s">
        <v>4217</v>
      </c>
      <c r="C1654" s="46" t="s">
        <v>6122</v>
      </c>
      <c r="D1654" s="46" t="s">
        <v>6123</v>
      </c>
      <c r="E1654" s="46" t="s">
        <v>3519</v>
      </c>
      <c r="F1654" s="47" t="s">
        <v>6124</v>
      </c>
      <c r="G1654" s="45" t="s">
        <v>27</v>
      </c>
      <c r="H1654" s="45">
        <v>70454.731776000001</v>
      </c>
      <c r="I1654" s="45">
        <v>1</v>
      </c>
      <c r="J1654" s="45">
        <v>219818.76314112</v>
      </c>
      <c r="K1654" s="45">
        <v>3</v>
      </c>
      <c r="L1654" s="45"/>
      <c r="M1654" s="45"/>
      <c r="N1654" s="45"/>
      <c r="O1654" s="45"/>
      <c r="P1654" s="50"/>
      <c r="Q1654" s="50"/>
      <c r="R1654" s="9">
        <f t="shared" si="40"/>
        <v>290273.49491711997</v>
      </c>
      <c r="S1654" s="45">
        <v>4</v>
      </c>
      <c r="T1654" s="45" t="s">
        <v>5930</v>
      </c>
      <c r="U1654" s="45" t="s">
        <v>21</v>
      </c>
      <c r="V1654" s="45" t="s">
        <v>6125</v>
      </c>
      <c r="W1654" s="49" t="s">
        <v>5941</v>
      </c>
      <c r="X1654" s="225" t="s">
        <v>5942</v>
      </c>
    </row>
    <row r="1655" spans="1:24" s="51" customFormat="1" ht="51" customHeight="1" x14ac:dyDescent="0.2">
      <c r="A1655" s="1">
        <v>1648</v>
      </c>
      <c r="B1655" s="113" t="s">
        <v>6126</v>
      </c>
      <c r="C1655" s="46" t="s">
        <v>6127</v>
      </c>
      <c r="D1655" s="46" t="s">
        <v>6128</v>
      </c>
      <c r="E1655" s="46" t="s">
        <v>6128</v>
      </c>
      <c r="F1655" s="52" t="s">
        <v>6129</v>
      </c>
      <c r="G1655" s="46" t="s">
        <v>169</v>
      </c>
      <c r="H1655" s="46">
        <v>4070430</v>
      </c>
      <c r="I1655" s="46">
        <v>287</v>
      </c>
      <c r="J1655" s="46">
        <v>1398128.8829268273</v>
      </c>
      <c r="K1655" s="46">
        <v>93</v>
      </c>
      <c r="L1655" s="46">
        <v>1482016.6159024369</v>
      </c>
      <c r="M1655" s="46">
        <v>93</v>
      </c>
      <c r="N1655" s="45">
        <v>1570937.6128565832</v>
      </c>
      <c r="O1655" s="45">
        <v>93</v>
      </c>
      <c r="P1655" s="114">
        <v>1665193.8696279782</v>
      </c>
      <c r="Q1655" s="114">
        <v>93</v>
      </c>
      <c r="R1655" s="9">
        <f t="shared" si="40"/>
        <v>10186706.981313827</v>
      </c>
      <c r="S1655" s="114">
        <v>659</v>
      </c>
      <c r="T1655" s="45" t="s">
        <v>5930</v>
      </c>
      <c r="U1655" s="45" t="s">
        <v>6130</v>
      </c>
      <c r="V1655" s="46" t="s">
        <v>6131</v>
      </c>
      <c r="W1655" s="115" t="s">
        <v>5958</v>
      </c>
    </row>
    <row r="1656" spans="1:24" s="51" customFormat="1" ht="51" customHeight="1" x14ac:dyDescent="0.2">
      <c r="A1656" s="1">
        <v>1649</v>
      </c>
      <c r="B1656" s="113" t="s">
        <v>6132</v>
      </c>
      <c r="C1656" s="46" t="s">
        <v>6133</v>
      </c>
      <c r="D1656" s="46" t="s">
        <v>6134</v>
      </c>
      <c r="E1656" s="46" t="s">
        <v>6134</v>
      </c>
      <c r="F1656" s="52" t="s">
        <v>6135</v>
      </c>
      <c r="G1656" s="46" t="s">
        <v>169</v>
      </c>
      <c r="H1656" s="45">
        <v>28831793</v>
      </c>
      <c r="I1656" s="46">
        <v>3</v>
      </c>
      <c r="J1656" s="45">
        <v>16225098</v>
      </c>
      <c r="K1656" s="46">
        <v>2</v>
      </c>
      <c r="L1656" s="45">
        <v>40336701</v>
      </c>
      <c r="M1656" s="46">
        <v>2</v>
      </c>
      <c r="N1656" s="46">
        <v>0</v>
      </c>
      <c r="O1656" s="46">
        <v>0</v>
      </c>
      <c r="P1656" s="46">
        <v>0</v>
      </c>
      <c r="Q1656" s="46">
        <v>0</v>
      </c>
      <c r="R1656" s="9">
        <f t="shared" si="40"/>
        <v>85393592</v>
      </c>
      <c r="S1656" s="45">
        <v>7</v>
      </c>
      <c r="T1656" s="45" t="s">
        <v>5930</v>
      </c>
      <c r="U1656" s="45" t="s">
        <v>24</v>
      </c>
      <c r="V1656" s="46" t="s">
        <v>6136</v>
      </c>
      <c r="W1656" s="49" t="s">
        <v>5958</v>
      </c>
    </row>
    <row r="1657" spans="1:24" s="51" customFormat="1" ht="51" customHeight="1" x14ac:dyDescent="0.2">
      <c r="A1657" s="1">
        <v>1650</v>
      </c>
      <c r="B1657" s="113" t="s">
        <v>92</v>
      </c>
      <c r="C1657" s="46" t="s">
        <v>6140</v>
      </c>
      <c r="D1657" s="46" t="s">
        <v>6141</v>
      </c>
      <c r="E1657" s="46" t="s">
        <v>6141</v>
      </c>
      <c r="F1657" s="52" t="s">
        <v>6142</v>
      </c>
      <c r="G1657" s="46" t="s">
        <v>169</v>
      </c>
      <c r="H1657" s="45"/>
      <c r="I1657" s="45"/>
      <c r="J1657" s="116">
        <v>3648203.9193600002</v>
      </c>
      <c r="K1657" s="46">
        <v>1</v>
      </c>
      <c r="L1657" s="116">
        <v>7515300.0738816001</v>
      </c>
      <c r="M1657" s="46">
        <v>1</v>
      </c>
      <c r="N1657" s="45"/>
      <c r="O1657" s="45"/>
      <c r="P1657" s="50"/>
      <c r="Q1657" s="50"/>
      <c r="R1657" s="9">
        <f t="shared" si="40"/>
        <v>11163503.993241601</v>
      </c>
      <c r="S1657" s="45">
        <v>2</v>
      </c>
      <c r="T1657" s="45" t="s">
        <v>5930</v>
      </c>
      <c r="U1657" s="46" t="s">
        <v>24</v>
      </c>
      <c r="V1657" s="46" t="s">
        <v>6143</v>
      </c>
      <c r="W1657" s="49" t="s">
        <v>5941</v>
      </c>
      <c r="X1657" s="49" t="s">
        <v>5965</v>
      </c>
    </row>
    <row r="1658" spans="1:24" s="51" customFormat="1" ht="51" customHeight="1" x14ac:dyDescent="0.2">
      <c r="A1658" s="1">
        <v>1651</v>
      </c>
      <c r="B1658" s="113" t="s">
        <v>6144</v>
      </c>
      <c r="C1658" s="46" t="s">
        <v>6145</v>
      </c>
      <c r="D1658" s="46" t="s">
        <v>6146</v>
      </c>
      <c r="E1658" s="46" t="s">
        <v>6146</v>
      </c>
      <c r="F1658" s="52" t="s">
        <v>6147</v>
      </c>
      <c r="G1658" s="46" t="s">
        <v>72</v>
      </c>
      <c r="H1658" s="45">
        <v>3612973.01</v>
      </c>
      <c r="I1658" s="45">
        <v>34.92</v>
      </c>
      <c r="J1658" s="45"/>
      <c r="K1658" s="45"/>
      <c r="L1658" s="45"/>
      <c r="M1658" s="45"/>
      <c r="N1658" s="45"/>
      <c r="O1658" s="45"/>
      <c r="P1658" s="50"/>
      <c r="Q1658" s="50"/>
      <c r="R1658" s="9">
        <f t="shared" si="40"/>
        <v>3612973.01</v>
      </c>
      <c r="S1658" s="45">
        <v>34.92</v>
      </c>
      <c r="T1658" s="45" t="s">
        <v>5930</v>
      </c>
      <c r="U1658" s="45" t="s">
        <v>25</v>
      </c>
      <c r="V1658" s="45" t="s">
        <v>25</v>
      </c>
      <c r="W1658" s="49" t="s">
        <v>6148</v>
      </c>
      <c r="X1658" s="225" t="s">
        <v>5947</v>
      </c>
    </row>
    <row r="1659" spans="1:24" s="51" customFormat="1" ht="51" customHeight="1" x14ac:dyDescent="0.2">
      <c r="A1659" s="1">
        <v>1652</v>
      </c>
      <c r="B1659" s="84" t="s">
        <v>45</v>
      </c>
      <c r="C1659" s="46" t="s">
        <v>6137</v>
      </c>
      <c r="D1659" s="46" t="s">
        <v>6139</v>
      </c>
      <c r="E1659" s="46" t="s">
        <v>6139</v>
      </c>
      <c r="F1659" s="52" t="s">
        <v>6153</v>
      </c>
      <c r="G1659" s="46" t="s">
        <v>17</v>
      </c>
      <c r="H1659" s="53">
        <v>15675</v>
      </c>
      <c r="I1659" s="46">
        <v>28500</v>
      </c>
      <c r="J1659" s="53">
        <v>14740.000000000002</v>
      </c>
      <c r="K1659" s="46">
        <v>26800</v>
      </c>
      <c r="L1659" s="53">
        <v>13750.000000000002</v>
      </c>
      <c r="M1659" s="46">
        <v>25000</v>
      </c>
      <c r="N1659" s="45"/>
      <c r="O1659" s="45"/>
      <c r="P1659" s="50"/>
      <c r="Q1659" s="50"/>
      <c r="R1659" s="9">
        <f t="shared" si="40"/>
        <v>44165</v>
      </c>
      <c r="S1659" s="45">
        <v>109882</v>
      </c>
      <c r="T1659" s="45" t="s">
        <v>5930</v>
      </c>
      <c r="U1659" s="45" t="s">
        <v>24</v>
      </c>
      <c r="V1659" s="46" t="s">
        <v>6154</v>
      </c>
      <c r="W1659" s="49"/>
    </row>
    <row r="1660" spans="1:24" s="51" customFormat="1" ht="51" customHeight="1" x14ac:dyDescent="0.2">
      <c r="A1660" s="1">
        <v>1653</v>
      </c>
      <c r="B1660" s="113" t="s">
        <v>6126</v>
      </c>
      <c r="C1660" s="46" t="s">
        <v>6127</v>
      </c>
      <c r="D1660" s="46" t="s">
        <v>6155</v>
      </c>
      <c r="E1660" s="46" t="s">
        <v>6155</v>
      </c>
      <c r="F1660" s="52" t="s">
        <v>6156</v>
      </c>
      <c r="G1660" s="46" t="s">
        <v>169</v>
      </c>
      <c r="H1660" s="45">
        <v>2189600</v>
      </c>
      <c r="I1660" s="45">
        <v>322</v>
      </c>
      <c r="J1660" s="45">
        <v>2320976</v>
      </c>
      <c r="K1660" s="45">
        <v>322</v>
      </c>
      <c r="L1660" s="45">
        <v>2460234.56</v>
      </c>
      <c r="M1660" s="45">
        <v>322</v>
      </c>
      <c r="N1660" s="45">
        <v>2607848.6336000003</v>
      </c>
      <c r="O1660" s="45">
        <v>322</v>
      </c>
      <c r="P1660" s="114">
        <v>2764319.5516160005</v>
      </c>
      <c r="Q1660" s="114">
        <v>322</v>
      </c>
      <c r="R1660" s="9">
        <f t="shared" si="40"/>
        <v>12342978.745216001</v>
      </c>
      <c r="S1660" s="114">
        <v>1610</v>
      </c>
      <c r="T1660" s="45" t="s">
        <v>5930</v>
      </c>
      <c r="U1660" s="45" t="s">
        <v>6130</v>
      </c>
      <c r="V1660" s="45" t="s">
        <v>6131</v>
      </c>
      <c r="W1660" s="115" t="s">
        <v>5958</v>
      </c>
    </row>
    <row r="1661" spans="1:24" s="51" customFormat="1" ht="51" customHeight="1" x14ac:dyDescent="0.2">
      <c r="A1661" s="1">
        <v>1654</v>
      </c>
      <c r="B1661" s="84" t="s">
        <v>65</v>
      </c>
      <c r="C1661" s="46" t="s">
        <v>6157</v>
      </c>
      <c r="D1661" s="46" t="s">
        <v>6158</v>
      </c>
      <c r="E1661" s="46" t="s">
        <v>6158</v>
      </c>
      <c r="F1661" s="52" t="s">
        <v>6159</v>
      </c>
      <c r="G1661" s="46" t="s">
        <v>169</v>
      </c>
      <c r="H1661" s="46">
        <v>10987398.611280002</v>
      </c>
      <c r="I1661" s="46">
        <v>230</v>
      </c>
      <c r="J1661" s="46">
        <v>11536768.541844003</v>
      </c>
      <c r="K1661" s="46">
        <v>230</v>
      </c>
      <c r="L1661" s="54">
        <v>12113606.968936201</v>
      </c>
      <c r="M1661" s="46">
        <v>230</v>
      </c>
      <c r="N1661" s="45"/>
      <c r="O1661" s="45"/>
      <c r="P1661" s="50"/>
      <c r="Q1661" s="50"/>
      <c r="R1661" s="9">
        <f t="shared" si="40"/>
        <v>34637774.12206021</v>
      </c>
      <c r="S1661" s="45">
        <v>840</v>
      </c>
      <c r="T1661" s="45" t="s">
        <v>5930</v>
      </c>
      <c r="U1661" s="46" t="s">
        <v>19</v>
      </c>
      <c r="V1661" s="46" t="s">
        <v>73</v>
      </c>
      <c r="W1661" s="49"/>
    </row>
    <row r="1662" spans="1:24" s="51" customFormat="1" ht="51" customHeight="1" x14ac:dyDescent="0.2">
      <c r="A1662" s="1">
        <v>1655</v>
      </c>
      <c r="B1662" s="113" t="s">
        <v>6160</v>
      </c>
      <c r="C1662" s="46" t="s">
        <v>6161</v>
      </c>
      <c r="D1662" s="46" t="s">
        <v>6162</v>
      </c>
      <c r="E1662" s="46" t="s">
        <v>6162</v>
      </c>
      <c r="F1662" s="52" t="s">
        <v>6163</v>
      </c>
      <c r="G1662" s="46" t="s">
        <v>72</v>
      </c>
      <c r="H1662" s="45">
        <v>20434723.899999999</v>
      </c>
      <c r="I1662" s="45">
        <v>349.73</v>
      </c>
      <c r="J1662" s="45"/>
      <c r="K1662" s="45"/>
      <c r="L1662" s="45"/>
      <c r="M1662" s="45"/>
      <c r="N1662" s="45"/>
      <c r="O1662" s="45"/>
      <c r="P1662" s="50"/>
      <c r="Q1662" s="50"/>
      <c r="R1662" s="9">
        <f t="shared" si="40"/>
        <v>20434723.899999999</v>
      </c>
      <c r="S1662" s="45">
        <v>349.73</v>
      </c>
      <c r="T1662" s="45" t="s">
        <v>5930</v>
      </c>
      <c r="U1662" s="45" t="s">
        <v>25</v>
      </c>
      <c r="V1662" s="45" t="s">
        <v>25</v>
      </c>
      <c r="W1662" s="49" t="s">
        <v>6148</v>
      </c>
      <c r="X1662" s="225" t="s">
        <v>5947</v>
      </c>
    </row>
    <row r="1663" spans="1:24" s="51" customFormat="1" ht="51" customHeight="1" x14ac:dyDescent="0.2">
      <c r="A1663" s="1">
        <v>1656</v>
      </c>
      <c r="B1663" s="113" t="s">
        <v>6164</v>
      </c>
      <c r="C1663" s="46" t="s">
        <v>6165</v>
      </c>
      <c r="D1663" s="46" t="s">
        <v>6166</v>
      </c>
      <c r="E1663" s="46" t="s">
        <v>6166</v>
      </c>
      <c r="F1663" s="52" t="s">
        <v>6167</v>
      </c>
      <c r="G1663" s="46" t="s">
        <v>169</v>
      </c>
      <c r="H1663" s="46">
        <v>1213000</v>
      </c>
      <c r="I1663" s="46">
        <v>104</v>
      </c>
      <c r="J1663" s="46">
        <v>1285780</v>
      </c>
      <c r="K1663" s="46">
        <v>104</v>
      </c>
      <c r="L1663" s="46">
        <v>1362926.8</v>
      </c>
      <c r="M1663" s="46">
        <v>104</v>
      </c>
      <c r="N1663" s="45">
        <v>1444702.4080000001</v>
      </c>
      <c r="O1663" s="45">
        <v>104</v>
      </c>
      <c r="P1663" s="114">
        <v>1531384.5524800001</v>
      </c>
      <c r="Q1663" s="114">
        <v>104</v>
      </c>
      <c r="R1663" s="9">
        <f t="shared" si="40"/>
        <v>6837793.7604799997</v>
      </c>
      <c r="S1663" s="114">
        <v>520</v>
      </c>
      <c r="T1663" s="45" t="s">
        <v>5930</v>
      </c>
      <c r="U1663" s="45" t="s">
        <v>24</v>
      </c>
      <c r="V1663" s="46" t="s">
        <v>6168</v>
      </c>
      <c r="W1663" s="115" t="s">
        <v>5958</v>
      </c>
    </row>
    <row r="1664" spans="1:24" s="51" customFormat="1" ht="51" customHeight="1" x14ac:dyDescent="0.2">
      <c r="A1664" s="1">
        <v>1657</v>
      </c>
      <c r="B1664" s="113" t="s">
        <v>6169</v>
      </c>
      <c r="C1664" s="46" t="s">
        <v>6170</v>
      </c>
      <c r="D1664" s="46" t="s">
        <v>6171</v>
      </c>
      <c r="E1664" s="46" t="s">
        <v>6171</v>
      </c>
      <c r="F1664" s="52" t="s">
        <v>6172</v>
      </c>
      <c r="G1664" s="46" t="s">
        <v>169</v>
      </c>
      <c r="H1664" s="114"/>
      <c r="I1664" s="114"/>
      <c r="J1664" s="114">
        <v>441866</v>
      </c>
      <c r="K1664" s="114">
        <v>1</v>
      </c>
      <c r="L1664" s="114">
        <v>468377.96</v>
      </c>
      <c r="M1664" s="114">
        <v>1</v>
      </c>
      <c r="N1664" s="45"/>
      <c r="O1664" s="45"/>
      <c r="P1664" s="46"/>
      <c r="Q1664" s="46"/>
      <c r="R1664" s="9">
        <f t="shared" si="40"/>
        <v>910243.96</v>
      </c>
      <c r="S1664" s="45">
        <v>2</v>
      </c>
      <c r="T1664" s="45" t="s">
        <v>5930</v>
      </c>
      <c r="U1664" s="45" t="s">
        <v>24</v>
      </c>
      <c r="V1664" s="46" t="s">
        <v>6033</v>
      </c>
      <c r="W1664" s="49" t="s">
        <v>5958</v>
      </c>
    </row>
    <row r="1665" spans="1:23" s="51" customFormat="1" ht="51" customHeight="1" x14ac:dyDescent="0.2">
      <c r="A1665" s="1">
        <v>1658</v>
      </c>
      <c r="B1665" s="113" t="s">
        <v>6173</v>
      </c>
      <c r="C1665" s="46" t="s">
        <v>6174</v>
      </c>
      <c r="D1665" s="46" t="s">
        <v>6175</v>
      </c>
      <c r="E1665" s="46" t="s">
        <v>6175</v>
      </c>
      <c r="F1665" s="52" t="s">
        <v>6176</v>
      </c>
      <c r="G1665" s="46" t="s">
        <v>169</v>
      </c>
      <c r="H1665" s="46">
        <v>589320</v>
      </c>
      <c r="I1665" s="46">
        <v>24</v>
      </c>
      <c r="J1665" s="46">
        <v>624679.20000000007</v>
      </c>
      <c r="K1665" s="46">
        <v>24</v>
      </c>
      <c r="L1665" s="46">
        <v>662159.95200000016</v>
      </c>
      <c r="M1665" s="46">
        <v>24</v>
      </c>
      <c r="N1665" s="45">
        <v>701889.54912000021</v>
      </c>
      <c r="O1665" s="45">
        <v>24</v>
      </c>
      <c r="P1665" s="114">
        <v>744002.9220672003</v>
      </c>
      <c r="Q1665" s="114">
        <v>24</v>
      </c>
      <c r="R1665" s="9">
        <f t="shared" si="40"/>
        <v>3322051.6231872006</v>
      </c>
      <c r="S1665" s="114">
        <v>120</v>
      </c>
      <c r="T1665" s="45" t="s">
        <v>5930</v>
      </c>
      <c r="U1665" s="45" t="s">
        <v>24</v>
      </c>
      <c r="V1665" s="46" t="s">
        <v>6168</v>
      </c>
      <c r="W1665" s="115" t="s">
        <v>5958</v>
      </c>
    </row>
    <row r="1666" spans="1:23" s="51" customFormat="1" ht="51" customHeight="1" x14ac:dyDescent="0.2">
      <c r="A1666" s="1">
        <v>1659</v>
      </c>
      <c r="B1666" s="113" t="s">
        <v>176</v>
      </c>
      <c r="C1666" s="46" t="s">
        <v>182</v>
      </c>
      <c r="D1666" s="46" t="s">
        <v>6177</v>
      </c>
      <c r="E1666" s="46" t="s">
        <v>6177</v>
      </c>
      <c r="F1666" s="52" t="s">
        <v>6178</v>
      </c>
      <c r="G1666" s="46" t="s">
        <v>169</v>
      </c>
      <c r="H1666" s="46">
        <v>1169600</v>
      </c>
      <c r="I1666" s="46">
        <v>731</v>
      </c>
      <c r="J1666" s="46">
        <v>1239776</v>
      </c>
      <c r="K1666" s="46">
        <v>731</v>
      </c>
      <c r="L1666" s="46">
        <v>1314162.56</v>
      </c>
      <c r="M1666" s="46">
        <v>731</v>
      </c>
      <c r="N1666" s="45">
        <v>1393012.3136000002</v>
      </c>
      <c r="O1666" s="45">
        <v>731</v>
      </c>
      <c r="P1666" s="114">
        <v>1476593.0524160003</v>
      </c>
      <c r="Q1666" s="114">
        <v>731</v>
      </c>
      <c r="R1666" s="9">
        <f t="shared" si="40"/>
        <v>6593143.926016001</v>
      </c>
      <c r="S1666" s="114">
        <v>3655</v>
      </c>
      <c r="T1666" s="45" t="s">
        <v>5930</v>
      </c>
      <c r="U1666" s="45" t="s">
        <v>24</v>
      </c>
      <c r="V1666" s="46" t="s">
        <v>6168</v>
      </c>
      <c r="W1666" s="115" t="s">
        <v>5958</v>
      </c>
    </row>
    <row r="1667" spans="1:23" s="51" customFormat="1" ht="51" customHeight="1" x14ac:dyDescent="0.2">
      <c r="A1667" s="1">
        <v>1660</v>
      </c>
      <c r="B1667" s="113" t="s">
        <v>6126</v>
      </c>
      <c r="C1667" s="46" t="s">
        <v>6127</v>
      </c>
      <c r="D1667" s="46" t="s">
        <v>6179</v>
      </c>
      <c r="E1667" s="46" t="s">
        <v>6179</v>
      </c>
      <c r="F1667" s="52" t="s">
        <v>6180</v>
      </c>
      <c r="G1667" s="46" t="s">
        <v>169</v>
      </c>
      <c r="H1667" s="45">
        <v>551850</v>
      </c>
      <c r="I1667" s="45">
        <v>39</v>
      </c>
      <c r="J1667" s="45">
        <v>584961</v>
      </c>
      <c r="K1667" s="45">
        <v>39</v>
      </c>
      <c r="L1667" s="45">
        <v>620058.66</v>
      </c>
      <c r="M1667" s="45">
        <v>39</v>
      </c>
      <c r="N1667" s="45">
        <v>657262.17960000003</v>
      </c>
      <c r="O1667" s="45">
        <v>39</v>
      </c>
      <c r="P1667" s="114">
        <v>696697.9103760001</v>
      </c>
      <c r="Q1667" s="114">
        <v>39</v>
      </c>
      <c r="R1667" s="9">
        <f t="shared" si="40"/>
        <v>3110829.7499760003</v>
      </c>
      <c r="S1667" s="114">
        <v>195</v>
      </c>
      <c r="T1667" s="45" t="s">
        <v>5930</v>
      </c>
      <c r="U1667" s="45" t="s">
        <v>6130</v>
      </c>
      <c r="V1667" s="45" t="s">
        <v>6131</v>
      </c>
      <c r="W1667" s="115" t="s">
        <v>5958</v>
      </c>
    </row>
    <row r="1668" spans="1:23" s="51" customFormat="1" ht="51" customHeight="1" x14ac:dyDescent="0.2">
      <c r="A1668" s="1">
        <v>1661</v>
      </c>
      <c r="B1668" s="113" t="s">
        <v>34</v>
      </c>
      <c r="C1668" s="46" t="s">
        <v>6181</v>
      </c>
      <c r="D1668" s="46" t="s">
        <v>6182</v>
      </c>
      <c r="E1668" s="46" t="s">
        <v>6182</v>
      </c>
      <c r="F1668" s="52" t="s">
        <v>6183</v>
      </c>
      <c r="G1668" s="46" t="s">
        <v>169</v>
      </c>
      <c r="H1668" s="45">
        <v>707805</v>
      </c>
      <c r="I1668" s="46">
        <v>4</v>
      </c>
      <c r="J1668" s="46"/>
      <c r="K1668" s="46"/>
      <c r="L1668" s="46"/>
      <c r="M1668" s="46"/>
      <c r="N1668" s="45"/>
      <c r="O1668" s="45"/>
      <c r="P1668" s="46"/>
      <c r="Q1668" s="46"/>
      <c r="R1668" s="9">
        <f t="shared" si="40"/>
        <v>707805</v>
      </c>
      <c r="S1668" s="45">
        <v>4</v>
      </c>
      <c r="T1668" s="45" t="s">
        <v>5930</v>
      </c>
      <c r="U1668" s="45" t="s">
        <v>24</v>
      </c>
      <c r="V1668" s="46" t="s">
        <v>6184</v>
      </c>
      <c r="W1668" s="49" t="s">
        <v>5958</v>
      </c>
    </row>
    <row r="1669" spans="1:23" s="51" customFormat="1" ht="51" customHeight="1" x14ac:dyDescent="0.2">
      <c r="A1669" s="1">
        <v>1662</v>
      </c>
      <c r="B1669" s="113" t="s">
        <v>6126</v>
      </c>
      <c r="C1669" s="46" t="s">
        <v>6127</v>
      </c>
      <c r="D1669" s="46" t="s">
        <v>6187</v>
      </c>
      <c r="E1669" s="46" t="s">
        <v>6187</v>
      </c>
      <c r="F1669" s="52" t="s">
        <v>6188</v>
      </c>
      <c r="G1669" s="46" t="s">
        <v>169</v>
      </c>
      <c r="H1669" s="45">
        <v>17659600</v>
      </c>
      <c r="I1669" s="45">
        <v>2597</v>
      </c>
      <c r="J1669" s="45">
        <v>18020000</v>
      </c>
      <c r="K1669" s="45">
        <v>2500</v>
      </c>
      <c r="L1669" s="45">
        <v>19101200</v>
      </c>
      <c r="M1669" s="45">
        <v>2500</v>
      </c>
      <c r="N1669" s="45">
        <v>20247272</v>
      </c>
      <c r="O1669" s="45">
        <v>2500</v>
      </c>
      <c r="P1669" s="114">
        <v>21462108.32</v>
      </c>
      <c r="Q1669" s="114">
        <v>2500</v>
      </c>
      <c r="R1669" s="9">
        <f t="shared" si="40"/>
        <v>96490180.319999993</v>
      </c>
      <c r="S1669" s="114">
        <v>12597</v>
      </c>
      <c r="T1669" s="45" t="s">
        <v>5930</v>
      </c>
      <c r="U1669" s="45" t="s">
        <v>6130</v>
      </c>
      <c r="V1669" s="45" t="s">
        <v>6131</v>
      </c>
      <c r="W1669" s="115" t="s">
        <v>5958</v>
      </c>
    </row>
    <row r="1670" spans="1:23" s="51" customFormat="1" ht="51" customHeight="1" x14ac:dyDescent="0.2">
      <c r="A1670" s="1">
        <v>1663</v>
      </c>
      <c r="B1670" s="113" t="s">
        <v>34</v>
      </c>
      <c r="C1670" s="46" t="s">
        <v>6149</v>
      </c>
      <c r="D1670" s="46" t="s">
        <v>6150</v>
      </c>
      <c r="E1670" s="46" t="s">
        <v>6150</v>
      </c>
      <c r="F1670" s="52" t="s">
        <v>6151</v>
      </c>
      <c r="G1670" s="46" t="s">
        <v>169</v>
      </c>
      <c r="H1670" s="45">
        <v>882000</v>
      </c>
      <c r="I1670" s="46">
        <v>4</v>
      </c>
      <c r="J1670" s="46"/>
      <c r="K1670" s="46"/>
      <c r="L1670" s="46"/>
      <c r="M1670" s="46"/>
      <c r="N1670" s="45"/>
      <c r="O1670" s="45"/>
      <c r="P1670" s="46"/>
      <c r="Q1670" s="46"/>
      <c r="R1670" s="9">
        <f t="shared" si="40"/>
        <v>882000</v>
      </c>
      <c r="S1670" s="45">
        <v>4</v>
      </c>
      <c r="T1670" s="45" t="s">
        <v>5930</v>
      </c>
      <c r="U1670" s="45" t="s">
        <v>24</v>
      </c>
      <c r="V1670" s="46" t="s">
        <v>6152</v>
      </c>
      <c r="W1670" s="49" t="s">
        <v>5958</v>
      </c>
    </row>
    <row r="1671" spans="1:23" s="51" customFormat="1" ht="51" customHeight="1" x14ac:dyDescent="0.2">
      <c r="A1671" s="1">
        <v>1664</v>
      </c>
      <c r="B1671" s="84" t="s">
        <v>6185</v>
      </c>
      <c r="C1671" s="46" t="s">
        <v>6189</v>
      </c>
      <c r="D1671" s="46" t="s">
        <v>6190</v>
      </c>
      <c r="E1671" s="46" t="s">
        <v>6190</v>
      </c>
      <c r="F1671" s="52" t="s">
        <v>6191</v>
      </c>
      <c r="G1671" s="46" t="s">
        <v>17</v>
      </c>
      <c r="H1671" s="45">
        <v>1497130.9522150662</v>
      </c>
      <c r="I1671" s="46">
        <v>266.3</v>
      </c>
      <c r="J1671" s="45">
        <v>1960114.6757620121</v>
      </c>
      <c r="K1671" s="46">
        <v>779.8</v>
      </c>
      <c r="L1671" s="54">
        <v>2505843.4440169772</v>
      </c>
      <c r="M1671" s="46">
        <v>898.3</v>
      </c>
      <c r="N1671" s="45"/>
      <c r="O1671" s="45"/>
      <c r="P1671" s="50"/>
      <c r="Q1671" s="50"/>
      <c r="R1671" s="9">
        <f t="shared" si="40"/>
        <v>5963089.0719940551</v>
      </c>
      <c r="S1671" s="45">
        <v>2770.3999999999996</v>
      </c>
      <c r="T1671" s="45" t="s">
        <v>5930</v>
      </c>
      <c r="U1671" s="46" t="s">
        <v>24</v>
      </c>
      <c r="V1671" s="46" t="s">
        <v>6186</v>
      </c>
      <c r="W1671" s="49"/>
    </row>
    <row r="1672" spans="1:23" s="51" customFormat="1" ht="51" customHeight="1" x14ac:dyDescent="0.2">
      <c r="A1672" s="1">
        <v>1665</v>
      </c>
      <c r="B1672" s="84" t="s">
        <v>45</v>
      </c>
      <c r="C1672" s="46" t="s">
        <v>6137</v>
      </c>
      <c r="D1672" s="46" t="s">
        <v>6138</v>
      </c>
      <c r="E1672" s="46" t="s">
        <v>6138</v>
      </c>
      <c r="F1672" s="52" t="s">
        <v>6192</v>
      </c>
      <c r="G1672" s="46" t="s">
        <v>17</v>
      </c>
      <c r="H1672" s="45">
        <v>5775.0000000000009</v>
      </c>
      <c r="I1672" s="46">
        <v>10500</v>
      </c>
      <c r="J1672" s="45">
        <v>6396.5000000000009</v>
      </c>
      <c r="K1672" s="46">
        <v>11630</v>
      </c>
      <c r="L1672" s="53">
        <v>6600.0000000000009</v>
      </c>
      <c r="M1672" s="46">
        <v>12000</v>
      </c>
      <c r="N1672" s="45"/>
      <c r="O1672" s="45"/>
      <c r="P1672" s="50"/>
      <c r="Q1672" s="50"/>
      <c r="R1672" s="9">
        <f t="shared" si="40"/>
        <v>18771.500000000004</v>
      </c>
      <c r="S1672" s="45">
        <v>47079</v>
      </c>
      <c r="T1672" s="45" t="s">
        <v>5930</v>
      </c>
      <c r="U1672" s="45" t="s">
        <v>24</v>
      </c>
      <c r="V1672" s="46" t="s">
        <v>6154</v>
      </c>
      <c r="W1672" s="49"/>
    </row>
    <row r="1673" spans="1:23" s="51" customFormat="1" ht="51" customHeight="1" x14ac:dyDescent="0.2">
      <c r="A1673" s="1">
        <v>1666</v>
      </c>
      <c r="B1673" s="84" t="s">
        <v>6193</v>
      </c>
      <c r="C1673" s="46" t="s">
        <v>6194</v>
      </c>
      <c r="D1673" s="46" t="s">
        <v>6195</v>
      </c>
      <c r="E1673" s="46" t="s">
        <v>6195</v>
      </c>
      <c r="F1673" s="52" t="s">
        <v>6196</v>
      </c>
      <c r="G1673" s="46" t="s">
        <v>169</v>
      </c>
      <c r="H1673" s="45">
        <v>491028</v>
      </c>
      <c r="I1673" s="46">
        <v>1</v>
      </c>
      <c r="J1673" s="45"/>
      <c r="K1673" s="46"/>
      <c r="L1673" s="53">
        <v>1586010</v>
      </c>
      <c r="M1673" s="46">
        <v>1</v>
      </c>
      <c r="N1673" s="45"/>
      <c r="O1673" s="45"/>
      <c r="P1673" s="50"/>
      <c r="Q1673" s="50"/>
      <c r="R1673" s="9">
        <f t="shared" si="40"/>
        <v>2077038</v>
      </c>
      <c r="S1673" s="45">
        <v>4</v>
      </c>
      <c r="T1673" s="45" t="s">
        <v>5930</v>
      </c>
      <c r="U1673" s="45" t="s">
        <v>24</v>
      </c>
      <c r="V1673" s="46" t="s">
        <v>6197</v>
      </c>
      <c r="W1673" s="49"/>
    </row>
    <row r="1674" spans="1:23" s="51" customFormat="1" ht="51" customHeight="1" x14ac:dyDescent="0.2">
      <c r="A1674" s="1">
        <v>1667</v>
      </c>
      <c r="B1674" s="113" t="s">
        <v>170</v>
      </c>
      <c r="C1674" s="46" t="s">
        <v>6199</v>
      </c>
      <c r="D1674" s="46" t="s">
        <v>6200</v>
      </c>
      <c r="E1674" s="46" t="s">
        <v>6200</v>
      </c>
      <c r="F1674" s="52" t="s">
        <v>6201</v>
      </c>
      <c r="G1674" s="46" t="s">
        <v>169</v>
      </c>
      <c r="H1674" s="45">
        <v>878265</v>
      </c>
      <c r="I1674" s="46">
        <v>261</v>
      </c>
      <c r="J1674" s="45">
        <v>930960.9</v>
      </c>
      <c r="K1674" s="46">
        <v>261</v>
      </c>
      <c r="L1674" s="46">
        <v>986818.55400000012</v>
      </c>
      <c r="M1674" s="46">
        <v>261</v>
      </c>
      <c r="N1674" s="45">
        <v>1046027.6672400002</v>
      </c>
      <c r="O1674" s="45">
        <v>261</v>
      </c>
      <c r="P1674" s="114">
        <v>1108789.3272744003</v>
      </c>
      <c r="Q1674" s="114">
        <v>261</v>
      </c>
      <c r="R1674" s="9">
        <f t="shared" si="40"/>
        <v>4950861.4485144001</v>
      </c>
      <c r="S1674" s="114">
        <v>1305</v>
      </c>
      <c r="T1674" s="45" t="s">
        <v>5930</v>
      </c>
      <c r="U1674" s="45" t="s">
        <v>24</v>
      </c>
      <c r="V1674" s="46" t="s">
        <v>6168</v>
      </c>
      <c r="W1674" s="115" t="s">
        <v>5958</v>
      </c>
    </row>
    <row r="1675" spans="1:23" s="51" customFormat="1" ht="51" customHeight="1" x14ac:dyDescent="0.2">
      <c r="A1675" s="1">
        <v>1668</v>
      </c>
      <c r="B1675" s="113" t="s">
        <v>113</v>
      </c>
      <c r="C1675" s="46" t="s">
        <v>6202</v>
      </c>
      <c r="D1675" s="46" t="s">
        <v>6203</v>
      </c>
      <c r="E1675" s="46" t="s">
        <v>6203</v>
      </c>
      <c r="F1675" s="52" t="s">
        <v>6204</v>
      </c>
      <c r="G1675" s="46" t="s">
        <v>169</v>
      </c>
      <c r="H1675" s="114">
        <v>485934</v>
      </c>
      <c r="I1675" s="114">
        <v>1</v>
      </c>
      <c r="J1675" s="114">
        <v>515090.00000000006</v>
      </c>
      <c r="K1675" s="114">
        <v>1</v>
      </c>
      <c r="L1675" s="114">
        <v>545995.40000000014</v>
      </c>
      <c r="M1675" s="114">
        <v>1</v>
      </c>
      <c r="N1675" s="45"/>
      <c r="O1675" s="45"/>
      <c r="P1675" s="46"/>
      <c r="Q1675" s="46"/>
      <c r="R1675" s="9">
        <f t="shared" si="40"/>
        <v>1547019.4000000001</v>
      </c>
      <c r="S1675" s="45">
        <v>4</v>
      </c>
      <c r="T1675" s="45" t="s">
        <v>5930</v>
      </c>
      <c r="U1675" s="45" t="s">
        <v>24</v>
      </c>
      <c r="V1675" s="46" t="s">
        <v>6003</v>
      </c>
      <c r="W1675" s="49" t="s">
        <v>5958</v>
      </c>
    </row>
    <row r="1676" spans="1:23" s="227" customFormat="1" ht="51" customHeight="1" x14ac:dyDescent="0.3">
      <c r="A1676" s="1">
        <v>1669</v>
      </c>
      <c r="B1676" s="226" t="s">
        <v>6205</v>
      </c>
      <c r="C1676" s="227" t="s">
        <v>6206</v>
      </c>
      <c r="D1676" s="228" t="s">
        <v>6207</v>
      </c>
      <c r="E1676" s="229" t="s">
        <v>6208</v>
      </c>
      <c r="F1676" s="230"/>
      <c r="G1676" s="231" t="s">
        <v>169</v>
      </c>
      <c r="H1676" s="45">
        <v>3613570</v>
      </c>
      <c r="I1676" s="45">
        <v>1</v>
      </c>
      <c r="J1676" s="183"/>
      <c r="K1676" s="183"/>
      <c r="L1676" s="45">
        <v>4138657</v>
      </c>
      <c r="M1676" s="183">
        <v>1</v>
      </c>
      <c r="N1676" s="183"/>
      <c r="O1676" s="183"/>
      <c r="P1676" s="183"/>
      <c r="Q1676" s="183"/>
      <c r="R1676" s="9">
        <f t="shared" si="40"/>
        <v>7752227</v>
      </c>
      <c r="S1676" s="183">
        <v>2</v>
      </c>
      <c r="T1676" s="232" t="s">
        <v>5930</v>
      </c>
      <c r="U1676" s="233"/>
    </row>
    <row r="1677" spans="1:23" s="51" customFormat="1" ht="51" customHeight="1" x14ac:dyDescent="0.2">
      <c r="A1677" s="1">
        <v>1670</v>
      </c>
      <c r="B1677" s="113" t="s">
        <v>6209</v>
      </c>
      <c r="C1677" s="50" t="s">
        <v>6210</v>
      </c>
      <c r="D1677" s="50" t="s">
        <v>6211</v>
      </c>
      <c r="E1677" s="50" t="s">
        <v>6212</v>
      </c>
      <c r="F1677" s="50"/>
      <c r="G1677" s="50" t="s">
        <v>169</v>
      </c>
      <c r="H1677" s="45">
        <v>0</v>
      </c>
      <c r="I1677" s="46">
        <v>0</v>
      </c>
      <c r="J1677" s="45">
        <v>425880</v>
      </c>
      <c r="K1677" s="46">
        <v>1</v>
      </c>
      <c r="L1677" s="46">
        <v>0</v>
      </c>
      <c r="M1677" s="46">
        <v>0</v>
      </c>
      <c r="N1677" s="46">
        <v>0</v>
      </c>
      <c r="O1677" s="46">
        <v>0</v>
      </c>
      <c r="P1677" s="46">
        <v>0</v>
      </c>
      <c r="Q1677" s="46">
        <v>0</v>
      </c>
      <c r="R1677" s="9">
        <f t="shared" si="40"/>
        <v>425880</v>
      </c>
      <c r="S1677" s="45">
        <v>1</v>
      </c>
      <c r="T1677" s="50" t="s">
        <v>5930</v>
      </c>
      <c r="U1677" s="45" t="s">
        <v>25</v>
      </c>
      <c r="V1677" s="45" t="s">
        <v>25</v>
      </c>
      <c r="W1677" s="49" t="s">
        <v>5958</v>
      </c>
    </row>
    <row r="1678" spans="1:23" s="49" customFormat="1" ht="51" customHeight="1" x14ac:dyDescent="0.2">
      <c r="A1678" s="1">
        <v>1671</v>
      </c>
      <c r="B1678" s="113" t="s">
        <v>6213</v>
      </c>
      <c r="C1678" s="46" t="s">
        <v>6214</v>
      </c>
      <c r="D1678" s="46" t="s">
        <v>6215</v>
      </c>
      <c r="E1678" s="46" t="s">
        <v>6216</v>
      </c>
      <c r="F1678" s="46"/>
      <c r="G1678" s="46" t="s">
        <v>169</v>
      </c>
      <c r="H1678" s="53">
        <v>14400000</v>
      </c>
      <c r="I1678" s="46">
        <v>1</v>
      </c>
      <c r="J1678" s="46">
        <v>32256000.000000004</v>
      </c>
      <c r="K1678" s="46">
        <v>2</v>
      </c>
      <c r="L1678" s="234">
        <v>17856000</v>
      </c>
      <c r="M1678" s="46">
        <v>1</v>
      </c>
      <c r="N1678" s="234">
        <v>19998720.000000004</v>
      </c>
      <c r="O1678" s="46">
        <v>1</v>
      </c>
      <c r="P1678" s="234">
        <v>22398566.400000006</v>
      </c>
      <c r="Q1678" s="46">
        <v>1</v>
      </c>
      <c r="R1678" s="9">
        <f t="shared" si="40"/>
        <v>106909286.40000001</v>
      </c>
      <c r="S1678" s="46"/>
      <c r="T1678" s="46" t="s">
        <v>5930</v>
      </c>
      <c r="U1678" s="46"/>
      <c r="V1678" s="46"/>
      <c r="W1678" s="49" t="s">
        <v>5958</v>
      </c>
    </row>
    <row r="1679" spans="1:23" s="51" customFormat="1" ht="51" customHeight="1" x14ac:dyDescent="0.2">
      <c r="A1679" s="1">
        <v>1672</v>
      </c>
      <c r="B1679" s="113" t="s">
        <v>2970</v>
      </c>
      <c r="C1679" s="50" t="s">
        <v>2971</v>
      </c>
      <c r="D1679" s="50" t="s">
        <v>2972</v>
      </c>
      <c r="E1679" s="117" t="s">
        <v>6217</v>
      </c>
      <c r="F1679" s="50"/>
      <c r="G1679" s="118" t="s">
        <v>169</v>
      </c>
      <c r="H1679" s="45">
        <v>141747214.36000001</v>
      </c>
      <c r="I1679" s="46"/>
      <c r="J1679" s="45"/>
      <c r="K1679" s="46"/>
      <c r="L1679" s="46"/>
      <c r="M1679" s="46"/>
      <c r="N1679" s="46"/>
      <c r="O1679" s="46"/>
      <c r="P1679" s="46"/>
      <c r="Q1679" s="46"/>
      <c r="R1679" s="9">
        <f t="shared" si="40"/>
        <v>141747214.36000001</v>
      </c>
      <c r="S1679" s="46"/>
      <c r="T1679" s="50" t="s">
        <v>5930</v>
      </c>
      <c r="U1679" s="46"/>
      <c r="V1679" s="50"/>
      <c r="W1679" s="49" t="s">
        <v>15</v>
      </c>
    </row>
    <row r="1680" spans="1:23" s="51" customFormat="1" ht="51" customHeight="1" x14ac:dyDescent="0.2">
      <c r="A1680" s="1">
        <v>1673</v>
      </c>
      <c r="B1680" s="113" t="s">
        <v>2970</v>
      </c>
      <c r="C1680" s="50" t="s">
        <v>2971</v>
      </c>
      <c r="D1680" s="50" t="s">
        <v>2972</v>
      </c>
      <c r="E1680" s="117" t="s">
        <v>6218</v>
      </c>
      <c r="F1680" s="50"/>
      <c r="G1680" s="118" t="s">
        <v>169</v>
      </c>
      <c r="H1680" s="45">
        <v>140572696.31999999</v>
      </c>
      <c r="I1680" s="46"/>
      <c r="J1680" s="45"/>
      <c r="K1680" s="46"/>
      <c r="L1680" s="46"/>
      <c r="M1680" s="46"/>
      <c r="N1680" s="46"/>
      <c r="O1680" s="46"/>
      <c r="P1680" s="46"/>
      <c r="Q1680" s="46"/>
      <c r="R1680" s="9">
        <f t="shared" si="40"/>
        <v>140572696.31999999</v>
      </c>
      <c r="S1680" s="46"/>
      <c r="T1680" s="50" t="s">
        <v>5930</v>
      </c>
      <c r="U1680" s="46"/>
      <c r="V1680" s="50"/>
      <c r="W1680" s="49" t="s">
        <v>15</v>
      </c>
    </row>
    <row r="1681" spans="1:23" s="51" customFormat="1" ht="51" customHeight="1" x14ac:dyDescent="0.2">
      <c r="A1681" s="1">
        <v>1674</v>
      </c>
      <c r="B1681" s="113" t="s">
        <v>2970</v>
      </c>
      <c r="C1681" s="50" t="s">
        <v>2971</v>
      </c>
      <c r="D1681" s="50" t="s">
        <v>2972</v>
      </c>
      <c r="E1681" s="117" t="s">
        <v>6217</v>
      </c>
      <c r="F1681" s="50"/>
      <c r="G1681" s="118" t="s">
        <v>169</v>
      </c>
      <c r="H1681" s="45">
        <v>140572696.31999999</v>
      </c>
      <c r="I1681" s="46"/>
      <c r="J1681" s="45"/>
      <c r="K1681" s="46"/>
      <c r="L1681" s="46"/>
      <c r="M1681" s="46"/>
      <c r="N1681" s="46"/>
      <c r="O1681" s="46"/>
      <c r="P1681" s="46"/>
      <c r="Q1681" s="46"/>
      <c r="R1681" s="9">
        <f t="shared" si="40"/>
        <v>140572696.31999999</v>
      </c>
      <c r="S1681" s="46"/>
      <c r="T1681" s="50" t="s">
        <v>5930</v>
      </c>
      <c r="U1681" s="46"/>
      <c r="V1681" s="50"/>
      <c r="W1681" s="49" t="s">
        <v>15</v>
      </c>
    </row>
    <row r="1682" spans="1:23" s="51" customFormat="1" ht="51" customHeight="1" x14ac:dyDescent="0.2">
      <c r="A1682" s="1">
        <v>1675</v>
      </c>
      <c r="B1682" s="113" t="s">
        <v>2970</v>
      </c>
      <c r="C1682" s="50" t="s">
        <v>2971</v>
      </c>
      <c r="D1682" s="50" t="s">
        <v>2972</v>
      </c>
      <c r="E1682" s="117" t="s">
        <v>6217</v>
      </c>
      <c r="F1682" s="50"/>
      <c r="G1682" s="118" t="s">
        <v>169</v>
      </c>
      <c r="H1682" s="45">
        <v>140572696.31999999</v>
      </c>
      <c r="I1682" s="46"/>
      <c r="J1682" s="45"/>
      <c r="K1682" s="46"/>
      <c r="L1682" s="46"/>
      <c r="M1682" s="46"/>
      <c r="N1682" s="46"/>
      <c r="O1682" s="46"/>
      <c r="P1682" s="46"/>
      <c r="Q1682" s="46"/>
      <c r="R1682" s="9">
        <f t="shared" si="40"/>
        <v>140572696.31999999</v>
      </c>
      <c r="S1682" s="46"/>
      <c r="T1682" s="50" t="s">
        <v>5930</v>
      </c>
      <c r="U1682" s="46"/>
      <c r="V1682" s="50"/>
      <c r="W1682" s="49" t="s">
        <v>15</v>
      </c>
    </row>
    <row r="1683" spans="1:23" s="51" customFormat="1" ht="51" customHeight="1" x14ac:dyDescent="0.2">
      <c r="A1683" s="1">
        <v>1676</v>
      </c>
      <c r="B1683" s="113" t="s">
        <v>2970</v>
      </c>
      <c r="C1683" s="50" t="s">
        <v>2971</v>
      </c>
      <c r="D1683" s="50" t="s">
        <v>2972</v>
      </c>
      <c r="E1683" s="117" t="s">
        <v>6217</v>
      </c>
      <c r="F1683" s="50"/>
      <c r="G1683" s="118" t="s">
        <v>169</v>
      </c>
      <c r="H1683" s="45">
        <v>140572696.31999999</v>
      </c>
      <c r="I1683" s="46"/>
      <c r="J1683" s="45"/>
      <c r="K1683" s="46"/>
      <c r="L1683" s="46"/>
      <c r="M1683" s="46"/>
      <c r="N1683" s="46"/>
      <c r="O1683" s="46"/>
      <c r="P1683" s="46"/>
      <c r="Q1683" s="46"/>
      <c r="R1683" s="9">
        <f t="shared" si="40"/>
        <v>140572696.31999999</v>
      </c>
      <c r="S1683" s="46"/>
      <c r="T1683" s="50" t="s">
        <v>5930</v>
      </c>
      <c r="U1683" s="46"/>
      <c r="V1683" s="50"/>
      <c r="W1683" s="49" t="s">
        <v>15</v>
      </c>
    </row>
    <row r="1684" spans="1:23" s="51" customFormat="1" ht="51" customHeight="1" x14ac:dyDescent="0.2">
      <c r="A1684" s="1">
        <v>1677</v>
      </c>
      <c r="B1684" s="113" t="s">
        <v>2970</v>
      </c>
      <c r="C1684" s="50" t="s">
        <v>2971</v>
      </c>
      <c r="D1684" s="50" t="s">
        <v>2972</v>
      </c>
      <c r="E1684" s="117" t="s">
        <v>6219</v>
      </c>
      <c r="F1684" s="50"/>
      <c r="G1684" s="118" t="s">
        <v>169</v>
      </c>
      <c r="H1684" s="45">
        <v>140572696.31999999</v>
      </c>
      <c r="I1684" s="46"/>
      <c r="J1684" s="45"/>
      <c r="K1684" s="46"/>
      <c r="L1684" s="46"/>
      <c r="M1684" s="46"/>
      <c r="N1684" s="46"/>
      <c r="O1684" s="46"/>
      <c r="P1684" s="46"/>
      <c r="Q1684" s="46"/>
      <c r="R1684" s="9">
        <f t="shared" ref="R1684:R1743" si="41">H1684+J1684+L1684+N1684+P1684</f>
        <v>140572696.31999999</v>
      </c>
      <c r="S1684" s="46"/>
      <c r="T1684" s="50" t="s">
        <v>5930</v>
      </c>
      <c r="U1684" s="46"/>
      <c r="V1684" s="50"/>
      <c r="W1684" s="49" t="s">
        <v>15</v>
      </c>
    </row>
    <row r="1685" spans="1:23" s="51" customFormat="1" ht="51" customHeight="1" x14ac:dyDescent="0.2">
      <c r="A1685" s="1">
        <v>1678</v>
      </c>
      <c r="B1685" s="113" t="s">
        <v>2970</v>
      </c>
      <c r="C1685" s="50" t="s">
        <v>2971</v>
      </c>
      <c r="D1685" s="50" t="s">
        <v>2972</v>
      </c>
      <c r="E1685" s="117" t="s">
        <v>6218</v>
      </c>
      <c r="F1685" s="50"/>
      <c r="G1685" s="118" t="s">
        <v>169</v>
      </c>
      <c r="H1685" s="45">
        <v>140572696.31999999</v>
      </c>
      <c r="I1685" s="46"/>
      <c r="J1685" s="45"/>
      <c r="K1685" s="46"/>
      <c r="L1685" s="46"/>
      <c r="M1685" s="46"/>
      <c r="N1685" s="46"/>
      <c r="O1685" s="46"/>
      <c r="P1685" s="46"/>
      <c r="Q1685" s="46"/>
      <c r="R1685" s="9">
        <f t="shared" si="41"/>
        <v>140572696.31999999</v>
      </c>
      <c r="S1685" s="46"/>
      <c r="T1685" s="50" t="s">
        <v>5930</v>
      </c>
      <c r="U1685" s="46"/>
      <c r="V1685" s="50"/>
      <c r="W1685" s="49" t="s">
        <v>15</v>
      </c>
    </row>
    <row r="1686" spans="1:23" s="51" customFormat="1" ht="51" customHeight="1" x14ac:dyDescent="0.2">
      <c r="A1686" s="1">
        <v>1679</v>
      </c>
      <c r="B1686" s="113" t="s">
        <v>2970</v>
      </c>
      <c r="C1686" s="50" t="s">
        <v>2971</v>
      </c>
      <c r="D1686" s="50" t="s">
        <v>2972</v>
      </c>
      <c r="E1686" s="117" t="s">
        <v>6218</v>
      </c>
      <c r="F1686" s="50"/>
      <c r="G1686" s="118" t="s">
        <v>169</v>
      </c>
      <c r="H1686" s="45">
        <v>140572696.31999999</v>
      </c>
      <c r="I1686" s="46"/>
      <c r="J1686" s="45"/>
      <c r="K1686" s="46"/>
      <c r="L1686" s="46"/>
      <c r="M1686" s="46"/>
      <c r="N1686" s="46"/>
      <c r="O1686" s="46"/>
      <c r="P1686" s="46"/>
      <c r="Q1686" s="46"/>
      <c r="R1686" s="9">
        <f t="shared" si="41"/>
        <v>140572696.31999999</v>
      </c>
      <c r="S1686" s="46"/>
      <c r="T1686" s="50" t="s">
        <v>5930</v>
      </c>
      <c r="U1686" s="46"/>
      <c r="V1686" s="50"/>
      <c r="W1686" s="49" t="s">
        <v>15</v>
      </c>
    </row>
    <row r="1687" spans="1:23" s="51" customFormat="1" ht="51" customHeight="1" x14ac:dyDescent="0.2">
      <c r="A1687" s="1">
        <v>1680</v>
      </c>
      <c r="B1687" s="113" t="s">
        <v>2970</v>
      </c>
      <c r="C1687" s="50" t="s">
        <v>2971</v>
      </c>
      <c r="D1687" s="50" t="s">
        <v>2972</v>
      </c>
      <c r="E1687" s="117" t="s">
        <v>6219</v>
      </c>
      <c r="F1687" s="50"/>
      <c r="G1687" s="118" t="s">
        <v>169</v>
      </c>
      <c r="H1687" s="45">
        <v>140572696.31999999</v>
      </c>
      <c r="I1687" s="46"/>
      <c r="J1687" s="45"/>
      <c r="K1687" s="46"/>
      <c r="L1687" s="46"/>
      <c r="M1687" s="46"/>
      <c r="N1687" s="46"/>
      <c r="O1687" s="46"/>
      <c r="P1687" s="46"/>
      <c r="Q1687" s="46"/>
      <c r="R1687" s="9">
        <f t="shared" si="41"/>
        <v>140572696.31999999</v>
      </c>
      <c r="S1687" s="46"/>
      <c r="T1687" s="50" t="s">
        <v>5930</v>
      </c>
      <c r="U1687" s="46"/>
      <c r="V1687" s="50"/>
      <c r="W1687" s="49" t="s">
        <v>15</v>
      </c>
    </row>
    <row r="1688" spans="1:23" s="51" customFormat="1" ht="51" customHeight="1" x14ac:dyDescent="0.2">
      <c r="A1688" s="1">
        <v>1681</v>
      </c>
      <c r="B1688" s="113" t="s">
        <v>2940</v>
      </c>
      <c r="C1688" s="50" t="s">
        <v>3015</v>
      </c>
      <c r="D1688" s="50" t="s">
        <v>3016</v>
      </c>
      <c r="E1688" s="117" t="s">
        <v>6220</v>
      </c>
      <c r="F1688" s="50"/>
      <c r="G1688" s="118" t="s">
        <v>169</v>
      </c>
      <c r="H1688" s="45">
        <v>64092216.600000001</v>
      </c>
      <c r="I1688" s="46"/>
      <c r="J1688" s="45"/>
      <c r="K1688" s="46"/>
      <c r="L1688" s="46"/>
      <c r="M1688" s="46"/>
      <c r="N1688" s="46"/>
      <c r="O1688" s="46"/>
      <c r="P1688" s="46"/>
      <c r="Q1688" s="46"/>
      <c r="R1688" s="9">
        <f t="shared" si="41"/>
        <v>64092216.600000001</v>
      </c>
      <c r="S1688" s="46"/>
      <c r="T1688" s="50" t="s">
        <v>5930</v>
      </c>
      <c r="U1688" s="46"/>
      <c r="V1688" s="50"/>
      <c r="W1688" s="49" t="s">
        <v>15</v>
      </c>
    </row>
    <row r="1689" spans="1:23" s="51" customFormat="1" ht="51" customHeight="1" x14ac:dyDescent="0.2">
      <c r="A1689" s="1">
        <v>1682</v>
      </c>
      <c r="B1689" s="113" t="s">
        <v>2940</v>
      </c>
      <c r="C1689" s="50" t="s">
        <v>3015</v>
      </c>
      <c r="D1689" s="50" t="s">
        <v>3016</v>
      </c>
      <c r="E1689" s="117" t="s">
        <v>6220</v>
      </c>
      <c r="F1689" s="50"/>
      <c r="G1689" s="118" t="s">
        <v>169</v>
      </c>
      <c r="H1689" s="45">
        <v>64092216.600000001</v>
      </c>
      <c r="I1689" s="46"/>
      <c r="J1689" s="45"/>
      <c r="K1689" s="46"/>
      <c r="L1689" s="46"/>
      <c r="M1689" s="46"/>
      <c r="N1689" s="46"/>
      <c r="O1689" s="46"/>
      <c r="P1689" s="46"/>
      <c r="Q1689" s="46"/>
      <c r="R1689" s="9">
        <f t="shared" si="41"/>
        <v>64092216.600000001</v>
      </c>
      <c r="S1689" s="46"/>
      <c r="T1689" s="50" t="s">
        <v>5930</v>
      </c>
      <c r="U1689" s="46"/>
      <c r="V1689" s="50"/>
      <c r="W1689" s="49" t="s">
        <v>15</v>
      </c>
    </row>
    <row r="1690" spans="1:23" s="51" customFormat="1" ht="51" customHeight="1" x14ac:dyDescent="0.2">
      <c r="A1690" s="1">
        <v>1683</v>
      </c>
      <c r="B1690" s="113" t="s">
        <v>2940</v>
      </c>
      <c r="C1690" s="50" t="s">
        <v>3015</v>
      </c>
      <c r="D1690" s="50" t="s">
        <v>3016</v>
      </c>
      <c r="E1690" s="117" t="s">
        <v>6221</v>
      </c>
      <c r="F1690" s="50"/>
      <c r="G1690" s="118" t="s">
        <v>169</v>
      </c>
      <c r="H1690" s="45">
        <v>64092216.600000001</v>
      </c>
      <c r="I1690" s="46"/>
      <c r="J1690" s="45"/>
      <c r="K1690" s="46"/>
      <c r="L1690" s="46"/>
      <c r="M1690" s="46"/>
      <c r="N1690" s="46"/>
      <c r="O1690" s="46"/>
      <c r="P1690" s="46"/>
      <c r="Q1690" s="46"/>
      <c r="R1690" s="9">
        <f t="shared" si="41"/>
        <v>64092216.600000001</v>
      </c>
      <c r="S1690" s="46"/>
      <c r="T1690" s="50" t="s">
        <v>5930</v>
      </c>
      <c r="U1690" s="46"/>
      <c r="V1690" s="50"/>
      <c r="W1690" s="49" t="s">
        <v>15</v>
      </c>
    </row>
    <row r="1691" spans="1:23" s="51" customFormat="1" ht="51" customHeight="1" x14ac:dyDescent="0.2">
      <c r="A1691" s="1">
        <v>1684</v>
      </c>
      <c r="B1691" s="113" t="s">
        <v>2940</v>
      </c>
      <c r="C1691" s="50" t="s">
        <v>3015</v>
      </c>
      <c r="D1691" s="50" t="s">
        <v>3016</v>
      </c>
      <c r="E1691" s="117" t="s">
        <v>6220</v>
      </c>
      <c r="F1691" s="50"/>
      <c r="G1691" s="118" t="s">
        <v>169</v>
      </c>
      <c r="H1691" s="45">
        <v>64092216.600000001</v>
      </c>
      <c r="I1691" s="46"/>
      <c r="J1691" s="45"/>
      <c r="K1691" s="46"/>
      <c r="L1691" s="46"/>
      <c r="M1691" s="46"/>
      <c r="N1691" s="46"/>
      <c r="O1691" s="46"/>
      <c r="P1691" s="46"/>
      <c r="Q1691" s="46"/>
      <c r="R1691" s="9">
        <f t="shared" si="41"/>
        <v>64092216.600000001</v>
      </c>
      <c r="S1691" s="46"/>
      <c r="T1691" s="50" t="s">
        <v>5930</v>
      </c>
      <c r="U1691" s="46"/>
      <c r="V1691" s="50"/>
      <c r="W1691" s="49" t="s">
        <v>15</v>
      </c>
    </row>
    <row r="1692" spans="1:23" s="51" customFormat="1" ht="51" customHeight="1" x14ac:dyDescent="0.2">
      <c r="A1692" s="1">
        <v>1685</v>
      </c>
      <c r="B1692" s="113" t="s">
        <v>2940</v>
      </c>
      <c r="C1692" s="50" t="s">
        <v>3015</v>
      </c>
      <c r="D1692" s="50" t="s">
        <v>3016</v>
      </c>
      <c r="E1692" s="117" t="s">
        <v>6220</v>
      </c>
      <c r="F1692" s="50"/>
      <c r="G1692" s="118" t="s">
        <v>169</v>
      </c>
      <c r="H1692" s="45">
        <v>64092216.600000001</v>
      </c>
      <c r="I1692" s="46"/>
      <c r="J1692" s="45"/>
      <c r="K1692" s="46"/>
      <c r="L1692" s="46"/>
      <c r="M1692" s="46"/>
      <c r="N1692" s="46"/>
      <c r="O1692" s="46"/>
      <c r="P1692" s="46"/>
      <c r="Q1692" s="46"/>
      <c r="R1692" s="9">
        <f t="shared" si="41"/>
        <v>64092216.600000001</v>
      </c>
      <c r="S1692" s="46"/>
      <c r="T1692" s="50" t="s">
        <v>5930</v>
      </c>
      <c r="U1692" s="46"/>
      <c r="V1692" s="50"/>
      <c r="W1692" s="49" t="s">
        <v>15</v>
      </c>
    </row>
    <row r="1693" spans="1:23" s="51" customFormat="1" ht="51" customHeight="1" x14ac:dyDescent="0.2">
      <c r="A1693" s="1">
        <v>1686</v>
      </c>
      <c r="B1693" s="113" t="s">
        <v>2940</v>
      </c>
      <c r="C1693" s="50" t="s">
        <v>3015</v>
      </c>
      <c r="D1693" s="50" t="s">
        <v>3016</v>
      </c>
      <c r="E1693" s="117" t="s">
        <v>6221</v>
      </c>
      <c r="F1693" s="50"/>
      <c r="G1693" s="118" t="s">
        <v>169</v>
      </c>
      <c r="H1693" s="45">
        <v>64092216.600000001</v>
      </c>
      <c r="I1693" s="46"/>
      <c r="J1693" s="45"/>
      <c r="K1693" s="46"/>
      <c r="L1693" s="46"/>
      <c r="M1693" s="46"/>
      <c r="N1693" s="46"/>
      <c r="O1693" s="46"/>
      <c r="P1693" s="46"/>
      <c r="Q1693" s="46"/>
      <c r="R1693" s="9">
        <f t="shared" si="41"/>
        <v>64092216.600000001</v>
      </c>
      <c r="S1693" s="46"/>
      <c r="T1693" s="50" t="s">
        <v>5930</v>
      </c>
      <c r="U1693" s="46"/>
      <c r="V1693" s="50"/>
      <c r="W1693" s="49" t="s">
        <v>15</v>
      </c>
    </row>
    <row r="1694" spans="1:23" s="51" customFormat="1" ht="51" customHeight="1" x14ac:dyDescent="0.2">
      <c r="A1694" s="1">
        <v>1687</v>
      </c>
      <c r="B1694" s="113" t="s">
        <v>2940</v>
      </c>
      <c r="C1694" s="50" t="s">
        <v>3015</v>
      </c>
      <c r="D1694" s="50" t="s">
        <v>3016</v>
      </c>
      <c r="E1694" s="117" t="s">
        <v>6221</v>
      </c>
      <c r="F1694" s="50"/>
      <c r="G1694" s="118" t="s">
        <v>169</v>
      </c>
      <c r="H1694" s="45">
        <v>64092216.600000001</v>
      </c>
      <c r="I1694" s="46"/>
      <c r="J1694" s="45"/>
      <c r="K1694" s="46"/>
      <c r="L1694" s="46"/>
      <c r="M1694" s="46"/>
      <c r="N1694" s="46"/>
      <c r="O1694" s="46"/>
      <c r="P1694" s="46"/>
      <c r="Q1694" s="46"/>
      <c r="R1694" s="9">
        <f t="shared" si="41"/>
        <v>64092216.600000001</v>
      </c>
      <c r="S1694" s="46"/>
      <c r="T1694" s="50" t="s">
        <v>5930</v>
      </c>
      <c r="U1694" s="46"/>
      <c r="V1694" s="50"/>
      <c r="W1694" s="49" t="s">
        <v>15</v>
      </c>
    </row>
    <row r="1695" spans="1:23" s="51" customFormat="1" ht="51" customHeight="1" x14ac:dyDescent="0.2">
      <c r="A1695" s="1">
        <v>1688</v>
      </c>
      <c r="B1695" s="113" t="s">
        <v>2940</v>
      </c>
      <c r="C1695" s="50" t="s">
        <v>3015</v>
      </c>
      <c r="D1695" s="50" t="s">
        <v>3016</v>
      </c>
      <c r="E1695" s="117" t="s">
        <v>6221</v>
      </c>
      <c r="F1695" s="50"/>
      <c r="G1695" s="118" t="s">
        <v>169</v>
      </c>
      <c r="H1695" s="45">
        <v>64092216.600000001</v>
      </c>
      <c r="I1695" s="46"/>
      <c r="J1695" s="45"/>
      <c r="K1695" s="46"/>
      <c r="L1695" s="46"/>
      <c r="M1695" s="46"/>
      <c r="N1695" s="46"/>
      <c r="O1695" s="46"/>
      <c r="P1695" s="46"/>
      <c r="Q1695" s="46"/>
      <c r="R1695" s="9">
        <f t="shared" si="41"/>
        <v>64092216.600000001</v>
      </c>
      <c r="S1695" s="46"/>
      <c r="T1695" s="50" t="s">
        <v>5930</v>
      </c>
      <c r="U1695" s="46"/>
      <c r="V1695" s="50"/>
      <c r="W1695" s="49" t="s">
        <v>15</v>
      </c>
    </row>
    <row r="1696" spans="1:23" s="51" customFormat="1" ht="51" customHeight="1" x14ac:dyDescent="0.2">
      <c r="A1696" s="1">
        <v>1689</v>
      </c>
      <c r="B1696" s="113" t="s">
        <v>2940</v>
      </c>
      <c r="C1696" s="50" t="s">
        <v>3015</v>
      </c>
      <c r="D1696" s="50" t="s">
        <v>3016</v>
      </c>
      <c r="E1696" s="117" t="s">
        <v>6221</v>
      </c>
      <c r="F1696" s="50"/>
      <c r="G1696" s="118" t="s">
        <v>169</v>
      </c>
      <c r="H1696" s="45">
        <v>64092216.600000001</v>
      </c>
      <c r="I1696" s="46"/>
      <c r="J1696" s="45"/>
      <c r="K1696" s="46"/>
      <c r="L1696" s="46"/>
      <c r="M1696" s="46"/>
      <c r="N1696" s="46"/>
      <c r="O1696" s="46"/>
      <c r="P1696" s="46"/>
      <c r="Q1696" s="46"/>
      <c r="R1696" s="9">
        <f t="shared" si="41"/>
        <v>64092216.600000001</v>
      </c>
      <c r="S1696" s="46"/>
      <c r="T1696" s="50" t="s">
        <v>5930</v>
      </c>
      <c r="U1696" s="46"/>
      <c r="V1696" s="50"/>
      <c r="W1696" s="49" t="s">
        <v>15</v>
      </c>
    </row>
    <row r="1697" spans="1:24" s="51" customFormat="1" ht="51" customHeight="1" x14ac:dyDescent="0.2">
      <c r="A1697" s="1">
        <v>1690</v>
      </c>
      <c r="B1697" s="113" t="s">
        <v>6222</v>
      </c>
      <c r="C1697" s="50" t="s">
        <v>6223</v>
      </c>
      <c r="D1697" s="50" t="s">
        <v>6224</v>
      </c>
      <c r="E1697" s="117" t="s">
        <v>6225</v>
      </c>
      <c r="F1697" s="50"/>
      <c r="G1697" s="118" t="s">
        <v>169</v>
      </c>
      <c r="H1697" s="45">
        <v>50301636</v>
      </c>
      <c r="I1697" s="46">
        <v>1</v>
      </c>
      <c r="J1697" s="45"/>
      <c r="K1697" s="46"/>
      <c r="L1697" s="46"/>
      <c r="M1697" s="46"/>
      <c r="N1697" s="46"/>
      <c r="O1697" s="46"/>
      <c r="P1697" s="46"/>
      <c r="Q1697" s="46"/>
      <c r="R1697" s="9">
        <f t="shared" si="41"/>
        <v>50301636</v>
      </c>
      <c r="S1697" s="46">
        <v>1</v>
      </c>
      <c r="T1697" s="50" t="s">
        <v>5930</v>
      </c>
      <c r="U1697" s="46" t="s">
        <v>25</v>
      </c>
      <c r="V1697" s="46" t="s">
        <v>25</v>
      </c>
      <c r="W1697" s="49" t="s">
        <v>6226</v>
      </c>
    </row>
    <row r="1698" spans="1:24" s="51" customFormat="1" ht="51" customHeight="1" x14ac:dyDescent="0.2">
      <c r="A1698" s="1">
        <v>1691</v>
      </c>
      <c r="B1698" s="113" t="s">
        <v>3220</v>
      </c>
      <c r="C1698" s="50" t="s">
        <v>3221</v>
      </c>
      <c r="D1698" s="50" t="s">
        <v>3222</v>
      </c>
      <c r="E1698" s="50" t="s">
        <v>6227</v>
      </c>
      <c r="F1698" s="50"/>
      <c r="G1698" s="50" t="s">
        <v>169</v>
      </c>
      <c r="H1698" s="45">
        <v>27859440</v>
      </c>
      <c r="I1698" s="46"/>
      <c r="J1698" s="45"/>
      <c r="K1698" s="46"/>
      <c r="L1698" s="46"/>
      <c r="M1698" s="46"/>
      <c r="N1698" s="46"/>
      <c r="O1698" s="46"/>
      <c r="P1698" s="46"/>
      <c r="Q1698" s="46"/>
      <c r="R1698" s="9">
        <f t="shared" si="41"/>
        <v>27859440</v>
      </c>
      <c r="S1698" s="46"/>
      <c r="T1698" s="50" t="s">
        <v>5930</v>
      </c>
      <c r="U1698" s="46"/>
      <c r="V1698" s="50"/>
      <c r="W1698" s="49" t="s">
        <v>15</v>
      </c>
    </row>
    <row r="1699" spans="1:24" s="51" customFormat="1" ht="51" customHeight="1" x14ac:dyDescent="0.2">
      <c r="A1699" s="1">
        <v>1692</v>
      </c>
      <c r="B1699" s="113" t="s">
        <v>3220</v>
      </c>
      <c r="C1699" s="50" t="s">
        <v>3221</v>
      </c>
      <c r="D1699" s="50" t="s">
        <v>3222</v>
      </c>
      <c r="E1699" s="50" t="s">
        <v>6228</v>
      </c>
      <c r="F1699" s="50"/>
      <c r="G1699" s="50" t="s">
        <v>169</v>
      </c>
      <c r="H1699" s="45">
        <v>27557090.399999999</v>
      </c>
      <c r="I1699" s="46"/>
      <c r="J1699" s="45"/>
      <c r="K1699" s="46"/>
      <c r="L1699" s="46"/>
      <c r="M1699" s="46"/>
      <c r="N1699" s="46"/>
      <c r="O1699" s="46"/>
      <c r="P1699" s="46"/>
      <c r="Q1699" s="46"/>
      <c r="R1699" s="9">
        <f t="shared" si="41"/>
        <v>27557090.399999999</v>
      </c>
      <c r="S1699" s="46"/>
      <c r="T1699" s="50" t="s">
        <v>5930</v>
      </c>
      <c r="U1699" s="46"/>
      <c r="V1699" s="50"/>
      <c r="W1699" s="49" t="s">
        <v>15</v>
      </c>
    </row>
    <row r="1700" spans="1:24" s="51" customFormat="1" ht="51" customHeight="1" x14ac:dyDescent="0.2">
      <c r="A1700" s="1">
        <v>1693</v>
      </c>
      <c r="B1700" s="113" t="s">
        <v>6222</v>
      </c>
      <c r="C1700" s="50" t="s">
        <v>6229</v>
      </c>
      <c r="D1700" s="50" t="s">
        <v>6230</v>
      </c>
      <c r="E1700" s="117" t="s">
        <v>6231</v>
      </c>
      <c r="F1700" s="50"/>
      <c r="G1700" s="118" t="s">
        <v>169</v>
      </c>
      <c r="H1700" s="45">
        <v>25972531.199999999</v>
      </c>
      <c r="I1700" s="46">
        <v>2</v>
      </c>
      <c r="J1700" s="45"/>
      <c r="K1700" s="46">
        <v>2</v>
      </c>
      <c r="L1700" s="46"/>
      <c r="M1700" s="46">
        <v>3</v>
      </c>
      <c r="N1700" s="46"/>
      <c r="O1700" s="46"/>
      <c r="P1700" s="46"/>
      <c r="Q1700" s="46"/>
      <c r="R1700" s="9">
        <f t="shared" si="41"/>
        <v>25972531.199999999</v>
      </c>
      <c r="S1700" s="46">
        <v>7</v>
      </c>
      <c r="T1700" s="50" t="s">
        <v>5930</v>
      </c>
      <c r="U1700" s="46" t="s">
        <v>25</v>
      </c>
      <c r="V1700" s="46" t="s">
        <v>25</v>
      </c>
      <c r="W1700" s="49" t="s">
        <v>6226</v>
      </c>
    </row>
    <row r="1701" spans="1:24" s="51" customFormat="1" ht="51" customHeight="1" x14ac:dyDescent="0.2">
      <c r="A1701" s="1">
        <v>1694</v>
      </c>
      <c r="B1701" s="113" t="s">
        <v>6232</v>
      </c>
      <c r="C1701" s="50" t="s">
        <v>6233</v>
      </c>
      <c r="D1701" s="50" t="s">
        <v>434</v>
      </c>
      <c r="E1701" s="117" t="s">
        <v>6234</v>
      </c>
      <c r="F1701" s="50"/>
      <c r="G1701" s="118" t="s">
        <v>169</v>
      </c>
      <c r="H1701" s="45">
        <v>19207440</v>
      </c>
      <c r="I1701" s="46"/>
      <c r="J1701" s="45"/>
      <c r="K1701" s="46"/>
      <c r="L1701" s="46"/>
      <c r="M1701" s="46"/>
      <c r="N1701" s="46"/>
      <c r="O1701" s="46"/>
      <c r="P1701" s="46"/>
      <c r="Q1701" s="46"/>
      <c r="R1701" s="9">
        <f t="shared" si="41"/>
        <v>19207440</v>
      </c>
      <c r="S1701" s="46"/>
      <c r="T1701" s="50" t="s">
        <v>5930</v>
      </c>
      <c r="U1701" s="46"/>
      <c r="V1701" s="50"/>
      <c r="W1701" s="49" t="s">
        <v>15</v>
      </c>
    </row>
    <row r="1702" spans="1:24" s="51" customFormat="1" ht="51" customHeight="1" x14ac:dyDescent="0.2">
      <c r="A1702" s="1">
        <v>1695</v>
      </c>
      <c r="B1702" s="113" t="s">
        <v>6232</v>
      </c>
      <c r="C1702" s="50" t="s">
        <v>6233</v>
      </c>
      <c r="D1702" s="50" t="s">
        <v>434</v>
      </c>
      <c r="E1702" s="117" t="s">
        <v>6235</v>
      </c>
      <c r="F1702" s="50"/>
      <c r="G1702" s="118" t="s">
        <v>169</v>
      </c>
      <c r="H1702" s="45">
        <v>19198403.289999999</v>
      </c>
      <c r="I1702" s="46"/>
      <c r="J1702" s="45"/>
      <c r="K1702" s="46"/>
      <c r="L1702" s="46"/>
      <c r="M1702" s="46"/>
      <c r="N1702" s="46"/>
      <c r="O1702" s="46"/>
      <c r="P1702" s="46"/>
      <c r="Q1702" s="46"/>
      <c r="R1702" s="9">
        <f t="shared" si="41"/>
        <v>19198403.289999999</v>
      </c>
      <c r="S1702" s="46"/>
      <c r="T1702" s="50" t="s">
        <v>5930</v>
      </c>
      <c r="U1702" s="46"/>
      <c r="V1702" s="50"/>
      <c r="W1702" s="49" t="s">
        <v>15</v>
      </c>
    </row>
    <row r="1703" spans="1:24" s="51" customFormat="1" ht="51" customHeight="1" x14ac:dyDescent="0.2">
      <c r="A1703" s="1">
        <v>1696</v>
      </c>
      <c r="B1703" s="113" t="s">
        <v>6236</v>
      </c>
      <c r="C1703" s="50" t="s">
        <v>6237</v>
      </c>
      <c r="D1703" s="50" t="s">
        <v>6238</v>
      </c>
      <c r="E1703" s="117" t="s">
        <v>6239</v>
      </c>
      <c r="F1703" s="50"/>
      <c r="G1703" s="118" t="s">
        <v>169</v>
      </c>
      <c r="H1703" s="45">
        <v>15017402.4</v>
      </c>
      <c r="I1703" s="46"/>
      <c r="J1703" s="45"/>
      <c r="K1703" s="46"/>
      <c r="L1703" s="46"/>
      <c r="M1703" s="46"/>
      <c r="N1703" s="46"/>
      <c r="O1703" s="46"/>
      <c r="P1703" s="46"/>
      <c r="Q1703" s="46"/>
      <c r="R1703" s="9">
        <f t="shared" si="41"/>
        <v>15017402.4</v>
      </c>
      <c r="S1703" s="46"/>
      <c r="T1703" s="50" t="s">
        <v>5930</v>
      </c>
      <c r="U1703" s="46"/>
      <c r="V1703" s="50"/>
      <c r="W1703" s="49" t="s">
        <v>15</v>
      </c>
    </row>
    <row r="1704" spans="1:24" s="51" customFormat="1" ht="51" customHeight="1" x14ac:dyDescent="0.2">
      <c r="A1704" s="1">
        <v>1697</v>
      </c>
      <c r="B1704" s="113" t="s">
        <v>6240</v>
      </c>
      <c r="C1704" s="50" t="s">
        <v>6241</v>
      </c>
      <c r="D1704" s="50" t="s">
        <v>6242</v>
      </c>
      <c r="E1704" s="117" t="s">
        <v>6243</v>
      </c>
      <c r="F1704" s="50"/>
      <c r="G1704" s="118" t="s">
        <v>169</v>
      </c>
      <c r="H1704" s="45">
        <v>11645986.67</v>
      </c>
      <c r="I1704" s="46"/>
      <c r="J1704" s="45"/>
      <c r="K1704" s="46"/>
      <c r="L1704" s="46"/>
      <c r="M1704" s="46"/>
      <c r="N1704" s="46"/>
      <c r="O1704" s="46"/>
      <c r="P1704" s="46"/>
      <c r="Q1704" s="46"/>
      <c r="R1704" s="9">
        <f t="shared" si="41"/>
        <v>11645986.67</v>
      </c>
      <c r="S1704" s="46"/>
      <c r="T1704" s="50" t="s">
        <v>5930</v>
      </c>
      <c r="U1704" s="46"/>
      <c r="V1704" s="50"/>
      <c r="W1704" s="49" t="s">
        <v>15</v>
      </c>
    </row>
    <row r="1705" spans="1:24" s="51" customFormat="1" ht="51" customHeight="1" x14ac:dyDescent="0.2">
      <c r="A1705" s="1">
        <v>1698</v>
      </c>
      <c r="B1705" s="113" t="s">
        <v>6240</v>
      </c>
      <c r="C1705" s="50" t="s">
        <v>6241</v>
      </c>
      <c r="D1705" s="50" t="s">
        <v>6242</v>
      </c>
      <c r="E1705" s="117" t="s">
        <v>6244</v>
      </c>
      <c r="F1705" s="50"/>
      <c r="G1705" s="118" t="s">
        <v>169</v>
      </c>
      <c r="H1705" s="45">
        <v>11622598.4</v>
      </c>
      <c r="I1705" s="46"/>
      <c r="J1705" s="45"/>
      <c r="K1705" s="46"/>
      <c r="L1705" s="46"/>
      <c r="M1705" s="46"/>
      <c r="N1705" s="46"/>
      <c r="O1705" s="46"/>
      <c r="P1705" s="46"/>
      <c r="Q1705" s="46"/>
      <c r="R1705" s="9">
        <f t="shared" si="41"/>
        <v>11622598.4</v>
      </c>
      <c r="S1705" s="46"/>
      <c r="T1705" s="50" t="s">
        <v>5930</v>
      </c>
      <c r="U1705" s="46"/>
      <c r="V1705" s="50"/>
      <c r="W1705" s="49" t="s">
        <v>15</v>
      </c>
    </row>
    <row r="1706" spans="1:24" s="51" customFormat="1" ht="51" customHeight="1" x14ac:dyDescent="0.2">
      <c r="A1706" s="1">
        <v>1699</v>
      </c>
      <c r="B1706" s="113" t="s">
        <v>6245</v>
      </c>
      <c r="C1706" s="50" t="s">
        <v>6246</v>
      </c>
      <c r="D1706" s="50" t="s">
        <v>6247</v>
      </c>
      <c r="E1706" s="50" t="s">
        <v>6248</v>
      </c>
      <c r="F1706" s="50"/>
      <c r="G1706" s="50" t="s">
        <v>169</v>
      </c>
      <c r="H1706" s="45">
        <v>3665851.91</v>
      </c>
      <c r="I1706" s="45">
        <v>1</v>
      </c>
      <c r="J1706" s="45">
        <v>5283211.1112601599</v>
      </c>
      <c r="K1706" s="46">
        <v>1</v>
      </c>
      <c r="L1706" s="116"/>
      <c r="M1706" s="46"/>
      <c r="N1706" s="45"/>
      <c r="O1706" s="45"/>
      <c r="P1706" s="50"/>
      <c r="Q1706" s="50"/>
      <c r="R1706" s="9">
        <f t="shared" si="41"/>
        <v>8949063.021260161</v>
      </c>
      <c r="S1706" s="45">
        <v>2</v>
      </c>
      <c r="T1706" s="45" t="s">
        <v>5930</v>
      </c>
      <c r="U1706" s="46" t="s">
        <v>24</v>
      </c>
      <c r="V1706" s="46" t="s">
        <v>6249</v>
      </c>
      <c r="W1706" s="49" t="s">
        <v>5941</v>
      </c>
      <c r="X1706" s="225" t="s">
        <v>6250</v>
      </c>
    </row>
    <row r="1707" spans="1:24" s="51" customFormat="1" ht="51" customHeight="1" x14ac:dyDescent="0.2">
      <c r="A1707" s="1">
        <v>1700</v>
      </c>
      <c r="B1707" s="113" t="s">
        <v>6251</v>
      </c>
      <c r="C1707" s="50" t="s">
        <v>6252</v>
      </c>
      <c r="D1707" s="50" t="s">
        <v>6253</v>
      </c>
      <c r="E1707" s="117" t="s">
        <v>6254</v>
      </c>
      <c r="F1707" s="50"/>
      <c r="G1707" s="118" t="s">
        <v>169</v>
      </c>
      <c r="H1707" s="45">
        <v>7150767</v>
      </c>
      <c r="I1707" s="46"/>
      <c r="J1707" s="45"/>
      <c r="K1707" s="46"/>
      <c r="L1707" s="46"/>
      <c r="M1707" s="46"/>
      <c r="N1707" s="46"/>
      <c r="O1707" s="46"/>
      <c r="P1707" s="46"/>
      <c r="Q1707" s="46"/>
      <c r="R1707" s="9">
        <f t="shared" si="41"/>
        <v>7150767</v>
      </c>
      <c r="S1707" s="46"/>
      <c r="T1707" s="50" t="s">
        <v>5930</v>
      </c>
      <c r="U1707" s="46"/>
      <c r="V1707" s="50"/>
      <c r="W1707" s="49" t="s">
        <v>15</v>
      </c>
    </row>
    <row r="1708" spans="1:24" s="51" customFormat="1" ht="51" customHeight="1" x14ac:dyDescent="0.2">
      <c r="A1708" s="1">
        <v>1701</v>
      </c>
      <c r="B1708" s="113" t="s">
        <v>3151</v>
      </c>
      <c r="C1708" s="50" t="s">
        <v>6255</v>
      </c>
      <c r="D1708" s="50" t="s">
        <v>6256</v>
      </c>
      <c r="E1708" s="117" t="s">
        <v>6257</v>
      </c>
      <c r="F1708" s="50"/>
      <c r="G1708" s="118" t="s">
        <v>169</v>
      </c>
      <c r="H1708" s="45">
        <v>6963264</v>
      </c>
      <c r="I1708" s="46"/>
      <c r="J1708" s="45"/>
      <c r="K1708" s="46"/>
      <c r="L1708" s="46"/>
      <c r="M1708" s="46"/>
      <c r="N1708" s="46"/>
      <c r="O1708" s="46"/>
      <c r="P1708" s="46"/>
      <c r="Q1708" s="46"/>
      <c r="R1708" s="9">
        <f t="shared" si="41"/>
        <v>6963264</v>
      </c>
      <c r="S1708" s="46"/>
      <c r="T1708" s="50" t="s">
        <v>5930</v>
      </c>
      <c r="U1708" s="46"/>
      <c r="V1708" s="50"/>
      <c r="W1708" s="49" t="s">
        <v>15</v>
      </c>
    </row>
    <row r="1709" spans="1:24" s="51" customFormat="1" ht="51" customHeight="1" x14ac:dyDescent="0.2">
      <c r="A1709" s="1">
        <v>1702</v>
      </c>
      <c r="B1709" s="113" t="s">
        <v>46</v>
      </c>
      <c r="C1709" s="50" t="s">
        <v>5120</v>
      </c>
      <c r="D1709" s="50" t="s">
        <v>5121</v>
      </c>
      <c r="E1709" s="117" t="s">
        <v>6258</v>
      </c>
      <c r="F1709" s="50"/>
      <c r="G1709" s="118" t="s">
        <v>169</v>
      </c>
      <c r="H1709" s="45">
        <v>627000</v>
      </c>
      <c r="I1709" s="46">
        <v>11</v>
      </c>
      <c r="J1709" s="45"/>
      <c r="K1709" s="46"/>
      <c r="L1709" s="46"/>
      <c r="M1709" s="46"/>
      <c r="N1709" s="46"/>
      <c r="O1709" s="46"/>
      <c r="P1709" s="46"/>
      <c r="Q1709" s="46"/>
      <c r="R1709" s="9">
        <f t="shared" si="41"/>
        <v>627000</v>
      </c>
      <c r="S1709" s="46">
        <v>11</v>
      </c>
      <c r="T1709" s="50" t="s">
        <v>5930</v>
      </c>
      <c r="U1709" s="46" t="s">
        <v>25</v>
      </c>
      <c r="V1709" s="46" t="s">
        <v>25</v>
      </c>
      <c r="W1709" s="49" t="s">
        <v>6226</v>
      </c>
    </row>
    <row r="1710" spans="1:24" s="51" customFormat="1" ht="51" customHeight="1" x14ac:dyDescent="0.2">
      <c r="A1710" s="1">
        <v>1703</v>
      </c>
      <c r="B1710" s="113" t="s">
        <v>46</v>
      </c>
      <c r="C1710" s="50" t="s">
        <v>5120</v>
      </c>
      <c r="D1710" s="50" t="s">
        <v>5121</v>
      </c>
      <c r="E1710" s="117" t="s">
        <v>6259</v>
      </c>
      <c r="F1710" s="50"/>
      <c r="G1710" s="118" t="s">
        <v>169</v>
      </c>
      <c r="H1710" s="45">
        <v>627000</v>
      </c>
      <c r="I1710" s="46">
        <v>11</v>
      </c>
      <c r="J1710" s="45"/>
      <c r="K1710" s="46"/>
      <c r="L1710" s="46"/>
      <c r="M1710" s="46"/>
      <c r="N1710" s="46"/>
      <c r="O1710" s="46"/>
      <c r="P1710" s="46"/>
      <c r="Q1710" s="46"/>
      <c r="R1710" s="9">
        <f t="shared" si="41"/>
        <v>627000</v>
      </c>
      <c r="S1710" s="46">
        <v>11</v>
      </c>
      <c r="T1710" s="50" t="s">
        <v>5930</v>
      </c>
      <c r="U1710" s="46" t="s">
        <v>25</v>
      </c>
      <c r="V1710" s="46" t="s">
        <v>25</v>
      </c>
      <c r="W1710" s="49" t="s">
        <v>6226</v>
      </c>
    </row>
    <row r="1711" spans="1:24" s="51" customFormat="1" ht="51" customHeight="1" x14ac:dyDescent="0.2">
      <c r="A1711" s="1">
        <v>1704</v>
      </c>
      <c r="B1711" s="113" t="s">
        <v>3098</v>
      </c>
      <c r="C1711" s="50" t="s">
        <v>3099</v>
      </c>
      <c r="D1711" s="50" t="s">
        <v>3100</v>
      </c>
      <c r="E1711" s="117" t="s">
        <v>6260</v>
      </c>
      <c r="F1711" s="50"/>
      <c r="G1711" s="118" t="s">
        <v>169</v>
      </c>
      <c r="H1711" s="45">
        <v>5331287.8099999996</v>
      </c>
      <c r="I1711" s="46"/>
      <c r="J1711" s="45"/>
      <c r="K1711" s="46"/>
      <c r="L1711" s="46"/>
      <c r="M1711" s="46"/>
      <c r="N1711" s="46"/>
      <c r="O1711" s="46"/>
      <c r="P1711" s="46"/>
      <c r="Q1711" s="46"/>
      <c r="R1711" s="9">
        <f t="shared" si="41"/>
        <v>5331287.8099999996</v>
      </c>
      <c r="S1711" s="46"/>
      <c r="T1711" s="50" t="s">
        <v>5930</v>
      </c>
      <c r="U1711" s="46"/>
      <c r="V1711" s="50"/>
      <c r="W1711" s="49" t="s">
        <v>15</v>
      </c>
    </row>
    <row r="1712" spans="1:24" s="49" customFormat="1" ht="51" customHeight="1" x14ac:dyDescent="0.2">
      <c r="A1712" s="1">
        <v>1705</v>
      </c>
      <c r="B1712" s="113" t="s">
        <v>95</v>
      </c>
      <c r="C1712" s="46" t="s">
        <v>3122</v>
      </c>
      <c r="D1712" s="46" t="s">
        <v>3123</v>
      </c>
      <c r="E1712" s="46" t="s">
        <v>6261</v>
      </c>
      <c r="F1712" s="46"/>
      <c r="G1712" s="235" t="s">
        <v>169</v>
      </c>
      <c r="H1712" s="53">
        <v>1696000</v>
      </c>
      <c r="I1712" s="46">
        <v>1</v>
      </c>
      <c r="J1712" s="46">
        <v>1696000</v>
      </c>
      <c r="K1712" s="46"/>
      <c r="L1712" s="234">
        <v>2103040</v>
      </c>
      <c r="M1712" s="46">
        <v>1</v>
      </c>
      <c r="N1712" s="234">
        <v>2355404.8000000003</v>
      </c>
      <c r="O1712" s="46">
        <v>1</v>
      </c>
      <c r="P1712" s="46"/>
      <c r="Q1712" s="46"/>
      <c r="R1712" s="9">
        <f t="shared" si="41"/>
        <v>7850444.8000000007</v>
      </c>
      <c r="S1712" s="46"/>
      <c r="T1712" s="46" t="s">
        <v>5930</v>
      </c>
      <c r="U1712" s="46"/>
      <c r="V1712" s="46"/>
      <c r="W1712" s="49" t="s">
        <v>5958</v>
      </c>
    </row>
    <row r="1713" spans="1:23" s="51" customFormat="1" ht="51" customHeight="1" x14ac:dyDescent="0.2">
      <c r="A1713" s="1">
        <v>1706</v>
      </c>
      <c r="B1713" s="113" t="s">
        <v>5168</v>
      </c>
      <c r="C1713" s="50" t="s">
        <v>5169</v>
      </c>
      <c r="D1713" s="50" t="s">
        <v>5170</v>
      </c>
      <c r="E1713" s="117" t="s">
        <v>6262</v>
      </c>
      <c r="F1713" s="50"/>
      <c r="G1713" s="118" t="s">
        <v>72</v>
      </c>
      <c r="H1713" s="45">
        <v>4167072</v>
      </c>
      <c r="I1713" s="46"/>
      <c r="J1713" s="45"/>
      <c r="K1713" s="46"/>
      <c r="L1713" s="46"/>
      <c r="M1713" s="46"/>
      <c r="N1713" s="46"/>
      <c r="O1713" s="46"/>
      <c r="P1713" s="46"/>
      <c r="Q1713" s="46"/>
      <c r="R1713" s="9">
        <f t="shared" si="41"/>
        <v>4167072</v>
      </c>
      <c r="S1713" s="46"/>
      <c r="T1713" s="50" t="s">
        <v>5930</v>
      </c>
      <c r="U1713" s="46"/>
      <c r="V1713" s="50"/>
      <c r="W1713" s="49" t="s">
        <v>15</v>
      </c>
    </row>
    <row r="1714" spans="1:23" s="51" customFormat="1" ht="51" customHeight="1" x14ac:dyDescent="0.2">
      <c r="A1714" s="1">
        <v>1707</v>
      </c>
      <c r="B1714" s="113" t="s">
        <v>2820</v>
      </c>
      <c r="C1714" s="50" t="s">
        <v>6263</v>
      </c>
      <c r="D1714" s="50" t="s">
        <v>3075</v>
      </c>
      <c r="E1714" s="117" t="s">
        <v>6264</v>
      </c>
      <c r="F1714" s="50"/>
      <c r="G1714" s="118" t="s">
        <v>169</v>
      </c>
      <c r="H1714" s="45">
        <v>4009600</v>
      </c>
      <c r="I1714" s="46"/>
      <c r="J1714" s="45"/>
      <c r="K1714" s="46"/>
      <c r="L1714" s="46"/>
      <c r="M1714" s="46"/>
      <c r="N1714" s="46"/>
      <c r="O1714" s="46"/>
      <c r="P1714" s="46"/>
      <c r="Q1714" s="46"/>
      <c r="R1714" s="9">
        <f t="shared" si="41"/>
        <v>4009600</v>
      </c>
      <c r="S1714" s="46"/>
      <c r="T1714" s="50" t="s">
        <v>5930</v>
      </c>
      <c r="U1714" s="46"/>
      <c r="V1714" s="50"/>
      <c r="W1714" s="49" t="s">
        <v>15</v>
      </c>
    </row>
    <row r="1715" spans="1:23" s="51" customFormat="1" ht="51" customHeight="1" x14ac:dyDescent="0.2">
      <c r="A1715" s="1">
        <v>1708</v>
      </c>
      <c r="B1715" s="113" t="s">
        <v>151</v>
      </c>
      <c r="C1715" s="50" t="s">
        <v>6265</v>
      </c>
      <c r="D1715" s="50" t="s">
        <v>6266</v>
      </c>
      <c r="E1715" s="117" t="s">
        <v>6267</v>
      </c>
      <c r="F1715" s="50"/>
      <c r="G1715" s="118" t="s">
        <v>169</v>
      </c>
      <c r="H1715" s="45">
        <v>2128200</v>
      </c>
      <c r="I1715" s="46">
        <v>26</v>
      </c>
      <c r="J1715" s="45">
        <v>2255892</v>
      </c>
      <c r="K1715" s="46">
        <v>26</v>
      </c>
      <c r="L1715" s="234">
        <v>2391245.52</v>
      </c>
      <c r="M1715" s="46">
        <v>26</v>
      </c>
      <c r="N1715" s="234">
        <v>2534720.2512000003</v>
      </c>
      <c r="O1715" s="46">
        <v>26</v>
      </c>
      <c r="P1715" s="114">
        <v>2686803.4662720002</v>
      </c>
      <c r="Q1715" s="114">
        <v>26</v>
      </c>
      <c r="R1715" s="9">
        <f t="shared" si="41"/>
        <v>11996861.237472</v>
      </c>
      <c r="S1715" s="114">
        <v>130</v>
      </c>
      <c r="T1715" s="50" t="s">
        <v>5930</v>
      </c>
      <c r="U1715" s="46"/>
      <c r="V1715" s="50"/>
      <c r="W1715" s="115" t="s">
        <v>5958</v>
      </c>
    </row>
    <row r="1716" spans="1:23" s="51" customFormat="1" ht="51" customHeight="1" x14ac:dyDescent="0.2">
      <c r="A1716" s="1">
        <v>1709</v>
      </c>
      <c r="B1716" s="113" t="s">
        <v>151</v>
      </c>
      <c r="C1716" s="50" t="s">
        <v>3143</v>
      </c>
      <c r="D1716" s="50" t="s">
        <v>2926</v>
      </c>
      <c r="E1716" s="117" t="s">
        <v>6268</v>
      </c>
      <c r="F1716" s="50"/>
      <c r="G1716" s="118" t="s">
        <v>169</v>
      </c>
      <c r="H1716" s="45">
        <v>158184</v>
      </c>
      <c r="I1716" s="46">
        <v>2</v>
      </c>
      <c r="J1716" s="45">
        <v>0</v>
      </c>
      <c r="K1716" s="46">
        <v>0</v>
      </c>
      <c r="L1716" s="45">
        <v>723000</v>
      </c>
      <c r="M1716" s="46">
        <v>2</v>
      </c>
      <c r="N1716" s="46">
        <v>0</v>
      </c>
      <c r="O1716" s="46">
        <v>0</v>
      </c>
      <c r="P1716" s="46">
        <v>0</v>
      </c>
      <c r="Q1716" s="46">
        <v>0</v>
      </c>
      <c r="R1716" s="9">
        <f t="shared" si="41"/>
        <v>881184</v>
      </c>
      <c r="S1716" s="46">
        <v>4</v>
      </c>
      <c r="T1716" s="50" t="s">
        <v>5930</v>
      </c>
      <c r="U1716" s="45" t="s">
        <v>25</v>
      </c>
      <c r="V1716" s="45" t="s">
        <v>25</v>
      </c>
      <c r="W1716" s="49" t="s">
        <v>5958</v>
      </c>
    </row>
    <row r="1717" spans="1:23" s="51" customFormat="1" ht="51" customHeight="1" x14ac:dyDescent="0.2">
      <c r="A1717" s="1">
        <v>1710</v>
      </c>
      <c r="B1717" s="113" t="s">
        <v>6269</v>
      </c>
      <c r="C1717" s="50" t="s">
        <v>6270</v>
      </c>
      <c r="D1717" s="50" t="s">
        <v>6271</v>
      </c>
      <c r="E1717" s="117" t="s">
        <v>6272</v>
      </c>
      <c r="F1717" s="50"/>
      <c r="G1717" s="118" t="s">
        <v>169</v>
      </c>
      <c r="H1717" s="45">
        <v>3666300</v>
      </c>
      <c r="I1717" s="46">
        <v>110</v>
      </c>
      <c r="J1717" s="45">
        <v>3886278</v>
      </c>
      <c r="K1717" s="46">
        <v>110</v>
      </c>
      <c r="L1717" s="234">
        <v>4119454.68</v>
      </c>
      <c r="M1717" s="46">
        <v>110</v>
      </c>
      <c r="N1717" s="234">
        <v>4366621.9608000005</v>
      </c>
      <c r="O1717" s="46">
        <v>110</v>
      </c>
      <c r="P1717" s="114">
        <v>4628619.2784480006</v>
      </c>
      <c r="Q1717" s="114">
        <v>110</v>
      </c>
      <c r="R1717" s="9">
        <f t="shared" si="41"/>
        <v>20667273.919248</v>
      </c>
      <c r="S1717" s="114">
        <v>550</v>
      </c>
      <c r="T1717" s="50" t="s">
        <v>5930</v>
      </c>
      <c r="U1717" s="46"/>
      <c r="V1717" s="50"/>
      <c r="W1717" s="115" t="s">
        <v>5958</v>
      </c>
    </row>
    <row r="1718" spans="1:23" s="51" customFormat="1" ht="51" customHeight="1" x14ac:dyDescent="0.2">
      <c r="A1718" s="1">
        <v>1711</v>
      </c>
      <c r="B1718" s="113" t="s">
        <v>6273</v>
      </c>
      <c r="C1718" s="50" t="s">
        <v>6274</v>
      </c>
      <c r="D1718" s="50" t="s">
        <v>6275</v>
      </c>
      <c r="E1718" s="117" t="s">
        <v>6276</v>
      </c>
      <c r="F1718" s="50"/>
      <c r="G1718" s="118" t="s">
        <v>169</v>
      </c>
      <c r="H1718" s="45">
        <v>27550000</v>
      </c>
      <c r="I1718" s="46">
        <v>1</v>
      </c>
      <c r="J1718" s="45"/>
      <c r="K1718" s="46"/>
      <c r="L1718" s="46"/>
      <c r="M1718" s="46"/>
      <c r="N1718" s="46"/>
      <c r="O1718" s="46"/>
      <c r="P1718" s="46"/>
      <c r="Q1718" s="46"/>
      <c r="R1718" s="9">
        <f t="shared" si="41"/>
        <v>27550000</v>
      </c>
      <c r="S1718" s="46">
        <v>1</v>
      </c>
      <c r="T1718" s="50" t="s">
        <v>5930</v>
      </c>
      <c r="U1718" s="46" t="s">
        <v>25</v>
      </c>
      <c r="V1718" s="46" t="s">
        <v>25</v>
      </c>
      <c r="W1718" s="49" t="s">
        <v>6226</v>
      </c>
    </row>
    <row r="1719" spans="1:23" s="51" customFormat="1" ht="51" customHeight="1" x14ac:dyDescent="0.2">
      <c r="A1719" s="1">
        <v>1712</v>
      </c>
      <c r="B1719" s="113" t="s">
        <v>3215</v>
      </c>
      <c r="C1719" s="50" t="s">
        <v>3216</v>
      </c>
      <c r="D1719" s="50" t="s">
        <v>3217</v>
      </c>
      <c r="E1719" s="50" t="s">
        <v>6277</v>
      </c>
      <c r="F1719" s="50"/>
      <c r="G1719" s="50" t="s">
        <v>169</v>
      </c>
      <c r="H1719" s="45">
        <v>2329576.59</v>
      </c>
      <c r="I1719" s="46"/>
      <c r="J1719" s="45"/>
      <c r="K1719" s="46"/>
      <c r="L1719" s="46"/>
      <c r="M1719" s="46"/>
      <c r="N1719" s="46"/>
      <c r="O1719" s="46"/>
      <c r="P1719" s="46"/>
      <c r="Q1719" s="46"/>
      <c r="R1719" s="9">
        <f t="shared" si="41"/>
        <v>2329576.59</v>
      </c>
      <c r="S1719" s="46"/>
      <c r="T1719" s="50" t="s">
        <v>5930</v>
      </c>
      <c r="U1719" s="46"/>
      <c r="V1719" s="50"/>
      <c r="W1719" s="49" t="s">
        <v>15</v>
      </c>
    </row>
    <row r="1720" spans="1:23" s="51" customFormat="1" ht="51" customHeight="1" x14ac:dyDescent="0.2">
      <c r="A1720" s="1">
        <v>1713</v>
      </c>
      <c r="B1720" s="113" t="s">
        <v>3130</v>
      </c>
      <c r="C1720" s="50" t="s">
        <v>3131</v>
      </c>
      <c r="D1720" s="50" t="s">
        <v>1276</v>
      </c>
      <c r="E1720" s="117" t="s">
        <v>6278</v>
      </c>
      <c r="F1720" s="50"/>
      <c r="G1720" s="118" t="s">
        <v>169</v>
      </c>
      <c r="H1720" s="45">
        <v>1353116</v>
      </c>
      <c r="I1720" s="46">
        <v>2</v>
      </c>
      <c r="J1720" s="45">
        <v>2258802</v>
      </c>
      <c r="K1720" s="46">
        <v>1</v>
      </c>
      <c r="L1720" s="45">
        <v>4130000</v>
      </c>
      <c r="M1720" s="46">
        <v>1</v>
      </c>
      <c r="N1720" s="46">
        <v>0</v>
      </c>
      <c r="O1720" s="46">
        <v>0</v>
      </c>
      <c r="P1720" s="46">
        <v>0</v>
      </c>
      <c r="Q1720" s="46">
        <v>0</v>
      </c>
      <c r="R1720" s="9">
        <f t="shared" si="41"/>
        <v>7741918</v>
      </c>
      <c r="S1720" s="46">
        <v>4</v>
      </c>
      <c r="T1720" s="50" t="s">
        <v>5930</v>
      </c>
      <c r="U1720" s="45" t="s">
        <v>25</v>
      </c>
      <c r="V1720" s="45" t="s">
        <v>25</v>
      </c>
      <c r="W1720" s="49" t="s">
        <v>5958</v>
      </c>
    </row>
    <row r="1721" spans="1:23" s="51" customFormat="1" ht="51" customHeight="1" x14ac:dyDescent="0.2">
      <c r="A1721" s="1">
        <v>1714</v>
      </c>
      <c r="B1721" s="113" t="s">
        <v>3156</v>
      </c>
      <c r="C1721" s="50" t="s">
        <v>3157</v>
      </c>
      <c r="D1721" s="50" t="s">
        <v>3158</v>
      </c>
      <c r="E1721" s="117" t="s">
        <v>6279</v>
      </c>
      <c r="F1721" s="50"/>
      <c r="G1721" s="118" t="s">
        <v>17</v>
      </c>
      <c r="H1721" s="45">
        <v>734999.19</v>
      </c>
      <c r="I1721" s="46">
        <v>201.32</v>
      </c>
      <c r="J1721" s="45">
        <v>159571</v>
      </c>
      <c r="K1721" s="46">
        <v>50</v>
      </c>
      <c r="L1721" s="46">
        <v>161087</v>
      </c>
      <c r="M1721" s="46">
        <v>46</v>
      </c>
      <c r="N1721" s="46"/>
      <c r="O1721" s="46"/>
      <c r="P1721" s="46"/>
      <c r="Q1721" s="46"/>
      <c r="R1721" s="9">
        <f t="shared" si="41"/>
        <v>1055657.19</v>
      </c>
      <c r="S1721" s="46"/>
      <c r="T1721" s="50" t="s">
        <v>5930</v>
      </c>
      <c r="U1721" s="46"/>
      <c r="V1721" s="50"/>
      <c r="W1721" s="49" t="s">
        <v>5958</v>
      </c>
    </row>
    <row r="1722" spans="1:23" s="51" customFormat="1" ht="51" customHeight="1" x14ac:dyDescent="0.2">
      <c r="A1722" s="1">
        <v>1715</v>
      </c>
      <c r="B1722" s="113" t="s">
        <v>6280</v>
      </c>
      <c r="C1722" s="50" t="s">
        <v>6281</v>
      </c>
      <c r="D1722" s="50" t="s">
        <v>6282</v>
      </c>
      <c r="E1722" s="117" t="s">
        <v>6283</v>
      </c>
      <c r="F1722" s="50"/>
      <c r="G1722" s="118" t="s">
        <v>169</v>
      </c>
      <c r="H1722" s="45">
        <v>2287010</v>
      </c>
      <c r="I1722" s="46">
        <v>11</v>
      </c>
      <c r="J1722" s="45">
        <v>2424230.6</v>
      </c>
      <c r="K1722" s="46">
        <v>11</v>
      </c>
      <c r="L1722" s="234">
        <v>2569684.4360000002</v>
      </c>
      <c r="M1722" s="46">
        <v>11</v>
      </c>
      <c r="N1722" s="234">
        <v>2723865.5021600001</v>
      </c>
      <c r="O1722" s="46">
        <v>11</v>
      </c>
      <c r="P1722" s="114">
        <v>2887297.4322896004</v>
      </c>
      <c r="Q1722" s="114">
        <v>11</v>
      </c>
      <c r="R1722" s="9">
        <f t="shared" si="41"/>
        <v>12892087.9704496</v>
      </c>
      <c r="S1722" s="114">
        <v>55</v>
      </c>
      <c r="T1722" s="50" t="s">
        <v>5930</v>
      </c>
      <c r="U1722" s="46"/>
      <c r="V1722" s="50"/>
      <c r="W1722" s="115" t="s">
        <v>5958</v>
      </c>
    </row>
    <row r="1723" spans="1:23" s="51" customFormat="1" ht="51" customHeight="1" x14ac:dyDescent="0.2">
      <c r="A1723" s="1">
        <v>1716</v>
      </c>
      <c r="B1723" s="113" t="s">
        <v>1079</v>
      </c>
      <c r="C1723" s="50" t="s">
        <v>6284</v>
      </c>
      <c r="D1723" s="50" t="s">
        <v>6285</v>
      </c>
      <c r="E1723" s="117" t="s">
        <v>6286</v>
      </c>
      <c r="F1723" s="50"/>
      <c r="G1723" s="118" t="s">
        <v>17</v>
      </c>
      <c r="H1723" s="45">
        <v>2853870.21</v>
      </c>
      <c r="I1723" s="119">
        <v>3140</v>
      </c>
      <c r="J1723" s="45">
        <v>2260086.2405000003</v>
      </c>
      <c r="K1723" s="53">
        <v>3152</v>
      </c>
      <c r="L1723" s="53">
        <v>2585403.2607895988</v>
      </c>
      <c r="M1723" s="53">
        <v>3424</v>
      </c>
      <c r="N1723" s="46"/>
      <c r="O1723" s="46"/>
      <c r="P1723" s="46"/>
      <c r="Q1723" s="46"/>
      <c r="R1723" s="9">
        <f t="shared" si="41"/>
        <v>7699359.7112895995</v>
      </c>
      <c r="S1723" s="234">
        <v>9716</v>
      </c>
      <c r="T1723" s="50" t="s">
        <v>5930</v>
      </c>
      <c r="U1723" s="46" t="s">
        <v>25</v>
      </c>
      <c r="V1723" s="46" t="s">
        <v>25</v>
      </c>
      <c r="W1723" s="49" t="s">
        <v>6226</v>
      </c>
    </row>
    <row r="1724" spans="1:23" s="51" customFormat="1" ht="51" customHeight="1" x14ac:dyDescent="0.2">
      <c r="A1724" s="1">
        <v>1717</v>
      </c>
      <c r="B1724" s="113" t="s">
        <v>945</v>
      </c>
      <c r="C1724" s="50" t="s">
        <v>3164</v>
      </c>
      <c r="D1724" s="50" t="s">
        <v>3165</v>
      </c>
      <c r="E1724" s="117" t="s">
        <v>6287</v>
      </c>
      <c r="F1724" s="50"/>
      <c r="G1724" s="118" t="s">
        <v>169</v>
      </c>
      <c r="H1724" s="45">
        <v>0</v>
      </c>
      <c r="I1724" s="46">
        <v>0</v>
      </c>
      <c r="J1724" s="45">
        <v>1160000</v>
      </c>
      <c r="K1724" s="46">
        <v>1</v>
      </c>
      <c r="L1724" s="45">
        <v>1450920</v>
      </c>
      <c r="M1724" s="46">
        <v>1</v>
      </c>
      <c r="N1724" s="46">
        <v>0</v>
      </c>
      <c r="O1724" s="46">
        <v>0</v>
      </c>
      <c r="P1724" s="46">
        <v>0</v>
      </c>
      <c r="Q1724" s="46">
        <v>0</v>
      </c>
      <c r="R1724" s="9">
        <f t="shared" si="41"/>
        <v>2610920</v>
      </c>
      <c r="S1724" s="46">
        <v>2</v>
      </c>
      <c r="T1724" s="50" t="s">
        <v>5930</v>
      </c>
      <c r="U1724" s="45" t="s">
        <v>25</v>
      </c>
      <c r="V1724" s="45" t="s">
        <v>25</v>
      </c>
      <c r="W1724" s="49" t="s">
        <v>5958</v>
      </c>
    </row>
    <row r="1725" spans="1:23" s="51" customFormat="1" ht="51" customHeight="1" x14ac:dyDescent="0.2">
      <c r="A1725" s="1">
        <v>1718</v>
      </c>
      <c r="B1725" s="113" t="s">
        <v>945</v>
      </c>
      <c r="C1725" s="50" t="s">
        <v>3164</v>
      </c>
      <c r="D1725" s="50" t="s">
        <v>3165</v>
      </c>
      <c r="E1725" s="117" t="s">
        <v>6287</v>
      </c>
      <c r="F1725" s="50"/>
      <c r="G1725" s="118" t="s">
        <v>169</v>
      </c>
      <c r="H1725" s="45">
        <v>1366709</v>
      </c>
      <c r="I1725" s="46">
        <v>2</v>
      </c>
      <c r="J1725" s="45">
        <v>933547</v>
      </c>
      <c r="K1725" s="46">
        <v>1</v>
      </c>
      <c r="L1725" s="45">
        <v>1480940</v>
      </c>
      <c r="M1725" s="46">
        <v>1</v>
      </c>
      <c r="N1725" s="46">
        <v>0</v>
      </c>
      <c r="O1725" s="46">
        <v>0</v>
      </c>
      <c r="P1725" s="46">
        <v>0</v>
      </c>
      <c r="Q1725" s="46">
        <v>0</v>
      </c>
      <c r="R1725" s="9">
        <f t="shared" si="41"/>
        <v>3781196</v>
      </c>
      <c r="S1725" s="46">
        <v>4</v>
      </c>
      <c r="T1725" s="50" t="s">
        <v>5930</v>
      </c>
      <c r="U1725" s="45" t="s">
        <v>25</v>
      </c>
      <c r="V1725" s="45" t="s">
        <v>25</v>
      </c>
      <c r="W1725" s="49" t="s">
        <v>5958</v>
      </c>
    </row>
    <row r="1726" spans="1:23" s="51" customFormat="1" ht="51" customHeight="1" x14ac:dyDescent="0.2">
      <c r="A1726" s="1">
        <v>1719</v>
      </c>
      <c r="B1726" s="113" t="s">
        <v>945</v>
      </c>
      <c r="C1726" s="50" t="s">
        <v>3164</v>
      </c>
      <c r="D1726" s="50" t="s">
        <v>3165</v>
      </c>
      <c r="E1726" s="117" t="s">
        <v>6287</v>
      </c>
      <c r="F1726" s="50"/>
      <c r="G1726" s="118" t="s">
        <v>169</v>
      </c>
      <c r="H1726" s="45">
        <v>1388669</v>
      </c>
      <c r="I1726" s="46">
        <v>2</v>
      </c>
      <c r="J1726" s="45">
        <v>933547</v>
      </c>
      <c r="K1726" s="46">
        <v>1</v>
      </c>
      <c r="L1726" s="45">
        <v>1586010</v>
      </c>
      <c r="M1726" s="46">
        <v>1</v>
      </c>
      <c r="N1726" s="46">
        <v>0</v>
      </c>
      <c r="O1726" s="46">
        <v>0</v>
      </c>
      <c r="P1726" s="46">
        <v>0</v>
      </c>
      <c r="Q1726" s="46">
        <v>0</v>
      </c>
      <c r="R1726" s="9">
        <f t="shared" si="41"/>
        <v>3908226</v>
      </c>
      <c r="S1726" s="46">
        <v>4</v>
      </c>
      <c r="T1726" s="50" t="s">
        <v>5930</v>
      </c>
      <c r="U1726" s="45" t="s">
        <v>25</v>
      </c>
      <c r="V1726" s="45" t="s">
        <v>25</v>
      </c>
      <c r="W1726" s="49" t="s">
        <v>5958</v>
      </c>
    </row>
    <row r="1727" spans="1:23" s="51" customFormat="1" ht="51" customHeight="1" x14ac:dyDescent="0.2">
      <c r="A1727" s="1">
        <v>1720</v>
      </c>
      <c r="B1727" s="113" t="s">
        <v>945</v>
      </c>
      <c r="C1727" s="50" t="s">
        <v>3164</v>
      </c>
      <c r="D1727" s="50" t="s">
        <v>3165</v>
      </c>
      <c r="E1727" s="117" t="s">
        <v>6287</v>
      </c>
      <c r="F1727" s="50"/>
      <c r="G1727" s="118" t="s">
        <v>169</v>
      </c>
      <c r="H1727" s="45">
        <v>1371013</v>
      </c>
      <c r="I1727" s="46">
        <v>2</v>
      </c>
      <c r="J1727" s="45">
        <v>933547</v>
      </c>
      <c r="K1727" s="46">
        <v>1</v>
      </c>
      <c r="L1727" s="45">
        <v>1656050</v>
      </c>
      <c r="M1727" s="46">
        <v>1</v>
      </c>
      <c r="N1727" s="46">
        <v>0</v>
      </c>
      <c r="O1727" s="46">
        <v>0</v>
      </c>
      <c r="P1727" s="46">
        <v>0</v>
      </c>
      <c r="Q1727" s="46">
        <v>0</v>
      </c>
      <c r="R1727" s="9">
        <f t="shared" si="41"/>
        <v>3960610</v>
      </c>
      <c r="S1727" s="46">
        <v>4</v>
      </c>
      <c r="T1727" s="50" t="s">
        <v>5930</v>
      </c>
      <c r="U1727" s="45" t="s">
        <v>25</v>
      </c>
      <c r="V1727" s="45" t="s">
        <v>25</v>
      </c>
      <c r="W1727" s="49" t="s">
        <v>5958</v>
      </c>
    </row>
    <row r="1728" spans="1:23" s="51" customFormat="1" ht="51" customHeight="1" x14ac:dyDescent="0.2">
      <c r="A1728" s="1">
        <v>1721</v>
      </c>
      <c r="B1728" s="113" t="s">
        <v>945</v>
      </c>
      <c r="C1728" s="50" t="s">
        <v>3164</v>
      </c>
      <c r="D1728" s="50" t="s">
        <v>3165</v>
      </c>
      <c r="E1728" s="117" t="s">
        <v>6287</v>
      </c>
      <c r="F1728" s="50"/>
      <c r="G1728" s="118" t="s">
        <v>169</v>
      </c>
      <c r="H1728" s="45">
        <v>897641</v>
      </c>
      <c r="I1728" s="46">
        <v>1</v>
      </c>
      <c r="J1728" s="45">
        <v>933547</v>
      </c>
      <c r="K1728" s="46">
        <v>1</v>
      </c>
      <c r="L1728" s="45">
        <v>0</v>
      </c>
      <c r="M1728" s="46">
        <v>0</v>
      </c>
      <c r="N1728" s="46">
        <v>0</v>
      </c>
      <c r="O1728" s="46">
        <v>0</v>
      </c>
      <c r="P1728" s="46">
        <v>0</v>
      </c>
      <c r="Q1728" s="46">
        <v>0</v>
      </c>
      <c r="R1728" s="9">
        <f t="shared" si="41"/>
        <v>1831188</v>
      </c>
      <c r="S1728" s="46">
        <v>2</v>
      </c>
      <c r="T1728" s="50" t="s">
        <v>5930</v>
      </c>
      <c r="U1728" s="45" t="s">
        <v>25</v>
      </c>
      <c r="V1728" s="45" t="s">
        <v>25</v>
      </c>
      <c r="W1728" s="49" t="s">
        <v>5958</v>
      </c>
    </row>
    <row r="1729" spans="1:23" s="51" customFormat="1" ht="51" customHeight="1" x14ac:dyDescent="0.2">
      <c r="A1729" s="1">
        <v>1722</v>
      </c>
      <c r="B1729" s="113" t="s">
        <v>6288</v>
      </c>
      <c r="C1729" s="50" t="s">
        <v>6289</v>
      </c>
      <c r="D1729" s="50" t="s">
        <v>6290</v>
      </c>
      <c r="E1729" s="117" t="s">
        <v>6291</v>
      </c>
      <c r="F1729" s="50"/>
      <c r="G1729" s="118" t="s">
        <v>169</v>
      </c>
      <c r="H1729" s="45">
        <v>1236100</v>
      </c>
      <c r="I1729" s="46">
        <v>4</v>
      </c>
      <c r="J1729" s="45">
        <v>1564875.3325000003</v>
      </c>
      <c r="K1729" s="46">
        <v>5</v>
      </c>
      <c r="L1729" s="45">
        <v>1388739.5921199999</v>
      </c>
      <c r="M1729" s="46">
        <v>4</v>
      </c>
      <c r="N1729" s="46"/>
      <c r="O1729" s="46"/>
      <c r="P1729" s="46"/>
      <c r="Q1729" s="46"/>
      <c r="R1729" s="9">
        <f t="shared" si="41"/>
        <v>4189714.9246200006</v>
      </c>
      <c r="S1729" s="46">
        <v>13</v>
      </c>
      <c r="T1729" s="50" t="s">
        <v>5930</v>
      </c>
      <c r="U1729" s="46" t="s">
        <v>25</v>
      </c>
      <c r="V1729" s="46" t="s">
        <v>25</v>
      </c>
      <c r="W1729" s="49" t="s">
        <v>6226</v>
      </c>
    </row>
    <row r="1730" spans="1:23" ht="63" x14ac:dyDescent="0.25">
      <c r="A1730" s="1">
        <v>1723</v>
      </c>
      <c r="B1730" s="121" t="s">
        <v>281</v>
      </c>
      <c r="C1730" s="120" t="s">
        <v>4199</v>
      </c>
      <c r="D1730" s="120" t="s">
        <v>6292</v>
      </c>
      <c r="E1730" s="120" t="s">
        <v>6293</v>
      </c>
      <c r="G1730" s="120" t="s">
        <v>169</v>
      </c>
      <c r="H1730" s="236">
        <v>90643</v>
      </c>
      <c r="I1730" s="236">
        <v>2</v>
      </c>
      <c r="J1730" s="236">
        <v>295175.39</v>
      </c>
      <c r="K1730" s="236">
        <v>2</v>
      </c>
      <c r="L1730" s="236">
        <v>99934</v>
      </c>
      <c r="M1730" s="236">
        <v>2</v>
      </c>
      <c r="N1730" s="236"/>
      <c r="O1730" s="236"/>
      <c r="P1730" s="236"/>
      <c r="Q1730" s="236"/>
      <c r="R1730" s="9">
        <f t="shared" si="41"/>
        <v>485752.39</v>
      </c>
      <c r="S1730" s="236">
        <v>6</v>
      </c>
      <c r="T1730" s="120" t="s">
        <v>6294</v>
      </c>
      <c r="U1730" s="237" t="s">
        <v>24</v>
      </c>
      <c r="V1730" s="238"/>
    </row>
    <row r="1731" spans="1:23" ht="31.5" x14ac:dyDescent="0.25">
      <c r="A1731" s="1">
        <v>1724</v>
      </c>
      <c r="B1731" s="121" t="s">
        <v>96</v>
      </c>
      <c r="C1731" s="120" t="s">
        <v>306</v>
      </c>
      <c r="D1731" s="120" t="s">
        <v>6295</v>
      </c>
      <c r="E1731" s="120" t="s">
        <v>6296</v>
      </c>
      <c r="G1731" s="120" t="s">
        <v>169</v>
      </c>
      <c r="H1731" s="236">
        <v>69460</v>
      </c>
      <c r="I1731" s="236">
        <v>10</v>
      </c>
      <c r="J1731" s="236">
        <v>69500</v>
      </c>
      <c r="K1731" s="236">
        <v>10</v>
      </c>
      <c r="L1731" s="236">
        <v>73000</v>
      </c>
      <c r="M1731" s="236">
        <v>10</v>
      </c>
      <c r="N1731" s="236"/>
      <c r="O1731" s="236"/>
      <c r="P1731" s="236"/>
      <c r="Q1731" s="236"/>
      <c r="R1731" s="9">
        <f t="shared" si="41"/>
        <v>211960</v>
      </c>
      <c r="S1731" s="236">
        <v>30</v>
      </c>
      <c r="T1731" s="120" t="s">
        <v>6294</v>
      </c>
      <c r="U1731" s="237" t="s">
        <v>24</v>
      </c>
      <c r="V1731" s="238"/>
    </row>
    <row r="1732" spans="1:23" ht="31.5" x14ac:dyDescent="0.25">
      <c r="A1732" s="1">
        <v>1725</v>
      </c>
      <c r="B1732" s="121" t="s">
        <v>96</v>
      </c>
      <c r="C1732" s="120" t="s">
        <v>306</v>
      </c>
      <c r="D1732" s="120" t="s">
        <v>6295</v>
      </c>
      <c r="E1732" s="120" t="s">
        <v>6297</v>
      </c>
      <c r="G1732" s="120" t="s">
        <v>169</v>
      </c>
      <c r="H1732" s="236">
        <v>83340</v>
      </c>
      <c r="I1732" s="236">
        <v>10</v>
      </c>
      <c r="J1732" s="236">
        <v>87500</v>
      </c>
      <c r="K1732" s="236">
        <v>10</v>
      </c>
      <c r="L1732" s="236">
        <v>92000</v>
      </c>
      <c r="M1732" s="236">
        <v>10</v>
      </c>
      <c r="N1732" s="236"/>
      <c r="O1732" s="236"/>
      <c r="P1732" s="236"/>
      <c r="Q1732" s="236"/>
      <c r="R1732" s="9">
        <f t="shared" si="41"/>
        <v>262840</v>
      </c>
      <c r="S1732" s="236">
        <v>30</v>
      </c>
      <c r="T1732" s="120" t="s">
        <v>6294</v>
      </c>
      <c r="U1732" s="237" t="s">
        <v>24</v>
      </c>
      <c r="V1732" s="238"/>
    </row>
    <row r="1733" spans="1:23" ht="31.5" x14ac:dyDescent="0.25">
      <c r="A1733" s="1">
        <v>1726</v>
      </c>
      <c r="B1733" s="121" t="s">
        <v>96</v>
      </c>
      <c r="C1733" s="120" t="s">
        <v>306</v>
      </c>
      <c r="D1733" s="120" t="s">
        <v>6295</v>
      </c>
      <c r="E1733" s="120" t="s">
        <v>6298</v>
      </c>
      <c r="G1733" s="120" t="s">
        <v>169</v>
      </c>
      <c r="H1733" s="236">
        <v>96082</v>
      </c>
      <c r="I1733" s="236">
        <v>10</v>
      </c>
      <c r="J1733" s="236">
        <v>100886</v>
      </c>
      <c r="K1733" s="236">
        <v>10</v>
      </c>
      <c r="L1733" s="236">
        <v>105930</v>
      </c>
      <c r="M1733" s="236">
        <v>10</v>
      </c>
      <c r="N1733" s="236"/>
      <c r="O1733" s="236"/>
      <c r="P1733" s="236"/>
      <c r="Q1733" s="236"/>
      <c r="R1733" s="9">
        <f t="shared" si="41"/>
        <v>302898</v>
      </c>
      <c r="S1733" s="236">
        <v>30</v>
      </c>
      <c r="T1733" s="120" t="s">
        <v>6294</v>
      </c>
      <c r="U1733" s="237" t="s">
        <v>24</v>
      </c>
      <c r="V1733" s="238"/>
    </row>
    <row r="1734" spans="1:23" ht="31.5" x14ac:dyDescent="0.25">
      <c r="A1734" s="1">
        <v>1727</v>
      </c>
      <c r="B1734" s="121" t="s">
        <v>96</v>
      </c>
      <c r="C1734" s="120" t="s">
        <v>188</v>
      </c>
      <c r="D1734" s="120" t="s">
        <v>6299</v>
      </c>
      <c r="E1734" s="120" t="s">
        <v>6300</v>
      </c>
      <c r="G1734" s="120" t="s">
        <v>169</v>
      </c>
      <c r="H1734" s="236">
        <v>195484.3</v>
      </c>
      <c r="I1734" s="236">
        <v>10</v>
      </c>
      <c r="J1734" s="236">
        <v>205258</v>
      </c>
      <c r="K1734" s="236">
        <v>10</v>
      </c>
      <c r="L1734" s="236">
        <v>215520</v>
      </c>
      <c r="M1734" s="236">
        <v>10</v>
      </c>
      <c r="N1734" s="236"/>
      <c r="O1734" s="236"/>
      <c r="P1734" s="236"/>
      <c r="Q1734" s="236"/>
      <c r="R1734" s="9">
        <f t="shared" si="41"/>
        <v>616262.30000000005</v>
      </c>
      <c r="S1734" s="236">
        <v>30</v>
      </c>
      <c r="T1734" s="120" t="s">
        <v>6294</v>
      </c>
      <c r="U1734" s="237" t="s">
        <v>24</v>
      </c>
      <c r="V1734" s="238"/>
    </row>
    <row r="1735" spans="1:23" x14ac:dyDescent="0.25">
      <c r="A1735" s="1">
        <v>1728</v>
      </c>
      <c r="B1735" s="121" t="s">
        <v>189</v>
      </c>
      <c r="C1735" s="120" t="s">
        <v>190</v>
      </c>
      <c r="D1735" s="120" t="s">
        <v>6301</v>
      </c>
      <c r="E1735" s="120" t="s">
        <v>6302</v>
      </c>
      <c r="G1735" s="120" t="s">
        <v>169</v>
      </c>
      <c r="H1735" s="236">
        <v>430000</v>
      </c>
      <c r="I1735" s="236">
        <v>2000</v>
      </c>
      <c r="J1735" s="236">
        <v>450000</v>
      </c>
      <c r="K1735" s="236">
        <v>2000</v>
      </c>
      <c r="L1735" s="236">
        <v>470000</v>
      </c>
      <c r="M1735" s="236">
        <v>2000</v>
      </c>
      <c r="N1735" s="236"/>
      <c r="O1735" s="236"/>
      <c r="P1735" s="236"/>
      <c r="Q1735" s="236"/>
      <c r="R1735" s="9">
        <f t="shared" si="41"/>
        <v>1350000</v>
      </c>
      <c r="S1735" s="236">
        <v>6000</v>
      </c>
      <c r="T1735" s="120" t="s">
        <v>6294</v>
      </c>
      <c r="U1735" s="237" t="s">
        <v>24</v>
      </c>
      <c r="V1735" s="238"/>
    </row>
    <row r="1736" spans="1:23" ht="31.5" x14ac:dyDescent="0.25">
      <c r="A1736" s="1">
        <v>1729</v>
      </c>
      <c r="B1736" s="121" t="s">
        <v>191</v>
      </c>
      <c r="C1736" s="120" t="s">
        <v>192</v>
      </c>
      <c r="D1736" s="120" t="s">
        <v>6303</v>
      </c>
      <c r="E1736" s="120" t="s">
        <v>6304</v>
      </c>
      <c r="G1736" s="120" t="s">
        <v>169</v>
      </c>
      <c r="H1736" s="236">
        <v>41406.6</v>
      </c>
      <c r="I1736" s="236">
        <v>2</v>
      </c>
      <c r="J1736" s="236">
        <v>43477</v>
      </c>
      <c r="K1736" s="236">
        <v>2</v>
      </c>
      <c r="L1736" s="236">
        <v>45650</v>
      </c>
      <c r="M1736" s="236">
        <v>2</v>
      </c>
      <c r="N1736" s="236"/>
      <c r="O1736" s="236"/>
      <c r="P1736" s="236"/>
      <c r="Q1736" s="236"/>
      <c r="R1736" s="9">
        <f t="shared" si="41"/>
        <v>130533.6</v>
      </c>
      <c r="S1736" s="236">
        <v>6</v>
      </c>
      <c r="T1736" s="120" t="s">
        <v>6294</v>
      </c>
      <c r="U1736" s="237" t="s">
        <v>24</v>
      </c>
      <c r="V1736" s="238"/>
    </row>
    <row r="1737" spans="1:23" ht="31.5" x14ac:dyDescent="0.25">
      <c r="A1737" s="1">
        <v>1730</v>
      </c>
      <c r="B1737" s="121" t="s">
        <v>191</v>
      </c>
      <c r="C1737" s="120" t="s">
        <v>192</v>
      </c>
      <c r="D1737" s="120" t="s">
        <v>6303</v>
      </c>
      <c r="E1737" s="120" t="s">
        <v>6305</v>
      </c>
      <c r="G1737" s="120" t="s">
        <v>169</v>
      </c>
      <c r="H1737" s="236">
        <v>41406.6</v>
      </c>
      <c r="I1737" s="236">
        <v>2</v>
      </c>
      <c r="J1737" s="236">
        <v>43477</v>
      </c>
      <c r="K1737" s="236">
        <v>2</v>
      </c>
      <c r="L1737" s="236">
        <v>45650</v>
      </c>
      <c r="M1737" s="236">
        <v>2</v>
      </c>
      <c r="N1737" s="236"/>
      <c r="O1737" s="236"/>
      <c r="P1737" s="236"/>
      <c r="Q1737" s="236"/>
      <c r="R1737" s="9">
        <f t="shared" si="41"/>
        <v>130533.6</v>
      </c>
      <c r="S1737" s="236">
        <v>6</v>
      </c>
      <c r="T1737" s="120" t="s">
        <v>6294</v>
      </c>
      <c r="U1737" s="237" t="s">
        <v>24</v>
      </c>
      <c r="V1737" s="238"/>
    </row>
    <row r="1738" spans="1:23" ht="31.5" x14ac:dyDescent="0.25">
      <c r="A1738" s="1">
        <v>1731</v>
      </c>
      <c r="B1738" s="121" t="s">
        <v>193</v>
      </c>
      <c r="C1738" s="120" t="s">
        <v>6306</v>
      </c>
      <c r="D1738" s="120" t="s">
        <v>6307</v>
      </c>
      <c r="E1738" s="120" t="s">
        <v>6308</v>
      </c>
      <c r="G1738" s="120" t="s">
        <v>169</v>
      </c>
      <c r="H1738" s="236">
        <v>624290</v>
      </c>
      <c r="I1738" s="236">
        <v>5</v>
      </c>
      <c r="J1738" s="236">
        <v>655504</v>
      </c>
      <c r="K1738" s="236">
        <v>5</v>
      </c>
      <c r="L1738" s="236">
        <v>688280</v>
      </c>
      <c r="M1738" s="236">
        <v>5</v>
      </c>
      <c r="N1738" s="236"/>
      <c r="O1738" s="236"/>
      <c r="P1738" s="236"/>
      <c r="Q1738" s="236"/>
      <c r="R1738" s="9">
        <f t="shared" si="41"/>
        <v>1968074</v>
      </c>
      <c r="S1738" s="236">
        <v>15</v>
      </c>
      <c r="T1738" s="120" t="s">
        <v>6294</v>
      </c>
      <c r="U1738" s="237" t="s">
        <v>24</v>
      </c>
      <c r="V1738" s="238"/>
    </row>
    <row r="1739" spans="1:23" ht="31.5" x14ac:dyDescent="0.25">
      <c r="A1739" s="1">
        <v>1732</v>
      </c>
      <c r="B1739" s="121" t="s">
        <v>193</v>
      </c>
      <c r="C1739" s="120" t="s">
        <v>6306</v>
      </c>
      <c r="D1739" s="120" t="s">
        <v>6309</v>
      </c>
      <c r="E1739" s="120" t="s">
        <v>6308</v>
      </c>
      <c r="G1739" s="120" t="s">
        <v>169</v>
      </c>
      <c r="H1739" s="236">
        <v>624290</v>
      </c>
      <c r="I1739" s="236">
        <v>5</v>
      </c>
      <c r="J1739" s="236">
        <v>655504</v>
      </c>
      <c r="K1739" s="236">
        <v>5</v>
      </c>
      <c r="L1739" s="236">
        <v>688280</v>
      </c>
      <c r="M1739" s="236">
        <v>5</v>
      </c>
      <c r="N1739" s="236"/>
      <c r="O1739" s="236"/>
      <c r="P1739" s="236"/>
      <c r="Q1739" s="236"/>
      <c r="R1739" s="9">
        <f t="shared" si="41"/>
        <v>1968074</v>
      </c>
      <c r="S1739" s="236">
        <v>15</v>
      </c>
      <c r="T1739" s="120" t="s">
        <v>6294</v>
      </c>
      <c r="U1739" s="237" t="s">
        <v>24</v>
      </c>
      <c r="V1739" s="238"/>
    </row>
    <row r="1740" spans="1:23" ht="31.5" x14ac:dyDescent="0.25">
      <c r="A1740" s="1">
        <v>1733</v>
      </c>
      <c r="B1740" s="121" t="s">
        <v>97</v>
      </c>
      <c r="C1740" s="120" t="s">
        <v>307</v>
      </c>
      <c r="D1740" s="120" t="s">
        <v>6310</v>
      </c>
      <c r="E1740" s="120" t="s">
        <v>6311</v>
      </c>
      <c r="G1740" s="120" t="s">
        <v>169</v>
      </c>
      <c r="H1740" s="236"/>
      <c r="I1740" s="236"/>
      <c r="J1740" s="236">
        <v>72930</v>
      </c>
      <c r="K1740" s="236">
        <v>2</v>
      </c>
      <c r="L1740" s="236"/>
      <c r="M1740" s="236"/>
      <c r="N1740" s="236"/>
      <c r="O1740" s="236"/>
      <c r="P1740" s="236"/>
      <c r="Q1740" s="236"/>
      <c r="R1740" s="9">
        <f t="shared" si="41"/>
        <v>72930</v>
      </c>
      <c r="S1740" s="236">
        <v>2</v>
      </c>
      <c r="T1740" s="120" t="s">
        <v>6294</v>
      </c>
      <c r="U1740" s="237" t="s">
        <v>24</v>
      </c>
      <c r="V1740" s="238"/>
    </row>
    <row r="1741" spans="1:23" ht="47.25" x14ac:dyDescent="0.25">
      <c r="A1741" s="1">
        <v>1734</v>
      </c>
      <c r="B1741" s="121" t="s">
        <v>6312</v>
      </c>
      <c r="C1741" s="17" t="s">
        <v>6313</v>
      </c>
      <c r="D1741" s="17" t="s">
        <v>6314</v>
      </c>
      <c r="E1741" s="17" t="s">
        <v>16</v>
      </c>
      <c r="G1741" s="120" t="s">
        <v>169</v>
      </c>
      <c r="H1741" s="236">
        <v>31504514.350000001</v>
      </c>
      <c r="I1741" s="236">
        <v>1309</v>
      </c>
      <c r="J1741" s="236">
        <v>31504514.350000001</v>
      </c>
      <c r="K1741" s="236">
        <v>1309</v>
      </c>
      <c r="L1741" s="236">
        <v>31504514.350000001</v>
      </c>
      <c r="M1741" s="236">
        <v>1309</v>
      </c>
      <c r="N1741" s="236"/>
      <c r="O1741" s="236"/>
      <c r="P1741" s="236"/>
      <c r="Q1741" s="236"/>
      <c r="R1741" s="9">
        <f t="shared" si="41"/>
        <v>94513543.050000012</v>
      </c>
      <c r="S1741" s="236">
        <v>3927</v>
      </c>
      <c r="T1741" s="120" t="s">
        <v>6315</v>
      </c>
      <c r="U1741" s="17" t="s">
        <v>24</v>
      </c>
      <c r="V1741" s="17" t="s">
        <v>6316</v>
      </c>
    </row>
    <row r="1742" spans="1:23" ht="31.5" x14ac:dyDescent="0.25">
      <c r="A1742" s="1">
        <v>1735</v>
      </c>
      <c r="B1742" s="121" t="s">
        <v>6317</v>
      </c>
      <c r="C1742" s="17" t="s">
        <v>6318</v>
      </c>
      <c r="D1742" s="17" t="s">
        <v>299</v>
      </c>
      <c r="E1742" s="17" t="s">
        <v>16</v>
      </c>
      <c r="G1742" s="120" t="s">
        <v>169</v>
      </c>
      <c r="H1742" s="236">
        <v>22017622.48</v>
      </c>
      <c r="I1742" s="236">
        <v>21602</v>
      </c>
      <c r="J1742" s="236">
        <v>22017622.48</v>
      </c>
      <c r="K1742" s="236">
        <v>21602</v>
      </c>
      <c r="L1742" s="236">
        <v>22017622.48</v>
      </c>
      <c r="M1742" s="236">
        <v>21602</v>
      </c>
      <c r="N1742" s="236"/>
      <c r="O1742" s="236"/>
      <c r="P1742" s="236"/>
      <c r="Q1742" s="236"/>
      <c r="R1742" s="9">
        <f t="shared" si="41"/>
        <v>66052867.439999998</v>
      </c>
      <c r="S1742" s="236">
        <v>64806</v>
      </c>
      <c r="T1742" s="120" t="s">
        <v>6315</v>
      </c>
      <c r="U1742" s="17" t="s">
        <v>24</v>
      </c>
      <c r="V1742" s="17" t="s">
        <v>6316</v>
      </c>
    </row>
    <row r="1743" spans="1:23" x14ac:dyDescent="0.25">
      <c r="A1743" s="1">
        <v>1736</v>
      </c>
      <c r="B1743" s="121" t="s">
        <v>6319</v>
      </c>
      <c r="C1743" s="17" t="s">
        <v>6320</v>
      </c>
      <c r="D1743" s="17" t="s">
        <v>6321</v>
      </c>
      <c r="E1743" s="17" t="s">
        <v>16</v>
      </c>
      <c r="G1743" s="120" t="s">
        <v>169</v>
      </c>
      <c r="H1743" s="236">
        <v>20554220.609999999</v>
      </c>
      <c r="I1743" s="236">
        <v>420</v>
      </c>
      <c r="J1743" s="236">
        <v>20554220.609999999</v>
      </c>
      <c r="K1743" s="236">
        <v>420</v>
      </c>
      <c r="L1743" s="236">
        <v>20554220.609999999</v>
      </c>
      <c r="M1743" s="236">
        <v>420</v>
      </c>
      <c r="N1743" s="236"/>
      <c r="O1743" s="236"/>
      <c r="P1743" s="236"/>
      <c r="Q1743" s="236"/>
      <c r="R1743" s="9">
        <f t="shared" si="41"/>
        <v>61662661.829999998</v>
      </c>
      <c r="S1743" s="236">
        <v>1260</v>
      </c>
      <c r="T1743" s="120" t="s">
        <v>6315</v>
      </c>
      <c r="U1743" s="17" t="s">
        <v>24</v>
      </c>
      <c r="V1743" s="17" t="s">
        <v>6322</v>
      </c>
    </row>
    <row r="1744" spans="1:23" ht="31.5" x14ac:dyDescent="0.25">
      <c r="A1744" s="1">
        <v>1737</v>
      </c>
      <c r="B1744" s="121" t="s">
        <v>6325</v>
      </c>
      <c r="C1744" s="120" t="s">
        <v>6326</v>
      </c>
      <c r="D1744" s="120" t="s">
        <v>6327</v>
      </c>
      <c r="E1744" s="120" t="s">
        <v>6327</v>
      </c>
      <c r="G1744" s="120" t="s">
        <v>169</v>
      </c>
      <c r="H1744" s="122">
        <v>3254993</v>
      </c>
      <c r="I1744" s="122">
        <v>1</v>
      </c>
      <c r="J1744" s="122"/>
      <c r="K1744" s="122"/>
      <c r="L1744" s="122"/>
      <c r="M1744" s="122"/>
      <c r="N1744" s="122"/>
      <c r="O1744" s="122"/>
      <c r="P1744" s="122"/>
      <c r="Q1744" s="122"/>
      <c r="R1744" s="9">
        <f t="shared" ref="R1744:R1793" si="42">H1744+J1744+L1744+N1744+P1744</f>
        <v>3254993</v>
      </c>
      <c r="S1744" s="122">
        <v>1</v>
      </c>
      <c r="T1744" s="120" t="s">
        <v>6328</v>
      </c>
      <c r="U1744" s="17"/>
      <c r="V1744" s="17"/>
    </row>
    <row r="1745" spans="1:22" ht="78.75" x14ac:dyDescent="0.25">
      <c r="A1745" s="1">
        <v>1738</v>
      </c>
      <c r="B1745" s="121" t="s">
        <v>279</v>
      </c>
      <c r="C1745" s="120" t="s">
        <v>280</v>
      </c>
      <c r="D1745" s="120" t="s">
        <v>6329</v>
      </c>
      <c r="E1745" s="120" t="s">
        <v>6329</v>
      </c>
      <c r="G1745" s="120" t="s">
        <v>169</v>
      </c>
      <c r="H1745" s="122">
        <v>2184000</v>
      </c>
      <c r="I1745" s="122">
        <v>6</v>
      </c>
      <c r="J1745" s="122">
        <v>2184000</v>
      </c>
      <c r="K1745" s="122">
        <v>6</v>
      </c>
      <c r="L1745" s="122">
        <v>2184000</v>
      </c>
      <c r="M1745" s="122">
        <v>6</v>
      </c>
      <c r="N1745" s="122">
        <v>2184000</v>
      </c>
      <c r="O1745" s="122">
        <v>6</v>
      </c>
      <c r="P1745" s="122">
        <v>2184000</v>
      </c>
      <c r="Q1745" s="122">
        <v>6</v>
      </c>
      <c r="R1745" s="9">
        <f t="shared" si="42"/>
        <v>10920000</v>
      </c>
      <c r="S1745" s="122">
        <v>30</v>
      </c>
      <c r="T1745" s="120" t="s">
        <v>6328</v>
      </c>
      <c r="U1745" s="17"/>
      <c r="V1745" s="17"/>
    </row>
    <row r="1746" spans="1:22" ht="110.25" x14ac:dyDescent="0.25">
      <c r="A1746" s="1">
        <v>1739</v>
      </c>
      <c r="B1746" s="121" t="s">
        <v>279</v>
      </c>
      <c r="C1746" s="120" t="s">
        <v>280</v>
      </c>
      <c r="D1746" s="120" t="s">
        <v>6330</v>
      </c>
      <c r="E1746" s="120" t="s">
        <v>6330</v>
      </c>
      <c r="G1746" s="120" t="s">
        <v>169</v>
      </c>
      <c r="H1746" s="122">
        <v>1173760</v>
      </c>
      <c r="I1746" s="122">
        <v>2</v>
      </c>
      <c r="J1746" s="122">
        <v>1173760</v>
      </c>
      <c r="K1746" s="122">
        <v>2</v>
      </c>
      <c r="L1746" s="122">
        <v>1173760</v>
      </c>
      <c r="M1746" s="122">
        <v>2</v>
      </c>
      <c r="N1746" s="122">
        <v>1173760</v>
      </c>
      <c r="O1746" s="122">
        <v>2</v>
      </c>
      <c r="P1746" s="122">
        <v>1173760</v>
      </c>
      <c r="Q1746" s="122">
        <v>2</v>
      </c>
      <c r="R1746" s="9">
        <f t="shared" si="42"/>
        <v>5868800</v>
      </c>
      <c r="S1746" s="122">
        <v>10</v>
      </c>
      <c r="T1746" s="120" t="s">
        <v>6328</v>
      </c>
      <c r="U1746" s="17"/>
      <c r="V1746" s="17"/>
    </row>
    <row r="1747" spans="1:22" ht="31.5" x14ac:dyDescent="0.25">
      <c r="A1747" s="1">
        <v>1740</v>
      </c>
      <c r="B1747" s="121" t="s">
        <v>373</v>
      </c>
      <c r="C1747" s="120" t="s">
        <v>6331</v>
      </c>
      <c r="D1747" s="120" t="s">
        <v>6332</v>
      </c>
      <c r="E1747" s="120" t="s">
        <v>6332</v>
      </c>
      <c r="G1747" s="120" t="s">
        <v>117</v>
      </c>
      <c r="H1747" s="122">
        <v>766367.35</v>
      </c>
      <c r="I1747" s="122">
        <v>5</v>
      </c>
      <c r="J1747" s="122">
        <v>766367.35</v>
      </c>
      <c r="K1747" s="122">
        <v>5</v>
      </c>
      <c r="L1747" s="122">
        <v>766367.35</v>
      </c>
      <c r="M1747" s="122">
        <v>5</v>
      </c>
      <c r="N1747" s="122">
        <v>843750</v>
      </c>
      <c r="O1747" s="122">
        <v>5</v>
      </c>
      <c r="P1747" s="123">
        <v>843750</v>
      </c>
      <c r="Q1747" s="123">
        <v>5</v>
      </c>
      <c r="R1747" s="9">
        <f t="shared" si="42"/>
        <v>3986602.05</v>
      </c>
      <c r="S1747" s="122">
        <v>25</v>
      </c>
      <c r="T1747" s="120" t="s">
        <v>6333</v>
      </c>
      <c r="U1747" s="17"/>
      <c r="V1747" s="17"/>
    </row>
    <row r="1748" spans="1:22" ht="47.25" x14ac:dyDescent="0.25">
      <c r="A1748" s="1">
        <v>1741</v>
      </c>
      <c r="B1748" s="121" t="s">
        <v>279</v>
      </c>
      <c r="C1748" s="120" t="s">
        <v>394</v>
      </c>
      <c r="D1748" s="120" t="s">
        <v>6334</v>
      </c>
      <c r="E1748" s="120"/>
      <c r="G1748" s="120" t="s">
        <v>169</v>
      </c>
      <c r="H1748" s="122">
        <v>970714.28</v>
      </c>
      <c r="I1748" s="122">
        <v>1</v>
      </c>
      <c r="J1748" s="122">
        <v>970714.28</v>
      </c>
      <c r="K1748" s="122">
        <v>1</v>
      </c>
      <c r="L1748" s="122"/>
      <c r="M1748" s="122"/>
      <c r="N1748" s="122">
        <v>970714.28</v>
      </c>
      <c r="O1748" s="122">
        <v>1</v>
      </c>
      <c r="P1748" s="122">
        <v>970714.28</v>
      </c>
      <c r="Q1748" s="122">
        <v>1</v>
      </c>
      <c r="R1748" s="9">
        <f t="shared" si="42"/>
        <v>3882857.12</v>
      </c>
      <c r="S1748" s="122">
        <v>4</v>
      </c>
      <c r="T1748" s="120" t="s">
        <v>6335</v>
      </c>
      <c r="U1748" s="17"/>
      <c r="V1748" s="17"/>
    </row>
    <row r="1749" spans="1:22" ht="31.5" x14ac:dyDescent="0.25">
      <c r="A1749" s="1">
        <v>1742</v>
      </c>
      <c r="B1749" s="121" t="s">
        <v>279</v>
      </c>
      <c r="C1749" s="120" t="s">
        <v>280</v>
      </c>
      <c r="D1749" s="120" t="s">
        <v>6336</v>
      </c>
      <c r="E1749" s="120"/>
      <c r="G1749" s="120" t="s">
        <v>169</v>
      </c>
      <c r="H1749" s="122">
        <v>1359214.28</v>
      </c>
      <c r="I1749" s="122">
        <v>1</v>
      </c>
      <c r="J1749" s="123"/>
      <c r="K1749" s="122"/>
      <c r="L1749" s="122">
        <v>1359214.28</v>
      </c>
      <c r="M1749" s="122">
        <v>1</v>
      </c>
      <c r="N1749" s="123"/>
      <c r="O1749" s="122"/>
      <c r="P1749" s="122">
        <v>1359214.28</v>
      </c>
      <c r="Q1749" s="122">
        <v>1</v>
      </c>
      <c r="R1749" s="9">
        <f t="shared" si="42"/>
        <v>4077642.84</v>
      </c>
      <c r="S1749" s="122">
        <v>3</v>
      </c>
      <c r="T1749" s="120" t="s">
        <v>6335</v>
      </c>
      <c r="U1749" s="17"/>
      <c r="V1749" s="17"/>
    </row>
    <row r="1750" spans="1:22" ht="31.5" x14ac:dyDescent="0.25">
      <c r="A1750" s="1">
        <v>1743</v>
      </c>
      <c r="B1750" s="121" t="s">
        <v>279</v>
      </c>
      <c r="C1750" s="120" t="s">
        <v>280</v>
      </c>
      <c r="D1750" s="120" t="s">
        <v>6337</v>
      </c>
      <c r="E1750" s="120"/>
      <c r="G1750" s="120" t="s">
        <v>169</v>
      </c>
      <c r="H1750" s="122">
        <v>750428.57</v>
      </c>
      <c r="I1750" s="122">
        <v>1</v>
      </c>
      <c r="J1750" s="122">
        <v>750428.57</v>
      </c>
      <c r="K1750" s="122">
        <v>1</v>
      </c>
      <c r="L1750" s="122">
        <v>750428.57</v>
      </c>
      <c r="M1750" s="122">
        <v>1</v>
      </c>
      <c r="N1750" s="122">
        <v>750428.57</v>
      </c>
      <c r="O1750" s="122">
        <v>1</v>
      </c>
      <c r="P1750" s="122"/>
      <c r="Q1750" s="122"/>
      <c r="R1750" s="9">
        <f t="shared" si="42"/>
        <v>3001714.28</v>
      </c>
      <c r="S1750" s="122">
        <v>4</v>
      </c>
      <c r="T1750" s="120" t="s">
        <v>6335</v>
      </c>
      <c r="U1750" s="17"/>
      <c r="V1750" s="17"/>
    </row>
    <row r="1751" spans="1:22" ht="47.25" x14ac:dyDescent="0.25">
      <c r="A1751" s="1">
        <v>1744</v>
      </c>
      <c r="B1751" s="121" t="s">
        <v>279</v>
      </c>
      <c r="C1751" s="120" t="s">
        <v>280</v>
      </c>
      <c r="D1751" s="120" t="s">
        <v>6338</v>
      </c>
      <c r="E1751" s="120"/>
      <c r="G1751" s="120" t="s">
        <v>169</v>
      </c>
      <c r="H1751" s="122">
        <v>533839.28</v>
      </c>
      <c r="I1751" s="122">
        <v>2</v>
      </c>
      <c r="J1751" s="122">
        <v>533839.28</v>
      </c>
      <c r="K1751" s="122">
        <v>2</v>
      </c>
      <c r="L1751" s="122">
        <v>533839.28</v>
      </c>
      <c r="M1751" s="122">
        <v>2</v>
      </c>
      <c r="N1751" s="122">
        <v>533839.28</v>
      </c>
      <c r="O1751" s="122">
        <v>2</v>
      </c>
      <c r="P1751" s="122">
        <v>533839.28</v>
      </c>
      <c r="Q1751" s="122">
        <v>2</v>
      </c>
      <c r="R1751" s="9">
        <f t="shared" si="42"/>
        <v>2669196.4000000004</v>
      </c>
      <c r="S1751" s="122">
        <v>10</v>
      </c>
      <c r="T1751" s="120" t="s">
        <v>6335</v>
      </c>
      <c r="U1751" s="17"/>
      <c r="V1751" s="17"/>
    </row>
    <row r="1752" spans="1:22" ht="47.25" x14ac:dyDescent="0.25">
      <c r="A1752" s="1">
        <v>1745</v>
      </c>
      <c r="B1752" s="121" t="s">
        <v>279</v>
      </c>
      <c r="C1752" s="120" t="s">
        <v>280</v>
      </c>
      <c r="D1752" s="120" t="s">
        <v>6339</v>
      </c>
      <c r="E1752" s="120"/>
      <c r="G1752" s="120" t="s">
        <v>169</v>
      </c>
      <c r="H1752" s="122">
        <v>1194750</v>
      </c>
      <c r="I1752" s="122">
        <v>1</v>
      </c>
      <c r="J1752" s="122">
        <v>1194750</v>
      </c>
      <c r="K1752" s="123">
        <v>1</v>
      </c>
      <c r="L1752" s="122">
        <v>1194750</v>
      </c>
      <c r="M1752" s="123">
        <v>1</v>
      </c>
      <c r="N1752" s="122">
        <v>1194750</v>
      </c>
      <c r="O1752" s="123">
        <v>1</v>
      </c>
      <c r="P1752" s="122">
        <v>1194750</v>
      </c>
      <c r="Q1752" s="123">
        <v>1</v>
      </c>
      <c r="R1752" s="9">
        <f t="shared" si="42"/>
        <v>5973750</v>
      </c>
      <c r="S1752" s="122">
        <v>5</v>
      </c>
      <c r="T1752" s="120" t="s">
        <v>6335</v>
      </c>
      <c r="U1752" s="17"/>
      <c r="V1752" s="17"/>
    </row>
    <row r="1753" spans="1:22" x14ac:dyDescent="0.25">
      <c r="A1753" s="1">
        <v>1746</v>
      </c>
      <c r="B1753" s="121" t="s">
        <v>374</v>
      </c>
      <c r="C1753" s="120" t="s">
        <v>375</v>
      </c>
      <c r="D1753" s="120" t="s">
        <v>6340</v>
      </c>
      <c r="E1753" s="120" t="s">
        <v>6340</v>
      </c>
      <c r="G1753" s="120" t="s">
        <v>17</v>
      </c>
      <c r="H1753" s="122">
        <v>1683760</v>
      </c>
      <c r="I1753" s="122">
        <v>2000</v>
      </c>
      <c r="J1753" s="122">
        <v>1767948</v>
      </c>
      <c r="K1753" s="122">
        <v>2000</v>
      </c>
      <c r="L1753" s="122">
        <v>1856345.4</v>
      </c>
      <c r="M1753" s="122">
        <v>2000</v>
      </c>
      <c r="N1753" s="122">
        <v>1856345.4</v>
      </c>
      <c r="O1753" s="122">
        <v>2000</v>
      </c>
      <c r="P1753" s="122">
        <v>1856345.4</v>
      </c>
      <c r="Q1753" s="122">
        <v>2000</v>
      </c>
      <c r="R1753" s="9">
        <f t="shared" si="42"/>
        <v>9020744.2000000011</v>
      </c>
      <c r="S1753" s="122">
        <v>10000</v>
      </c>
      <c r="T1753" s="120" t="s">
        <v>6341</v>
      </c>
      <c r="U1753" s="120" t="s">
        <v>23</v>
      </c>
      <c r="V1753" s="120" t="s">
        <v>6342</v>
      </c>
    </row>
    <row r="1754" spans="1:22" ht="267.75" x14ac:dyDescent="0.25">
      <c r="A1754" s="1">
        <v>1747</v>
      </c>
      <c r="B1754" s="121" t="s">
        <v>2994</v>
      </c>
      <c r="C1754" s="120" t="s">
        <v>2995</v>
      </c>
      <c r="D1754" s="120" t="s">
        <v>2942</v>
      </c>
      <c r="E1754" s="120" t="s">
        <v>6343</v>
      </c>
      <c r="G1754" s="120" t="s">
        <v>169</v>
      </c>
      <c r="H1754" s="122">
        <v>218750</v>
      </c>
      <c r="I1754" s="122">
        <v>50</v>
      </c>
      <c r="J1754" s="122"/>
      <c r="K1754" s="122"/>
      <c r="L1754" s="122"/>
      <c r="M1754" s="122"/>
      <c r="N1754" s="122"/>
      <c r="O1754" s="122"/>
      <c r="P1754" s="122"/>
      <c r="Q1754" s="122"/>
      <c r="R1754" s="9">
        <f t="shared" si="42"/>
        <v>218750</v>
      </c>
      <c r="S1754" s="122">
        <v>50</v>
      </c>
      <c r="T1754" s="120" t="s">
        <v>6344</v>
      </c>
      <c r="U1754" s="120" t="s">
        <v>24</v>
      </c>
      <c r="V1754" s="120" t="s">
        <v>6345</v>
      </c>
    </row>
    <row r="1755" spans="1:22" x14ac:dyDescent="0.25">
      <c r="A1755" s="1">
        <v>1748</v>
      </c>
      <c r="B1755" s="121" t="s">
        <v>6346</v>
      </c>
      <c r="C1755" s="120" t="s">
        <v>6347</v>
      </c>
      <c r="D1755" s="120" t="s">
        <v>6348</v>
      </c>
      <c r="E1755" s="17" t="s">
        <v>16</v>
      </c>
      <c r="G1755" s="120" t="s">
        <v>169</v>
      </c>
      <c r="H1755" s="122">
        <v>5052933.9000000004</v>
      </c>
      <c r="I1755" s="122">
        <v>12731</v>
      </c>
      <c r="J1755" s="122"/>
      <c r="K1755" s="122"/>
      <c r="L1755" s="122"/>
      <c r="M1755" s="122"/>
      <c r="N1755" s="122"/>
      <c r="O1755" s="122"/>
      <c r="P1755" s="122"/>
      <c r="Q1755" s="122"/>
      <c r="R1755" s="9">
        <f t="shared" si="42"/>
        <v>5052933.9000000004</v>
      </c>
      <c r="S1755" s="122">
        <v>12731</v>
      </c>
      <c r="T1755" s="17" t="s">
        <v>6349</v>
      </c>
      <c r="U1755" s="17" t="s">
        <v>382</v>
      </c>
      <c r="V1755" s="17" t="s">
        <v>6350</v>
      </c>
    </row>
    <row r="1756" spans="1:22" x14ac:dyDescent="0.25">
      <c r="A1756" s="1">
        <v>1749</v>
      </c>
      <c r="B1756" s="121" t="s">
        <v>242</v>
      </c>
      <c r="C1756" s="120" t="s">
        <v>224</v>
      </c>
      <c r="D1756" s="120" t="s">
        <v>439</v>
      </c>
      <c r="E1756" s="17" t="s">
        <v>16</v>
      </c>
      <c r="G1756" s="120" t="s">
        <v>169</v>
      </c>
      <c r="H1756" s="122">
        <v>3233000</v>
      </c>
      <c r="I1756" s="122">
        <v>23</v>
      </c>
      <c r="J1756" s="122"/>
      <c r="K1756" s="122"/>
      <c r="L1756" s="122"/>
      <c r="M1756" s="122"/>
      <c r="N1756" s="122"/>
      <c r="O1756" s="122"/>
      <c r="P1756" s="122"/>
      <c r="Q1756" s="122"/>
      <c r="R1756" s="9">
        <f t="shared" si="42"/>
        <v>3233000</v>
      </c>
      <c r="S1756" s="122">
        <v>23</v>
      </c>
      <c r="T1756" s="17" t="s">
        <v>6349</v>
      </c>
      <c r="U1756" s="17" t="s">
        <v>382</v>
      </c>
      <c r="V1756" s="17" t="s">
        <v>6351</v>
      </c>
    </row>
    <row r="1757" spans="1:22" x14ac:dyDescent="0.25">
      <c r="A1757" s="1">
        <v>1750</v>
      </c>
      <c r="B1757" s="121" t="s">
        <v>464</v>
      </c>
      <c r="C1757" s="120" t="s">
        <v>6352</v>
      </c>
      <c r="D1757" s="120" t="s">
        <v>6353</v>
      </c>
      <c r="E1757" s="120" t="s">
        <v>6353</v>
      </c>
      <c r="G1757" s="120" t="s">
        <v>169</v>
      </c>
      <c r="H1757" s="122">
        <v>3040695</v>
      </c>
      <c r="I1757" s="122">
        <v>197</v>
      </c>
      <c r="J1757" s="122"/>
      <c r="K1757" s="122"/>
      <c r="L1757" s="122"/>
      <c r="M1757" s="122"/>
      <c r="N1757" s="122"/>
      <c r="O1757" s="122"/>
      <c r="P1757" s="122"/>
      <c r="Q1757" s="122"/>
      <c r="R1757" s="9">
        <f t="shared" si="42"/>
        <v>3040695</v>
      </c>
      <c r="S1757" s="122">
        <v>197</v>
      </c>
      <c r="T1757" s="17" t="s">
        <v>6349</v>
      </c>
      <c r="U1757" s="17" t="s">
        <v>23</v>
      </c>
      <c r="V1757" s="17" t="s">
        <v>6354</v>
      </c>
    </row>
    <row r="1758" spans="1:22" ht="63" x14ac:dyDescent="0.25">
      <c r="A1758" s="1">
        <v>1751</v>
      </c>
      <c r="B1758" s="121" t="s">
        <v>465</v>
      </c>
      <c r="C1758" s="120" t="s">
        <v>6355</v>
      </c>
      <c r="D1758" s="120" t="s">
        <v>6356</v>
      </c>
      <c r="E1758" s="120" t="s">
        <v>6356</v>
      </c>
      <c r="G1758" s="120" t="s">
        <v>169</v>
      </c>
      <c r="H1758" s="122">
        <v>4350000</v>
      </c>
      <c r="I1758" s="122">
        <v>30</v>
      </c>
      <c r="J1758" s="122"/>
      <c r="K1758" s="122"/>
      <c r="L1758" s="122"/>
      <c r="M1758" s="122"/>
      <c r="N1758" s="122"/>
      <c r="O1758" s="122"/>
      <c r="P1758" s="122"/>
      <c r="Q1758" s="122"/>
      <c r="R1758" s="9">
        <f t="shared" si="42"/>
        <v>4350000</v>
      </c>
      <c r="S1758" s="122">
        <v>30</v>
      </c>
      <c r="T1758" s="17" t="s">
        <v>6349</v>
      </c>
      <c r="U1758" s="17" t="s">
        <v>24</v>
      </c>
      <c r="V1758" s="17" t="s">
        <v>6357</v>
      </c>
    </row>
    <row r="1759" spans="1:22" x14ac:dyDescent="0.25">
      <c r="A1759" s="1">
        <v>1752</v>
      </c>
      <c r="B1759" s="239" t="s">
        <v>6358</v>
      </c>
      <c r="C1759" s="240" t="s">
        <v>6359</v>
      </c>
      <c r="D1759" s="240" t="s">
        <v>6360</v>
      </c>
      <c r="E1759" s="240" t="s">
        <v>6361</v>
      </c>
      <c r="G1759" s="120" t="s">
        <v>169</v>
      </c>
      <c r="H1759" s="122">
        <v>68611660</v>
      </c>
      <c r="I1759" s="122">
        <v>16796</v>
      </c>
      <c r="J1759" s="122"/>
      <c r="K1759" s="122"/>
      <c r="L1759" s="122"/>
      <c r="M1759" s="122"/>
      <c r="N1759" s="122"/>
      <c r="O1759" s="122"/>
      <c r="P1759" s="122"/>
      <c r="Q1759" s="122"/>
      <c r="R1759" s="9">
        <f t="shared" si="42"/>
        <v>68611660</v>
      </c>
      <c r="S1759" s="122">
        <v>16796</v>
      </c>
      <c r="T1759" s="129" t="s">
        <v>6349</v>
      </c>
      <c r="U1759" s="17" t="s">
        <v>24</v>
      </c>
      <c r="V1759" s="129"/>
    </row>
    <row r="1760" spans="1:22" ht="31.5" x14ac:dyDescent="0.25">
      <c r="A1760" s="1">
        <v>1753</v>
      </c>
      <c r="B1760" s="239" t="s">
        <v>6362</v>
      </c>
      <c r="C1760" s="240" t="s">
        <v>6363</v>
      </c>
      <c r="D1760" s="240" t="s">
        <v>6364</v>
      </c>
      <c r="E1760" s="240" t="s">
        <v>6365</v>
      </c>
      <c r="G1760" s="120" t="s">
        <v>169</v>
      </c>
      <c r="H1760" s="122">
        <v>12082623</v>
      </c>
      <c r="I1760" s="122">
        <v>4570</v>
      </c>
      <c r="J1760" s="122"/>
      <c r="K1760" s="122"/>
      <c r="L1760" s="122"/>
      <c r="M1760" s="122"/>
      <c r="N1760" s="122"/>
      <c r="O1760" s="122"/>
      <c r="P1760" s="122"/>
      <c r="Q1760" s="122"/>
      <c r="R1760" s="9">
        <f t="shared" si="42"/>
        <v>12082623</v>
      </c>
      <c r="S1760" s="122">
        <v>4570</v>
      </c>
      <c r="T1760" s="129" t="s">
        <v>6349</v>
      </c>
      <c r="U1760" s="17" t="s">
        <v>24</v>
      </c>
      <c r="V1760" s="129"/>
    </row>
    <row r="1761" spans="1:22" ht="31.5" x14ac:dyDescent="0.25">
      <c r="A1761" s="1">
        <v>1754</v>
      </c>
      <c r="B1761" s="121" t="s">
        <v>98</v>
      </c>
      <c r="C1761" s="120" t="s">
        <v>99</v>
      </c>
      <c r="D1761" s="124" t="s">
        <v>434</v>
      </c>
      <c r="E1761" s="120"/>
      <c r="G1761" s="120" t="s">
        <v>169</v>
      </c>
      <c r="H1761" s="122">
        <v>107730</v>
      </c>
      <c r="I1761" s="122">
        <v>27</v>
      </c>
      <c r="J1761" s="122">
        <v>108855</v>
      </c>
      <c r="K1761" s="122">
        <v>27</v>
      </c>
      <c r="L1761" s="122">
        <v>109963</v>
      </c>
      <c r="M1761" s="122">
        <v>27</v>
      </c>
      <c r="N1761" s="122">
        <v>111109</v>
      </c>
      <c r="O1761" s="122">
        <v>27</v>
      </c>
      <c r="P1761" s="122">
        <v>112255</v>
      </c>
      <c r="Q1761" s="122">
        <v>27</v>
      </c>
      <c r="R1761" s="9">
        <f t="shared" si="42"/>
        <v>549912</v>
      </c>
      <c r="S1761" s="122">
        <v>135</v>
      </c>
      <c r="T1761" s="125" t="s">
        <v>6366</v>
      </c>
      <c r="U1761" s="126"/>
      <c r="V1761" s="120"/>
    </row>
    <row r="1762" spans="1:22" ht="409.5" x14ac:dyDescent="0.25">
      <c r="A1762" s="1">
        <v>1755</v>
      </c>
      <c r="B1762" s="127" t="s">
        <v>98</v>
      </c>
      <c r="C1762" s="125" t="s">
        <v>99</v>
      </c>
      <c r="D1762" s="125" t="s">
        <v>434</v>
      </c>
      <c r="E1762" s="125" t="s">
        <v>6367</v>
      </c>
      <c r="G1762" s="125" t="s">
        <v>169</v>
      </c>
      <c r="H1762" s="128">
        <v>47880</v>
      </c>
      <c r="I1762" s="128">
        <v>12</v>
      </c>
      <c r="J1762" s="128">
        <v>50034.6</v>
      </c>
      <c r="K1762" s="122">
        <v>12</v>
      </c>
      <c r="L1762" s="128">
        <v>51785.811000000002</v>
      </c>
      <c r="M1762" s="128">
        <v>12</v>
      </c>
      <c r="N1762" s="128">
        <v>53598.31</v>
      </c>
      <c r="O1762" s="122">
        <v>12</v>
      </c>
      <c r="P1762" s="122">
        <v>55747.25</v>
      </c>
      <c r="Q1762" s="122">
        <v>12</v>
      </c>
      <c r="R1762" s="9">
        <f t="shared" si="42"/>
        <v>259045.97100000002</v>
      </c>
      <c r="S1762" s="122">
        <v>60</v>
      </c>
      <c r="T1762" s="120" t="s">
        <v>6368</v>
      </c>
      <c r="U1762" s="126"/>
      <c r="V1762" s="129"/>
    </row>
    <row r="1763" spans="1:22" x14ac:dyDescent="0.25">
      <c r="A1763" s="1">
        <v>1756</v>
      </c>
      <c r="B1763" s="121" t="s">
        <v>98</v>
      </c>
      <c r="C1763" s="120" t="s">
        <v>99</v>
      </c>
      <c r="D1763" s="125" t="s">
        <v>434</v>
      </c>
      <c r="E1763" s="120"/>
      <c r="G1763" s="120" t="s">
        <v>169</v>
      </c>
      <c r="H1763" s="122">
        <v>51870</v>
      </c>
      <c r="I1763" s="122">
        <v>13</v>
      </c>
      <c r="J1763" s="122">
        <v>54204.15</v>
      </c>
      <c r="K1763" s="122">
        <v>13</v>
      </c>
      <c r="L1763" s="122">
        <v>56101.3</v>
      </c>
      <c r="M1763" s="122">
        <v>13</v>
      </c>
      <c r="N1763" s="122"/>
      <c r="O1763" s="122"/>
      <c r="P1763" s="122"/>
      <c r="Q1763" s="122"/>
      <c r="R1763" s="9">
        <f t="shared" si="42"/>
        <v>162175.45000000001</v>
      </c>
      <c r="S1763" s="122">
        <v>39</v>
      </c>
      <c r="T1763" s="120" t="s">
        <v>6369</v>
      </c>
      <c r="U1763" s="126"/>
      <c r="V1763" s="120"/>
    </row>
    <row r="1764" spans="1:22" ht="31.5" x14ac:dyDescent="0.25">
      <c r="A1764" s="1">
        <v>1757</v>
      </c>
      <c r="B1764" s="121" t="s">
        <v>98</v>
      </c>
      <c r="C1764" s="120" t="s">
        <v>99</v>
      </c>
      <c r="D1764" s="125" t="s">
        <v>434</v>
      </c>
      <c r="E1764" s="120"/>
      <c r="G1764" s="120" t="s">
        <v>169</v>
      </c>
      <c r="H1764" s="122">
        <v>283290</v>
      </c>
      <c r="I1764" s="122">
        <v>71</v>
      </c>
      <c r="J1764" s="122">
        <v>208477.5</v>
      </c>
      <c r="K1764" s="122">
        <v>50</v>
      </c>
      <c r="L1764" s="122">
        <v>215774</v>
      </c>
      <c r="M1764" s="122">
        <v>50</v>
      </c>
      <c r="N1764" s="122">
        <v>223326</v>
      </c>
      <c r="O1764" s="122">
        <v>50</v>
      </c>
      <c r="P1764" s="122">
        <v>231142.5</v>
      </c>
      <c r="Q1764" s="122">
        <v>50</v>
      </c>
      <c r="R1764" s="9">
        <f t="shared" si="42"/>
        <v>1162010</v>
      </c>
      <c r="S1764" s="122">
        <v>271</v>
      </c>
      <c r="T1764" s="120" t="s">
        <v>6370</v>
      </c>
      <c r="U1764" s="120"/>
      <c r="V1764" s="120"/>
    </row>
    <row r="1765" spans="1:22" ht="409.5" x14ac:dyDescent="0.25">
      <c r="A1765" s="1">
        <v>1758</v>
      </c>
      <c r="B1765" s="130" t="s">
        <v>98</v>
      </c>
      <c r="C1765" s="131" t="s">
        <v>99</v>
      </c>
      <c r="D1765" s="132" t="s">
        <v>434</v>
      </c>
      <c r="E1765" s="132" t="s">
        <v>6371</v>
      </c>
      <c r="G1765" s="120" t="s">
        <v>169</v>
      </c>
      <c r="H1765" s="122">
        <v>179550</v>
      </c>
      <c r="I1765" s="122">
        <v>45</v>
      </c>
      <c r="J1765" s="122">
        <v>187629.75</v>
      </c>
      <c r="K1765" s="122">
        <v>45</v>
      </c>
      <c r="L1765" s="122">
        <v>194196.79</v>
      </c>
      <c r="M1765" s="122">
        <v>45</v>
      </c>
      <c r="N1765" s="122">
        <v>200993.68</v>
      </c>
      <c r="O1765" s="122">
        <v>45</v>
      </c>
      <c r="P1765" s="122">
        <v>208028.46</v>
      </c>
      <c r="Q1765" s="122">
        <v>45</v>
      </c>
      <c r="R1765" s="9">
        <f t="shared" si="42"/>
        <v>970398.67999999993</v>
      </c>
      <c r="S1765" s="122">
        <v>225</v>
      </c>
      <c r="T1765" s="120" t="s">
        <v>6372</v>
      </c>
      <c r="U1765" s="126"/>
      <c r="V1765" s="120"/>
    </row>
    <row r="1766" spans="1:22" ht="141.75" x14ac:dyDescent="0.25">
      <c r="A1766" s="1">
        <v>1759</v>
      </c>
      <c r="B1766" s="121" t="s">
        <v>194</v>
      </c>
      <c r="C1766" s="120" t="s">
        <v>6373</v>
      </c>
      <c r="D1766" s="120" t="s">
        <v>2942</v>
      </c>
      <c r="E1766" s="120" t="s">
        <v>6374</v>
      </c>
      <c r="G1766" s="129" t="s">
        <v>2867</v>
      </c>
      <c r="H1766" s="133">
        <v>1446436.95</v>
      </c>
      <c r="I1766" s="134">
        <v>41</v>
      </c>
      <c r="J1766" s="134"/>
      <c r="K1766" s="134"/>
      <c r="L1766" s="134"/>
      <c r="M1766" s="134"/>
      <c r="N1766" s="134">
        <v>6239786.5</v>
      </c>
      <c r="O1766" s="134">
        <v>158</v>
      </c>
      <c r="P1766" s="134"/>
      <c r="Q1766" s="134"/>
      <c r="R1766" s="9">
        <f t="shared" si="42"/>
        <v>7686223.4500000002</v>
      </c>
      <c r="S1766" s="122">
        <v>199</v>
      </c>
      <c r="T1766" s="120" t="s">
        <v>6372</v>
      </c>
      <c r="U1766" s="126"/>
      <c r="V1766" s="120"/>
    </row>
    <row r="1767" spans="1:22" ht="47.25" x14ac:dyDescent="0.25">
      <c r="A1767" s="1">
        <v>1760</v>
      </c>
      <c r="B1767" s="121" t="s">
        <v>2957</v>
      </c>
      <c r="C1767" s="241" t="s">
        <v>6375</v>
      </c>
      <c r="D1767" s="241" t="s">
        <v>6376</v>
      </c>
      <c r="E1767" s="241" t="s">
        <v>6377</v>
      </c>
      <c r="G1767" s="120" t="s">
        <v>169</v>
      </c>
      <c r="H1767" s="135">
        <v>87410578.5</v>
      </c>
      <c r="I1767" s="122">
        <v>15</v>
      </c>
      <c r="J1767" s="122">
        <v>69928462</v>
      </c>
      <c r="K1767" s="122">
        <v>12</v>
      </c>
      <c r="L1767" s="122">
        <v>36362795.039999999</v>
      </c>
      <c r="M1767" s="122">
        <v>6</v>
      </c>
      <c r="N1767" s="122">
        <v>0</v>
      </c>
      <c r="O1767" s="122">
        <v>0</v>
      </c>
      <c r="P1767" s="122">
        <v>0</v>
      </c>
      <c r="Q1767" s="122">
        <v>0</v>
      </c>
      <c r="R1767" s="9">
        <f t="shared" si="42"/>
        <v>193701835.53999999</v>
      </c>
      <c r="S1767" s="122">
        <v>33</v>
      </c>
      <c r="T1767" s="17" t="s">
        <v>6378</v>
      </c>
      <c r="U1767" s="120" t="s">
        <v>4437</v>
      </c>
      <c r="V1767" s="120" t="s">
        <v>6379</v>
      </c>
    </row>
    <row r="1768" spans="1:22" ht="47.25" x14ac:dyDescent="0.25">
      <c r="A1768" s="1">
        <v>1761</v>
      </c>
      <c r="B1768" s="121" t="s">
        <v>2957</v>
      </c>
      <c r="C1768" s="241" t="s">
        <v>6380</v>
      </c>
      <c r="D1768" s="241" t="s">
        <v>6381</v>
      </c>
      <c r="E1768" s="241" t="s">
        <v>6382</v>
      </c>
      <c r="G1768" s="120" t="s">
        <v>169</v>
      </c>
      <c r="H1768" s="135">
        <v>0</v>
      </c>
      <c r="I1768" s="122">
        <v>0</v>
      </c>
      <c r="J1768" s="122">
        <v>106941269</v>
      </c>
      <c r="K1768" s="122">
        <v>24</v>
      </c>
      <c r="L1768" s="122">
        <v>27804729.599999998</v>
      </c>
      <c r="M1768" s="122">
        <v>6</v>
      </c>
      <c r="N1768" s="122">
        <v>43375378.679999992</v>
      </c>
      <c r="O1768" s="122">
        <v>9</v>
      </c>
      <c r="P1768" s="122">
        <v>60147191.796000004</v>
      </c>
      <c r="Q1768" s="122">
        <v>12</v>
      </c>
      <c r="R1768" s="9">
        <f t="shared" si="42"/>
        <v>238268569.07599998</v>
      </c>
      <c r="S1768" s="122">
        <v>51</v>
      </c>
      <c r="T1768" s="17" t="s">
        <v>6378</v>
      </c>
      <c r="U1768" s="120" t="s">
        <v>6383</v>
      </c>
      <c r="V1768" s="120" t="s">
        <v>6384</v>
      </c>
    </row>
    <row r="1769" spans="1:22" ht="75" x14ac:dyDescent="0.25">
      <c r="A1769" s="1">
        <v>1762</v>
      </c>
      <c r="B1769" s="121" t="s">
        <v>6385</v>
      </c>
      <c r="C1769" s="242" t="s">
        <v>6386</v>
      </c>
      <c r="D1769" s="242" t="s">
        <v>6387</v>
      </c>
      <c r="E1769" s="242" t="s">
        <v>6388</v>
      </c>
      <c r="G1769" s="120" t="s">
        <v>169</v>
      </c>
      <c r="H1769" s="135">
        <v>13010086.999999998</v>
      </c>
      <c r="I1769" s="122">
        <v>1</v>
      </c>
      <c r="J1769" s="122">
        <v>13010086.999999998</v>
      </c>
      <c r="K1769" s="122">
        <v>1</v>
      </c>
      <c r="L1769" s="122">
        <v>13010086.999999998</v>
      </c>
      <c r="M1769" s="122">
        <v>1</v>
      </c>
      <c r="N1769" s="122">
        <v>13010086.999999998</v>
      </c>
      <c r="O1769" s="122">
        <v>1</v>
      </c>
      <c r="P1769" s="122">
        <v>13010086.999999998</v>
      </c>
      <c r="Q1769" s="122">
        <v>1</v>
      </c>
      <c r="R1769" s="9">
        <f t="shared" si="42"/>
        <v>65050434.999999993</v>
      </c>
      <c r="S1769" s="122">
        <v>5</v>
      </c>
      <c r="T1769" s="17" t="s">
        <v>6389</v>
      </c>
      <c r="U1769" s="120"/>
      <c r="V1769" s="120"/>
    </row>
    <row r="1770" spans="1:22" ht="60" x14ac:dyDescent="0.25">
      <c r="A1770" s="1">
        <v>1763</v>
      </c>
      <c r="B1770" s="121" t="s">
        <v>6385</v>
      </c>
      <c r="C1770" s="242" t="s">
        <v>6386</v>
      </c>
      <c r="D1770" s="242" t="s">
        <v>6387</v>
      </c>
      <c r="E1770" s="242" t="s">
        <v>6390</v>
      </c>
      <c r="G1770" s="120" t="s">
        <v>169</v>
      </c>
      <c r="H1770" s="135">
        <v>2214764.9999999995</v>
      </c>
      <c r="I1770" s="122">
        <v>2</v>
      </c>
      <c r="J1770" s="122">
        <v>2214764.9999999995</v>
      </c>
      <c r="K1770" s="122">
        <v>2</v>
      </c>
      <c r="L1770" s="122">
        <v>2214764.9999999995</v>
      </c>
      <c r="M1770" s="122">
        <v>2</v>
      </c>
      <c r="N1770" s="122">
        <v>2214764.9999999995</v>
      </c>
      <c r="O1770" s="122">
        <v>2</v>
      </c>
      <c r="P1770" s="122">
        <v>2214764.9999999995</v>
      </c>
      <c r="Q1770" s="122">
        <v>2</v>
      </c>
      <c r="R1770" s="9">
        <f t="shared" si="42"/>
        <v>11073824.999999998</v>
      </c>
      <c r="S1770" s="122">
        <v>10</v>
      </c>
      <c r="T1770" s="17" t="s">
        <v>6389</v>
      </c>
      <c r="U1770" s="120"/>
      <c r="V1770" s="120"/>
    </row>
    <row r="1771" spans="1:22" ht="126" x14ac:dyDescent="0.25">
      <c r="A1771" s="1">
        <v>1764</v>
      </c>
      <c r="B1771" s="239" t="s">
        <v>2928</v>
      </c>
      <c r="C1771" s="240" t="s">
        <v>3048</v>
      </c>
      <c r="D1771" s="240" t="s">
        <v>3049</v>
      </c>
      <c r="E1771" s="240" t="s">
        <v>6391</v>
      </c>
      <c r="G1771" s="243" t="s">
        <v>17</v>
      </c>
      <c r="H1771" s="135">
        <v>33312584.879999995</v>
      </c>
      <c r="I1771" s="122">
        <v>3000</v>
      </c>
      <c r="J1771" s="122">
        <v>33312584.879999995</v>
      </c>
      <c r="K1771" s="122">
        <v>3000</v>
      </c>
      <c r="L1771" s="122">
        <v>33312584.879999995</v>
      </c>
      <c r="M1771" s="122">
        <v>3000</v>
      </c>
      <c r="N1771" s="122">
        <v>33312584.879999995</v>
      </c>
      <c r="O1771" s="122">
        <v>3000</v>
      </c>
      <c r="P1771" s="122">
        <v>33312584.879999995</v>
      </c>
      <c r="Q1771" s="122">
        <v>3000</v>
      </c>
      <c r="R1771" s="9">
        <f t="shared" si="42"/>
        <v>166562924.39999998</v>
      </c>
      <c r="S1771" s="122">
        <v>15000</v>
      </c>
      <c r="T1771" s="17" t="s">
        <v>6389</v>
      </c>
      <c r="U1771" s="120"/>
      <c r="V1771" s="120"/>
    </row>
    <row r="1772" spans="1:22" ht="31.5" x14ac:dyDescent="0.25">
      <c r="A1772" s="1">
        <v>1765</v>
      </c>
      <c r="B1772" s="239" t="s">
        <v>2929</v>
      </c>
      <c r="C1772" s="240" t="s">
        <v>6392</v>
      </c>
      <c r="D1772" s="240" t="s">
        <v>6393</v>
      </c>
      <c r="E1772" s="240" t="s">
        <v>6394</v>
      </c>
      <c r="G1772" s="120" t="s">
        <v>169</v>
      </c>
      <c r="H1772" s="135">
        <v>2719080</v>
      </c>
      <c r="I1772" s="122">
        <v>15</v>
      </c>
      <c r="J1772" s="122"/>
      <c r="K1772" s="122"/>
      <c r="L1772" s="122">
        <v>2719080</v>
      </c>
      <c r="M1772" s="122">
        <v>15</v>
      </c>
      <c r="N1772" s="122"/>
      <c r="O1772" s="122"/>
      <c r="P1772" s="122">
        <v>2719080</v>
      </c>
      <c r="Q1772" s="122">
        <v>15</v>
      </c>
      <c r="R1772" s="9">
        <f t="shared" si="42"/>
        <v>8157240</v>
      </c>
      <c r="S1772" s="122">
        <v>45</v>
      </c>
      <c r="T1772" s="17" t="s">
        <v>6389</v>
      </c>
      <c r="U1772" s="120"/>
      <c r="V1772" s="120"/>
    </row>
    <row r="1773" spans="1:22" ht="47.25" x14ac:dyDescent="0.25">
      <c r="A1773" s="1">
        <v>1766</v>
      </c>
      <c r="B1773" s="239" t="s">
        <v>6395</v>
      </c>
      <c r="C1773" s="240" t="s">
        <v>6396</v>
      </c>
      <c r="D1773" s="240" t="s">
        <v>6397</v>
      </c>
      <c r="E1773" s="240" t="s">
        <v>6398</v>
      </c>
      <c r="G1773" s="120" t="s">
        <v>169</v>
      </c>
      <c r="H1773" s="135">
        <v>11704263.48</v>
      </c>
      <c r="I1773" s="122">
        <v>1</v>
      </c>
      <c r="J1773" s="122"/>
      <c r="K1773" s="122"/>
      <c r="L1773" s="122">
        <v>11704263.48</v>
      </c>
      <c r="M1773" s="122">
        <v>1</v>
      </c>
      <c r="N1773" s="122"/>
      <c r="O1773" s="122"/>
      <c r="P1773" s="122">
        <v>11704263.48</v>
      </c>
      <c r="Q1773" s="122">
        <v>1</v>
      </c>
      <c r="R1773" s="9">
        <f t="shared" si="42"/>
        <v>35112790.439999998</v>
      </c>
      <c r="S1773" s="122">
        <v>3</v>
      </c>
      <c r="T1773" s="17" t="s">
        <v>6389</v>
      </c>
      <c r="U1773" s="120"/>
      <c r="V1773" s="120"/>
    </row>
    <row r="1774" spans="1:22" ht="31.5" x14ac:dyDescent="0.25">
      <c r="A1774" s="1">
        <v>1767</v>
      </c>
      <c r="B1774" s="121" t="s">
        <v>6395</v>
      </c>
      <c r="C1774" s="242" t="s">
        <v>6399</v>
      </c>
      <c r="D1774" s="242" t="s">
        <v>6400</v>
      </c>
      <c r="E1774" s="242" t="s">
        <v>6401</v>
      </c>
      <c r="G1774" s="120" t="s">
        <v>169</v>
      </c>
      <c r="H1774" s="135">
        <v>5574886</v>
      </c>
      <c r="I1774" s="122">
        <v>2</v>
      </c>
      <c r="J1774" s="122"/>
      <c r="K1774" s="122"/>
      <c r="L1774" s="122">
        <v>5574886</v>
      </c>
      <c r="M1774" s="122">
        <v>2</v>
      </c>
      <c r="N1774" s="122"/>
      <c r="O1774" s="122"/>
      <c r="P1774" s="122">
        <v>5574886</v>
      </c>
      <c r="Q1774" s="122">
        <v>2</v>
      </c>
      <c r="R1774" s="9">
        <f t="shared" si="42"/>
        <v>16724658</v>
      </c>
      <c r="S1774" s="122">
        <v>6</v>
      </c>
      <c r="T1774" s="17" t="s">
        <v>6389</v>
      </c>
      <c r="U1774" s="120"/>
      <c r="V1774" s="120"/>
    </row>
    <row r="1775" spans="1:22" ht="63" x14ac:dyDescent="0.25">
      <c r="A1775" s="1">
        <v>1768</v>
      </c>
      <c r="B1775" s="239" t="s">
        <v>400</v>
      </c>
      <c r="C1775" s="240" t="s">
        <v>6402</v>
      </c>
      <c r="D1775" s="240" t="s">
        <v>60</v>
      </c>
      <c r="E1775" s="240" t="s">
        <v>6403</v>
      </c>
      <c r="G1775" s="120" t="s">
        <v>169</v>
      </c>
      <c r="H1775" s="135">
        <v>1334495.1690000002</v>
      </c>
      <c r="I1775" s="122">
        <v>3</v>
      </c>
      <c r="J1775" s="122">
        <v>1334495.1690000002</v>
      </c>
      <c r="K1775" s="122">
        <v>3</v>
      </c>
      <c r="L1775" s="122">
        <v>1334495.1690000002</v>
      </c>
      <c r="M1775" s="122">
        <v>3</v>
      </c>
      <c r="N1775" s="122">
        <v>1334495.1690000002</v>
      </c>
      <c r="O1775" s="122">
        <v>3</v>
      </c>
      <c r="P1775" s="122">
        <v>1334495.1690000002</v>
      </c>
      <c r="Q1775" s="122">
        <v>3</v>
      </c>
      <c r="R1775" s="9">
        <f t="shared" si="42"/>
        <v>6672475.8450000007</v>
      </c>
      <c r="S1775" s="122">
        <v>15</v>
      </c>
      <c r="T1775" s="17" t="s">
        <v>6389</v>
      </c>
      <c r="U1775" s="120"/>
      <c r="V1775" s="120"/>
    </row>
    <row r="1776" spans="1:22" ht="63" x14ac:dyDescent="0.25">
      <c r="A1776" s="1">
        <v>1769</v>
      </c>
      <c r="B1776" s="239" t="s">
        <v>400</v>
      </c>
      <c r="C1776" s="240" t="s">
        <v>6402</v>
      </c>
      <c r="D1776" s="240" t="s">
        <v>60</v>
      </c>
      <c r="E1776" s="240" t="s">
        <v>6404</v>
      </c>
      <c r="G1776" s="120" t="s">
        <v>169</v>
      </c>
      <c r="H1776" s="135">
        <v>1334495.1690000002</v>
      </c>
      <c r="I1776" s="122">
        <v>3</v>
      </c>
      <c r="J1776" s="122">
        <v>1334495.1690000002</v>
      </c>
      <c r="K1776" s="122">
        <v>3</v>
      </c>
      <c r="L1776" s="122">
        <v>1334495.1690000002</v>
      </c>
      <c r="M1776" s="122">
        <v>3</v>
      </c>
      <c r="N1776" s="122">
        <v>1334495.1690000002</v>
      </c>
      <c r="O1776" s="122">
        <v>3</v>
      </c>
      <c r="P1776" s="122">
        <v>1334495.1690000002</v>
      </c>
      <c r="Q1776" s="122">
        <v>3</v>
      </c>
      <c r="R1776" s="9">
        <f t="shared" si="42"/>
        <v>6672475.8450000007</v>
      </c>
      <c r="S1776" s="122">
        <v>15</v>
      </c>
      <c r="T1776" s="17" t="s">
        <v>6389</v>
      </c>
      <c r="U1776" s="120"/>
      <c r="V1776" s="120"/>
    </row>
    <row r="1777" spans="1:22" ht="47.25" x14ac:dyDescent="0.25">
      <c r="A1777" s="1">
        <v>1770</v>
      </c>
      <c r="B1777" s="239" t="s">
        <v>400</v>
      </c>
      <c r="C1777" s="240" t="s">
        <v>6402</v>
      </c>
      <c r="D1777" s="240" t="s">
        <v>60</v>
      </c>
      <c r="E1777" s="240" t="s">
        <v>6405</v>
      </c>
      <c r="G1777" s="120" t="s">
        <v>169</v>
      </c>
      <c r="H1777" s="135">
        <v>1018710</v>
      </c>
      <c r="I1777" s="122">
        <v>3</v>
      </c>
      <c r="J1777" s="122">
        <v>1018710</v>
      </c>
      <c r="K1777" s="122">
        <v>3</v>
      </c>
      <c r="L1777" s="122">
        <v>1018710</v>
      </c>
      <c r="M1777" s="122">
        <v>3</v>
      </c>
      <c r="N1777" s="122">
        <v>1018710</v>
      </c>
      <c r="O1777" s="122">
        <v>3</v>
      </c>
      <c r="P1777" s="122">
        <v>1018710</v>
      </c>
      <c r="Q1777" s="122">
        <v>3</v>
      </c>
      <c r="R1777" s="9">
        <f t="shared" si="42"/>
        <v>5093550</v>
      </c>
      <c r="S1777" s="122">
        <v>15</v>
      </c>
      <c r="T1777" s="17" t="s">
        <v>6389</v>
      </c>
      <c r="U1777" s="120"/>
      <c r="V1777" s="120"/>
    </row>
    <row r="1778" spans="1:22" ht="47.25" x14ac:dyDescent="0.25">
      <c r="A1778" s="1">
        <v>1771</v>
      </c>
      <c r="B1778" s="239" t="s">
        <v>400</v>
      </c>
      <c r="C1778" s="240" t="s">
        <v>6402</v>
      </c>
      <c r="D1778" s="240" t="s">
        <v>60</v>
      </c>
      <c r="E1778" s="240" t="s">
        <v>6406</v>
      </c>
      <c r="G1778" s="120" t="s">
        <v>169</v>
      </c>
      <c r="H1778" s="135">
        <v>926100</v>
      </c>
      <c r="I1778" s="122">
        <v>3</v>
      </c>
      <c r="J1778" s="122">
        <v>926100</v>
      </c>
      <c r="K1778" s="122">
        <v>3</v>
      </c>
      <c r="L1778" s="122">
        <v>926100</v>
      </c>
      <c r="M1778" s="122">
        <v>3</v>
      </c>
      <c r="N1778" s="122">
        <v>926100</v>
      </c>
      <c r="O1778" s="122">
        <v>3</v>
      </c>
      <c r="P1778" s="122">
        <v>926100</v>
      </c>
      <c r="Q1778" s="122">
        <v>3</v>
      </c>
      <c r="R1778" s="9">
        <f t="shared" si="42"/>
        <v>4630500</v>
      </c>
      <c r="S1778" s="122">
        <v>15</v>
      </c>
      <c r="T1778" s="17" t="s">
        <v>6389</v>
      </c>
      <c r="U1778" s="120"/>
      <c r="V1778" s="120"/>
    </row>
    <row r="1779" spans="1:22" ht="31.5" x14ac:dyDescent="0.25">
      <c r="A1779" s="1">
        <v>1772</v>
      </c>
      <c r="B1779" s="239" t="s">
        <v>2599</v>
      </c>
      <c r="C1779" s="240" t="s">
        <v>6407</v>
      </c>
      <c r="D1779" s="240" t="s">
        <v>6408</v>
      </c>
      <c r="E1779" s="240" t="s">
        <v>6409</v>
      </c>
      <c r="G1779" s="120" t="s">
        <v>169</v>
      </c>
      <c r="H1779" s="135">
        <v>10910791.999999998</v>
      </c>
      <c r="I1779" s="122">
        <v>4</v>
      </c>
      <c r="J1779" s="122">
        <v>10910791.999999998</v>
      </c>
      <c r="K1779" s="122">
        <v>4</v>
      </c>
      <c r="L1779" s="122">
        <v>10910791.999999998</v>
      </c>
      <c r="M1779" s="122">
        <v>4</v>
      </c>
      <c r="N1779" s="122">
        <v>10910791.999999998</v>
      </c>
      <c r="O1779" s="122">
        <v>4</v>
      </c>
      <c r="P1779" s="122">
        <v>10910791.999999998</v>
      </c>
      <c r="Q1779" s="122">
        <v>4</v>
      </c>
      <c r="R1779" s="9">
        <f t="shared" si="42"/>
        <v>54553959.999999993</v>
      </c>
      <c r="S1779" s="122">
        <v>20</v>
      </c>
      <c r="T1779" s="17" t="s">
        <v>6389</v>
      </c>
      <c r="U1779" s="120"/>
      <c r="V1779" s="120"/>
    </row>
    <row r="1780" spans="1:22" ht="31.5" x14ac:dyDescent="0.25">
      <c r="A1780" s="1">
        <v>1773</v>
      </c>
      <c r="B1780" s="121" t="s">
        <v>6410</v>
      </c>
      <c r="C1780" s="242" t="s">
        <v>6411</v>
      </c>
      <c r="D1780" s="242" t="s">
        <v>299</v>
      </c>
      <c r="E1780" s="242" t="s">
        <v>6412</v>
      </c>
      <c r="G1780" s="120" t="s">
        <v>169</v>
      </c>
      <c r="H1780" s="135">
        <v>44199080</v>
      </c>
      <c r="I1780" s="122">
        <v>8</v>
      </c>
      <c r="J1780" s="122">
        <v>44199080</v>
      </c>
      <c r="K1780" s="122">
        <v>8</v>
      </c>
      <c r="L1780" s="122">
        <v>44199080</v>
      </c>
      <c r="M1780" s="122">
        <v>8</v>
      </c>
      <c r="N1780" s="122">
        <v>44199080</v>
      </c>
      <c r="O1780" s="122">
        <v>8</v>
      </c>
      <c r="P1780" s="122">
        <v>44199080</v>
      </c>
      <c r="Q1780" s="122">
        <v>8</v>
      </c>
      <c r="R1780" s="9">
        <f t="shared" si="42"/>
        <v>220995400</v>
      </c>
      <c r="S1780" s="122">
        <v>40</v>
      </c>
      <c r="T1780" s="17" t="s">
        <v>6389</v>
      </c>
      <c r="U1780" s="120"/>
      <c r="V1780" s="120"/>
    </row>
    <row r="1781" spans="1:22" ht="60" x14ac:dyDescent="0.25">
      <c r="A1781" s="1">
        <v>1774</v>
      </c>
      <c r="B1781" s="121" t="s">
        <v>6413</v>
      </c>
      <c r="C1781" s="242" t="s">
        <v>6414</v>
      </c>
      <c r="D1781" s="242" t="s">
        <v>6387</v>
      </c>
      <c r="E1781" s="242" t="s">
        <v>6415</v>
      </c>
      <c r="G1781" s="120" t="s">
        <v>169</v>
      </c>
      <c r="H1781" s="135">
        <v>22216275.0075</v>
      </c>
      <c r="I1781" s="122">
        <v>1</v>
      </c>
      <c r="J1781" s="122">
        <v>22216275.0075</v>
      </c>
      <c r="K1781" s="122">
        <v>1</v>
      </c>
      <c r="L1781" s="122">
        <v>22216275.0075</v>
      </c>
      <c r="M1781" s="122">
        <v>1</v>
      </c>
      <c r="N1781" s="122">
        <v>22216275.0075</v>
      </c>
      <c r="O1781" s="122">
        <v>1</v>
      </c>
      <c r="P1781" s="122">
        <v>22216275.0075</v>
      </c>
      <c r="Q1781" s="122">
        <v>1</v>
      </c>
      <c r="R1781" s="9">
        <f t="shared" si="42"/>
        <v>111081375.03749999</v>
      </c>
      <c r="S1781" s="122">
        <v>5</v>
      </c>
      <c r="T1781" s="17" t="s">
        <v>6389</v>
      </c>
      <c r="U1781" s="120"/>
      <c r="V1781" s="120"/>
    </row>
    <row r="1782" spans="1:22" ht="47.25" x14ac:dyDescent="0.25">
      <c r="A1782" s="1">
        <v>1775</v>
      </c>
      <c r="B1782" s="239" t="s">
        <v>6416</v>
      </c>
      <c r="C1782" s="240" t="s">
        <v>6417</v>
      </c>
      <c r="D1782" s="240" t="s">
        <v>6418</v>
      </c>
      <c r="E1782" s="240" t="s">
        <v>6419</v>
      </c>
      <c r="G1782" s="120" t="s">
        <v>169</v>
      </c>
      <c r="H1782" s="135">
        <v>4615728</v>
      </c>
      <c r="I1782" s="122">
        <v>8</v>
      </c>
      <c r="J1782" s="122">
        <v>4615728</v>
      </c>
      <c r="K1782" s="122">
        <v>8</v>
      </c>
      <c r="L1782" s="122">
        <v>4615728</v>
      </c>
      <c r="M1782" s="122">
        <v>8</v>
      </c>
      <c r="N1782" s="122">
        <v>4615728</v>
      </c>
      <c r="O1782" s="122">
        <v>8</v>
      </c>
      <c r="P1782" s="122">
        <v>4615728</v>
      </c>
      <c r="Q1782" s="122">
        <v>8</v>
      </c>
      <c r="R1782" s="9">
        <f t="shared" si="42"/>
        <v>23078640</v>
      </c>
      <c r="S1782" s="122">
        <v>40</v>
      </c>
      <c r="T1782" s="17" t="s">
        <v>6389</v>
      </c>
      <c r="U1782" s="120"/>
      <c r="V1782" s="120"/>
    </row>
    <row r="1783" spans="1:22" ht="45" x14ac:dyDescent="0.25">
      <c r="A1783" s="1">
        <v>1776</v>
      </c>
      <c r="B1783" s="121" t="s">
        <v>6420</v>
      </c>
      <c r="C1783" s="242" t="s">
        <v>6421</v>
      </c>
      <c r="D1783" s="242" t="s">
        <v>6418</v>
      </c>
      <c r="E1783" s="242" t="s">
        <v>6422</v>
      </c>
      <c r="G1783" s="120" t="s">
        <v>169</v>
      </c>
      <c r="H1783" s="135">
        <v>2876588</v>
      </c>
      <c r="I1783" s="122">
        <v>4</v>
      </c>
      <c r="J1783" s="122">
        <v>2876588</v>
      </c>
      <c r="K1783" s="122">
        <v>4</v>
      </c>
      <c r="L1783" s="122">
        <v>2876588</v>
      </c>
      <c r="M1783" s="122">
        <v>4</v>
      </c>
      <c r="N1783" s="122">
        <v>2876588</v>
      </c>
      <c r="O1783" s="122">
        <v>4</v>
      </c>
      <c r="P1783" s="122">
        <v>2876588</v>
      </c>
      <c r="Q1783" s="122">
        <v>4</v>
      </c>
      <c r="R1783" s="9">
        <f t="shared" si="42"/>
        <v>14382940</v>
      </c>
      <c r="S1783" s="122">
        <v>20</v>
      </c>
      <c r="T1783" s="17" t="s">
        <v>6389</v>
      </c>
      <c r="U1783" s="120"/>
      <c r="V1783" s="120"/>
    </row>
    <row r="1784" spans="1:22" ht="31.5" x14ac:dyDescent="0.25">
      <c r="A1784" s="1">
        <v>1777</v>
      </c>
      <c r="B1784" s="239" t="s">
        <v>6423</v>
      </c>
      <c r="C1784" s="240" t="s">
        <v>6424</v>
      </c>
      <c r="D1784" s="240" t="s">
        <v>299</v>
      </c>
      <c r="E1784" s="240" t="s">
        <v>6425</v>
      </c>
      <c r="G1784" s="120" t="s">
        <v>169</v>
      </c>
      <c r="H1784" s="135">
        <v>6164419.7999999998</v>
      </c>
      <c r="I1784" s="122">
        <v>4</v>
      </c>
      <c r="J1784" s="122">
        <v>6164419.7999999998</v>
      </c>
      <c r="K1784" s="122">
        <v>4</v>
      </c>
      <c r="L1784" s="122">
        <v>6164419.7999999998</v>
      </c>
      <c r="M1784" s="122">
        <v>4</v>
      </c>
      <c r="N1784" s="122">
        <v>6164419.7999999998</v>
      </c>
      <c r="O1784" s="122">
        <v>4</v>
      </c>
      <c r="P1784" s="122">
        <v>6164419.7999999998</v>
      </c>
      <c r="Q1784" s="122">
        <v>4</v>
      </c>
      <c r="R1784" s="9">
        <f t="shared" si="42"/>
        <v>30822099</v>
      </c>
      <c r="S1784" s="122">
        <v>20</v>
      </c>
      <c r="T1784" s="17" t="s">
        <v>6389</v>
      </c>
      <c r="U1784" s="120"/>
      <c r="V1784" s="120"/>
    </row>
    <row r="1785" spans="1:22" ht="63" x14ac:dyDescent="0.25">
      <c r="A1785" s="1">
        <v>1778</v>
      </c>
      <c r="B1785" s="239" t="s">
        <v>2599</v>
      </c>
      <c r="C1785" s="240" t="s">
        <v>6426</v>
      </c>
      <c r="D1785" s="240" t="s">
        <v>6427</v>
      </c>
      <c r="E1785" s="240" t="s">
        <v>6428</v>
      </c>
      <c r="G1785" s="120" t="s">
        <v>169</v>
      </c>
      <c r="H1785" s="135">
        <v>13656179.999999998</v>
      </c>
      <c r="I1785" s="122">
        <v>4</v>
      </c>
      <c r="J1785" s="122">
        <v>13656179.999999998</v>
      </c>
      <c r="K1785" s="122">
        <v>4</v>
      </c>
      <c r="L1785" s="122">
        <v>13656179.999999998</v>
      </c>
      <c r="M1785" s="122">
        <v>4</v>
      </c>
      <c r="N1785" s="122">
        <v>13656179.999999998</v>
      </c>
      <c r="O1785" s="122">
        <v>4</v>
      </c>
      <c r="P1785" s="122">
        <v>13656179.999999998</v>
      </c>
      <c r="Q1785" s="122">
        <v>4</v>
      </c>
      <c r="R1785" s="9">
        <f t="shared" si="42"/>
        <v>68280899.999999985</v>
      </c>
      <c r="S1785" s="122">
        <v>20</v>
      </c>
      <c r="T1785" s="17" t="s">
        <v>6389</v>
      </c>
      <c r="U1785" s="120"/>
      <c r="V1785" s="120"/>
    </row>
    <row r="1786" spans="1:22" ht="47.25" x14ac:dyDescent="0.25">
      <c r="A1786" s="1">
        <v>1779</v>
      </c>
      <c r="B1786" s="239" t="s">
        <v>6429</v>
      </c>
      <c r="C1786" s="240" t="s">
        <v>6430</v>
      </c>
      <c r="D1786" s="240" t="s">
        <v>6431</v>
      </c>
      <c r="E1786" s="240" t="s">
        <v>6432</v>
      </c>
      <c r="G1786" s="120" t="s">
        <v>169</v>
      </c>
      <c r="H1786" s="135">
        <v>19305859.999999996</v>
      </c>
      <c r="I1786" s="122">
        <v>2</v>
      </c>
      <c r="J1786" s="122">
        <v>19305859.999999996</v>
      </c>
      <c r="K1786" s="122">
        <v>2</v>
      </c>
      <c r="L1786" s="122">
        <v>19305859.999999996</v>
      </c>
      <c r="M1786" s="122">
        <v>2</v>
      </c>
      <c r="N1786" s="122">
        <v>19305859.999999996</v>
      </c>
      <c r="O1786" s="122">
        <v>2</v>
      </c>
      <c r="P1786" s="122">
        <v>19305859.999999996</v>
      </c>
      <c r="Q1786" s="122">
        <v>2</v>
      </c>
      <c r="R1786" s="9">
        <f t="shared" si="42"/>
        <v>96529299.999999985</v>
      </c>
      <c r="S1786" s="122">
        <v>10</v>
      </c>
      <c r="T1786" s="17" t="s">
        <v>6389</v>
      </c>
      <c r="U1786" s="120"/>
      <c r="V1786" s="120"/>
    </row>
    <row r="1787" spans="1:22" ht="31.5" x14ac:dyDescent="0.25">
      <c r="A1787" s="1">
        <v>1780</v>
      </c>
      <c r="B1787" s="239" t="s">
        <v>320</v>
      </c>
      <c r="C1787" s="240" t="s">
        <v>3086</v>
      </c>
      <c r="D1787" s="240" t="s">
        <v>3087</v>
      </c>
      <c r="E1787" s="240" t="s">
        <v>6433</v>
      </c>
      <c r="G1787" s="120" t="s">
        <v>169</v>
      </c>
      <c r="H1787" s="135">
        <v>6698072</v>
      </c>
      <c r="I1787" s="122">
        <v>4</v>
      </c>
      <c r="J1787" s="122">
        <v>6698072</v>
      </c>
      <c r="K1787" s="122">
        <v>4</v>
      </c>
      <c r="L1787" s="122">
        <v>6698072</v>
      </c>
      <c r="M1787" s="122">
        <v>4</v>
      </c>
      <c r="N1787" s="122">
        <v>6698072</v>
      </c>
      <c r="O1787" s="122">
        <v>4</v>
      </c>
      <c r="P1787" s="122">
        <v>6698072</v>
      </c>
      <c r="Q1787" s="122">
        <v>4</v>
      </c>
      <c r="R1787" s="9">
        <f t="shared" si="42"/>
        <v>33490360</v>
      </c>
      <c r="S1787" s="122">
        <v>20</v>
      </c>
      <c r="T1787" s="17" t="s">
        <v>6389</v>
      </c>
      <c r="U1787" s="120"/>
      <c r="V1787" s="120"/>
    </row>
    <row r="1788" spans="1:22" ht="47.25" x14ac:dyDescent="0.25">
      <c r="A1788" s="1">
        <v>1781</v>
      </c>
      <c r="B1788" s="239" t="s">
        <v>2599</v>
      </c>
      <c r="C1788" s="240" t="s">
        <v>6434</v>
      </c>
      <c r="D1788" s="240" t="s">
        <v>6435</v>
      </c>
      <c r="E1788" s="240" t="s">
        <v>6436</v>
      </c>
      <c r="G1788" s="120" t="s">
        <v>169</v>
      </c>
      <c r="H1788" s="135">
        <v>19117772</v>
      </c>
      <c r="I1788" s="122">
        <v>4</v>
      </c>
      <c r="J1788" s="122">
        <v>19117772</v>
      </c>
      <c r="K1788" s="122">
        <v>4</v>
      </c>
      <c r="L1788" s="122">
        <v>19117772</v>
      </c>
      <c r="M1788" s="122">
        <v>4</v>
      </c>
      <c r="N1788" s="122">
        <v>19117772</v>
      </c>
      <c r="O1788" s="122">
        <v>4</v>
      </c>
      <c r="P1788" s="122">
        <v>19117772</v>
      </c>
      <c r="Q1788" s="122">
        <v>4</v>
      </c>
      <c r="R1788" s="9">
        <f t="shared" si="42"/>
        <v>95588860</v>
      </c>
      <c r="S1788" s="122">
        <v>20</v>
      </c>
      <c r="T1788" s="17" t="s">
        <v>6389</v>
      </c>
      <c r="U1788" s="120"/>
      <c r="V1788" s="120"/>
    </row>
    <row r="1789" spans="1:22" ht="47.25" x14ac:dyDescent="0.25">
      <c r="A1789" s="1">
        <v>1782</v>
      </c>
      <c r="B1789" s="239" t="s">
        <v>2599</v>
      </c>
      <c r="C1789" s="240" t="s">
        <v>6434</v>
      </c>
      <c r="D1789" s="240" t="s">
        <v>6435</v>
      </c>
      <c r="E1789" s="240" t="s">
        <v>6437</v>
      </c>
      <c r="G1789" s="120" t="s">
        <v>169</v>
      </c>
      <c r="H1789" s="135">
        <v>6528000</v>
      </c>
      <c r="I1789" s="122">
        <v>2</v>
      </c>
      <c r="J1789" s="122">
        <v>6528000</v>
      </c>
      <c r="K1789" s="122">
        <v>2</v>
      </c>
      <c r="L1789" s="122">
        <v>6528000</v>
      </c>
      <c r="M1789" s="122">
        <v>2</v>
      </c>
      <c r="N1789" s="122">
        <v>6528000</v>
      </c>
      <c r="O1789" s="122">
        <v>2</v>
      </c>
      <c r="P1789" s="122">
        <v>6528000</v>
      </c>
      <c r="Q1789" s="122">
        <v>2</v>
      </c>
      <c r="R1789" s="9">
        <f t="shared" si="42"/>
        <v>32640000</v>
      </c>
      <c r="S1789" s="122">
        <v>10</v>
      </c>
      <c r="T1789" s="17" t="s">
        <v>6389</v>
      </c>
      <c r="U1789" s="120"/>
      <c r="V1789" s="120"/>
    </row>
    <row r="1790" spans="1:22" ht="63" x14ac:dyDescent="0.25">
      <c r="A1790" s="1">
        <v>1783</v>
      </c>
      <c r="B1790" s="239" t="s">
        <v>1874</v>
      </c>
      <c r="C1790" s="240" t="s">
        <v>6438</v>
      </c>
      <c r="D1790" s="240" t="s">
        <v>6439</v>
      </c>
      <c r="E1790" s="240" t="s">
        <v>6440</v>
      </c>
      <c r="G1790" s="120" t="s">
        <v>169</v>
      </c>
      <c r="H1790" s="135">
        <v>8499397.5360000003</v>
      </c>
      <c r="I1790" s="122">
        <v>8</v>
      </c>
      <c r="J1790" s="122"/>
      <c r="K1790" s="122"/>
      <c r="L1790" s="122">
        <v>8499397.5360000003</v>
      </c>
      <c r="M1790" s="122">
        <v>8</v>
      </c>
      <c r="N1790" s="122"/>
      <c r="O1790" s="122"/>
      <c r="P1790" s="122">
        <v>8499397.5360000003</v>
      </c>
      <c r="Q1790" s="122">
        <v>8</v>
      </c>
      <c r="R1790" s="9">
        <f t="shared" si="42"/>
        <v>25498192.608000003</v>
      </c>
      <c r="S1790" s="122">
        <v>24</v>
      </c>
      <c r="T1790" s="17" t="s">
        <v>6389</v>
      </c>
      <c r="U1790" s="120"/>
      <c r="V1790" s="120"/>
    </row>
    <row r="1791" spans="1:22" ht="31.5" x14ac:dyDescent="0.25">
      <c r="A1791" s="1">
        <v>1784</v>
      </c>
      <c r="B1791" s="239" t="s">
        <v>2816</v>
      </c>
      <c r="C1791" s="240" t="s">
        <v>6441</v>
      </c>
      <c r="D1791" s="240" t="s">
        <v>6442</v>
      </c>
      <c r="E1791" s="240" t="s">
        <v>6443</v>
      </c>
      <c r="G1791" s="120" t="s">
        <v>169</v>
      </c>
      <c r="H1791" s="135">
        <v>8437500</v>
      </c>
      <c r="I1791" s="122">
        <v>40</v>
      </c>
      <c r="J1791" s="122"/>
      <c r="K1791" s="122"/>
      <c r="L1791" s="122">
        <v>8437500</v>
      </c>
      <c r="M1791" s="122">
        <v>40</v>
      </c>
      <c r="N1791" s="122"/>
      <c r="O1791" s="122"/>
      <c r="P1791" s="122">
        <v>8437500</v>
      </c>
      <c r="Q1791" s="122">
        <v>40</v>
      </c>
      <c r="R1791" s="9">
        <f t="shared" si="42"/>
        <v>25312500</v>
      </c>
      <c r="S1791" s="122">
        <v>120</v>
      </c>
      <c r="T1791" s="17" t="s">
        <v>6389</v>
      </c>
      <c r="U1791" s="120"/>
      <c r="V1791" s="120"/>
    </row>
    <row r="1792" spans="1:22" ht="63" x14ac:dyDescent="0.25">
      <c r="A1792" s="1">
        <v>1785</v>
      </c>
      <c r="B1792" s="239" t="s">
        <v>6444</v>
      </c>
      <c r="C1792" s="240" t="s">
        <v>6445</v>
      </c>
      <c r="D1792" s="240" t="s">
        <v>3027</v>
      </c>
      <c r="E1792" s="240" t="s">
        <v>6446</v>
      </c>
      <c r="G1792" s="243" t="s">
        <v>29</v>
      </c>
      <c r="H1792" s="135">
        <v>7907818.0860000011</v>
      </c>
      <c r="I1792" s="122">
        <v>4</v>
      </c>
      <c r="J1792" s="122"/>
      <c r="K1792" s="122"/>
      <c r="L1792" s="122">
        <v>7907818.0860000011</v>
      </c>
      <c r="M1792" s="122">
        <v>4</v>
      </c>
      <c r="N1792" s="122"/>
      <c r="O1792" s="122"/>
      <c r="P1792" s="122">
        <v>7907818.0860000011</v>
      </c>
      <c r="Q1792" s="122">
        <v>4</v>
      </c>
      <c r="R1792" s="9">
        <f t="shared" si="42"/>
        <v>23723454.258000001</v>
      </c>
      <c r="S1792" s="122">
        <v>12</v>
      </c>
      <c r="T1792" s="17" t="s">
        <v>6389</v>
      </c>
      <c r="U1792" s="120"/>
      <c r="V1792" s="120"/>
    </row>
    <row r="1793" spans="1:22" ht="47.25" x14ac:dyDescent="0.25">
      <c r="A1793" s="1">
        <v>1786</v>
      </c>
      <c r="B1793" s="239" t="s">
        <v>2599</v>
      </c>
      <c r="C1793" s="240" t="s">
        <v>6447</v>
      </c>
      <c r="D1793" s="240" t="s">
        <v>6448</v>
      </c>
      <c r="E1793" s="240" t="s">
        <v>6449</v>
      </c>
      <c r="G1793" s="120" t="s">
        <v>169</v>
      </c>
      <c r="H1793" s="135">
        <v>10440000</v>
      </c>
      <c r="I1793" s="122">
        <v>24</v>
      </c>
      <c r="J1793" s="122"/>
      <c r="K1793" s="122"/>
      <c r="L1793" s="122">
        <v>10440000</v>
      </c>
      <c r="M1793" s="122">
        <v>24</v>
      </c>
      <c r="N1793" s="122"/>
      <c r="O1793" s="122"/>
      <c r="P1793" s="122">
        <v>10440000</v>
      </c>
      <c r="Q1793" s="122">
        <v>24</v>
      </c>
      <c r="R1793" s="9">
        <f t="shared" si="42"/>
        <v>31320000</v>
      </c>
      <c r="S1793" s="122">
        <v>72</v>
      </c>
      <c r="T1793" s="17" t="s">
        <v>6389</v>
      </c>
      <c r="U1793" s="120"/>
      <c r="V1793" s="120"/>
    </row>
    <row r="1794" spans="1:22" ht="47.25" x14ac:dyDescent="0.25">
      <c r="A1794" s="1">
        <v>1787</v>
      </c>
      <c r="B1794" s="239" t="s">
        <v>6450</v>
      </c>
      <c r="C1794" s="240" t="s">
        <v>6451</v>
      </c>
      <c r="D1794" s="240" t="s">
        <v>6418</v>
      </c>
      <c r="E1794" s="240" t="s">
        <v>6452</v>
      </c>
      <c r="G1794" s="120" t="s">
        <v>169</v>
      </c>
      <c r="H1794" s="135">
        <v>13798208</v>
      </c>
      <c r="I1794" s="122">
        <v>4</v>
      </c>
      <c r="J1794" s="122"/>
      <c r="K1794" s="122"/>
      <c r="L1794" s="122">
        <v>13798208</v>
      </c>
      <c r="M1794" s="122">
        <v>4</v>
      </c>
      <c r="N1794" s="122"/>
      <c r="O1794" s="122"/>
      <c r="P1794" s="122">
        <v>13798208</v>
      </c>
      <c r="Q1794" s="122">
        <v>4</v>
      </c>
      <c r="R1794" s="9">
        <f t="shared" ref="R1794:R1857" si="43">H1794+J1794+L1794+N1794+P1794</f>
        <v>41394624</v>
      </c>
      <c r="S1794" s="122">
        <v>12</v>
      </c>
      <c r="T1794" s="17" t="s">
        <v>6389</v>
      </c>
      <c r="U1794" s="120"/>
      <c r="V1794" s="120"/>
    </row>
    <row r="1795" spans="1:22" ht="47.25" x14ac:dyDescent="0.25">
      <c r="A1795" s="1">
        <v>1788</v>
      </c>
      <c r="B1795" s="239" t="s">
        <v>6450</v>
      </c>
      <c r="C1795" s="240" t="s">
        <v>6451</v>
      </c>
      <c r="D1795" s="240" t="s">
        <v>6418</v>
      </c>
      <c r="E1795" s="240" t="s">
        <v>6453</v>
      </c>
      <c r="G1795" s="120" t="s">
        <v>169</v>
      </c>
      <c r="H1795" s="135">
        <v>2632545</v>
      </c>
      <c r="I1795" s="122">
        <v>1</v>
      </c>
      <c r="J1795" s="122"/>
      <c r="K1795" s="122"/>
      <c r="L1795" s="122">
        <v>2632545</v>
      </c>
      <c r="M1795" s="122">
        <v>1</v>
      </c>
      <c r="N1795" s="122"/>
      <c r="O1795" s="122"/>
      <c r="P1795" s="122">
        <v>2632545</v>
      </c>
      <c r="Q1795" s="122">
        <v>1</v>
      </c>
      <c r="R1795" s="9">
        <f t="shared" si="43"/>
        <v>7897635</v>
      </c>
      <c r="S1795" s="122">
        <v>3</v>
      </c>
      <c r="T1795" s="17" t="s">
        <v>6389</v>
      </c>
      <c r="U1795" s="120"/>
      <c r="V1795" s="120"/>
    </row>
    <row r="1796" spans="1:22" ht="47.25" x14ac:dyDescent="0.25">
      <c r="A1796" s="1">
        <v>1789</v>
      </c>
      <c r="B1796" s="239" t="s">
        <v>6454</v>
      </c>
      <c r="C1796" s="240" t="s">
        <v>6455</v>
      </c>
      <c r="D1796" s="240" t="s">
        <v>6456</v>
      </c>
      <c r="E1796" s="240" t="s">
        <v>6457</v>
      </c>
      <c r="G1796" s="120" t="s">
        <v>169</v>
      </c>
      <c r="H1796" s="135">
        <v>5936036.4000000004</v>
      </c>
      <c r="I1796" s="122">
        <v>30</v>
      </c>
      <c r="J1796" s="122"/>
      <c r="K1796" s="122"/>
      <c r="L1796" s="122">
        <v>5936036.4000000004</v>
      </c>
      <c r="M1796" s="122">
        <v>30</v>
      </c>
      <c r="N1796" s="122"/>
      <c r="O1796" s="122"/>
      <c r="P1796" s="122">
        <v>5936036.4000000004</v>
      </c>
      <c r="Q1796" s="122">
        <v>30</v>
      </c>
      <c r="R1796" s="9">
        <f t="shared" si="43"/>
        <v>17808109.200000003</v>
      </c>
      <c r="S1796" s="122">
        <v>90</v>
      </c>
      <c r="T1796" s="17" t="s">
        <v>6389</v>
      </c>
      <c r="U1796" s="120"/>
      <c r="V1796" s="120"/>
    </row>
    <row r="1797" spans="1:22" ht="47.25" x14ac:dyDescent="0.25">
      <c r="A1797" s="1">
        <v>1790</v>
      </c>
      <c r="B1797" s="239" t="s">
        <v>6458</v>
      </c>
      <c r="C1797" s="240" t="s">
        <v>6459</v>
      </c>
      <c r="D1797" s="240" t="s">
        <v>6418</v>
      </c>
      <c r="E1797" s="240" t="s">
        <v>6460</v>
      </c>
      <c r="G1797" s="120" t="s">
        <v>169</v>
      </c>
      <c r="H1797" s="135">
        <v>10525676</v>
      </c>
      <c r="I1797" s="122">
        <v>2</v>
      </c>
      <c r="J1797" s="122"/>
      <c r="K1797" s="122"/>
      <c r="L1797" s="122">
        <v>10525676</v>
      </c>
      <c r="M1797" s="122">
        <v>2</v>
      </c>
      <c r="N1797" s="122"/>
      <c r="O1797" s="122"/>
      <c r="P1797" s="122">
        <v>10525676</v>
      </c>
      <c r="Q1797" s="122">
        <v>2</v>
      </c>
      <c r="R1797" s="9">
        <f t="shared" si="43"/>
        <v>31577028</v>
      </c>
      <c r="S1797" s="122">
        <v>6</v>
      </c>
      <c r="T1797" s="17" t="s">
        <v>6389</v>
      </c>
      <c r="U1797" s="120"/>
      <c r="V1797" s="120"/>
    </row>
    <row r="1798" spans="1:22" ht="47.25" x14ac:dyDescent="0.25">
      <c r="A1798" s="1">
        <v>1791</v>
      </c>
      <c r="B1798" s="239" t="s">
        <v>6458</v>
      </c>
      <c r="C1798" s="240" t="s">
        <v>6459</v>
      </c>
      <c r="D1798" s="240" t="s">
        <v>6418</v>
      </c>
      <c r="E1798" s="240" t="s">
        <v>6461</v>
      </c>
      <c r="G1798" s="120" t="s">
        <v>169</v>
      </c>
      <c r="H1798" s="135">
        <v>10525676</v>
      </c>
      <c r="I1798" s="122">
        <v>2</v>
      </c>
      <c r="J1798" s="122"/>
      <c r="K1798" s="122"/>
      <c r="L1798" s="122">
        <v>10525676</v>
      </c>
      <c r="M1798" s="122">
        <v>2</v>
      </c>
      <c r="N1798" s="122"/>
      <c r="O1798" s="122"/>
      <c r="P1798" s="122">
        <v>10525676</v>
      </c>
      <c r="Q1798" s="122">
        <v>2</v>
      </c>
      <c r="R1798" s="9">
        <f t="shared" si="43"/>
        <v>31577028</v>
      </c>
      <c r="S1798" s="122">
        <v>6</v>
      </c>
      <c r="T1798" s="17" t="s">
        <v>6389</v>
      </c>
      <c r="U1798" s="120"/>
      <c r="V1798" s="120"/>
    </row>
    <row r="1799" spans="1:22" ht="47.25" x14ac:dyDescent="0.25">
      <c r="A1799" s="1">
        <v>1792</v>
      </c>
      <c r="B1799" s="239" t="s">
        <v>6458</v>
      </c>
      <c r="C1799" s="240" t="s">
        <v>6459</v>
      </c>
      <c r="D1799" s="240" t="s">
        <v>6418</v>
      </c>
      <c r="E1799" s="240" t="s">
        <v>6462</v>
      </c>
      <c r="G1799" s="120" t="s">
        <v>169</v>
      </c>
      <c r="H1799" s="135">
        <v>4031460</v>
      </c>
      <c r="I1799" s="122">
        <v>2</v>
      </c>
      <c r="J1799" s="122"/>
      <c r="K1799" s="122"/>
      <c r="L1799" s="122">
        <v>4031460</v>
      </c>
      <c r="M1799" s="122">
        <v>2</v>
      </c>
      <c r="N1799" s="122"/>
      <c r="O1799" s="122"/>
      <c r="P1799" s="122">
        <v>4031460</v>
      </c>
      <c r="Q1799" s="122">
        <v>2</v>
      </c>
      <c r="R1799" s="9">
        <f t="shared" si="43"/>
        <v>12094380</v>
      </c>
      <c r="S1799" s="122">
        <v>6</v>
      </c>
      <c r="T1799" s="17" t="s">
        <v>6389</v>
      </c>
      <c r="U1799" s="120"/>
      <c r="V1799" s="120"/>
    </row>
    <row r="1800" spans="1:22" ht="31.5" x14ac:dyDescent="0.25">
      <c r="A1800" s="1">
        <v>1793</v>
      </c>
      <c r="B1800" s="239" t="s">
        <v>6463</v>
      </c>
      <c r="C1800" s="240" t="s">
        <v>6464</v>
      </c>
      <c r="D1800" s="240" t="s">
        <v>299</v>
      </c>
      <c r="E1800" s="240" t="s">
        <v>6465</v>
      </c>
      <c r="G1800" s="120" t="s">
        <v>169</v>
      </c>
      <c r="H1800" s="135">
        <v>10296866</v>
      </c>
      <c r="I1800" s="122">
        <v>2</v>
      </c>
      <c r="J1800" s="122">
        <v>10296866</v>
      </c>
      <c r="K1800" s="122">
        <v>2</v>
      </c>
      <c r="L1800" s="122">
        <v>10296866</v>
      </c>
      <c r="M1800" s="122">
        <v>2</v>
      </c>
      <c r="N1800" s="122">
        <v>10296866</v>
      </c>
      <c r="O1800" s="122">
        <v>2</v>
      </c>
      <c r="P1800" s="122">
        <v>10296866</v>
      </c>
      <c r="Q1800" s="122">
        <v>2</v>
      </c>
      <c r="R1800" s="9">
        <f t="shared" si="43"/>
        <v>51484330</v>
      </c>
      <c r="S1800" s="122">
        <v>10</v>
      </c>
      <c r="T1800" s="17" t="s">
        <v>6389</v>
      </c>
      <c r="U1800" s="120"/>
      <c r="V1800" s="120"/>
    </row>
    <row r="1801" spans="1:22" ht="47.25" x14ac:dyDescent="0.25">
      <c r="A1801" s="1">
        <v>1794</v>
      </c>
      <c r="B1801" s="239" t="s">
        <v>2276</v>
      </c>
      <c r="C1801" s="240" t="s">
        <v>6466</v>
      </c>
      <c r="D1801" s="240" t="s">
        <v>6467</v>
      </c>
      <c r="E1801" s="240" t="s">
        <v>6468</v>
      </c>
      <c r="G1801" s="120" t="s">
        <v>169</v>
      </c>
      <c r="H1801" s="135">
        <v>4380000</v>
      </c>
      <c r="I1801" s="122">
        <v>10</v>
      </c>
      <c r="J1801" s="122">
        <v>4380000</v>
      </c>
      <c r="K1801" s="122">
        <v>10</v>
      </c>
      <c r="L1801" s="122">
        <v>4380000</v>
      </c>
      <c r="M1801" s="122">
        <v>10</v>
      </c>
      <c r="N1801" s="122">
        <v>4380000</v>
      </c>
      <c r="O1801" s="122">
        <v>10</v>
      </c>
      <c r="P1801" s="122">
        <v>4380000</v>
      </c>
      <c r="Q1801" s="122">
        <v>10</v>
      </c>
      <c r="R1801" s="9">
        <f t="shared" si="43"/>
        <v>21900000</v>
      </c>
      <c r="S1801" s="122">
        <v>50</v>
      </c>
      <c r="T1801" s="17" t="s">
        <v>6389</v>
      </c>
      <c r="U1801" s="120"/>
      <c r="V1801" s="120"/>
    </row>
    <row r="1802" spans="1:22" ht="47.25" x14ac:dyDescent="0.25">
      <c r="A1802" s="1">
        <v>1795</v>
      </c>
      <c r="B1802" s="239" t="s">
        <v>2276</v>
      </c>
      <c r="C1802" s="240" t="s">
        <v>6466</v>
      </c>
      <c r="D1802" s="240" t="s">
        <v>6467</v>
      </c>
      <c r="E1802" s="240" t="s">
        <v>6469</v>
      </c>
      <c r="G1802" s="120" t="s">
        <v>169</v>
      </c>
      <c r="H1802" s="135">
        <v>1438765</v>
      </c>
      <c r="I1802" s="122">
        <v>5</v>
      </c>
      <c r="J1802" s="122">
        <v>1438765</v>
      </c>
      <c r="K1802" s="122">
        <v>5</v>
      </c>
      <c r="L1802" s="122">
        <v>1438765</v>
      </c>
      <c r="M1802" s="122">
        <v>5</v>
      </c>
      <c r="N1802" s="122">
        <v>1438765</v>
      </c>
      <c r="O1802" s="122">
        <v>5</v>
      </c>
      <c r="P1802" s="122">
        <v>1438765</v>
      </c>
      <c r="Q1802" s="122">
        <v>5</v>
      </c>
      <c r="R1802" s="9">
        <f t="shared" si="43"/>
        <v>7193825</v>
      </c>
      <c r="S1802" s="122">
        <v>25</v>
      </c>
      <c r="T1802" s="17" t="s">
        <v>6389</v>
      </c>
      <c r="U1802" s="120"/>
      <c r="V1802" s="120"/>
    </row>
    <row r="1803" spans="1:22" ht="31.5" x14ac:dyDescent="0.25">
      <c r="A1803" s="1">
        <v>1796</v>
      </c>
      <c r="B1803" s="239" t="s">
        <v>3118</v>
      </c>
      <c r="C1803" s="240" t="s">
        <v>6470</v>
      </c>
      <c r="D1803" s="240" t="s">
        <v>6418</v>
      </c>
      <c r="E1803" s="240" t="s">
        <v>6471</v>
      </c>
      <c r="G1803" s="120" t="s">
        <v>169</v>
      </c>
      <c r="H1803" s="135">
        <v>2238000</v>
      </c>
      <c r="I1803" s="122">
        <v>20</v>
      </c>
      <c r="J1803" s="122">
        <v>2238000</v>
      </c>
      <c r="K1803" s="122">
        <v>20</v>
      </c>
      <c r="L1803" s="122">
        <v>2238000</v>
      </c>
      <c r="M1803" s="122">
        <v>20</v>
      </c>
      <c r="N1803" s="122">
        <v>2238000</v>
      </c>
      <c r="O1803" s="122">
        <v>20</v>
      </c>
      <c r="P1803" s="122">
        <v>2238000</v>
      </c>
      <c r="Q1803" s="122">
        <v>20</v>
      </c>
      <c r="R1803" s="9">
        <f t="shared" si="43"/>
        <v>11190000</v>
      </c>
      <c r="S1803" s="122">
        <v>100</v>
      </c>
      <c r="T1803" s="17" t="s">
        <v>6389</v>
      </c>
      <c r="U1803" s="120"/>
      <c r="V1803" s="120"/>
    </row>
    <row r="1804" spans="1:22" ht="31.5" x14ac:dyDescent="0.25">
      <c r="A1804" s="1">
        <v>1797</v>
      </c>
      <c r="B1804" s="239" t="s">
        <v>3118</v>
      </c>
      <c r="C1804" s="240" t="s">
        <v>6470</v>
      </c>
      <c r="D1804" s="240" t="s">
        <v>6418</v>
      </c>
      <c r="E1804" s="240" t="s">
        <v>6472</v>
      </c>
      <c r="G1804" s="120" t="s">
        <v>169</v>
      </c>
      <c r="H1804" s="135">
        <v>1305000</v>
      </c>
      <c r="I1804" s="122">
        <v>30</v>
      </c>
      <c r="J1804" s="122">
        <v>1305000</v>
      </c>
      <c r="K1804" s="122">
        <v>30</v>
      </c>
      <c r="L1804" s="122">
        <v>1305000</v>
      </c>
      <c r="M1804" s="122">
        <v>30</v>
      </c>
      <c r="N1804" s="122">
        <v>1305000</v>
      </c>
      <c r="O1804" s="122">
        <v>30</v>
      </c>
      <c r="P1804" s="122">
        <v>1305000</v>
      </c>
      <c r="Q1804" s="122">
        <v>30</v>
      </c>
      <c r="R1804" s="9">
        <f t="shared" si="43"/>
        <v>6525000</v>
      </c>
      <c r="S1804" s="122">
        <v>150</v>
      </c>
      <c r="T1804" s="17" t="s">
        <v>6389</v>
      </c>
      <c r="U1804" s="120"/>
      <c r="V1804" s="120"/>
    </row>
    <row r="1805" spans="1:22" ht="63" x14ac:dyDescent="0.25">
      <c r="A1805" s="1">
        <v>1798</v>
      </c>
      <c r="B1805" s="239" t="s">
        <v>6473</v>
      </c>
      <c r="C1805" s="240" t="s">
        <v>6474</v>
      </c>
      <c r="D1805" s="240" t="s">
        <v>6387</v>
      </c>
      <c r="E1805" s="240" t="s">
        <v>6475</v>
      </c>
      <c r="G1805" s="120" t="s">
        <v>169</v>
      </c>
      <c r="H1805" s="135">
        <v>7894610</v>
      </c>
      <c r="I1805" s="122">
        <v>2</v>
      </c>
      <c r="J1805" s="122">
        <v>7894610</v>
      </c>
      <c r="K1805" s="122">
        <v>2</v>
      </c>
      <c r="L1805" s="122">
        <v>7894610</v>
      </c>
      <c r="M1805" s="122">
        <v>2</v>
      </c>
      <c r="N1805" s="122">
        <v>7894610</v>
      </c>
      <c r="O1805" s="122">
        <v>2</v>
      </c>
      <c r="P1805" s="122">
        <v>7894610</v>
      </c>
      <c r="Q1805" s="122">
        <v>2</v>
      </c>
      <c r="R1805" s="9">
        <f t="shared" si="43"/>
        <v>39473050</v>
      </c>
      <c r="S1805" s="122">
        <v>10</v>
      </c>
      <c r="T1805" s="17" t="s">
        <v>6389</v>
      </c>
      <c r="U1805" s="120"/>
      <c r="V1805" s="120"/>
    </row>
    <row r="1806" spans="1:22" ht="31.5" x14ac:dyDescent="0.25">
      <c r="A1806" s="1">
        <v>1799</v>
      </c>
      <c r="B1806" s="239" t="s">
        <v>6476</v>
      </c>
      <c r="C1806" s="240" t="s">
        <v>6477</v>
      </c>
      <c r="D1806" s="240" t="s">
        <v>299</v>
      </c>
      <c r="E1806" s="240" t="s">
        <v>6478</v>
      </c>
      <c r="G1806" s="120" t="s">
        <v>169</v>
      </c>
      <c r="H1806" s="135">
        <v>7854828</v>
      </c>
      <c r="I1806" s="122">
        <v>4</v>
      </c>
      <c r="J1806" s="122"/>
      <c r="K1806" s="122"/>
      <c r="L1806" s="122">
        <v>7854828</v>
      </c>
      <c r="M1806" s="122">
        <v>4</v>
      </c>
      <c r="N1806" s="122"/>
      <c r="O1806" s="122"/>
      <c r="P1806" s="122">
        <v>7854828</v>
      </c>
      <c r="Q1806" s="122">
        <v>4</v>
      </c>
      <c r="R1806" s="9">
        <f t="shared" si="43"/>
        <v>23564484</v>
      </c>
      <c r="S1806" s="122">
        <v>12</v>
      </c>
      <c r="T1806" s="17" t="s">
        <v>6389</v>
      </c>
      <c r="U1806" s="120"/>
      <c r="V1806" s="120"/>
    </row>
    <row r="1807" spans="1:22" ht="31.5" x14ac:dyDescent="0.25">
      <c r="A1807" s="1">
        <v>1800</v>
      </c>
      <c r="B1807" s="239" t="s">
        <v>6479</v>
      </c>
      <c r="C1807" s="240" t="s">
        <v>6480</v>
      </c>
      <c r="D1807" s="240" t="s">
        <v>6481</v>
      </c>
      <c r="E1807" s="240" t="s">
        <v>6482</v>
      </c>
      <c r="G1807" s="120" t="s">
        <v>169</v>
      </c>
      <c r="H1807" s="135">
        <v>7836000</v>
      </c>
      <c r="I1807" s="122">
        <v>8</v>
      </c>
      <c r="J1807" s="122"/>
      <c r="K1807" s="122"/>
      <c r="L1807" s="122">
        <v>7836000</v>
      </c>
      <c r="M1807" s="122">
        <v>8</v>
      </c>
      <c r="N1807" s="122"/>
      <c r="O1807" s="122"/>
      <c r="P1807" s="122">
        <v>7836000</v>
      </c>
      <c r="Q1807" s="122">
        <v>8</v>
      </c>
      <c r="R1807" s="9">
        <f t="shared" si="43"/>
        <v>23508000</v>
      </c>
      <c r="S1807" s="122">
        <v>24</v>
      </c>
      <c r="T1807" s="17" t="s">
        <v>6389</v>
      </c>
      <c r="U1807" s="120"/>
      <c r="V1807" s="120"/>
    </row>
    <row r="1808" spans="1:22" ht="31.5" x14ac:dyDescent="0.25">
      <c r="A1808" s="1">
        <v>1801</v>
      </c>
      <c r="B1808" s="239" t="s">
        <v>6479</v>
      </c>
      <c r="C1808" s="240" t="s">
        <v>6480</v>
      </c>
      <c r="D1808" s="240" t="s">
        <v>6481</v>
      </c>
      <c r="E1808" s="240" t="s">
        <v>6483</v>
      </c>
      <c r="G1808" s="120" t="s">
        <v>169</v>
      </c>
      <c r="H1808" s="135">
        <v>5338046</v>
      </c>
      <c r="I1808" s="122">
        <v>7</v>
      </c>
      <c r="J1808" s="122"/>
      <c r="K1808" s="122"/>
      <c r="L1808" s="122">
        <v>5338046</v>
      </c>
      <c r="M1808" s="122">
        <v>7</v>
      </c>
      <c r="N1808" s="122"/>
      <c r="O1808" s="122"/>
      <c r="P1808" s="122">
        <v>5338046</v>
      </c>
      <c r="Q1808" s="122">
        <v>7</v>
      </c>
      <c r="R1808" s="9">
        <f t="shared" si="43"/>
        <v>16014138</v>
      </c>
      <c r="S1808" s="122">
        <v>21</v>
      </c>
      <c r="T1808" s="17" t="s">
        <v>6389</v>
      </c>
      <c r="U1808" s="120"/>
      <c r="V1808" s="120"/>
    </row>
    <row r="1809" spans="1:22" ht="31.5" x14ac:dyDescent="0.25">
      <c r="A1809" s="1">
        <v>1802</v>
      </c>
      <c r="B1809" s="239" t="s">
        <v>6479</v>
      </c>
      <c r="C1809" s="240" t="s">
        <v>6480</v>
      </c>
      <c r="D1809" s="240" t="s">
        <v>6481</v>
      </c>
      <c r="E1809" s="240" t="s">
        <v>6484</v>
      </c>
      <c r="G1809" s="120" t="s">
        <v>169</v>
      </c>
      <c r="H1809" s="135">
        <v>2012292</v>
      </c>
      <c r="I1809" s="122">
        <v>6</v>
      </c>
      <c r="J1809" s="122"/>
      <c r="K1809" s="122"/>
      <c r="L1809" s="122">
        <v>2012292</v>
      </c>
      <c r="M1809" s="122">
        <v>6</v>
      </c>
      <c r="N1809" s="122"/>
      <c r="O1809" s="122"/>
      <c r="P1809" s="122">
        <v>2012292</v>
      </c>
      <c r="Q1809" s="122">
        <v>6</v>
      </c>
      <c r="R1809" s="9">
        <f t="shared" si="43"/>
        <v>6036876</v>
      </c>
      <c r="S1809" s="122">
        <v>18</v>
      </c>
      <c r="T1809" s="17" t="s">
        <v>6389</v>
      </c>
      <c r="U1809" s="120"/>
      <c r="V1809" s="120"/>
    </row>
    <row r="1810" spans="1:22" ht="110.25" x14ac:dyDescent="0.25">
      <c r="A1810" s="1">
        <v>1803</v>
      </c>
      <c r="B1810" s="239" t="s">
        <v>5180</v>
      </c>
      <c r="C1810" s="240" t="s">
        <v>6485</v>
      </c>
      <c r="D1810" s="240" t="s">
        <v>6486</v>
      </c>
      <c r="E1810" s="240" t="s">
        <v>6487</v>
      </c>
      <c r="G1810" s="120" t="s">
        <v>169</v>
      </c>
      <c r="H1810" s="135">
        <v>3811500</v>
      </c>
      <c r="I1810" s="122">
        <v>550</v>
      </c>
      <c r="J1810" s="122"/>
      <c r="K1810" s="122"/>
      <c r="L1810" s="122">
        <v>3811500</v>
      </c>
      <c r="M1810" s="122">
        <v>550</v>
      </c>
      <c r="N1810" s="122"/>
      <c r="O1810" s="122"/>
      <c r="P1810" s="122">
        <v>3811500</v>
      </c>
      <c r="Q1810" s="122">
        <v>550</v>
      </c>
      <c r="R1810" s="9">
        <f t="shared" si="43"/>
        <v>11434500</v>
      </c>
      <c r="S1810" s="122">
        <v>1650</v>
      </c>
      <c r="T1810" s="17" t="s">
        <v>6389</v>
      </c>
      <c r="U1810" s="120"/>
      <c r="V1810" s="120"/>
    </row>
    <row r="1811" spans="1:22" ht="31.5" x14ac:dyDescent="0.25">
      <c r="A1811" s="1">
        <v>1804</v>
      </c>
      <c r="B1811" s="239" t="s">
        <v>2930</v>
      </c>
      <c r="C1811" s="240" t="s">
        <v>6488</v>
      </c>
      <c r="D1811" s="240" t="s">
        <v>299</v>
      </c>
      <c r="E1811" s="240" t="s">
        <v>6489</v>
      </c>
      <c r="G1811" s="120" t="s">
        <v>169</v>
      </c>
      <c r="H1811" s="135">
        <v>2153910</v>
      </c>
      <c r="I1811" s="122">
        <v>10</v>
      </c>
      <c r="J1811" s="122"/>
      <c r="K1811" s="122"/>
      <c r="L1811" s="122">
        <v>2153910</v>
      </c>
      <c r="M1811" s="122">
        <v>10</v>
      </c>
      <c r="N1811" s="122"/>
      <c r="O1811" s="122"/>
      <c r="P1811" s="122">
        <v>2153910</v>
      </c>
      <c r="Q1811" s="122">
        <v>10</v>
      </c>
      <c r="R1811" s="9">
        <f t="shared" si="43"/>
        <v>6461730</v>
      </c>
      <c r="S1811" s="122">
        <v>30</v>
      </c>
      <c r="T1811" s="17" t="s">
        <v>6389</v>
      </c>
      <c r="U1811" s="120"/>
      <c r="V1811" s="120"/>
    </row>
    <row r="1812" spans="1:22" ht="47.25" x14ac:dyDescent="0.25">
      <c r="A1812" s="1">
        <v>1805</v>
      </c>
      <c r="B1812" s="239" t="s">
        <v>6490</v>
      </c>
      <c r="C1812" s="240" t="s">
        <v>6491</v>
      </c>
      <c r="D1812" s="240" t="s">
        <v>6492</v>
      </c>
      <c r="E1812" s="240" t="s">
        <v>6493</v>
      </c>
      <c r="G1812" s="120" t="s">
        <v>169</v>
      </c>
      <c r="H1812" s="135">
        <v>20956929</v>
      </c>
      <c r="I1812" s="122">
        <v>7</v>
      </c>
      <c r="J1812" s="122"/>
      <c r="K1812" s="122"/>
      <c r="L1812" s="122">
        <v>20956929</v>
      </c>
      <c r="M1812" s="122">
        <v>7</v>
      </c>
      <c r="N1812" s="122"/>
      <c r="O1812" s="122"/>
      <c r="P1812" s="122">
        <v>20956929</v>
      </c>
      <c r="Q1812" s="122">
        <v>7</v>
      </c>
      <c r="R1812" s="9">
        <f t="shared" si="43"/>
        <v>62870787</v>
      </c>
      <c r="S1812" s="122">
        <v>21</v>
      </c>
      <c r="T1812" s="17" t="s">
        <v>6389</v>
      </c>
      <c r="U1812" s="120"/>
      <c r="V1812" s="120"/>
    </row>
    <row r="1813" spans="1:22" ht="31.5" x14ac:dyDescent="0.25">
      <c r="A1813" s="1">
        <v>1806</v>
      </c>
      <c r="B1813" s="239" t="s">
        <v>6494</v>
      </c>
      <c r="C1813" s="240" t="s">
        <v>6495</v>
      </c>
      <c r="D1813" s="240" t="s">
        <v>6496</v>
      </c>
      <c r="E1813" s="240" t="s">
        <v>6497</v>
      </c>
      <c r="G1813" s="120" t="s">
        <v>169</v>
      </c>
      <c r="H1813" s="135">
        <v>3500400</v>
      </c>
      <c r="I1813" s="122">
        <v>10</v>
      </c>
      <c r="J1813" s="122">
        <v>3500400</v>
      </c>
      <c r="K1813" s="122">
        <v>10</v>
      </c>
      <c r="L1813" s="122">
        <v>3500400</v>
      </c>
      <c r="M1813" s="122">
        <v>10</v>
      </c>
      <c r="N1813" s="122">
        <v>3500400</v>
      </c>
      <c r="O1813" s="122">
        <v>10</v>
      </c>
      <c r="P1813" s="122">
        <v>3500400</v>
      </c>
      <c r="Q1813" s="122">
        <v>10</v>
      </c>
      <c r="R1813" s="9">
        <f t="shared" si="43"/>
        <v>17502000</v>
      </c>
      <c r="S1813" s="122">
        <v>50</v>
      </c>
      <c r="T1813" s="17" t="s">
        <v>6389</v>
      </c>
      <c r="U1813" s="120"/>
      <c r="V1813" s="120"/>
    </row>
    <row r="1814" spans="1:22" ht="47.25" x14ac:dyDescent="0.25">
      <c r="A1814" s="1">
        <v>1807</v>
      </c>
      <c r="B1814" s="239" t="s">
        <v>114</v>
      </c>
      <c r="C1814" s="240" t="s">
        <v>6498</v>
      </c>
      <c r="D1814" s="240" t="s">
        <v>60</v>
      </c>
      <c r="E1814" s="240" t="s">
        <v>6499</v>
      </c>
      <c r="G1814" s="120" t="s">
        <v>169</v>
      </c>
      <c r="H1814" s="135">
        <v>5569328</v>
      </c>
      <c r="I1814" s="122">
        <v>2</v>
      </c>
      <c r="J1814" s="122"/>
      <c r="K1814" s="122"/>
      <c r="L1814" s="122">
        <v>5569328</v>
      </c>
      <c r="M1814" s="122">
        <v>2</v>
      </c>
      <c r="N1814" s="122"/>
      <c r="O1814" s="122"/>
      <c r="P1814" s="122">
        <v>5569328</v>
      </c>
      <c r="Q1814" s="122">
        <v>2</v>
      </c>
      <c r="R1814" s="9">
        <f t="shared" si="43"/>
        <v>16707984</v>
      </c>
      <c r="S1814" s="122">
        <v>6</v>
      </c>
      <c r="T1814" s="17" t="s">
        <v>6389</v>
      </c>
      <c r="U1814" s="120"/>
      <c r="V1814" s="120"/>
    </row>
    <row r="1815" spans="1:22" ht="31.5" x14ac:dyDescent="0.25">
      <c r="A1815" s="1">
        <v>1808</v>
      </c>
      <c r="B1815" s="239" t="s">
        <v>6500</v>
      </c>
      <c r="C1815" s="240" t="s">
        <v>6501</v>
      </c>
      <c r="D1815" s="240" t="s">
        <v>299</v>
      </c>
      <c r="E1815" s="240" t="s">
        <v>6502</v>
      </c>
      <c r="G1815" s="120" t="s">
        <v>169</v>
      </c>
      <c r="H1815" s="135">
        <v>8836311.9999999981</v>
      </c>
      <c r="I1815" s="122">
        <v>4</v>
      </c>
      <c r="J1815" s="122"/>
      <c r="K1815" s="122"/>
      <c r="L1815" s="122">
        <v>8836311.9999999981</v>
      </c>
      <c r="M1815" s="122">
        <v>4</v>
      </c>
      <c r="N1815" s="122"/>
      <c r="O1815" s="122"/>
      <c r="P1815" s="122">
        <v>8836311.9999999981</v>
      </c>
      <c r="Q1815" s="122">
        <v>4</v>
      </c>
      <c r="R1815" s="9">
        <f t="shared" si="43"/>
        <v>26508935.999999993</v>
      </c>
      <c r="S1815" s="122">
        <v>12</v>
      </c>
      <c r="T1815" s="17" t="s">
        <v>6389</v>
      </c>
      <c r="U1815" s="120"/>
      <c r="V1815" s="120"/>
    </row>
    <row r="1816" spans="1:22" ht="31.5" x14ac:dyDescent="0.25">
      <c r="A1816" s="1">
        <v>1809</v>
      </c>
      <c r="B1816" s="239" t="s">
        <v>6500</v>
      </c>
      <c r="C1816" s="240" t="s">
        <v>6501</v>
      </c>
      <c r="D1816" s="240" t="s">
        <v>299</v>
      </c>
      <c r="E1816" s="240" t="s">
        <v>6503</v>
      </c>
      <c r="G1816" s="120" t="s">
        <v>169</v>
      </c>
      <c r="H1816" s="135">
        <v>5068162</v>
      </c>
      <c r="I1816" s="122">
        <v>2</v>
      </c>
      <c r="J1816" s="122">
        <v>5068162</v>
      </c>
      <c r="K1816" s="122">
        <v>2</v>
      </c>
      <c r="L1816" s="122">
        <v>5068162</v>
      </c>
      <c r="M1816" s="122">
        <v>2</v>
      </c>
      <c r="N1816" s="122">
        <v>5068162</v>
      </c>
      <c r="O1816" s="122">
        <v>2</v>
      </c>
      <c r="P1816" s="122">
        <v>5068162</v>
      </c>
      <c r="Q1816" s="122">
        <v>2</v>
      </c>
      <c r="R1816" s="9">
        <f t="shared" si="43"/>
        <v>25340810</v>
      </c>
      <c r="S1816" s="122">
        <v>10</v>
      </c>
      <c r="T1816" s="17" t="s">
        <v>6389</v>
      </c>
      <c r="U1816" s="120"/>
      <c r="V1816" s="120"/>
    </row>
    <row r="1817" spans="1:22" ht="31.5" x14ac:dyDescent="0.25">
      <c r="A1817" s="1">
        <v>1810</v>
      </c>
      <c r="B1817" s="239" t="s">
        <v>6500</v>
      </c>
      <c r="C1817" s="240" t="s">
        <v>6501</v>
      </c>
      <c r="D1817" s="240" t="s">
        <v>299</v>
      </c>
      <c r="E1817" s="240" t="s">
        <v>6504</v>
      </c>
      <c r="G1817" s="120" t="s">
        <v>169</v>
      </c>
      <c r="H1817" s="135">
        <v>2058924</v>
      </c>
      <c r="I1817" s="122">
        <v>7</v>
      </c>
      <c r="J1817" s="122"/>
      <c r="K1817" s="122"/>
      <c r="L1817" s="122">
        <v>2058924</v>
      </c>
      <c r="M1817" s="122">
        <v>7</v>
      </c>
      <c r="N1817" s="122"/>
      <c r="O1817" s="122"/>
      <c r="P1817" s="122">
        <v>2058924</v>
      </c>
      <c r="Q1817" s="122">
        <v>7</v>
      </c>
      <c r="R1817" s="9">
        <f t="shared" si="43"/>
        <v>6176772</v>
      </c>
      <c r="S1817" s="122">
        <v>21</v>
      </c>
      <c r="T1817" s="17" t="s">
        <v>6389</v>
      </c>
      <c r="U1817" s="120"/>
      <c r="V1817" s="120"/>
    </row>
    <row r="1818" spans="1:22" ht="63" x14ac:dyDescent="0.25">
      <c r="A1818" s="1">
        <v>1811</v>
      </c>
      <c r="B1818" s="239" t="s">
        <v>6505</v>
      </c>
      <c r="C1818" s="240" t="s">
        <v>6506</v>
      </c>
      <c r="D1818" s="240" t="s">
        <v>6387</v>
      </c>
      <c r="E1818" s="240" t="s">
        <v>6507</v>
      </c>
      <c r="G1818" s="120" t="s">
        <v>169</v>
      </c>
      <c r="H1818" s="135">
        <v>8293608</v>
      </c>
      <c r="I1818" s="122">
        <v>8</v>
      </c>
      <c r="J1818" s="122"/>
      <c r="K1818" s="122"/>
      <c r="L1818" s="122">
        <v>8293608</v>
      </c>
      <c r="M1818" s="122">
        <v>8</v>
      </c>
      <c r="N1818" s="122"/>
      <c r="O1818" s="122"/>
      <c r="P1818" s="122">
        <v>8293608</v>
      </c>
      <c r="Q1818" s="122">
        <v>8</v>
      </c>
      <c r="R1818" s="9">
        <f t="shared" si="43"/>
        <v>24880824</v>
      </c>
      <c r="S1818" s="122">
        <v>24</v>
      </c>
      <c r="T1818" s="17" t="s">
        <v>6389</v>
      </c>
      <c r="U1818" s="120"/>
      <c r="V1818" s="120"/>
    </row>
    <row r="1819" spans="1:22" ht="31.5" x14ac:dyDescent="0.25">
      <c r="A1819" s="1">
        <v>1812</v>
      </c>
      <c r="B1819" s="239" t="s">
        <v>3118</v>
      </c>
      <c r="C1819" s="240" t="s">
        <v>3119</v>
      </c>
      <c r="D1819" s="240" t="s">
        <v>299</v>
      </c>
      <c r="E1819" s="240" t="s">
        <v>6508</v>
      </c>
      <c r="G1819" s="120" t="s">
        <v>169</v>
      </c>
      <c r="H1819" s="135">
        <v>1440600</v>
      </c>
      <c r="I1819" s="122">
        <v>14</v>
      </c>
      <c r="J1819" s="122">
        <v>1440600</v>
      </c>
      <c r="K1819" s="122">
        <v>14</v>
      </c>
      <c r="L1819" s="122">
        <v>1440600</v>
      </c>
      <c r="M1819" s="122">
        <v>14</v>
      </c>
      <c r="N1819" s="122">
        <v>1440600</v>
      </c>
      <c r="O1819" s="122">
        <v>14</v>
      </c>
      <c r="P1819" s="122">
        <v>1440600</v>
      </c>
      <c r="Q1819" s="122">
        <v>14</v>
      </c>
      <c r="R1819" s="9">
        <f t="shared" si="43"/>
        <v>7203000</v>
      </c>
      <c r="S1819" s="122">
        <v>70</v>
      </c>
      <c r="T1819" s="17" t="s">
        <v>6389</v>
      </c>
      <c r="U1819" s="120"/>
      <c r="V1819" s="120"/>
    </row>
    <row r="1820" spans="1:22" ht="31.5" x14ac:dyDescent="0.25">
      <c r="A1820" s="1">
        <v>1813</v>
      </c>
      <c r="B1820" s="239" t="s">
        <v>3118</v>
      </c>
      <c r="C1820" s="240" t="s">
        <v>3119</v>
      </c>
      <c r="D1820" s="240" t="s">
        <v>299</v>
      </c>
      <c r="E1820" s="240" t="s">
        <v>6509</v>
      </c>
      <c r="G1820" s="120" t="s">
        <v>169</v>
      </c>
      <c r="H1820" s="135">
        <v>1026000</v>
      </c>
      <c r="I1820" s="122">
        <v>30</v>
      </c>
      <c r="J1820" s="122">
        <v>1026000</v>
      </c>
      <c r="K1820" s="122">
        <v>30</v>
      </c>
      <c r="L1820" s="122">
        <v>1026000</v>
      </c>
      <c r="M1820" s="122">
        <v>30</v>
      </c>
      <c r="N1820" s="122">
        <v>1026000</v>
      </c>
      <c r="O1820" s="122">
        <v>30</v>
      </c>
      <c r="P1820" s="122">
        <v>1026000</v>
      </c>
      <c r="Q1820" s="122">
        <v>30</v>
      </c>
      <c r="R1820" s="9">
        <f t="shared" si="43"/>
        <v>5130000</v>
      </c>
      <c r="S1820" s="122">
        <v>150</v>
      </c>
      <c r="T1820" s="17" t="s">
        <v>6389</v>
      </c>
      <c r="U1820" s="120"/>
      <c r="V1820" s="120"/>
    </row>
    <row r="1821" spans="1:22" ht="47.25" x14ac:dyDescent="0.25">
      <c r="A1821" s="1">
        <v>1814</v>
      </c>
      <c r="B1821" s="239" t="s">
        <v>68</v>
      </c>
      <c r="C1821" s="240" t="s">
        <v>6510</v>
      </c>
      <c r="D1821" s="240" t="s">
        <v>6511</v>
      </c>
      <c r="E1821" s="240" t="s">
        <v>6512</v>
      </c>
      <c r="G1821" s="120" t="s">
        <v>169</v>
      </c>
      <c r="H1821" s="135">
        <v>4821798.45</v>
      </c>
      <c r="I1821" s="122">
        <v>7</v>
      </c>
      <c r="J1821" s="122"/>
      <c r="K1821" s="122"/>
      <c r="L1821" s="122">
        <v>4821798.45</v>
      </c>
      <c r="M1821" s="122">
        <v>7</v>
      </c>
      <c r="N1821" s="122"/>
      <c r="O1821" s="122"/>
      <c r="P1821" s="122">
        <v>4821798.45</v>
      </c>
      <c r="Q1821" s="122">
        <v>7</v>
      </c>
      <c r="R1821" s="9">
        <f t="shared" si="43"/>
        <v>14465395.350000001</v>
      </c>
      <c r="S1821" s="122">
        <v>21</v>
      </c>
      <c r="T1821" s="17" t="s">
        <v>6389</v>
      </c>
      <c r="U1821" s="120"/>
      <c r="V1821" s="120"/>
    </row>
    <row r="1822" spans="1:22" ht="47.25" x14ac:dyDescent="0.25">
      <c r="A1822" s="1">
        <v>1815</v>
      </c>
      <c r="B1822" s="239" t="s">
        <v>68</v>
      </c>
      <c r="C1822" s="240" t="s">
        <v>6510</v>
      </c>
      <c r="D1822" s="240" t="s">
        <v>6511</v>
      </c>
      <c r="E1822" s="240" t="s">
        <v>6513</v>
      </c>
      <c r="G1822" s="120" t="s">
        <v>169</v>
      </c>
      <c r="H1822" s="135">
        <v>1086000</v>
      </c>
      <c r="I1822" s="122">
        <v>1</v>
      </c>
      <c r="J1822" s="122"/>
      <c r="K1822" s="122"/>
      <c r="L1822" s="122">
        <v>1086000</v>
      </c>
      <c r="M1822" s="122">
        <v>1</v>
      </c>
      <c r="N1822" s="122"/>
      <c r="O1822" s="122"/>
      <c r="P1822" s="122">
        <v>1086000</v>
      </c>
      <c r="Q1822" s="122">
        <v>1</v>
      </c>
      <c r="R1822" s="9">
        <f t="shared" si="43"/>
        <v>3258000</v>
      </c>
      <c r="S1822" s="122">
        <v>3</v>
      </c>
      <c r="T1822" s="17" t="s">
        <v>6389</v>
      </c>
      <c r="U1822" s="120"/>
      <c r="V1822" s="120"/>
    </row>
    <row r="1823" spans="1:22" ht="63" x14ac:dyDescent="0.25">
      <c r="A1823" s="1">
        <v>1816</v>
      </c>
      <c r="B1823" s="239" t="s">
        <v>6514</v>
      </c>
      <c r="C1823" s="240" t="s">
        <v>6515</v>
      </c>
      <c r="D1823" s="240" t="s">
        <v>299</v>
      </c>
      <c r="E1823" s="240" t="s">
        <v>6516</v>
      </c>
      <c r="G1823" s="120" t="s">
        <v>169</v>
      </c>
      <c r="H1823" s="135">
        <v>1334495.1690000002</v>
      </c>
      <c r="I1823" s="122">
        <v>3</v>
      </c>
      <c r="J1823" s="122">
        <v>1334495.1690000002</v>
      </c>
      <c r="K1823" s="122">
        <v>3</v>
      </c>
      <c r="L1823" s="122">
        <v>1334495.1690000002</v>
      </c>
      <c r="M1823" s="122">
        <v>3</v>
      </c>
      <c r="N1823" s="122">
        <v>1334495.1690000002</v>
      </c>
      <c r="O1823" s="122">
        <v>3</v>
      </c>
      <c r="P1823" s="122">
        <v>1334495.1690000002</v>
      </c>
      <c r="Q1823" s="122">
        <v>3</v>
      </c>
      <c r="R1823" s="9">
        <f t="shared" si="43"/>
        <v>6672475.8450000007</v>
      </c>
      <c r="S1823" s="122">
        <v>15</v>
      </c>
      <c r="T1823" s="17" t="s">
        <v>6389</v>
      </c>
      <c r="U1823" s="120"/>
      <c r="V1823" s="120"/>
    </row>
    <row r="1824" spans="1:22" ht="63" x14ac:dyDescent="0.25">
      <c r="A1824" s="1">
        <v>1817</v>
      </c>
      <c r="B1824" s="239" t="s">
        <v>6514</v>
      </c>
      <c r="C1824" s="240" t="s">
        <v>6515</v>
      </c>
      <c r="D1824" s="240" t="s">
        <v>299</v>
      </c>
      <c r="E1824" s="240" t="s">
        <v>6517</v>
      </c>
      <c r="G1824" s="120" t="s">
        <v>169</v>
      </c>
      <c r="H1824" s="135">
        <v>1018710</v>
      </c>
      <c r="I1824" s="122">
        <v>3</v>
      </c>
      <c r="J1824" s="122">
        <v>1018710</v>
      </c>
      <c r="K1824" s="122">
        <v>3</v>
      </c>
      <c r="L1824" s="122">
        <v>1018710</v>
      </c>
      <c r="M1824" s="122">
        <v>3</v>
      </c>
      <c r="N1824" s="122">
        <v>1018710</v>
      </c>
      <c r="O1824" s="122">
        <v>3</v>
      </c>
      <c r="P1824" s="122">
        <v>1018710</v>
      </c>
      <c r="Q1824" s="122">
        <v>3</v>
      </c>
      <c r="R1824" s="9">
        <f t="shared" si="43"/>
        <v>5093550</v>
      </c>
      <c r="S1824" s="122">
        <v>15</v>
      </c>
      <c r="T1824" s="17" t="s">
        <v>6389</v>
      </c>
      <c r="U1824" s="120"/>
      <c r="V1824" s="120"/>
    </row>
    <row r="1825" spans="1:22" ht="63" x14ac:dyDescent="0.25">
      <c r="A1825" s="1">
        <v>1818</v>
      </c>
      <c r="B1825" s="239" t="s">
        <v>6514</v>
      </c>
      <c r="C1825" s="240" t="s">
        <v>6515</v>
      </c>
      <c r="D1825" s="240" t="s">
        <v>299</v>
      </c>
      <c r="E1825" s="240" t="s">
        <v>6518</v>
      </c>
      <c r="G1825" s="120" t="s">
        <v>169</v>
      </c>
      <c r="H1825" s="135">
        <v>947478.70350000006</v>
      </c>
      <c r="I1825" s="122">
        <v>3</v>
      </c>
      <c r="J1825" s="122">
        <v>947478.70350000006</v>
      </c>
      <c r="K1825" s="122">
        <v>3</v>
      </c>
      <c r="L1825" s="122">
        <v>947478.70350000006</v>
      </c>
      <c r="M1825" s="122">
        <v>3</v>
      </c>
      <c r="N1825" s="122">
        <v>947478.70350000006</v>
      </c>
      <c r="O1825" s="122">
        <v>3</v>
      </c>
      <c r="P1825" s="122">
        <v>947478.70350000006</v>
      </c>
      <c r="Q1825" s="122">
        <v>3</v>
      </c>
      <c r="R1825" s="9">
        <f t="shared" si="43"/>
        <v>4737393.5175000001</v>
      </c>
      <c r="S1825" s="122">
        <v>15</v>
      </c>
      <c r="T1825" s="17" t="s">
        <v>6389</v>
      </c>
      <c r="U1825" s="120"/>
      <c r="V1825" s="120"/>
    </row>
    <row r="1826" spans="1:22" ht="63" x14ac:dyDescent="0.25">
      <c r="A1826" s="1">
        <v>1819</v>
      </c>
      <c r="B1826" s="239" t="s">
        <v>6514</v>
      </c>
      <c r="C1826" s="240" t="s">
        <v>6515</v>
      </c>
      <c r="D1826" s="240" t="s">
        <v>299</v>
      </c>
      <c r="E1826" s="240" t="s">
        <v>6519</v>
      </c>
      <c r="G1826" s="120" t="s">
        <v>169</v>
      </c>
      <c r="H1826" s="135">
        <v>926100</v>
      </c>
      <c r="I1826" s="122">
        <v>3</v>
      </c>
      <c r="J1826" s="122">
        <v>926100</v>
      </c>
      <c r="K1826" s="122">
        <v>3</v>
      </c>
      <c r="L1826" s="122">
        <v>926100</v>
      </c>
      <c r="M1826" s="122">
        <v>3</v>
      </c>
      <c r="N1826" s="122">
        <v>926100</v>
      </c>
      <c r="O1826" s="122">
        <v>3</v>
      </c>
      <c r="P1826" s="122">
        <v>926100</v>
      </c>
      <c r="Q1826" s="122">
        <v>3</v>
      </c>
      <c r="R1826" s="9">
        <f t="shared" si="43"/>
        <v>4630500</v>
      </c>
      <c r="S1826" s="122">
        <v>15</v>
      </c>
      <c r="T1826" s="17" t="s">
        <v>6389</v>
      </c>
      <c r="U1826" s="120"/>
      <c r="V1826" s="120"/>
    </row>
    <row r="1827" spans="1:22" ht="63" x14ac:dyDescent="0.25">
      <c r="A1827" s="1">
        <v>1820</v>
      </c>
      <c r="B1827" s="239" t="s">
        <v>6514</v>
      </c>
      <c r="C1827" s="240" t="s">
        <v>6515</v>
      </c>
      <c r="D1827" s="240" t="s">
        <v>299</v>
      </c>
      <c r="E1827" s="240" t="s">
        <v>6516</v>
      </c>
      <c r="G1827" s="120" t="s">
        <v>169</v>
      </c>
      <c r="H1827" s="135">
        <v>1334495.1690000002</v>
      </c>
      <c r="I1827" s="122">
        <v>3</v>
      </c>
      <c r="J1827" s="122">
        <v>1334495.1690000002</v>
      </c>
      <c r="K1827" s="122">
        <v>3</v>
      </c>
      <c r="L1827" s="122">
        <v>1334495.1690000002</v>
      </c>
      <c r="M1827" s="122">
        <v>3</v>
      </c>
      <c r="N1827" s="122">
        <v>1334495.1690000002</v>
      </c>
      <c r="O1827" s="122">
        <v>3</v>
      </c>
      <c r="P1827" s="122">
        <v>1334495.1690000002</v>
      </c>
      <c r="Q1827" s="122">
        <v>3</v>
      </c>
      <c r="R1827" s="9">
        <f t="shared" si="43"/>
        <v>6672475.8450000007</v>
      </c>
      <c r="S1827" s="122">
        <v>15</v>
      </c>
      <c r="T1827" s="17" t="s">
        <v>6389</v>
      </c>
      <c r="U1827" s="120"/>
      <c r="V1827" s="120"/>
    </row>
    <row r="1828" spans="1:22" ht="63" x14ac:dyDescent="0.25">
      <c r="A1828" s="1">
        <v>1821</v>
      </c>
      <c r="B1828" s="239" t="s">
        <v>6514</v>
      </c>
      <c r="C1828" s="240" t="s">
        <v>6515</v>
      </c>
      <c r="D1828" s="240" t="s">
        <v>299</v>
      </c>
      <c r="E1828" s="240" t="s">
        <v>6517</v>
      </c>
      <c r="G1828" s="120" t="s">
        <v>169</v>
      </c>
      <c r="H1828" s="135">
        <v>1018710</v>
      </c>
      <c r="I1828" s="122">
        <v>3</v>
      </c>
      <c r="J1828" s="122">
        <v>1018710</v>
      </c>
      <c r="K1828" s="122">
        <v>3</v>
      </c>
      <c r="L1828" s="122">
        <v>1018710</v>
      </c>
      <c r="M1828" s="122">
        <v>3</v>
      </c>
      <c r="N1828" s="122">
        <v>1018710</v>
      </c>
      <c r="O1828" s="122">
        <v>3</v>
      </c>
      <c r="P1828" s="122">
        <v>1018710</v>
      </c>
      <c r="Q1828" s="122">
        <v>3</v>
      </c>
      <c r="R1828" s="9">
        <f t="shared" si="43"/>
        <v>5093550</v>
      </c>
      <c r="S1828" s="122">
        <v>15</v>
      </c>
      <c r="T1828" s="17" t="s">
        <v>6389</v>
      </c>
      <c r="U1828" s="120"/>
      <c r="V1828" s="120"/>
    </row>
    <row r="1829" spans="1:22" ht="63" x14ac:dyDescent="0.25">
      <c r="A1829" s="1">
        <v>1822</v>
      </c>
      <c r="B1829" s="239" t="s">
        <v>6514</v>
      </c>
      <c r="C1829" s="240" t="s">
        <v>6515</v>
      </c>
      <c r="D1829" s="240" t="s">
        <v>299</v>
      </c>
      <c r="E1829" s="240" t="s">
        <v>6518</v>
      </c>
      <c r="G1829" s="120" t="s">
        <v>169</v>
      </c>
      <c r="H1829" s="135">
        <v>947478.70350000006</v>
      </c>
      <c r="I1829" s="122">
        <v>3</v>
      </c>
      <c r="J1829" s="122">
        <v>947478.70350000006</v>
      </c>
      <c r="K1829" s="122">
        <v>3</v>
      </c>
      <c r="L1829" s="122">
        <v>947478.70350000006</v>
      </c>
      <c r="M1829" s="122">
        <v>3</v>
      </c>
      <c r="N1829" s="122">
        <v>947478.70350000006</v>
      </c>
      <c r="O1829" s="122">
        <v>3</v>
      </c>
      <c r="P1829" s="122">
        <v>947478.70350000006</v>
      </c>
      <c r="Q1829" s="122">
        <v>3</v>
      </c>
      <c r="R1829" s="9">
        <f t="shared" si="43"/>
        <v>4737393.5175000001</v>
      </c>
      <c r="S1829" s="122">
        <v>15</v>
      </c>
      <c r="T1829" s="17" t="s">
        <v>6389</v>
      </c>
      <c r="U1829" s="120"/>
      <c r="V1829" s="120"/>
    </row>
    <row r="1830" spans="1:22" ht="63" x14ac:dyDescent="0.25">
      <c r="A1830" s="1">
        <v>1823</v>
      </c>
      <c r="B1830" s="239" t="s">
        <v>6514</v>
      </c>
      <c r="C1830" s="240" t="s">
        <v>6515</v>
      </c>
      <c r="D1830" s="240" t="s">
        <v>299</v>
      </c>
      <c r="E1830" s="240" t="s">
        <v>6519</v>
      </c>
      <c r="G1830" s="120" t="s">
        <v>169</v>
      </c>
      <c r="H1830" s="135">
        <v>926100</v>
      </c>
      <c r="I1830" s="122">
        <v>3</v>
      </c>
      <c r="J1830" s="122">
        <v>926100</v>
      </c>
      <c r="K1830" s="122">
        <v>3</v>
      </c>
      <c r="L1830" s="122">
        <v>926100</v>
      </c>
      <c r="M1830" s="122">
        <v>3</v>
      </c>
      <c r="N1830" s="122">
        <v>926100</v>
      </c>
      <c r="O1830" s="122">
        <v>3</v>
      </c>
      <c r="P1830" s="122">
        <v>926100</v>
      </c>
      <c r="Q1830" s="122">
        <v>3</v>
      </c>
      <c r="R1830" s="9">
        <f t="shared" si="43"/>
        <v>4630500</v>
      </c>
      <c r="S1830" s="122">
        <v>15</v>
      </c>
      <c r="T1830" s="17" t="s">
        <v>6389</v>
      </c>
      <c r="U1830" s="120"/>
      <c r="V1830" s="120"/>
    </row>
    <row r="1831" spans="1:22" ht="31.5" x14ac:dyDescent="0.25">
      <c r="A1831" s="1">
        <v>1824</v>
      </c>
      <c r="B1831" s="239" t="s">
        <v>6520</v>
      </c>
      <c r="C1831" s="240" t="s">
        <v>6521</v>
      </c>
      <c r="D1831" s="240" t="s">
        <v>299</v>
      </c>
      <c r="E1831" s="240" t="s">
        <v>6522</v>
      </c>
      <c r="G1831" s="120" t="s">
        <v>169</v>
      </c>
      <c r="H1831" s="135">
        <v>984000</v>
      </c>
      <c r="I1831" s="122">
        <v>2</v>
      </c>
      <c r="J1831" s="122"/>
      <c r="K1831" s="122"/>
      <c r="L1831" s="122">
        <v>984000</v>
      </c>
      <c r="M1831" s="122">
        <v>2</v>
      </c>
      <c r="N1831" s="122"/>
      <c r="O1831" s="122"/>
      <c r="P1831" s="122">
        <v>984000</v>
      </c>
      <c r="Q1831" s="122">
        <v>2</v>
      </c>
      <c r="R1831" s="9">
        <f t="shared" si="43"/>
        <v>2952000</v>
      </c>
      <c r="S1831" s="122">
        <v>6</v>
      </c>
      <c r="T1831" s="17" t="s">
        <v>6389</v>
      </c>
      <c r="U1831" s="120"/>
      <c r="V1831" s="120"/>
    </row>
    <row r="1832" spans="1:22" x14ac:dyDescent="0.25">
      <c r="A1832" s="1">
        <v>1825</v>
      </c>
      <c r="B1832" s="121" t="s">
        <v>314</v>
      </c>
      <c r="C1832" s="120" t="s">
        <v>6523</v>
      </c>
      <c r="D1832" s="120" t="s">
        <v>299</v>
      </c>
      <c r="E1832" s="120" t="s">
        <v>6524</v>
      </c>
      <c r="G1832" s="120" t="s">
        <v>169</v>
      </c>
      <c r="H1832" s="244">
        <v>29596750</v>
      </c>
      <c r="I1832" s="120">
        <v>50</v>
      </c>
      <c r="J1832" s="245">
        <v>29596750</v>
      </c>
      <c r="K1832" s="120">
        <v>50</v>
      </c>
      <c r="L1832" s="245">
        <v>29596750</v>
      </c>
      <c r="M1832" s="120">
        <v>50</v>
      </c>
      <c r="N1832" s="245">
        <v>29596750</v>
      </c>
      <c r="O1832" s="120">
        <v>50</v>
      </c>
      <c r="P1832" s="245">
        <v>29596750</v>
      </c>
      <c r="Q1832" s="120">
        <v>50</v>
      </c>
      <c r="R1832" s="9">
        <f t="shared" si="43"/>
        <v>147983750</v>
      </c>
      <c r="S1832" s="129">
        <v>250</v>
      </c>
      <c r="T1832" s="120" t="s">
        <v>6525</v>
      </c>
      <c r="U1832" s="237" t="s">
        <v>24</v>
      </c>
      <c r="V1832" s="120" t="s">
        <v>6526</v>
      </c>
    </row>
    <row r="1833" spans="1:22" x14ac:dyDescent="0.25">
      <c r="A1833" s="1">
        <v>1826</v>
      </c>
      <c r="B1833" s="121" t="s">
        <v>314</v>
      </c>
      <c r="C1833" s="120" t="s">
        <v>6523</v>
      </c>
      <c r="D1833" s="120" t="s">
        <v>299</v>
      </c>
      <c r="E1833" s="120" t="s">
        <v>6527</v>
      </c>
      <c r="G1833" s="120" t="s">
        <v>169</v>
      </c>
      <c r="H1833" s="244">
        <v>25476250</v>
      </c>
      <c r="I1833" s="120">
        <v>50</v>
      </c>
      <c r="J1833" s="245">
        <v>25476250</v>
      </c>
      <c r="K1833" s="120">
        <v>50</v>
      </c>
      <c r="L1833" s="245">
        <v>25476250</v>
      </c>
      <c r="M1833" s="120">
        <v>50</v>
      </c>
      <c r="N1833" s="245">
        <v>25476250</v>
      </c>
      <c r="O1833" s="120">
        <v>50</v>
      </c>
      <c r="P1833" s="245">
        <v>25476250</v>
      </c>
      <c r="Q1833" s="120">
        <v>50</v>
      </c>
      <c r="R1833" s="9">
        <f t="shared" si="43"/>
        <v>127381250</v>
      </c>
      <c r="S1833" s="129">
        <v>250</v>
      </c>
      <c r="T1833" s="120" t="s">
        <v>6525</v>
      </c>
      <c r="U1833" s="237" t="s">
        <v>24</v>
      </c>
      <c r="V1833" s="120" t="s">
        <v>6526</v>
      </c>
    </row>
    <row r="1834" spans="1:22" x14ac:dyDescent="0.25">
      <c r="A1834" s="1">
        <v>1827</v>
      </c>
      <c r="B1834" s="121" t="s">
        <v>6528</v>
      </c>
      <c r="C1834" s="120" t="s">
        <v>6529</v>
      </c>
      <c r="D1834" s="120" t="s">
        <v>6530</v>
      </c>
      <c r="E1834" s="120" t="s">
        <v>6531</v>
      </c>
      <c r="G1834" s="120" t="s">
        <v>17</v>
      </c>
      <c r="H1834" s="245">
        <v>33905000</v>
      </c>
      <c r="I1834" s="120">
        <v>5000</v>
      </c>
      <c r="J1834" s="245">
        <v>33905000</v>
      </c>
      <c r="K1834" s="120">
        <v>5000</v>
      </c>
      <c r="L1834" s="245">
        <v>33905000</v>
      </c>
      <c r="M1834" s="120">
        <v>5000</v>
      </c>
      <c r="N1834" s="245">
        <v>33905000</v>
      </c>
      <c r="O1834" s="120">
        <v>5000</v>
      </c>
      <c r="P1834" s="245">
        <v>33905000</v>
      </c>
      <c r="Q1834" s="120">
        <v>5000</v>
      </c>
      <c r="R1834" s="9">
        <f t="shared" si="43"/>
        <v>169525000</v>
      </c>
      <c r="S1834" s="129">
        <v>25000</v>
      </c>
      <c r="T1834" s="120" t="s">
        <v>6525</v>
      </c>
      <c r="U1834" s="129" t="s">
        <v>23</v>
      </c>
      <c r="V1834" s="120" t="s">
        <v>6532</v>
      </c>
    </row>
    <row r="1835" spans="1:22" ht="110.25" x14ac:dyDescent="0.25">
      <c r="A1835" s="1">
        <v>1828</v>
      </c>
      <c r="B1835" s="121" t="s">
        <v>6533</v>
      </c>
      <c r="C1835" s="120" t="s">
        <v>6534</v>
      </c>
      <c r="D1835" s="120" t="s">
        <v>299</v>
      </c>
      <c r="E1835" s="120" t="s">
        <v>6535</v>
      </c>
      <c r="G1835" s="120" t="s">
        <v>169</v>
      </c>
      <c r="H1835" s="245">
        <v>6050000</v>
      </c>
      <c r="I1835" s="120">
        <v>50</v>
      </c>
      <c r="J1835" s="245">
        <v>6050000</v>
      </c>
      <c r="K1835" s="120">
        <v>50</v>
      </c>
      <c r="L1835" s="245">
        <v>6050000</v>
      </c>
      <c r="M1835" s="120">
        <v>50</v>
      </c>
      <c r="N1835" s="245">
        <v>6050000</v>
      </c>
      <c r="O1835" s="120">
        <v>50</v>
      </c>
      <c r="P1835" s="245">
        <v>6050000</v>
      </c>
      <c r="Q1835" s="120">
        <v>50</v>
      </c>
      <c r="R1835" s="9">
        <f t="shared" si="43"/>
        <v>30250000</v>
      </c>
      <c r="S1835" s="129">
        <v>250</v>
      </c>
      <c r="T1835" s="120" t="s">
        <v>6525</v>
      </c>
      <c r="U1835" s="237" t="s">
        <v>24</v>
      </c>
      <c r="V1835" s="129" t="s">
        <v>6536</v>
      </c>
    </row>
    <row r="1836" spans="1:22" ht="63" x14ac:dyDescent="0.25">
      <c r="A1836" s="1">
        <v>1829</v>
      </c>
      <c r="B1836" s="246" t="s">
        <v>6537</v>
      </c>
      <c r="C1836" s="129" t="s">
        <v>6538</v>
      </c>
      <c r="D1836" s="120" t="s">
        <v>299</v>
      </c>
      <c r="E1836" s="120" t="s">
        <v>6539</v>
      </c>
      <c r="G1836" s="120" t="s">
        <v>169</v>
      </c>
      <c r="H1836" s="245">
        <v>1667400</v>
      </c>
      <c r="I1836" s="120">
        <v>300</v>
      </c>
      <c r="J1836" s="245">
        <v>1667400</v>
      </c>
      <c r="K1836" s="120">
        <v>300</v>
      </c>
      <c r="L1836" s="245">
        <v>1667400</v>
      </c>
      <c r="M1836" s="120">
        <v>300</v>
      </c>
      <c r="N1836" s="245">
        <v>1667400</v>
      </c>
      <c r="O1836" s="120">
        <v>300</v>
      </c>
      <c r="P1836" s="245">
        <v>1667400</v>
      </c>
      <c r="Q1836" s="120">
        <v>300</v>
      </c>
      <c r="R1836" s="9">
        <f t="shared" si="43"/>
        <v>8337000</v>
      </c>
      <c r="S1836" s="129">
        <v>1500</v>
      </c>
      <c r="T1836" s="120" t="s">
        <v>6525</v>
      </c>
      <c r="U1836" s="237" t="s">
        <v>24</v>
      </c>
      <c r="V1836" s="120" t="s">
        <v>6540</v>
      </c>
    </row>
    <row r="1837" spans="1:22" ht="63" x14ac:dyDescent="0.25">
      <c r="A1837" s="1">
        <v>1830</v>
      </c>
      <c r="B1837" s="246" t="s">
        <v>6537</v>
      </c>
      <c r="C1837" s="129" t="s">
        <v>6538</v>
      </c>
      <c r="D1837" s="120" t="s">
        <v>299</v>
      </c>
      <c r="E1837" s="120" t="s">
        <v>6541</v>
      </c>
      <c r="G1837" s="120" t="s">
        <v>169</v>
      </c>
      <c r="H1837" s="245">
        <v>4725000</v>
      </c>
      <c r="I1837" s="120">
        <v>500</v>
      </c>
      <c r="J1837" s="245">
        <v>4725000</v>
      </c>
      <c r="K1837" s="120">
        <v>500</v>
      </c>
      <c r="L1837" s="245">
        <v>4725000</v>
      </c>
      <c r="M1837" s="120">
        <v>500</v>
      </c>
      <c r="N1837" s="245">
        <v>4725000</v>
      </c>
      <c r="O1837" s="120">
        <v>500</v>
      </c>
      <c r="P1837" s="245">
        <v>4725000</v>
      </c>
      <c r="Q1837" s="120">
        <v>500</v>
      </c>
      <c r="R1837" s="9">
        <f t="shared" si="43"/>
        <v>23625000</v>
      </c>
      <c r="S1837" s="129">
        <v>2500</v>
      </c>
      <c r="T1837" s="120" t="s">
        <v>6525</v>
      </c>
      <c r="U1837" s="237" t="s">
        <v>24</v>
      </c>
      <c r="V1837" s="120" t="s">
        <v>6540</v>
      </c>
    </row>
    <row r="1838" spans="1:22" ht="63" x14ac:dyDescent="0.25">
      <c r="A1838" s="1">
        <v>1831</v>
      </c>
      <c r="B1838" s="246" t="s">
        <v>6537</v>
      </c>
      <c r="C1838" s="129" t="s">
        <v>6538</v>
      </c>
      <c r="D1838" s="120" t="s">
        <v>299</v>
      </c>
      <c r="E1838" s="120" t="s">
        <v>6542</v>
      </c>
      <c r="G1838" s="120" t="s">
        <v>169</v>
      </c>
      <c r="H1838" s="245">
        <v>2362500</v>
      </c>
      <c r="I1838" s="120">
        <v>250</v>
      </c>
      <c r="J1838" s="245">
        <v>2362500</v>
      </c>
      <c r="K1838" s="120">
        <v>250</v>
      </c>
      <c r="L1838" s="245">
        <v>2362500</v>
      </c>
      <c r="M1838" s="120">
        <v>250</v>
      </c>
      <c r="N1838" s="245">
        <v>2362500</v>
      </c>
      <c r="O1838" s="120">
        <v>250</v>
      </c>
      <c r="P1838" s="245">
        <v>2362500</v>
      </c>
      <c r="Q1838" s="120">
        <v>250</v>
      </c>
      <c r="R1838" s="9">
        <f t="shared" si="43"/>
        <v>11812500</v>
      </c>
      <c r="S1838" s="129">
        <v>1250</v>
      </c>
      <c r="T1838" s="120" t="s">
        <v>6525</v>
      </c>
      <c r="U1838" s="237" t="s">
        <v>24</v>
      </c>
      <c r="V1838" s="120" t="s">
        <v>6540</v>
      </c>
    </row>
    <row r="1839" spans="1:22" ht="173.25" x14ac:dyDescent="0.25">
      <c r="A1839" s="1">
        <v>1832</v>
      </c>
      <c r="B1839" s="246" t="s">
        <v>123</v>
      </c>
      <c r="C1839" s="129" t="s">
        <v>6543</v>
      </c>
      <c r="D1839" s="120" t="s">
        <v>6544</v>
      </c>
      <c r="E1839" s="120" t="s">
        <v>6545</v>
      </c>
      <c r="G1839" s="120" t="s">
        <v>29</v>
      </c>
      <c r="H1839" s="245">
        <v>17721510</v>
      </c>
      <c r="I1839" s="120">
        <v>5</v>
      </c>
      <c r="J1839" s="245">
        <v>17721510</v>
      </c>
      <c r="K1839" s="120">
        <v>5</v>
      </c>
      <c r="L1839" s="245">
        <v>17721510</v>
      </c>
      <c r="M1839" s="120">
        <v>5</v>
      </c>
      <c r="N1839" s="245">
        <v>17721510</v>
      </c>
      <c r="O1839" s="120">
        <v>5</v>
      </c>
      <c r="P1839" s="245">
        <v>17721510</v>
      </c>
      <c r="Q1839" s="120">
        <v>5</v>
      </c>
      <c r="R1839" s="9">
        <f t="shared" si="43"/>
        <v>88607550</v>
      </c>
      <c r="S1839" s="129">
        <v>25</v>
      </c>
      <c r="T1839" s="120" t="s">
        <v>6525</v>
      </c>
      <c r="U1839" s="237" t="s">
        <v>24</v>
      </c>
      <c r="V1839" s="120" t="s">
        <v>6546</v>
      </c>
    </row>
    <row r="1840" spans="1:22" ht="173.25" x14ac:dyDescent="0.25">
      <c r="A1840" s="1">
        <v>1833</v>
      </c>
      <c r="B1840" s="246" t="s">
        <v>123</v>
      </c>
      <c r="C1840" s="129" t="s">
        <v>6543</v>
      </c>
      <c r="D1840" s="120" t="s">
        <v>6544</v>
      </c>
      <c r="E1840" s="120" t="s">
        <v>6547</v>
      </c>
      <c r="G1840" s="120" t="s">
        <v>29</v>
      </c>
      <c r="H1840" s="245">
        <v>19372710</v>
      </c>
      <c r="I1840" s="120">
        <v>5</v>
      </c>
      <c r="J1840" s="245">
        <v>19372710</v>
      </c>
      <c r="K1840" s="120">
        <v>5</v>
      </c>
      <c r="L1840" s="245">
        <v>19372710</v>
      </c>
      <c r="M1840" s="120">
        <v>5</v>
      </c>
      <c r="N1840" s="245">
        <v>19372710</v>
      </c>
      <c r="O1840" s="120">
        <v>5</v>
      </c>
      <c r="P1840" s="245">
        <v>19372710</v>
      </c>
      <c r="Q1840" s="120">
        <v>5</v>
      </c>
      <c r="R1840" s="9">
        <f t="shared" si="43"/>
        <v>96863550</v>
      </c>
      <c r="S1840" s="129">
        <v>25</v>
      </c>
      <c r="T1840" s="120" t="s">
        <v>6525</v>
      </c>
      <c r="U1840" s="237" t="s">
        <v>24</v>
      </c>
      <c r="V1840" s="120" t="s">
        <v>6546</v>
      </c>
    </row>
    <row r="1841" spans="1:22" ht="63" x14ac:dyDescent="0.25">
      <c r="A1841" s="1">
        <v>1834</v>
      </c>
      <c r="B1841" s="246" t="s">
        <v>201</v>
      </c>
      <c r="C1841" s="129" t="s">
        <v>309</v>
      </c>
      <c r="D1841" s="120" t="s">
        <v>6548</v>
      </c>
      <c r="E1841" s="120" t="s">
        <v>6549</v>
      </c>
      <c r="G1841" s="129" t="s">
        <v>169</v>
      </c>
      <c r="H1841" s="245">
        <v>8160070</v>
      </c>
      <c r="I1841" s="120">
        <v>10</v>
      </c>
      <c r="J1841" s="245">
        <v>8160070</v>
      </c>
      <c r="K1841" s="120">
        <v>10</v>
      </c>
      <c r="L1841" s="245">
        <v>8160070</v>
      </c>
      <c r="M1841" s="120">
        <v>10</v>
      </c>
      <c r="N1841" s="245">
        <v>8160070</v>
      </c>
      <c r="O1841" s="120">
        <v>10</v>
      </c>
      <c r="P1841" s="245">
        <v>8160070</v>
      </c>
      <c r="Q1841" s="120">
        <v>10</v>
      </c>
      <c r="R1841" s="9">
        <f t="shared" si="43"/>
        <v>40800350</v>
      </c>
      <c r="S1841" s="129">
        <v>50</v>
      </c>
      <c r="T1841" s="120" t="s">
        <v>6525</v>
      </c>
      <c r="U1841" s="237" t="s">
        <v>24</v>
      </c>
      <c r="V1841" s="129" t="s">
        <v>6536</v>
      </c>
    </row>
    <row r="1842" spans="1:22" ht="409.5" x14ac:dyDescent="0.25">
      <c r="A1842" s="1">
        <v>1835</v>
      </c>
      <c r="B1842" s="121" t="s">
        <v>6550</v>
      </c>
      <c r="C1842" s="120" t="s">
        <v>6551</v>
      </c>
      <c r="D1842" s="120" t="s">
        <v>6552</v>
      </c>
      <c r="E1842" s="120" t="s">
        <v>6553</v>
      </c>
      <c r="G1842" s="129" t="s">
        <v>169</v>
      </c>
      <c r="H1842" s="123">
        <v>56250000</v>
      </c>
      <c r="I1842" s="123">
        <v>30</v>
      </c>
      <c r="J1842" s="123">
        <v>60187500</v>
      </c>
      <c r="K1842" s="123">
        <v>30</v>
      </c>
      <c r="L1842" s="123">
        <v>64400625.000000007</v>
      </c>
      <c r="M1842" s="123">
        <v>30</v>
      </c>
      <c r="N1842" s="123">
        <v>68908668.750000015</v>
      </c>
      <c r="O1842" s="123">
        <v>30</v>
      </c>
      <c r="P1842" s="123">
        <v>73732275.562500015</v>
      </c>
      <c r="Q1842" s="123">
        <v>30</v>
      </c>
      <c r="R1842" s="9">
        <f t="shared" si="43"/>
        <v>323479069.3125</v>
      </c>
      <c r="S1842" s="123">
        <v>150</v>
      </c>
      <c r="T1842" s="17" t="s">
        <v>6389</v>
      </c>
      <c r="U1842" s="17" t="s">
        <v>47</v>
      </c>
      <c r="V1842" s="17" t="s">
        <v>6554</v>
      </c>
    </row>
    <row r="1843" spans="1:22" ht="409.5" x14ac:dyDescent="0.25">
      <c r="A1843" s="1">
        <v>1836</v>
      </c>
      <c r="B1843" s="136" t="s">
        <v>6555</v>
      </c>
      <c r="C1843" s="247" t="s">
        <v>6556</v>
      </c>
      <c r="D1843" s="120" t="s">
        <v>6557</v>
      </c>
      <c r="E1843" s="120" t="s">
        <v>6558</v>
      </c>
      <c r="G1843" s="120" t="s">
        <v>169</v>
      </c>
      <c r="H1843" s="123">
        <v>7994907.3199999994</v>
      </c>
      <c r="I1843" s="123">
        <v>107</v>
      </c>
      <c r="J1843" s="123">
        <v>8554550.8324000016</v>
      </c>
      <c r="K1843" s="123">
        <v>107</v>
      </c>
      <c r="L1843" s="123">
        <v>9153369.3906680029</v>
      </c>
      <c r="M1843" s="123">
        <v>107</v>
      </c>
      <c r="N1843" s="123"/>
      <c r="O1843" s="123"/>
      <c r="P1843" s="123"/>
      <c r="Q1843" s="123"/>
      <c r="R1843" s="9">
        <f t="shared" si="43"/>
        <v>25702827.543068007</v>
      </c>
      <c r="S1843" s="123">
        <v>321</v>
      </c>
      <c r="T1843" s="17" t="s">
        <v>6389</v>
      </c>
      <c r="U1843" s="17"/>
      <c r="V1843" s="17"/>
    </row>
    <row r="1844" spans="1:22" ht="126" x14ac:dyDescent="0.25">
      <c r="A1844" s="1">
        <v>1837</v>
      </c>
      <c r="B1844" s="136" t="s">
        <v>6559</v>
      </c>
      <c r="C1844" s="247" t="s">
        <v>6560</v>
      </c>
      <c r="D1844" s="120" t="s">
        <v>6561</v>
      </c>
      <c r="E1844" s="120" t="s">
        <v>6562</v>
      </c>
      <c r="G1844" s="120" t="s">
        <v>169</v>
      </c>
      <c r="H1844" s="123">
        <v>2252475</v>
      </c>
      <c r="I1844" s="123">
        <v>25</v>
      </c>
      <c r="J1844" s="123">
        <v>2410148.25</v>
      </c>
      <c r="K1844" s="123">
        <v>25</v>
      </c>
      <c r="L1844" s="123">
        <v>2578858.6274999999</v>
      </c>
      <c r="M1844" s="123">
        <v>25</v>
      </c>
      <c r="N1844" s="123"/>
      <c r="O1844" s="123"/>
      <c r="P1844" s="123"/>
      <c r="Q1844" s="123"/>
      <c r="R1844" s="9">
        <f t="shared" si="43"/>
        <v>7241481.8774999995</v>
      </c>
      <c r="S1844" s="123">
        <v>75</v>
      </c>
      <c r="T1844" s="17" t="s">
        <v>6389</v>
      </c>
      <c r="U1844" s="17"/>
      <c r="V1844" s="17"/>
    </row>
    <row r="1845" spans="1:22" ht="236.25" x14ac:dyDescent="0.25">
      <c r="A1845" s="1">
        <v>1838</v>
      </c>
      <c r="B1845" s="136" t="s">
        <v>6563</v>
      </c>
      <c r="C1845" s="247" t="s">
        <v>6564</v>
      </c>
      <c r="D1845" s="120" t="s">
        <v>6565</v>
      </c>
      <c r="E1845" s="120" t="s">
        <v>6566</v>
      </c>
      <c r="G1845" s="120" t="s">
        <v>169</v>
      </c>
      <c r="H1845" s="123">
        <v>13259316.48</v>
      </c>
      <c r="I1845" s="123">
        <v>64</v>
      </c>
      <c r="J1845" s="123">
        <v>14187468.633600002</v>
      </c>
      <c r="K1845" s="123">
        <v>64</v>
      </c>
      <c r="L1845" s="123">
        <v>15180591.437952003</v>
      </c>
      <c r="M1845" s="123">
        <v>64</v>
      </c>
      <c r="N1845" s="123"/>
      <c r="O1845" s="123"/>
      <c r="P1845" s="123"/>
      <c r="Q1845" s="123"/>
      <c r="R1845" s="9">
        <f t="shared" si="43"/>
        <v>42627376.551552005</v>
      </c>
      <c r="S1845" s="123">
        <v>192</v>
      </c>
      <c r="T1845" s="17" t="s">
        <v>6389</v>
      </c>
      <c r="U1845" s="17"/>
      <c r="V1845" s="17"/>
    </row>
    <row r="1846" spans="1:22" ht="126" x14ac:dyDescent="0.25">
      <c r="A1846" s="1">
        <v>1839</v>
      </c>
      <c r="B1846" s="136" t="s">
        <v>6567</v>
      </c>
      <c r="C1846" s="247" t="s">
        <v>6568</v>
      </c>
      <c r="D1846" s="120" t="s">
        <v>6569</v>
      </c>
      <c r="E1846" s="120" t="s">
        <v>6570</v>
      </c>
      <c r="G1846" s="120" t="s">
        <v>169</v>
      </c>
      <c r="H1846" s="123">
        <v>7399327</v>
      </c>
      <c r="I1846" s="123">
        <v>50</v>
      </c>
      <c r="J1846" s="123">
        <v>7917279.8900000006</v>
      </c>
      <c r="K1846" s="123">
        <v>50</v>
      </c>
      <c r="L1846" s="123">
        <v>8471489.4823000003</v>
      </c>
      <c r="M1846" s="123">
        <v>50</v>
      </c>
      <c r="N1846" s="123"/>
      <c r="O1846" s="123"/>
      <c r="P1846" s="123"/>
      <c r="Q1846" s="123"/>
      <c r="R1846" s="9">
        <f t="shared" si="43"/>
        <v>23788096.372299999</v>
      </c>
      <c r="S1846" s="123">
        <v>150</v>
      </c>
      <c r="T1846" s="17" t="s">
        <v>6389</v>
      </c>
      <c r="U1846" s="17"/>
      <c r="V1846" s="17"/>
    </row>
    <row r="1847" spans="1:22" ht="173.25" x14ac:dyDescent="0.25">
      <c r="A1847" s="1">
        <v>1840</v>
      </c>
      <c r="B1847" s="136" t="s">
        <v>6571</v>
      </c>
      <c r="C1847" s="247" t="s">
        <v>6568</v>
      </c>
      <c r="D1847" s="120" t="s">
        <v>6572</v>
      </c>
      <c r="E1847" s="120" t="s">
        <v>6573</v>
      </c>
      <c r="G1847" s="120" t="s">
        <v>169</v>
      </c>
      <c r="H1847" s="123">
        <v>2372607.12</v>
      </c>
      <c r="I1847" s="123">
        <v>59</v>
      </c>
      <c r="J1847" s="123">
        <v>2538689.6184</v>
      </c>
      <c r="K1847" s="123">
        <v>59</v>
      </c>
      <c r="L1847" s="123">
        <v>2716397.8916880004</v>
      </c>
      <c r="M1847" s="123">
        <v>59</v>
      </c>
      <c r="N1847" s="123"/>
      <c r="O1847" s="123"/>
      <c r="P1847" s="123"/>
      <c r="Q1847" s="123"/>
      <c r="R1847" s="9">
        <f t="shared" si="43"/>
        <v>7627694.6300880006</v>
      </c>
      <c r="S1847" s="123">
        <v>177</v>
      </c>
      <c r="T1847" s="17" t="s">
        <v>6389</v>
      </c>
      <c r="U1847" s="17"/>
      <c r="V1847" s="17"/>
    </row>
    <row r="1848" spans="1:22" ht="47.25" x14ac:dyDescent="0.25">
      <c r="A1848" s="1">
        <v>1841</v>
      </c>
      <c r="B1848" s="136" t="s">
        <v>6574</v>
      </c>
      <c r="C1848" s="247" t="s">
        <v>6564</v>
      </c>
      <c r="D1848" s="120" t="s">
        <v>6575</v>
      </c>
      <c r="E1848" s="120" t="s">
        <v>6576</v>
      </c>
      <c r="G1848" s="120" t="s">
        <v>169</v>
      </c>
      <c r="H1848" s="123">
        <v>1036504.84</v>
      </c>
      <c r="I1848" s="123">
        <v>62</v>
      </c>
      <c r="J1848" s="123">
        <v>1109060.1788000001</v>
      </c>
      <c r="K1848" s="123">
        <v>62</v>
      </c>
      <c r="L1848" s="123">
        <v>1186694.3913160001</v>
      </c>
      <c r="M1848" s="123">
        <v>62</v>
      </c>
      <c r="N1848" s="123"/>
      <c r="O1848" s="123"/>
      <c r="P1848" s="123"/>
      <c r="Q1848" s="123"/>
      <c r="R1848" s="9">
        <f t="shared" si="43"/>
        <v>3332259.4101160001</v>
      </c>
      <c r="S1848" s="123">
        <v>186</v>
      </c>
      <c r="T1848" s="17" t="s">
        <v>6389</v>
      </c>
      <c r="U1848" s="17"/>
      <c r="V1848" s="17"/>
    </row>
    <row r="1849" spans="1:22" ht="47.25" x14ac:dyDescent="0.25">
      <c r="A1849" s="1">
        <v>1842</v>
      </c>
      <c r="B1849" s="136" t="s">
        <v>6574</v>
      </c>
      <c r="C1849" s="247" t="s">
        <v>6564</v>
      </c>
      <c r="D1849" s="120" t="s">
        <v>6577</v>
      </c>
      <c r="E1849" s="120" t="s">
        <v>6576</v>
      </c>
      <c r="G1849" s="120" t="s">
        <v>169</v>
      </c>
      <c r="H1849" s="123">
        <v>1153529.58</v>
      </c>
      <c r="I1849" s="123">
        <v>69</v>
      </c>
      <c r="J1849" s="123">
        <v>1234276.6506000001</v>
      </c>
      <c r="K1849" s="123">
        <v>69</v>
      </c>
      <c r="L1849" s="123">
        <v>1320676.0161420002</v>
      </c>
      <c r="M1849" s="123">
        <v>69</v>
      </c>
      <c r="N1849" s="123"/>
      <c r="O1849" s="123"/>
      <c r="P1849" s="123"/>
      <c r="Q1849" s="123"/>
      <c r="R1849" s="9">
        <f t="shared" si="43"/>
        <v>3708482.2467420008</v>
      </c>
      <c r="S1849" s="123">
        <v>207</v>
      </c>
      <c r="T1849" s="17" t="s">
        <v>6389</v>
      </c>
      <c r="U1849" s="17"/>
      <c r="V1849" s="17"/>
    </row>
    <row r="1850" spans="1:22" ht="47.25" x14ac:dyDescent="0.25">
      <c r="A1850" s="1">
        <v>1843</v>
      </c>
      <c r="B1850" s="136" t="s">
        <v>6574</v>
      </c>
      <c r="C1850" s="247" t="s">
        <v>6564</v>
      </c>
      <c r="D1850" s="120" t="s">
        <v>6578</v>
      </c>
      <c r="E1850" s="120" t="s">
        <v>6576</v>
      </c>
      <c r="G1850" s="120" t="s">
        <v>169</v>
      </c>
      <c r="H1850" s="123">
        <v>1036504.84</v>
      </c>
      <c r="I1850" s="123">
        <v>62</v>
      </c>
      <c r="J1850" s="123">
        <v>1109060.1788000001</v>
      </c>
      <c r="K1850" s="123">
        <v>62</v>
      </c>
      <c r="L1850" s="123">
        <v>1186694.3913160001</v>
      </c>
      <c r="M1850" s="123">
        <v>62</v>
      </c>
      <c r="N1850" s="123"/>
      <c r="O1850" s="123"/>
      <c r="P1850" s="123"/>
      <c r="Q1850" s="123"/>
      <c r="R1850" s="9">
        <f t="shared" si="43"/>
        <v>3332259.4101160001</v>
      </c>
      <c r="S1850" s="123">
        <v>186</v>
      </c>
      <c r="T1850" s="17" t="s">
        <v>6389</v>
      </c>
      <c r="U1850" s="17"/>
      <c r="V1850" s="17"/>
    </row>
    <row r="1851" spans="1:22" ht="47.25" x14ac:dyDescent="0.25">
      <c r="A1851" s="1">
        <v>1844</v>
      </c>
      <c r="B1851" s="136" t="s">
        <v>6574</v>
      </c>
      <c r="C1851" s="247" t="s">
        <v>6564</v>
      </c>
      <c r="D1851" s="120" t="s">
        <v>6579</v>
      </c>
      <c r="E1851" s="120" t="s">
        <v>6576</v>
      </c>
      <c r="G1851" s="120" t="s">
        <v>169</v>
      </c>
      <c r="H1851" s="123">
        <v>1153529.58</v>
      </c>
      <c r="I1851" s="123">
        <v>69</v>
      </c>
      <c r="J1851" s="123">
        <v>1234276.6506000001</v>
      </c>
      <c r="K1851" s="123">
        <v>69</v>
      </c>
      <c r="L1851" s="123">
        <v>1320676.0161420002</v>
      </c>
      <c r="M1851" s="123">
        <v>69</v>
      </c>
      <c r="N1851" s="123"/>
      <c r="O1851" s="123"/>
      <c r="P1851" s="123"/>
      <c r="Q1851" s="123"/>
      <c r="R1851" s="9">
        <f t="shared" si="43"/>
        <v>3708482.2467420008</v>
      </c>
      <c r="S1851" s="123">
        <v>207</v>
      </c>
      <c r="T1851" s="17" t="s">
        <v>6389</v>
      </c>
      <c r="U1851" s="17"/>
      <c r="V1851" s="17"/>
    </row>
    <row r="1852" spans="1:22" ht="47.25" x14ac:dyDescent="0.25">
      <c r="A1852" s="1">
        <v>1845</v>
      </c>
      <c r="B1852" s="136" t="s">
        <v>6574</v>
      </c>
      <c r="C1852" s="247" t="s">
        <v>6564</v>
      </c>
      <c r="D1852" s="120" t="s">
        <v>6580</v>
      </c>
      <c r="E1852" s="120" t="s">
        <v>6576</v>
      </c>
      <c r="G1852" s="120" t="s">
        <v>169</v>
      </c>
      <c r="H1852" s="123">
        <v>952915.74</v>
      </c>
      <c r="I1852" s="123">
        <v>57</v>
      </c>
      <c r="J1852" s="123">
        <v>1019619.8418000001</v>
      </c>
      <c r="K1852" s="123">
        <v>57</v>
      </c>
      <c r="L1852" s="123">
        <v>1090993.2307260002</v>
      </c>
      <c r="M1852" s="123">
        <v>57</v>
      </c>
      <c r="N1852" s="123"/>
      <c r="O1852" s="123"/>
      <c r="P1852" s="123"/>
      <c r="Q1852" s="123"/>
      <c r="R1852" s="9">
        <f t="shared" si="43"/>
        <v>3063528.8125260002</v>
      </c>
      <c r="S1852" s="123">
        <v>171</v>
      </c>
      <c r="T1852" s="17" t="s">
        <v>6389</v>
      </c>
      <c r="U1852" s="17"/>
      <c r="V1852" s="17"/>
    </row>
    <row r="1853" spans="1:22" ht="47.25" x14ac:dyDescent="0.25">
      <c r="A1853" s="1">
        <v>1846</v>
      </c>
      <c r="B1853" s="136" t="s">
        <v>6574</v>
      </c>
      <c r="C1853" s="247" t="s">
        <v>6564</v>
      </c>
      <c r="D1853" s="120" t="s">
        <v>6581</v>
      </c>
      <c r="E1853" s="120" t="s">
        <v>6576</v>
      </c>
      <c r="G1853" s="120" t="s">
        <v>169</v>
      </c>
      <c r="H1853" s="123">
        <v>936197.91999999993</v>
      </c>
      <c r="I1853" s="123">
        <v>56</v>
      </c>
      <c r="J1853" s="123">
        <v>1001731.7744</v>
      </c>
      <c r="K1853" s="123">
        <v>56</v>
      </c>
      <c r="L1853" s="123">
        <v>1071852.9986080001</v>
      </c>
      <c r="M1853" s="123">
        <v>56</v>
      </c>
      <c r="N1853" s="123"/>
      <c r="O1853" s="123"/>
      <c r="P1853" s="123"/>
      <c r="Q1853" s="123"/>
      <c r="R1853" s="9">
        <f t="shared" si="43"/>
        <v>3009782.693008</v>
      </c>
      <c r="S1853" s="123">
        <v>168</v>
      </c>
      <c r="T1853" s="17" t="s">
        <v>6389</v>
      </c>
      <c r="U1853" s="17"/>
      <c r="V1853" s="17"/>
    </row>
    <row r="1854" spans="1:22" ht="47.25" x14ac:dyDescent="0.25">
      <c r="A1854" s="1">
        <v>1847</v>
      </c>
      <c r="B1854" s="136" t="s">
        <v>6574</v>
      </c>
      <c r="C1854" s="247" t="s">
        <v>6564</v>
      </c>
      <c r="D1854" s="120" t="s">
        <v>6582</v>
      </c>
      <c r="E1854" s="120" t="s">
        <v>6576</v>
      </c>
      <c r="G1854" s="120" t="s">
        <v>169</v>
      </c>
      <c r="H1854" s="123">
        <v>919480.1</v>
      </c>
      <c r="I1854" s="123">
        <v>55</v>
      </c>
      <c r="J1854" s="123">
        <v>983843.70700000005</v>
      </c>
      <c r="K1854" s="123">
        <v>55</v>
      </c>
      <c r="L1854" s="123">
        <v>1052712.7664900001</v>
      </c>
      <c r="M1854" s="123">
        <v>55</v>
      </c>
      <c r="N1854" s="123"/>
      <c r="O1854" s="123"/>
      <c r="P1854" s="123"/>
      <c r="Q1854" s="123"/>
      <c r="R1854" s="9">
        <f t="shared" si="43"/>
        <v>2956036.5734900003</v>
      </c>
      <c r="S1854" s="123">
        <v>165</v>
      </c>
      <c r="T1854" s="17" t="s">
        <v>6389</v>
      </c>
      <c r="U1854" s="17"/>
      <c r="V1854" s="17"/>
    </row>
    <row r="1855" spans="1:22" ht="47.25" x14ac:dyDescent="0.25">
      <c r="A1855" s="1">
        <v>1848</v>
      </c>
      <c r="B1855" s="136" t="s">
        <v>6574</v>
      </c>
      <c r="C1855" s="247" t="s">
        <v>6564</v>
      </c>
      <c r="D1855" s="120" t="s">
        <v>6583</v>
      </c>
      <c r="E1855" s="120" t="s">
        <v>6576</v>
      </c>
      <c r="G1855" s="120" t="s">
        <v>169</v>
      </c>
      <c r="H1855" s="123">
        <v>902762.28</v>
      </c>
      <c r="I1855" s="123">
        <v>54</v>
      </c>
      <c r="J1855" s="123">
        <v>965955.63960000011</v>
      </c>
      <c r="K1855" s="123">
        <v>54</v>
      </c>
      <c r="L1855" s="123">
        <v>1033572.5343720001</v>
      </c>
      <c r="M1855" s="123">
        <v>54</v>
      </c>
      <c r="N1855" s="123"/>
      <c r="O1855" s="123"/>
      <c r="P1855" s="123"/>
      <c r="Q1855" s="123"/>
      <c r="R1855" s="9">
        <f t="shared" si="43"/>
        <v>2902290.4539720002</v>
      </c>
      <c r="S1855" s="123">
        <v>162</v>
      </c>
      <c r="T1855" s="17" t="s">
        <v>6389</v>
      </c>
      <c r="U1855" s="17"/>
      <c r="V1855" s="17"/>
    </row>
    <row r="1856" spans="1:22" ht="47.25" x14ac:dyDescent="0.25">
      <c r="A1856" s="1">
        <v>1849</v>
      </c>
      <c r="B1856" s="136" t="s">
        <v>6574</v>
      </c>
      <c r="C1856" s="247" t="s">
        <v>6564</v>
      </c>
      <c r="D1856" s="120" t="s">
        <v>6584</v>
      </c>
      <c r="E1856" s="120" t="s">
        <v>6576</v>
      </c>
      <c r="G1856" s="120" t="s">
        <v>169</v>
      </c>
      <c r="H1856" s="123">
        <v>334356.40000000002</v>
      </c>
      <c r="I1856" s="123">
        <v>20</v>
      </c>
      <c r="J1856" s="123">
        <v>357761.34800000006</v>
      </c>
      <c r="K1856" s="123">
        <v>20</v>
      </c>
      <c r="L1856" s="123">
        <v>382804.64236000006</v>
      </c>
      <c r="M1856" s="123">
        <v>20</v>
      </c>
      <c r="N1856" s="123"/>
      <c r="O1856" s="123"/>
      <c r="P1856" s="123"/>
      <c r="Q1856" s="123"/>
      <c r="R1856" s="9">
        <f t="shared" si="43"/>
        <v>1074922.3903600001</v>
      </c>
      <c r="S1856" s="123">
        <v>60</v>
      </c>
      <c r="T1856" s="17" t="s">
        <v>6389</v>
      </c>
      <c r="U1856" s="17"/>
      <c r="V1856" s="17"/>
    </row>
    <row r="1857" spans="1:22" ht="126" x14ac:dyDescent="0.25">
      <c r="A1857" s="1">
        <v>1850</v>
      </c>
      <c r="B1857" s="136" t="s">
        <v>6585</v>
      </c>
      <c r="C1857" s="247" t="s">
        <v>6564</v>
      </c>
      <c r="D1857" s="120" t="s">
        <v>6586</v>
      </c>
      <c r="E1857" s="120" t="s">
        <v>6570</v>
      </c>
      <c r="G1857" s="120" t="s">
        <v>169</v>
      </c>
      <c r="H1857" s="123">
        <v>7396841</v>
      </c>
      <c r="I1857" s="123">
        <v>50</v>
      </c>
      <c r="J1857" s="123">
        <v>7914619.8700000001</v>
      </c>
      <c r="K1857" s="123">
        <v>50</v>
      </c>
      <c r="L1857" s="123">
        <v>8468643.2609000001</v>
      </c>
      <c r="M1857" s="123">
        <v>50</v>
      </c>
      <c r="N1857" s="123"/>
      <c r="O1857" s="123"/>
      <c r="P1857" s="123"/>
      <c r="Q1857" s="123"/>
      <c r="R1857" s="9">
        <f t="shared" si="43"/>
        <v>23780104.130900003</v>
      </c>
      <c r="S1857" s="123">
        <v>150</v>
      </c>
      <c r="T1857" s="17" t="s">
        <v>6389</v>
      </c>
      <c r="U1857" s="17"/>
      <c r="V1857" s="17"/>
    </row>
    <row r="1858" spans="1:22" ht="110.25" x14ac:dyDescent="0.25">
      <c r="A1858" s="1">
        <v>1851</v>
      </c>
      <c r="B1858" s="136" t="s">
        <v>6587</v>
      </c>
      <c r="C1858" s="247" t="s">
        <v>6588</v>
      </c>
      <c r="D1858" s="120" t="s">
        <v>6589</v>
      </c>
      <c r="E1858" s="120" t="s">
        <v>6590</v>
      </c>
      <c r="G1858" s="120" t="s">
        <v>169</v>
      </c>
      <c r="H1858" s="123">
        <v>3951575.8100000005</v>
      </c>
      <c r="I1858" s="123">
        <v>91</v>
      </c>
      <c r="J1858" s="123">
        <v>4228186.1167000011</v>
      </c>
      <c r="K1858" s="123">
        <v>91</v>
      </c>
      <c r="L1858" s="123">
        <v>4524159.1448690016</v>
      </c>
      <c r="M1858" s="123">
        <v>91</v>
      </c>
      <c r="N1858" s="123"/>
      <c r="O1858" s="123"/>
      <c r="P1858" s="123"/>
      <c r="Q1858" s="123"/>
      <c r="R1858" s="9">
        <f t="shared" ref="R1858:R1915" si="44">H1858+J1858+L1858+N1858+P1858</f>
        <v>12703921.071569003</v>
      </c>
      <c r="S1858" s="123">
        <v>273</v>
      </c>
      <c r="T1858" s="17" t="s">
        <v>6389</v>
      </c>
      <c r="U1858" s="17"/>
      <c r="V1858" s="17"/>
    </row>
    <row r="1859" spans="1:22" ht="110.25" x14ac:dyDescent="0.25">
      <c r="A1859" s="1">
        <v>1852</v>
      </c>
      <c r="B1859" s="136" t="s">
        <v>6591</v>
      </c>
      <c r="C1859" s="247" t="s">
        <v>6568</v>
      </c>
      <c r="D1859" s="120" t="s">
        <v>6592</v>
      </c>
      <c r="E1859" s="120" t="s">
        <v>6593</v>
      </c>
      <c r="G1859" s="120" t="s">
        <v>169</v>
      </c>
      <c r="H1859" s="123">
        <v>868478.20000000007</v>
      </c>
      <c r="I1859" s="123">
        <v>20</v>
      </c>
      <c r="J1859" s="123">
        <v>929271.67400000012</v>
      </c>
      <c r="K1859" s="123">
        <v>20</v>
      </c>
      <c r="L1859" s="123">
        <v>994320.6911800002</v>
      </c>
      <c r="M1859" s="123">
        <v>20</v>
      </c>
      <c r="N1859" s="123"/>
      <c r="O1859" s="123"/>
      <c r="P1859" s="123"/>
      <c r="Q1859" s="123"/>
      <c r="R1859" s="9">
        <f t="shared" si="44"/>
        <v>2792070.5651800004</v>
      </c>
      <c r="S1859" s="123">
        <v>60</v>
      </c>
      <c r="T1859" s="17" t="s">
        <v>6389</v>
      </c>
      <c r="U1859" s="17"/>
      <c r="V1859" s="17"/>
    </row>
    <row r="1860" spans="1:22" ht="110.25" x14ac:dyDescent="0.25">
      <c r="A1860" s="1">
        <v>1853</v>
      </c>
      <c r="B1860" s="136" t="s">
        <v>6591</v>
      </c>
      <c r="C1860" s="247" t="s">
        <v>6568</v>
      </c>
      <c r="D1860" s="120" t="s">
        <v>6594</v>
      </c>
      <c r="E1860" s="120" t="s">
        <v>6593</v>
      </c>
      <c r="G1860" s="120" t="s">
        <v>169</v>
      </c>
      <c r="H1860" s="123">
        <v>868478.20000000007</v>
      </c>
      <c r="I1860" s="123">
        <v>20</v>
      </c>
      <c r="J1860" s="123">
        <v>929271.67400000012</v>
      </c>
      <c r="K1860" s="123">
        <v>20</v>
      </c>
      <c r="L1860" s="123">
        <v>994320.6911800002</v>
      </c>
      <c r="M1860" s="123">
        <v>20</v>
      </c>
      <c r="N1860" s="123"/>
      <c r="O1860" s="123"/>
      <c r="P1860" s="123"/>
      <c r="Q1860" s="123"/>
      <c r="R1860" s="9">
        <f t="shared" si="44"/>
        <v>2792070.5651800004</v>
      </c>
      <c r="S1860" s="123">
        <v>60</v>
      </c>
      <c r="T1860" s="17" t="s">
        <v>6389</v>
      </c>
      <c r="U1860" s="17"/>
      <c r="V1860" s="17"/>
    </row>
    <row r="1861" spans="1:22" ht="110.25" x14ac:dyDescent="0.25">
      <c r="A1861" s="1">
        <v>1854</v>
      </c>
      <c r="B1861" s="136" t="s">
        <v>6591</v>
      </c>
      <c r="C1861" s="247" t="s">
        <v>6568</v>
      </c>
      <c r="D1861" s="120" t="s">
        <v>6595</v>
      </c>
      <c r="E1861" s="120" t="s">
        <v>6593</v>
      </c>
      <c r="G1861" s="120" t="s">
        <v>169</v>
      </c>
      <c r="H1861" s="123">
        <v>868478.20000000007</v>
      </c>
      <c r="I1861" s="123">
        <v>20</v>
      </c>
      <c r="J1861" s="123">
        <v>929271.67400000012</v>
      </c>
      <c r="K1861" s="123">
        <v>20</v>
      </c>
      <c r="L1861" s="123">
        <v>994320.6911800002</v>
      </c>
      <c r="M1861" s="123">
        <v>20</v>
      </c>
      <c r="N1861" s="123"/>
      <c r="O1861" s="123"/>
      <c r="P1861" s="123"/>
      <c r="Q1861" s="123"/>
      <c r="R1861" s="9">
        <f t="shared" si="44"/>
        <v>2792070.5651800004</v>
      </c>
      <c r="S1861" s="123">
        <v>60</v>
      </c>
      <c r="T1861" s="17" t="s">
        <v>6389</v>
      </c>
      <c r="U1861" s="17"/>
      <c r="V1861" s="17"/>
    </row>
    <row r="1862" spans="1:22" ht="110.25" x14ac:dyDescent="0.25">
      <c r="A1862" s="1">
        <v>1855</v>
      </c>
      <c r="B1862" s="136" t="s">
        <v>6591</v>
      </c>
      <c r="C1862" s="247" t="s">
        <v>6568</v>
      </c>
      <c r="D1862" s="120" t="s">
        <v>6596</v>
      </c>
      <c r="E1862" s="120" t="s">
        <v>6593</v>
      </c>
      <c r="G1862" s="120" t="s">
        <v>169</v>
      </c>
      <c r="H1862" s="123">
        <v>868478.20000000007</v>
      </c>
      <c r="I1862" s="123">
        <v>20</v>
      </c>
      <c r="J1862" s="123">
        <v>929271.67400000012</v>
      </c>
      <c r="K1862" s="123">
        <v>20</v>
      </c>
      <c r="L1862" s="123">
        <v>994320.6911800002</v>
      </c>
      <c r="M1862" s="123">
        <v>20</v>
      </c>
      <c r="N1862" s="123"/>
      <c r="O1862" s="123"/>
      <c r="P1862" s="123"/>
      <c r="Q1862" s="123"/>
      <c r="R1862" s="9">
        <f t="shared" si="44"/>
        <v>2792070.5651800004</v>
      </c>
      <c r="S1862" s="123">
        <v>60</v>
      </c>
      <c r="T1862" s="17" t="s">
        <v>6389</v>
      </c>
      <c r="U1862" s="17"/>
      <c r="V1862" s="17"/>
    </row>
    <row r="1863" spans="1:22" ht="110.25" x14ac:dyDescent="0.25">
      <c r="A1863" s="1">
        <v>1856</v>
      </c>
      <c r="B1863" s="136" t="s">
        <v>6591</v>
      </c>
      <c r="C1863" s="247" t="s">
        <v>6568</v>
      </c>
      <c r="D1863" s="120" t="s">
        <v>6597</v>
      </c>
      <c r="E1863" s="120" t="s">
        <v>6593</v>
      </c>
      <c r="G1863" s="120" t="s">
        <v>169</v>
      </c>
      <c r="H1863" s="123">
        <v>868478.20000000007</v>
      </c>
      <c r="I1863" s="123">
        <v>20</v>
      </c>
      <c r="J1863" s="123">
        <v>929271.67400000012</v>
      </c>
      <c r="K1863" s="123">
        <v>20</v>
      </c>
      <c r="L1863" s="123">
        <v>994320.6911800002</v>
      </c>
      <c r="M1863" s="123">
        <v>20</v>
      </c>
      <c r="N1863" s="123"/>
      <c r="O1863" s="123"/>
      <c r="P1863" s="123"/>
      <c r="Q1863" s="123"/>
      <c r="R1863" s="9">
        <f t="shared" si="44"/>
        <v>2792070.5651800004</v>
      </c>
      <c r="S1863" s="123">
        <v>60</v>
      </c>
      <c r="T1863" s="17" t="s">
        <v>6389</v>
      </c>
      <c r="U1863" s="17"/>
      <c r="V1863" s="17"/>
    </row>
    <row r="1864" spans="1:22" ht="110.25" x14ac:dyDescent="0.25">
      <c r="A1864" s="1">
        <v>1857</v>
      </c>
      <c r="B1864" s="136" t="s">
        <v>6591</v>
      </c>
      <c r="C1864" s="247" t="s">
        <v>6568</v>
      </c>
      <c r="D1864" s="120" t="s">
        <v>6598</v>
      </c>
      <c r="E1864" s="120" t="s">
        <v>6593</v>
      </c>
      <c r="G1864" s="120" t="s">
        <v>169</v>
      </c>
      <c r="H1864" s="123">
        <v>868478.20000000007</v>
      </c>
      <c r="I1864" s="123">
        <v>20</v>
      </c>
      <c r="J1864" s="123">
        <v>929271.67400000012</v>
      </c>
      <c r="K1864" s="123">
        <v>20</v>
      </c>
      <c r="L1864" s="123">
        <v>994320.6911800002</v>
      </c>
      <c r="M1864" s="123">
        <v>20</v>
      </c>
      <c r="N1864" s="123"/>
      <c r="O1864" s="123"/>
      <c r="P1864" s="123"/>
      <c r="Q1864" s="123"/>
      <c r="R1864" s="9">
        <f t="shared" si="44"/>
        <v>2792070.5651800004</v>
      </c>
      <c r="S1864" s="123">
        <v>60</v>
      </c>
      <c r="T1864" s="17" t="s">
        <v>6389</v>
      </c>
      <c r="U1864" s="17"/>
      <c r="V1864" s="17"/>
    </row>
    <row r="1865" spans="1:22" ht="110.25" x14ac:dyDescent="0.25">
      <c r="A1865" s="1">
        <v>1858</v>
      </c>
      <c r="B1865" s="136" t="s">
        <v>6591</v>
      </c>
      <c r="C1865" s="247" t="s">
        <v>6568</v>
      </c>
      <c r="D1865" s="120" t="s">
        <v>6599</v>
      </c>
      <c r="E1865" s="120" t="s">
        <v>6593</v>
      </c>
      <c r="G1865" s="120" t="s">
        <v>169</v>
      </c>
      <c r="H1865" s="123">
        <v>868478.20000000007</v>
      </c>
      <c r="I1865" s="123">
        <v>20</v>
      </c>
      <c r="J1865" s="123">
        <v>929271.67400000012</v>
      </c>
      <c r="K1865" s="123">
        <v>20</v>
      </c>
      <c r="L1865" s="123">
        <v>994320.6911800002</v>
      </c>
      <c r="M1865" s="123">
        <v>20</v>
      </c>
      <c r="N1865" s="123"/>
      <c r="O1865" s="123"/>
      <c r="P1865" s="123"/>
      <c r="Q1865" s="123"/>
      <c r="R1865" s="9">
        <f t="shared" si="44"/>
        <v>2792070.5651800004</v>
      </c>
      <c r="S1865" s="123">
        <v>60</v>
      </c>
      <c r="T1865" s="17" t="s">
        <v>6389</v>
      </c>
      <c r="U1865" s="17"/>
      <c r="V1865" s="17"/>
    </row>
    <row r="1866" spans="1:22" ht="110.25" x14ac:dyDescent="0.25">
      <c r="A1866" s="1">
        <v>1859</v>
      </c>
      <c r="B1866" s="136" t="s">
        <v>6591</v>
      </c>
      <c r="C1866" s="247" t="s">
        <v>6568</v>
      </c>
      <c r="D1866" s="120" t="s">
        <v>6600</v>
      </c>
      <c r="E1866" s="120" t="s">
        <v>6593</v>
      </c>
      <c r="G1866" s="120" t="s">
        <v>169</v>
      </c>
      <c r="H1866" s="123">
        <v>868478.20000000007</v>
      </c>
      <c r="I1866" s="123">
        <v>20</v>
      </c>
      <c r="J1866" s="123">
        <v>929271.67400000012</v>
      </c>
      <c r="K1866" s="123">
        <v>20</v>
      </c>
      <c r="L1866" s="123">
        <v>994320.6911800002</v>
      </c>
      <c r="M1866" s="123">
        <v>20</v>
      </c>
      <c r="N1866" s="123"/>
      <c r="O1866" s="123"/>
      <c r="P1866" s="123"/>
      <c r="Q1866" s="123"/>
      <c r="R1866" s="9">
        <f t="shared" si="44"/>
        <v>2792070.5651800004</v>
      </c>
      <c r="S1866" s="123">
        <v>60</v>
      </c>
      <c r="T1866" s="17" t="s">
        <v>6389</v>
      </c>
      <c r="U1866" s="17"/>
      <c r="V1866" s="17"/>
    </row>
    <row r="1867" spans="1:22" ht="126" x14ac:dyDescent="0.25">
      <c r="A1867" s="1">
        <v>1860</v>
      </c>
      <c r="B1867" s="136" t="s">
        <v>2925</v>
      </c>
      <c r="C1867" s="247" t="s">
        <v>6568</v>
      </c>
      <c r="D1867" s="120" t="s">
        <v>6601</v>
      </c>
      <c r="E1867" s="120" t="s">
        <v>6602</v>
      </c>
      <c r="G1867" s="120" t="s">
        <v>169</v>
      </c>
      <c r="H1867" s="123">
        <v>868478.20000000007</v>
      </c>
      <c r="I1867" s="123">
        <v>20</v>
      </c>
      <c r="J1867" s="123">
        <v>929271.67400000012</v>
      </c>
      <c r="K1867" s="123">
        <v>20</v>
      </c>
      <c r="L1867" s="123">
        <v>994320.6911800002</v>
      </c>
      <c r="M1867" s="123">
        <v>20</v>
      </c>
      <c r="N1867" s="123"/>
      <c r="O1867" s="123"/>
      <c r="P1867" s="123"/>
      <c r="Q1867" s="123"/>
      <c r="R1867" s="9">
        <f t="shared" si="44"/>
        <v>2792070.5651800004</v>
      </c>
      <c r="S1867" s="123">
        <v>60</v>
      </c>
      <c r="T1867" s="17" t="s">
        <v>6389</v>
      </c>
      <c r="U1867" s="17"/>
      <c r="V1867" s="17"/>
    </row>
    <row r="1868" spans="1:22" ht="110.25" x14ac:dyDescent="0.25">
      <c r="A1868" s="1">
        <v>1861</v>
      </c>
      <c r="B1868" s="136" t="s">
        <v>2820</v>
      </c>
      <c r="C1868" s="247" t="s">
        <v>6560</v>
      </c>
      <c r="D1868" s="120" t="s">
        <v>6603</v>
      </c>
      <c r="E1868" s="120" t="s">
        <v>6604</v>
      </c>
      <c r="G1868" s="120" t="s">
        <v>169</v>
      </c>
      <c r="H1868" s="123">
        <v>825054.29</v>
      </c>
      <c r="I1868" s="123">
        <v>19</v>
      </c>
      <c r="J1868" s="123">
        <v>882808.09030000004</v>
      </c>
      <c r="K1868" s="123">
        <v>19</v>
      </c>
      <c r="L1868" s="123">
        <v>944604.65662100015</v>
      </c>
      <c r="M1868" s="123">
        <v>19</v>
      </c>
      <c r="N1868" s="123"/>
      <c r="O1868" s="123"/>
      <c r="P1868" s="123"/>
      <c r="Q1868" s="123"/>
      <c r="R1868" s="9">
        <f t="shared" si="44"/>
        <v>2652467.0369210001</v>
      </c>
      <c r="S1868" s="123">
        <v>57</v>
      </c>
      <c r="T1868" s="17" t="s">
        <v>6389</v>
      </c>
      <c r="U1868" s="17"/>
      <c r="V1868" s="17"/>
    </row>
    <row r="1869" spans="1:22" ht="78.75" x14ac:dyDescent="0.25">
      <c r="A1869" s="1">
        <v>1862</v>
      </c>
      <c r="B1869" s="136" t="s">
        <v>6605</v>
      </c>
      <c r="C1869" s="247" t="s">
        <v>6606</v>
      </c>
      <c r="D1869" s="120" t="s">
        <v>6607</v>
      </c>
      <c r="E1869" s="120" t="s">
        <v>6608</v>
      </c>
      <c r="G1869" s="120" t="s">
        <v>169</v>
      </c>
      <c r="H1869" s="123">
        <v>3473399.04</v>
      </c>
      <c r="I1869" s="123">
        <v>192</v>
      </c>
      <c r="J1869" s="123">
        <v>3716536.9728000001</v>
      </c>
      <c r="K1869" s="123">
        <v>192</v>
      </c>
      <c r="L1869" s="123">
        <v>3976694.5608960004</v>
      </c>
      <c r="M1869" s="123">
        <v>192</v>
      </c>
      <c r="N1869" s="123"/>
      <c r="O1869" s="123"/>
      <c r="P1869" s="123"/>
      <c r="Q1869" s="123"/>
      <c r="R1869" s="9">
        <f t="shared" si="44"/>
        <v>11166630.573696001</v>
      </c>
      <c r="S1869" s="123">
        <v>576</v>
      </c>
      <c r="T1869" s="17" t="s">
        <v>6389</v>
      </c>
      <c r="U1869" s="17"/>
      <c r="V1869" s="17"/>
    </row>
    <row r="1870" spans="1:22" ht="78.75" x14ac:dyDescent="0.25">
      <c r="A1870" s="1">
        <v>1863</v>
      </c>
      <c r="B1870" s="136" t="s">
        <v>6605</v>
      </c>
      <c r="C1870" s="247" t="s">
        <v>6606</v>
      </c>
      <c r="D1870" s="120" t="s">
        <v>6609</v>
      </c>
      <c r="E1870" s="120" t="s">
        <v>6608</v>
      </c>
      <c r="G1870" s="120" t="s">
        <v>169</v>
      </c>
      <c r="H1870" s="123">
        <v>4178933.2199999997</v>
      </c>
      <c r="I1870" s="123">
        <v>231</v>
      </c>
      <c r="J1870" s="123">
        <v>4471458.5454000002</v>
      </c>
      <c r="K1870" s="123">
        <v>231</v>
      </c>
      <c r="L1870" s="123">
        <v>4784460.6435780004</v>
      </c>
      <c r="M1870" s="123">
        <v>231</v>
      </c>
      <c r="N1870" s="123"/>
      <c r="O1870" s="123"/>
      <c r="P1870" s="123"/>
      <c r="Q1870" s="123"/>
      <c r="R1870" s="9">
        <f t="shared" si="44"/>
        <v>13434852.408978</v>
      </c>
      <c r="S1870" s="123">
        <v>693</v>
      </c>
      <c r="T1870" s="17" t="s">
        <v>6389</v>
      </c>
      <c r="U1870" s="17"/>
      <c r="V1870" s="17"/>
    </row>
    <row r="1871" spans="1:22" ht="78.75" x14ac:dyDescent="0.25">
      <c r="A1871" s="1">
        <v>1864</v>
      </c>
      <c r="B1871" s="136" t="s">
        <v>6605</v>
      </c>
      <c r="C1871" s="247" t="s">
        <v>6606</v>
      </c>
      <c r="D1871" s="120" t="s">
        <v>6610</v>
      </c>
      <c r="E1871" s="120" t="s">
        <v>6608</v>
      </c>
      <c r="G1871" s="120" t="s">
        <v>169</v>
      </c>
      <c r="H1871" s="123">
        <v>687443.55999999994</v>
      </c>
      <c r="I1871" s="123">
        <v>38</v>
      </c>
      <c r="J1871" s="123">
        <v>735564.60919999995</v>
      </c>
      <c r="K1871" s="123">
        <v>38</v>
      </c>
      <c r="L1871" s="123">
        <v>787054.13184399996</v>
      </c>
      <c r="M1871" s="123">
        <v>38</v>
      </c>
      <c r="N1871" s="123"/>
      <c r="O1871" s="123"/>
      <c r="P1871" s="123"/>
      <c r="Q1871" s="123"/>
      <c r="R1871" s="9">
        <f t="shared" si="44"/>
        <v>2210062.3010439998</v>
      </c>
      <c r="S1871" s="123">
        <v>114</v>
      </c>
      <c r="T1871" s="17" t="s">
        <v>6389</v>
      </c>
      <c r="U1871" s="17"/>
      <c r="V1871" s="17"/>
    </row>
    <row r="1872" spans="1:22" ht="78.75" x14ac:dyDescent="0.25">
      <c r="A1872" s="1">
        <v>1865</v>
      </c>
      <c r="B1872" s="136" t="s">
        <v>6605</v>
      </c>
      <c r="C1872" s="247" t="s">
        <v>6606</v>
      </c>
      <c r="D1872" s="120" t="s">
        <v>6611</v>
      </c>
      <c r="E1872" s="120" t="s">
        <v>6608</v>
      </c>
      <c r="G1872" s="120" t="s">
        <v>169</v>
      </c>
      <c r="H1872" s="123">
        <v>922621.62</v>
      </c>
      <c r="I1872" s="123">
        <v>51</v>
      </c>
      <c r="J1872" s="123">
        <v>987205.13340000005</v>
      </c>
      <c r="K1872" s="123">
        <v>51</v>
      </c>
      <c r="L1872" s="123">
        <v>1056309.4927380001</v>
      </c>
      <c r="M1872" s="123">
        <v>51</v>
      </c>
      <c r="N1872" s="123"/>
      <c r="O1872" s="123"/>
      <c r="P1872" s="123"/>
      <c r="Q1872" s="123"/>
      <c r="R1872" s="9">
        <f t="shared" si="44"/>
        <v>2966136.2461379999</v>
      </c>
      <c r="S1872" s="123">
        <v>153</v>
      </c>
      <c r="T1872" s="17" t="s">
        <v>6389</v>
      </c>
      <c r="U1872" s="17"/>
      <c r="V1872" s="17"/>
    </row>
    <row r="1873" spans="1:22" ht="31.5" x14ac:dyDescent="0.25">
      <c r="A1873" s="1">
        <v>1866</v>
      </c>
      <c r="B1873" s="136" t="s">
        <v>6612</v>
      </c>
      <c r="C1873" s="247" t="s">
        <v>6613</v>
      </c>
      <c r="D1873" s="120" t="s">
        <v>6614</v>
      </c>
      <c r="E1873" s="120"/>
      <c r="G1873" s="120" t="s">
        <v>169</v>
      </c>
      <c r="H1873" s="123">
        <v>685708.5</v>
      </c>
      <c r="I1873" s="123">
        <v>150</v>
      </c>
      <c r="J1873" s="123">
        <v>733708.09500000009</v>
      </c>
      <c r="K1873" s="123">
        <v>150</v>
      </c>
      <c r="L1873" s="123">
        <v>785067.66165000014</v>
      </c>
      <c r="M1873" s="123">
        <v>150</v>
      </c>
      <c r="N1873" s="123"/>
      <c r="O1873" s="123"/>
      <c r="P1873" s="123"/>
      <c r="Q1873" s="123"/>
      <c r="R1873" s="9">
        <f t="shared" si="44"/>
        <v>2204484.2566500003</v>
      </c>
      <c r="S1873" s="123">
        <v>450</v>
      </c>
      <c r="T1873" s="17" t="s">
        <v>6389</v>
      </c>
      <c r="U1873" s="17"/>
      <c r="V1873" s="17"/>
    </row>
    <row r="1874" spans="1:22" ht="31.5" x14ac:dyDescent="0.25">
      <c r="A1874" s="1">
        <v>1867</v>
      </c>
      <c r="B1874" s="136" t="s">
        <v>6612</v>
      </c>
      <c r="C1874" s="247" t="s">
        <v>6613</v>
      </c>
      <c r="D1874" s="120" t="s">
        <v>6615</v>
      </c>
      <c r="E1874" s="120"/>
      <c r="G1874" s="120" t="s">
        <v>169</v>
      </c>
      <c r="H1874" s="123">
        <v>685708.5</v>
      </c>
      <c r="I1874" s="123">
        <v>150</v>
      </c>
      <c r="J1874" s="123">
        <v>733708.09500000009</v>
      </c>
      <c r="K1874" s="123">
        <v>150</v>
      </c>
      <c r="L1874" s="123">
        <v>785067.66165000014</v>
      </c>
      <c r="M1874" s="123">
        <v>150</v>
      </c>
      <c r="N1874" s="123"/>
      <c r="O1874" s="123"/>
      <c r="P1874" s="123"/>
      <c r="Q1874" s="123"/>
      <c r="R1874" s="9">
        <f t="shared" si="44"/>
        <v>2204484.2566500003</v>
      </c>
      <c r="S1874" s="123">
        <v>450</v>
      </c>
      <c r="T1874" s="17" t="s">
        <v>6389</v>
      </c>
      <c r="U1874" s="17"/>
      <c r="V1874" s="17"/>
    </row>
    <row r="1875" spans="1:22" ht="31.5" x14ac:dyDescent="0.25">
      <c r="A1875" s="1">
        <v>1868</v>
      </c>
      <c r="B1875" s="136" t="s">
        <v>6612</v>
      </c>
      <c r="C1875" s="247" t="s">
        <v>6613</v>
      </c>
      <c r="D1875" s="120" t="s">
        <v>6616</v>
      </c>
      <c r="E1875" s="120"/>
      <c r="G1875" s="120" t="s">
        <v>169</v>
      </c>
      <c r="H1875" s="123">
        <v>685708.5</v>
      </c>
      <c r="I1875" s="123">
        <v>150</v>
      </c>
      <c r="J1875" s="123">
        <v>733708.09500000009</v>
      </c>
      <c r="K1875" s="123">
        <v>150</v>
      </c>
      <c r="L1875" s="123">
        <v>785067.66165000014</v>
      </c>
      <c r="M1875" s="123">
        <v>150</v>
      </c>
      <c r="N1875" s="123"/>
      <c r="O1875" s="123"/>
      <c r="P1875" s="123"/>
      <c r="Q1875" s="123"/>
      <c r="R1875" s="9">
        <f t="shared" si="44"/>
        <v>2204484.2566500003</v>
      </c>
      <c r="S1875" s="123">
        <v>450</v>
      </c>
      <c r="T1875" s="17" t="s">
        <v>6389</v>
      </c>
      <c r="U1875" s="17"/>
      <c r="V1875" s="17"/>
    </row>
    <row r="1876" spans="1:22" ht="31.5" x14ac:dyDescent="0.25">
      <c r="A1876" s="1">
        <v>1869</v>
      </c>
      <c r="B1876" s="136" t="s">
        <v>6612</v>
      </c>
      <c r="C1876" s="247" t="s">
        <v>6613</v>
      </c>
      <c r="D1876" s="120" t="s">
        <v>6617</v>
      </c>
      <c r="E1876" s="120"/>
      <c r="G1876" s="120" t="s">
        <v>169</v>
      </c>
      <c r="H1876" s="123">
        <v>685708.5</v>
      </c>
      <c r="I1876" s="123">
        <v>150</v>
      </c>
      <c r="J1876" s="123">
        <v>733708.09500000009</v>
      </c>
      <c r="K1876" s="123">
        <v>150</v>
      </c>
      <c r="L1876" s="123">
        <v>785067.66165000014</v>
      </c>
      <c r="M1876" s="123">
        <v>150</v>
      </c>
      <c r="N1876" s="123"/>
      <c r="O1876" s="123"/>
      <c r="P1876" s="123"/>
      <c r="Q1876" s="123"/>
      <c r="R1876" s="9">
        <f t="shared" si="44"/>
        <v>2204484.2566500003</v>
      </c>
      <c r="S1876" s="123">
        <v>450</v>
      </c>
      <c r="T1876" s="17" t="s">
        <v>6389</v>
      </c>
      <c r="U1876" s="17"/>
      <c r="V1876" s="17"/>
    </row>
    <row r="1877" spans="1:22" ht="189" x14ac:dyDescent="0.25">
      <c r="A1877" s="1">
        <v>1870</v>
      </c>
      <c r="B1877" s="136" t="s">
        <v>80</v>
      </c>
      <c r="C1877" s="247" t="s">
        <v>6564</v>
      </c>
      <c r="D1877" s="120" t="s">
        <v>6618</v>
      </c>
      <c r="E1877" s="120" t="s">
        <v>6619</v>
      </c>
      <c r="G1877" s="120" t="s">
        <v>169</v>
      </c>
      <c r="H1877" s="123">
        <v>5110462</v>
      </c>
      <c r="I1877" s="123">
        <v>35</v>
      </c>
      <c r="J1877" s="123">
        <v>5468194.3400000008</v>
      </c>
      <c r="K1877" s="123">
        <v>35</v>
      </c>
      <c r="L1877" s="123">
        <v>5850967.9438000014</v>
      </c>
      <c r="M1877" s="123">
        <v>35</v>
      </c>
      <c r="N1877" s="123"/>
      <c r="O1877" s="123"/>
      <c r="P1877" s="123"/>
      <c r="Q1877" s="123"/>
      <c r="R1877" s="9">
        <f t="shared" si="44"/>
        <v>16429624.283800002</v>
      </c>
      <c r="S1877" s="123">
        <v>105</v>
      </c>
      <c r="T1877" s="17" t="s">
        <v>6389</v>
      </c>
      <c r="U1877" s="17"/>
      <c r="V1877" s="17"/>
    </row>
    <row r="1878" spans="1:22" ht="189" x14ac:dyDescent="0.25">
      <c r="A1878" s="1">
        <v>1871</v>
      </c>
      <c r="B1878" s="136" t="s">
        <v>80</v>
      </c>
      <c r="C1878" s="247" t="s">
        <v>6564</v>
      </c>
      <c r="D1878" s="120" t="s">
        <v>6620</v>
      </c>
      <c r="E1878" s="120" t="s">
        <v>6621</v>
      </c>
      <c r="G1878" s="120" t="s">
        <v>169</v>
      </c>
      <c r="H1878" s="123">
        <v>4231558.1900000004</v>
      </c>
      <c r="I1878" s="123">
        <v>43</v>
      </c>
      <c r="J1878" s="123">
        <v>4527767.2633000007</v>
      </c>
      <c r="K1878" s="123">
        <v>43</v>
      </c>
      <c r="L1878" s="123">
        <v>4844710.9717310006</v>
      </c>
      <c r="M1878" s="123">
        <v>43</v>
      </c>
      <c r="N1878" s="123"/>
      <c r="O1878" s="123"/>
      <c r="P1878" s="123"/>
      <c r="Q1878" s="123"/>
      <c r="R1878" s="9">
        <f t="shared" si="44"/>
        <v>13604036.425031003</v>
      </c>
      <c r="S1878" s="123">
        <v>129</v>
      </c>
      <c r="T1878" s="17" t="s">
        <v>6389</v>
      </c>
      <c r="U1878" s="17"/>
      <c r="V1878" s="17"/>
    </row>
    <row r="1879" spans="1:22" ht="189" x14ac:dyDescent="0.25">
      <c r="A1879" s="1">
        <v>1872</v>
      </c>
      <c r="B1879" s="136" t="s">
        <v>80</v>
      </c>
      <c r="C1879" s="247" t="s">
        <v>6564</v>
      </c>
      <c r="D1879" s="120" t="s">
        <v>6622</v>
      </c>
      <c r="E1879" s="120" t="s">
        <v>6623</v>
      </c>
      <c r="G1879" s="120" t="s">
        <v>169</v>
      </c>
      <c r="H1879" s="123">
        <v>5590000</v>
      </c>
      <c r="I1879" s="123">
        <v>43</v>
      </c>
      <c r="J1879" s="123">
        <v>5981300</v>
      </c>
      <c r="K1879" s="123">
        <v>43</v>
      </c>
      <c r="L1879" s="123">
        <v>6399991</v>
      </c>
      <c r="M1879" s="123">
        <v>43</v>
      </c>
      <c r="N1879" s="123"/>
      <c r="O1879" s="123"/>
      <c r="P1879" s="123"/>
      <c r="Q1879" s="123"/>
      <c r="R1879" s="9">
        <f t="shared" si="44"/>
        <v>17971291</v>
      </c>
      <c r="S1879" s="123">
        <v>129</v>
      </c>
      <c r="T1879" s="17" t="s">
        <v>6389</v>
      </c>
      <c r="U1879" s="17"/>
      <c r="V1879" s="17"/>
    </row>
    <row r="1880" spans="1:22" ht="63" x14ac:dyDescent="0.25">
      <c r="A1880" s="1">
        <v>1873</v>
      </c>
      <c r="B1880" s="136" t="s">
        <v>6624</v>
      </c>
      <c r="C1880" s="247" t="s">
        <v>6625</v>
      </c>
      <c r="D1880" s="120" t="s">
        <v>6626</v>
      </c>
      <c r="E1880" s="120" t="s">
        <v>6627</v>
      </c>
      <c r="G1880" s="120" t="s">
        <v>169</v>
      </c>
      <c r="H1880" s="123">
        <v>870656.52999999991</v>
      </c>
      <c r="I1880" s="123">
        <v>17</v>
      </c>
      <c r="J1880" s="123">
        <v>931602.48709999991</v>
      </c>
      <c r="K1880" s="123">
        <v>17</v>
      </c>
      <c r="L1880" s="123">
        <v>996814.66119699995</v>
      </c>
      <c r="M1880" s="123">
        <v>17</v>
      </c>
      <c r="N1880" s="123"/>
      <c r="O1880" s="123"/>
      <c r="P1880" s="123"/>
      <c r="Q1880" s="123"/>
      <c r="R1880" s="9">
        <f t="shared" si="44"/>
        <v>2799073.678297</v>
      </c>
      <c r="S1880" s="123">
        <v>51</v>
      </c>
      <c r="T1880" s="17" t="s">
        <v>6389</v>
      </c>
      <c r="U1880" s="17"/>
      <c r="V1880" s="17"/>
    </row>
    <row r="1881" spans="1:22" ht="47.25" x14ac:dyDescent="0.25">
      <c r="A1881" s="1">
        <v>1874</v>
      </c>
      <c r="B1881" s="136" t="s">
        <v>6628</v>
      </c>
      <c r="C1881" s="247" t="s">
        <v>6625</v>
      </c>
      <c r="D1881" s="120" t="s">
        <v>6629</v>
      </c>
      <c r="E1881" s="120" t="s">
        <v>6630</v>
      </c>
      <c r="G1881" s="120" t="s">
        <v>169</v>
      </c>
      <c r="H1881" s="123">
        <v>870656.52999999991</v>
      </c>
      <c r="I1881" s="123">
        <v>17</v>
      </c>
      <c r="J1881" s="123">
        <v>931602.48709999991</v>
      </c>
      <c r="K1881" s="123">
        <v>17</v>
      </c>
      <c r="L1881" s="123">
        <v>996814.66119699995</v>
      </c>
      <c r="M1881" s="123">
        <v>17</v>
      </c>
      <c r="N1881" s="123"/>
      <c r="O1881" s="123"/>
      <c r="P1881" s="123"/>
      <c r="Q1881" s="123"/>
      <c r="R1881" s="9">
        <f t="shared" si="44"/>
        <v>2799073.678297</v>
      </c>
      <c r="S1881" s="123">
        <v>51</v>
      </c>
      <c r="T1881" s="17" t="s">
        <v>6389</v>
      </c>
      <c r="U1881" s="17"/>
      <c r="V1881" s="17"/>
    </row>
    <row r="1882" spans="1:22" ht="157.5" x14ac:dyDescent="0.25">
      <c r="A1882" s="1">
        <v>1875</v>
      </c>
      <c r="B1882" s="136" t="s">
        <v>6631</v>
      </c>
      <c r="C1882" s="247" t="s">
        <v>6632</v>
      </c>
      <c r="D1882" s="120" t="s">
        <v>6633</v>
      </c>
      <c r="E1882" s="120" t="s">
        <v>6634</v>
      </c>
      <c r="G1882" s="120" t="s">
        <v>169</v>
      </c>
      <c r="H1882" s="123">
        <v>3503669.6</v>
      </c>
      <c r="I1882" s="123">
        <v>496</v>
      </c>
      <c r="J1882" s="123">
        <v>3748926.4720000005</v>
      </c>
      <c r="K1882" s="123">
        <v>496</v>
      </c>
      <c r="L1882" s="123">
        <v>4011351.325040001</v>
      </c>
      <c r="M1882" s="123">
        <v>496</v>
      </c>
      <c r="N1882" s="123"/>
      <c r="O1882" s="123"/>
      <c r="P1882" s="123"/>
      <c r="Q1882" s="123"/>
      <c r="R1882" s="9">
        <f t="shared" si="44"/>
        <v>11263947.397040002</v>
      </c>
      <c r="S1882" s="123">
        <v>1488</v>
      </c>
      <c r="T1882" s="17" t="s">
        <v>6389</v>
      </c>
      <c r="U1882" s="17"/>
      <c r="V1882" s="17"/>
    </row>
    <row r="1883" spans="1:22" ht="157.5" x14ac:dyDescent="0.25">
      <c r="A1883" s="1">
        <v>1876</v>
      </c>
      <c r="B1883" s="136" t="s">
        <v>6635</v>
      </c>
      <c r="C1883" s="247" t="s">
        <v>6632</v>
      </c>
      <c r="D1883" s="120" t="s">
        <v>6636</v>
      </c>
      <c r="E1883" s="120" t="s">
        <v>6637</v>
      </c>
      <c r="G1883" s="120" t="s">
        <v>169</v>
      </c>
      <c r="H1883" s="123">
        <v>1077840</v>
      </c>
      <c r="I1883" s="123">
        <v>200</v>
      </c>
      <c r="J1883" s="123">
        <v>1153288.8</v>
      </c>
      <c r="K1883" s="123">
        <v>200</v>
      </c>
      <c r="L1883" s="123">
        <v>1234019.0160000001</v>
      </c>
      <c r="M1883" s="123">
        <v>200</v>
      </c>
      <c r="N1883" s="123"/>
      <c r="O1883" s="123"/>
      <c r="P1883" s="123"/>
      <c r="Q1883" s="123"/>
      <c r="R1883" s="9">
        <f t="shared" si="44"/>
        <v>3465147.8159999996</v>
      </c>
      <c r="S1883" s="123">
        <v>600</v>
      </c>
      <c r="T1883" s="17" t="s">
        <v>6389</v>
      </c>
      <c r="U1883" s="17"/>
      <c r="V1883" s="17"/>
    </row>
    <row r="1884" spans="1:22" ht="63" x14ac:dyDescent="0.25">
      <c r="A1884" s="1">
        <v>1877</v>
      </c>
      <c r="B1884" s="136" t="s">
        <v>6638</v>
      </c>
      <c r="C1884" s="247" t="s">
        <v>6625</v>
      </c>
      <c r="D1884" s="120" t="s">
        <v>6639</v>
      </c>
      <c r="E1884" s="120" t="s">
        <v>6640</v>
      </c>
      <c r="G1884" s="120" t="s">
        <v>169</v>
      </c>
      <c r="H1884" s="123">
        <v>1574533.28</v>
      </c>
      <c r="I1884" s="123">
        <v>16</v>
      </c>
      <c r="J1884" s="123">
        <v>1684750.6096000001</v>
      </c>
      <c r="K1884" s="123">
        <v>16</v>
      </c>
      <c r="L1884" s="123">
        <v>1802683.1522720002</v>
      </c>
      <c r="M1884" s="123">
        <v>16</v>
      </c>
      <c r="N1884" s="123"/>
      <c r="O1884" s="123"/>
      <c r="P1884" s="123"/>
      <c r="Q1884" s="123"/>
      <c r="R1884" s="9">
        <f t="shared" si="44"/>
        <v>5061967.0418720003</v>
      </c>
      <c r="S1884" s="123">
        <v>48</v>
      </c>
      <c r="T1884" s="17" t="s">
        <v>6389</v>
      </c>
      <c r="U1884" s="17"/>
      <c r="V1884" s="17"/>
    </row>
    <row r="1885" spans="1:22" ht="126" x14ac:dyDescent="0.25">
      <c r="A1885" s="1">
        <v>1878</v>
      </c>
      <c r="B1885" s="137" t="s">
        <v>2925</v>
      </c>
      <c r="C1885" s="247" t="s">
        <v>6625</v>
      </c>
      <c r="D1885" s="138" t="s">
        <v>6641</v>
      </c>
      <c r="E1885" s="120" t="s">
        <v>6642</v>
      </c>
      <c r="G1885" s="120" t="s">
        <v>169</v>
      </c>
      <c r="H1885" s="123">
        <v>656983.15</v>
      </c>
      <c r="I1885" s="123">
        <v>5</v>
      </c>
      <c r="J1885" s="123">
        <v>702971.97050000005</v>
      </c>
      <c r="K1885" s="123">
        <v>5</v>
      </c>
      <c r="L1885" s="123">
        <v>752180.00843500008</v>
      </c>
      <c r="M1885" s="123">
        <v>5</v>
      </c>
      <c r="N1885" s="123"/>
      <c r="O1885" s="123"/>
      <c r="P1885" s="123"/>
      <c r="Q1885" s="123"/>
      <c r="R1885" s="9">
        <f t="shared" si="44"/>
        <v>2112135.1289350004</v>
      </c>
      <c r="S1885" s="123">
        <v>15</v>
      </c>
      <c r="T1885" s="17" t="s">
        <v>6389</v>
      </c>
      <c r="U1885" s="17"/>
      <c r="V1885" s="17"/>
    </row>
    <row r="1886" spans="1:22" ht="110.25" x14ac:dyDescent="0.25">
      <c r="A1886" s="1">
        <v>1879</v>
      </c>
      <c r="B1886" s="137" t="s">
        <v>2925</v>
      </c>
      <c r="C1886" s="247" t="s">
        <v>6625</v>
      </c>
      <c r="D1886" s="138" t="s">
        <v>6643</v>
      </c>
      <c r="E1886" s="120" t="s">
        <v>6644</v>
      </c>
      <c r="G1886" s="120" t="s">
        <v>169</v>
      </c>
      <c r="H1886" s="248">
        <v>905108.5</v>
      </c>
      <c r="I1886" s="123">
        <v>5</v>
      </c>
      <c r="J1886" s="123">
        <v>968466.09500000009</v>
      </c>
      <c r="K1886" s="123">
        <v>5</v>
      </c>
      <c r="L1886" s="123">
        <v>1036258.7216500002</v>
      </c>
      <c r="M1886" s="123">
        <v>5</v>
      </c>
      <c r="N1886" s="123"/>
      <c r="O1886" s="123"/>
      <c r="P1886" s="123"/>
      <c r="Q1886" s="123"/>
      <c r="R1886" s="9">
        <f t="shared" si="44"/>
        <v>2909833.3166500004</v>
      </c>
      <c r="S1886" s="123">
        <v>15</v>
      </c>
      <c r="T1886" s="17" t="s">
        <v>6389</v>
      </c>
      <c r="U1886" s="17"/>
      <c r="V1886" s="17"/>
    </row>
    <row r="1887" spans="1:22" ht="141.75" x14ac:dyDescent="0.25">
      <c r="A1887" s="1">
        <v>1880</v>
      </c>
      <c r="B1887" s="137" t="s">
        <v>2925</v>
      </c>
      <c r="C1887" s="247" t="s">
        <v>6625</v>
      </c>
      <c r="D1887" s="138" t="s">
        <v>6645</v>
      </c>
      <c r="E1887" s="120" t="s">
        <v>6646</v>
      </c>
      <c r="G1887" s="120" t="s">
        <v>169</v>
      </c>
      <c r="H1887" s="248">
        <v>1160668.8</v>
      </c>
      <c r="I1887" s="123">
        <v>5</v>
      </c>
      <c r="J1887" s="123">
        <v>1241915.6160000002</v>
      </c>
      <c r="K1887" s="123">
        <v>5</v>
      </c>
      <c r="L1887" s="123">
        <v>1328849.7091200002</v>
      </c>
      <c r="M1887" s="123">
        <v>5</v>
      </c>
      <c r="N1887" s="123"/>
      <c r="O1887" s="123"/>
      <c r="P1887" s="123"/>
      <c r="Q1887" s="123"/>
      <c r="R1887" s="9">
        <f t="shared" si="44"/>
        <v>3731434.1251200004</v>
      </c>
      <c r="S1887" s="123">
        <v>15</v>
      </c>
      <c r="T1887" s="17" t="s">
        <v>6389</v>
      </c>
      <c r="U1887" s="17"/>
      <c r="V1887" s="17"/>
    </row>
    <row r="1888" spans="1:22" ht="126" x14ac:dyDescent="0.25">
      <c r="A1888" s="1">
        <v>1881</v>
      </c>
      <c r="B1888" s="137" t="s">
        <v>6647</v>
      </c>
      <c r="C1888" s="247" t="s">
        <v>6625</v>
      </c>
      <c r="D1888" s="138" t="s">
        <v>6648</v>
      </c>
      <c r="E1888" s="120" t="s">
        <v>6649</v>
      </c>
      <c r="G1888" s="120" t="s">
        <v>169</v>
      </c>
      <c r="H1888" s="248">
        <v>738292.8</v>
      </c>
      <c r="I1888" s="123">
        <v>5</v>
      </c>
      <c r="J1888" s="123">
        <v>789973.29600000009</v>
      </c>
      <c r="K1888" s="123">
        <v>5</v>
      </c>
      <c r="L1888" s="123">
        <v>845271.4267200001</v>
      </c>
      <c r="M1888" s="123">
        <v>5</v>
      </c>
      <c r="N1888" s="123"/>
      <c r="O1888" s="123"/>
      <c r="P1888" s="123"/>
      <c r="Q1888" s="123"/>
      <c r="R1888" s="9">
        <f t="shared" si="44"/>
        <v>2373537.5227200002</v>
      </c>
      <c r="S1888" s="123">
        <v>15</v>
      </c>
      <c r="T1888" s="17" t="s">
        <v>6389</v>
      </c>
      <c r="U1888" s="129"/>
      <c r="V1888" s="129"/>
    </row>
    <row r="1889" spans="1:16381" s="55" customFormat="1" ht="47.25" customHeight="1" x14ac:dyDescent="0.25">
      <c r="A1889" s="1">
        <v>1882</v>
      </c>
      <c r="B1889" s="81" t="s">
        <v>6650</v>
      </c>
      <c r="C1889" s="20" t="s">
        <v>6651</v>
      </c>
      <c r="D1889" s="20" t="s">
        <v>6652</v>
      </c>
      <c r="E1889" s="1" t="s">
        <v>16</v>
      </c>
      <c r="F1889" s="5" t="s">
        <v>6653</v>
      </c>
      <c r="G1889" s="1" t="s">
        <v>17</v>
      </c>
      <c r="H1889" s="1">
        <v>482549760</v>
      </c>
      <c r="I1889" s="1">
        <v>422400</v>
      </c>
      <c r="J1889" s="1">
        <v>482549760</v>
      </c>
      <c r="K1889" s="1">
        <v>422400</v>
      </c>
      <c r="L1889" s="1">
        <v>482549760</v>
      </c>
      <c r="M1889" s="1">
        <v>422400</v>
      </c>
      <c r="N1889" s="25"/>
      <c r="O1889" s="25"/>
      <c r="R1889" s="9">
        <f t="shared" si="44"/>
        <v>1447649280</v>
      </c>
      <c r="S1889" s="1">
        <v>1689600</v>
      </c>
      <c r="T1889" s="1" t="s">
        <v>6654</v>
      </c>
      <c r="U1889" s="1" t="s">
        <v>6655</v>
      </c>
      <c r="V1889" s="1" t="s">
        <v>6656</v>
      </c>
    </row>
    <row r="1890" spans="1:16381" s="55" customFormat="1" ht="31.5" customHeight="1" x14ac:dyDescent="0.25">
      <c r="A1890" s="1">
        <v>1883</v>
      </c>
      <c r="B1890" s="81" t="s">
        <v>325</v>
      </c>
      <c r="C1890" s="20" t="s">
        <v>6657</v>
      </c>
      <c r="D1890" s="20" t="s">
        <v>6658</v>
      </c>
      <c r="E1890" s="1" t="s">
        <v>16</v>
      </c>
      <c r="F1890" s="5" t="s">
        <v>6659</v>
      </c>
      <c r="G1890" s="1" t="s">
        <v>17</v>
      </c>
      <c r="H1890" s="1">
        <v>316673280</v>
      </c>
      <c r="I1890" s="1">
        <v>211200</v>
      </c>
      <c r="J1890" s="1">
        <v>316673280</v>
      </c>
      <c r="K1890" s="1">
        <v>211200</v>
      </c>
      <c r="L1890" s="1">
        <v>316673280</v>
      </c>
      <c r="M1890" s="1">
        <v>211200</v>
      </c>
      <c r="N1890" s="25"/>
      <c r="O1890" s="25"/>
      <c r="R1890" s="9">
        <f t="shared" si="44"/>
        <v>950019840</v>
      </c>
      <c r="S1890" s="1">
        <v>844800</v>
      </c>
      <c r="T1890" s="1" t="s">
        <v>6654</v>
      </c>
      <c r="U1890" s="1" t="s">
        <v>19</v>
      </c>
      <c r="V1890" s="1" t="s">
        <v>6660</v>
      </c>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c r="BY1890" s="24"/>
      <c r="BZ1890" s="24"/>
      <c r="CA1890" s="24"/>
      <c r="CB1890" s="24"/>
      <c r="CC1890" s="24"/>
      <c r="CD1890" s="24"/>
      <c r="CE1890" s="24"/>
      <c r="CF1890" s="24"/>
      <c r="CG1890" s="24"/>
      <c r="CH1890" s="24"/>
      <c r="CI1890" s="24"/>
      <c r="CJ1890" s="24"/>
      <c r="CK1890" s="24"/>
      <c r="CL1890" s="24"/>
      <c r="CM1890" s="24"/>
      <c r="CN1890" s="24"/>
      <c r="CO1890" s="24"/>
      <c r="CP1890" s="24"/>
      <c r="CQ1890" s="24"/>
      <c r="CR1890" s="24"/>
      <c r="CS1890" s="24"/>
      <c r="CT1890" s="24"/>
      <c r="CU1890" s="24"/>
      <c r="CV1890" s="24"/>
      <c r="CW1890" s="24"/>
      <c r="CX1890" s="24"/>
      <c r="CY1890" s="24"/>
      <c r="CZ1890" s="24"/>
      <c r="DA1890" s="24"/>
      <c r="DB1890" s="24"/>
      <c r="DC1890" s="24"/>
      <c r="DD1890" s="24"/>
      <c r="DE1890" s="24"/>
      <c r="DF1890" s="24"/>
      <c r="DG1890" s="24"/>
      <c r="DH1890" s="24"/>
      <c r="DI1890" s="24"/>
      <c r="DJ1890" s="24"/>
      <c r="DK1890" s="24"/>
      <c r="DL1890" s="24"/>
      <c r="DM1890" s="24"/>
      <c r="DN1890" s="24"/>
      <c r="DO1890" s="24"/>
      <c r="DP1890" s="24"/>
      <c r="DQ1890" s="24"/>
      <c r="DR1890" s="24"/>
      <c r="DS1890" s="24"/>
      <c r="DT1890" s="24"/>
      <c r="DU1890" s="24"/>
      <c r="DV1890" s="24"/>
      <c r="DW1890" s="24"/>
      <c r="DX1890" s="24"/>
      <c r="DY1890" s="24"/>
      <c r="DZ1890" s="24"/>
      <c r="EA1890" s="24"/>
      <c r="EB1890" s="24"/>
      <c r="EC1890" s="24"/>
      <c r="ED1890" s="24"/>
      <c r="EE1890" s="24"/>
      <c r="EF1890" s="24"/>
      <c r="EG1890" s="24"/>
      <c r="EH1890" s="24"/>
      <c r="EI1890" s="24"/>
      <c r="EJ1890" s="24"/>
      <c r="EK1890" s="24"/>
      <c r="EL1890" s="24"/>
      <c r="EM1890" s="24"/>
      <c r="EN1890" s="24"/>
      <c r="EO1890" s="24"/>
      <c r="EP1890" s="24"/>
      <c r="EQ1890" s="24"/>
      <c r="ER1890" s="24"/>
      <c r="ES1890" s="24"/>
      <c r="ET1890" s="24"/>
      <c r="EU1890" s="24"/>
      <c r="EV1890" s="24"/>
      <c r="EW1890" s="24"/>
      <c r="EX1890" s="24"/>
      <c r="EY1890" s="24"/>
      <c r="EZ1890" s="24"/>
      <c r="FA1890" s="24"/>
      <c r="FB1890" s="24"/>
      <c r="FC1890" s="24"/>
      <c r="FD1890" s="24"/>
      <c r="FE1890" s="24"/>
      <c r="FF1890" s="24"/>
      <c r="FG1890" s="24"/>
      <c r="FH1890" s="24"/>
      <c r="FI1890" s="24"/>
      <c r="FJ1890" s="24"/>
      <c r="FK1890" s="24"/>
      <c r="FL1890" s="24"/>
      <c r="FM1890" s="24"/>
      <c r="FN1890" s="24"/>
      <c r="FO1890" s="24"/>
      <c r="FP1890" s="24"/>
      <c r="FQ1890" s="24"/>
      <c r="FR1890" s="24"/>
      <c r="FS1890" s="24"/>
      <c r="FT1890" s="24"/>
      <c r="FU1890" s="24"/>
      <c r="FV1890" s="24"/>
      <c r="FW1890" s="24"/>
      <c r="FX1890" s="24"/>
      <c r="FY1890" s="24"/>
      <c r="FZ1890" s="24"/>
      <c r="GA1890" s="24"/>
      <c r="GB1890" s="24"/>
      <c r="GC1890" s="24"/>
      <c r="GD1890" s="24"/>
      <c r="GE1890" s="24"/>
      <c r="GF1890" s="24"/>
      <c r="GG1890" s="24"/>
      <c r="GH1890" s="24"/>
      <c r="GI1890" s="24"/>
      <c r="GJ1890" s="24"/>
      <c r="GK1890" s="24"/>
      <c r="GL1890" s="24"/>
      <c r="GM1890" s="24"/>
      <c r="GN1890" s="24"/>
      <c r="GO1890" s="24"/>
      <c r="GP1890" s="24"/>
      <c r="GQ1890" s="24"/>
      <c r="GR1890" s="24"/>
      <c r="GS1890" s="24"/>
      <c r="GT1890" s="24"/>
      <c r="GU1890" s="24"/>
      <c r="GV1890" s="24"/>
      <c r="GW1890" s="24"/>
      <c r="GX1890" s="24"/>
      <c r="GY1890" s="24"/>
      <c r="GZ1890" s="24"/>
      <c r="HA1890" s="24"/>
      <c r="HB1890" s="24"/>
      <c r="HC1890" s="24"/>
      <c r="HD1890" s="24"/>
      <c r="HE1890" s="24"/>
      <c r="HF1890" s="24"/>
      <c r="HG1890" s="24"/>
      <c r="HH1890" s="24"/>
      <c r="HI1890" s="24"/>
      <c r="HJ1890" s="24"/>
      <c r="HK1890" s="24"/>
      <c r="HL1890" s="24"/>
      <c r="HM1890" s="24"/>
      <c r="HN1890" s="24"/>
      <c r="HO1890" s="24"/>
      <c r="HP1890" s="24"/>
      <c r="HQ1890" s="24"/>
      <c r="HR1890" s="24"/>
      <c r="HS1890" s="24"/>
      <c r="HT1890" s="24"/>
      <c r="HU1890" s="24"/>
      <c r="HV1890" s="24"/>
      <c r="HW1890" s="24"/>
      <c r="HX1890" s="24"/>
      <c r="HY1890" s="24"/>
      <c r="HZ1890" s="24"/>
      <c r="IA1890" s="24"/>
      <c r="IB1890" s="24"/>
      <c r="IC1890" s="24"/>
      <c r="ID1890" s="24"/>
      <c r="IE1890" s="24"/>
      <c r="IF1890" s="24"/>
      <c r="IG1890" s="24"/>
      <c r="IH1890" s="24"/>
      <c r="II1890" s="24"/>
      <c r="IJ1890" s="24"/>
      <c r="IK1890" s="24"/>
      <c r="IL1890" s="24"/>
      <c r="IM1890" s="24"/>
      <c r="IN1890" s="24"/>
      <c r="IO1890" s="24"/>
      <c r="IP1890" s="24"/>
      <c r="IQ1890" s="24"/>
      <c r="IR1890" s="24"/>
      <c r="IS1890" s="24"/>
      <c r="IT1890" s="24"/>
      <c r="IU1890" s="24"/>
      <c r="IV1890" s="24"/>
      <c r="IW1890" s="24"/>
      <c r="IX1890" s="24"/>
      <c r="IY1890" s="24"/>
      <c r="IZ1890" s="24"/>
      <c r="JA1890" s="24"/>
      <c r="JB1890" s="24"/>
      <c r="JC1890" s="24"/>
      <c r="JD1890" s="24"/>
      <c r="JE1890" s="24"/>
      <c r="JF1890" s="24"/>
      <c r="JG1890" s="24"/>
      <c r="JH1890" s="24"/>
      <c r="JI1890" s="24"/>
      <c r="JJ1890" s="24"/>
      <c r="JK1890" s="24"/>
      <c r="JL1890" s="24"/>
      <c r="JM1890" s="24"/>
      <c r="JN1890" s="24"/>
      <c r="JO1890" s="24"/>
      <c r="JP1890" s="24"/>
      <c r="JQ1890" s="24"/>
      <c r="JR1890" s="24"/>
      <c r="JS1890" s="24"/>
      <c r="JT1890" s="24"/>
      <c r="JU1890" s="24"/>
      <c r="JV1890" s="24"/>
      <c r="JW1890" s="24"/>
      <c r="JX1890" s="24"/>
      <c r="JY1890" s="24"/>
      <c r="JZ1890" s="24"/>
      <c r="KA1890" s="24"/>
      <c r="KB1890" s="24"/>
      <c r="KC1890" s="24"/>
      <c r="KD1890" s="24"/>
      <c r="KE1890" s="24"/>
      <c r="KF1890" s="24"/>
      <c r="KG1890" s="24"/>
      <c r="KH1890" s="24"/>
      <c r="KI1890" s="24"/>
      <c r="KJ1890" s="24"/>
      <c r="KK1890" s="24"/>
      <c r="KL1890" s="24"/>
      <c r="KM1890" s="24"/>
      <c r="KN1890" s="24"/>
      <c r="KO1890" s="24"/>
      <c r="KP1890" s="24"/>
      <c r="KQ1890" s="24"/>
      <c r="KR1890" s="24"/>
      <c r="KS1890" s="24"/>
      <c r="KT1890" s="24"/>
      <c r="KU1890" s="24"/>
      <c r="KV1890" s="24"/>
      <c r="KW1890" s="24"/>
      <c r="KX1890" s="24"/>
      <c r="KY1890" s="24"/>
      <c r="KZ1890" s="24"/>
      <c r="LA1890" s="24"/>
      <c r="LB1890" s="24"/>
      <c r="LC1890" s="24"/>
      <c r="LD1890" s="24"/>
      <c r="LE1890" s="24"/>
      <c r="LF1890" s="24"/>
      <c r="LG1890" s="24"/>
      <c r="LH1890" s="24"/>
      <c r="LI1890" s="24"/>
      <c r="LJ1890" s="24"/>
      <c r="LK1890" s="24"/>
      <c r="LL1890" s="24"/>
      <c r="LM1890" s="24"/>
      <c r="LN1890" s="24"/>
      <c r="LO1890" s="24"/>
      <c r="LP1890" s="24"/>
      <c r="LQ1890" s="24"/>
      <c r="LR1890" s="24"/>
      <c r="LS1890" s="24"/>
      <c r="LT1890" s="24"/>
      <c r="LU1890" s="24"/>
      <c r="LV1890" s="24"/>
      <c r="LW1890" s="24"/>
      <c r="LX1890" s="24"/>
      <c r="LY1890" s="24"/>
      <c r="LZ1890" s="24"/>
      <c r="MA1890" s="24"/>
      <c r="MB1890" s="24"/>
      <c r="MC1890" s="24"/>
      <c r="MD1890" s="24"/>
      <c r="ME1890" s="24"/>
      <c r="MF1890" s="24"/>
      <c r="MG1890" s="24"/>
      <c r="MH1890" s="24"/>
      <c r="MI1890" s="24"/>
      <c r="MJ1890" s="24"/>
      <c r="MK1890" s="24"/>
      <c r="ML1890" s="24"/>
      <c r="MM1890" s="24"/>
      <c r="MN1890" s="24"/>
      <c r="MO1890" s="24"/>
      <c r="MP1890" s="24"/>
      <c r="MQ1890" s="24"/>
      <c r="MR1890" s="24"/>
      <c r="MS1890" s="24"/>
      <c r="MT1890" s="24"/>
      <c r="MU1890" s="24"/>
      <c r="MV1890" s="24"/>
      <c r="MW1890" s="24"/>
      <c r="MX1890" s="24"/>
      <c r="MY1890" s="24"/>
      <c r="MZ1890" s="24"/>
      <c r="NA1890" s="24"/>
      <c r="NB1890" s="24"/>
      <c r="NC1890" s="24"/>
      <c r="ND1890" s="24"/>
      <c r="NE1890" s="24"/>
      <c r="NF1890" s="24"/>
      <c r="NG1890" s="24"/>
      <c r="NH1890" s="24"/>
      <c r="NI1890" s="24"/>
      <c r="NJ1890" s="24"/>
      <c r="NK1890" s="24"/>
      <c r="NL1890" s="24"/>
      <c r="NM1890" s="24"/>
      <c r="NN1890" s="24"/>
      <c r="NO1890" s="24"/>
      <c r="NP1890" s="24"/>
      <c r="NQ1890" s="24"/>
      <c r="NR1890" s="24"/>
      <c r="NS1890" s="24"/>
      <c r="NT1890" s="24"/>
      <c r="NU1890" s="24"/>
      <c r="NV1890" s="24"/>
      <c r="NW1890" s="24"/>
      <c r="NX1890" s="24"/>
      <c r="NY1890" s="24"/>
      <c r="NZ1890" s="24"/>
      <c r="OA1890" s="24"/>
      <c r="OB1890" s="24"/>
      <c r="OC1890" s="24"/>
      <c r="OD1890" s="24"/>
      <c r="OE1890" s="24"/>
      <c r="OF1890" s="24"/>
      <c r="OG1890" s="24"/>
      <c r="OH1890" s="24"/>
      <c r="OI1890" s="24"/>
      <c r="OJ1890" s="24"/>
      <c r="OK1890" s="24"/>
      <c r="OL1890" s="24"/>
      <c r="OM1890" s="24"/>
      <c r="ON1890" s="24"/>
      <c r="OO1890" s="24"/>
      <c r="OP1890" s="24"/>
      <c r="OQ1890" s="24"/>
      <c r="OR1890" s="24"/>
      <c r="OS1890" s="24"/>
      <c r="OT1890" s="24"/>
      <c r="OU1890" s="24"/>
      <c r="OV1890" s="24"/>
      <c r="OW1890" s="24"/>
      <c r="OX1890" s="24"/>
      <c r="OY1890" s="24"/>
      <c r="OZ1890" s="24"/>
      <c r="PA1890" s="24"/>
      <c r="PB1890" s="24"/>
      <c r="PC1890" s="24"/>
      <c r="PD1890" s="24"/>
      <c r="PE1890" s="24"/>
      <c r="PF1890" s="24"/>
      <c r="PG1890" s="24"/>
      <c r="PH1890" s="24"/>
      <c r="PI1890" s="24"/>
      <c r="PJ1890" s="24"/>
      <c r="PK1890" s="24"/>
      <c r="PL1890" s="24"/>
      <c r="PM1890" s="24"/>
      <c r="PN1890" s="24"/>
      <c r="PO1890" s="24"/>
      <c r="PP1890" s="24"/>
      <c r="PQ1890" s="24"/>
      <c r="PR1890" s="24"/>
      <c r="PS1890" s="24"/>
      <c r="PT1890" s="24"/>
      <c r="PU1890" s="24"/>
      <c r="PV1890" s="24"/>
      <c r="PW1890" s="24"/>
      <c r="PX1890" s="24"/>
      <c r="PY1890" s="24"/>
      <c r="PZ1890" s="24"/>
      <c r="QA1890" s="24"/>
      <c r="QB1890" s="24"/>
      <c r="QC1890" s="24"/>
      <c r="QD1890" s="24"/>
      <c r="QE1890" s="24"/>
      <c r="QF1890" s="24"/>
      <c r="QG1890" s="24"/>
      <c r="QH1890" s="24"/>
      <c r="QI1890" s="24"/>
      <c r="QJ1890" s="24"/>
      <c r="QK1890" s="24"/>
      <c r="QL1890" s="24"/>
      <c r="QM1890" s="24"/>
      <c r="QN1890" s="24"/>
      <c r="QO1890" s="24"/>
      <c r="QP1890" s="24"/>
      <c r="QQ1890" s="24"/>
      <c r="QR1890" s="24"/>
      <c r="QS1890" s="24"/>
      <c r="QT1890" s="24"/>
      <c r="QU1890" s="24"/>
      <c r="QV1890" s="24"/>
      <c r="QW1890" s="24"/>
      <c r="QX1890" s="24"/>
      <c r="QY1890" s="24"/>
      <c r="QZ1890" s="24"/>
      <c r="RA1890" s="24"/>
      <c r="RB1890" s="24"/>
      <c r="RC1890" s="24"/>
      <c r="RD1890" s="24"/>
      <c r="RE1890" s="24"/>
      <c r="RF1890" s="24"/>
      <c r="RG1890" s="24"/>
      <c r="RH1890" s="24"/>
      <c r="RI1890" s="24"/>
      <c r="RJ1890" s="24"/>
      <c r="RK1890" s="24"/>
      <c r="RL1890" s="24"/>
      <c r="RM1890" s="24"/>
      <c r="RN1890" s="24"/>
      <c r="RO1890" s="24"/>
      <c r="RP1890" s="24"/>
      <c r="RQ1890" s="24"/>
      <c r="RR1890" s="24"/>
      <c r="RS1890" s="24"/>
      <c r="RT1890" s="24"/>
      <c r="RU1890" s="24"/>
      <c r="RV1890" s="24"/>
      <c r="RW1890" s="24"/>
      <c r="RX1890" s="24"/>
      <c r="RY1890" s="24"/>
      <c r="RZ1890" s="24"/>
      <c r="SA1890" s="24"/>
      <c r="SB1890" s="24"/>
      <c r="SC1890" s="24"/>
      <c r="SD1890" s="24"/>
      <c r="SE1890" s="24"/>
      <c r="SF1890" s="24"/>
      <c r="SG1890" s="24"/>
      <c r="SH1890" s="24"/>
      <c r="SI1890" s="24"/>
      <c r="SJ1890" s="24"/>
      <c r="SK1890" s="24"/>
      <c r="SL1890" s="24"/>
      <c r="SM1890" s="24"/>
      <c r="SN1890" s="24"/>
      <c r="SO1890" s="24"/>
      <c r="SP1890" s="24"/>
      <c r="SQ1890" s="24"/>
      <c r="SR1890" s="24"/>
      <c r="SS1890" s="24"/>
      <c r="ST1890" s="24"/>
      <c r="SU1890" s="24"/>
      <c r="SV1890" s="24"/>
      <c r="SW1890" s="24"/>
      <c r="SX1890" s="24"/>
      <c r="SY1890" s="24"/>
      <c r="SZ1890" s="24"/>
      <c r="TA1890" s="24"/>
      <c r="TB1890" s="24"/>
      <c r="TC1890" s="24"/>
      <c r="TD1890" s="24"/>
      <c r="TE1890" s="24"/>
      <c r="TF1890" s="24"/>
      <c r="TG1890" s="24"/>
      <c r="TH1890" s="24"/>
      <c r="TI1890" s="24"/>
      <c r="TJ1890" s="24"/>
      <c r="TK1890" s="24"/>
      <c r="TL1890" s="24"/>
      <c r="TM1890" s="24"/>
      <c r="TN1890" s="24"/>
      <c r="TO1890" s="24"/>
      <c r="TP1890" s="24"/>
      <c r="TQ1890" s="24"/>
      <c r="TR1890" s="24"/>
      <c r="TS1890" s="24"/>
      <c r="TT1890" s="24"/>
      <c r="TU1890" s="24"/>
      <c r="TV1890" s="24"/>
      <c r="TW1890" s="24"/>
      <c r="TX1890" s="24"/>
      <c r="TY1890" s="24"/>
      <c r="TZ1890" s="24"/>
      <c r="UA1890" s="24"/>
      <c r="UB1890" s="24"/>
      <c r="UC1890" s="24"/>
      <c r="UD1890" s="24"/>
      <c r="UE1890" s="24"/>
      <c r="UF1890" s="24"/>
      <c r="UG1890" s="24"/>
      <c r="UH1890" s="24"/>
      <c r="UI1890" s="24"/>
      <c r="UJ1890" s="24"/>
      <c r="UK1890" s="24"/>
      <c r="UL1890" s="24"/>
      <c r="UM1890" s="24"/>
      <c r="UN1890" s="24"/>
      <c r="UO1890" s="24"/>
      <c r="UP1890" s="24"/>
      <c r="UQ1890" s="24"/>
      <c r="UR1890" s="24"/>
      <c r="US1890" s="24"/>
      <c r="UT1890" s="24"/>
      <c r="UU1890" s="24"/>
      <c r="UV1890" s="24"/>
      <c r="UW1890" s="24"/>
      <c r="UX1890" s="24"/>
      <c r="UY1890" s="24"/>
      <c r="UZ1890" s="24"/>
      <c r="VA1890" s="24"/>
      <c r="VB1890" s="24"/>
      <c r="VC1890" s="24"/>
      <c r="VD1890" s="24"/>
      <c r="VE1890" s="24"/>
      <c r="VF1890" s="24"/>
      <c r="VG1890" s="24"/>
      <c r="VH1890" s="24"/>
      <c r="VI1890" s="24"/>
      <c r="VJ1890" s="24"/>
      <c r="VK1890" s="24"/>
      <c r="VL1890" s="24"/>
      <c r="VM1890" s="24"/>
      <c r="VN1890" s="24"/>
      <c r="VO1890" s="24"/>
      <c r="VP1890" s="24"/>
      <c r="VQ1890" s="24"/>
      <c r="VR1890" s="24"/>
      <c r="VS1890" s="24"/>
      <c r="VT1890" s="24"/>
      <c r="VU1890" s="24"/>
      <c r="VV1890" s="24"/>
      <c r="VW1890" s="24"/>
      <c r="VX1890" s="24"/>
      <c r="VY1890" s="24"/>
      <c r="VZ1890" s="24"/>
      <c r="WA1890" s="24"/>
      <c r="WB1890" s="24"/>
      <c r="WC1890" s="24"/>
      <c r="WD1890" s="24"/>
      <c r="WE1890" s="24"/>
      <c r="WF1890" s="24"/>
      <c r="WG1890" s="24"/>
      <c r="WH1890" s="24"/>
      <c r="WI1890" s="24"/>
      <c r="WJ1890" s="24"/>
      <c r="WK1890" s="24"/>
      <c r="WL1890" s="24"/>
      <c r="WM1890" s="24"/>
      <c r="WN1890" s="24"/>
      <c r="WO1890" s="24"/>
      <c r="WP1890" s="24"/>
      <c r="WQ1890" s="24"/>
      <c r="WR1890" s="24"/>
      <c r="WS1890" s="24"/>
      <c r="WT1890" s="24"/>
      <c r="WU1890" s="24"/>
      <c r="WV1890" s="24"/>
      <c r="WW1890" s="24"/>
      <c r="WX1890" s="24"/>
      <c r="WY1890" s="24"/>
      <c r="WZ1890" s="24"/>
      <c r="XA1890" s="24"/>
      <c r="XB1890" s="24"/>
      <c r="XC1890" s="24"/>
      <c r="XD1890" s="24"/>
      <c r="XE1890" s="24"/>
      <c r="XF1890" s="24"/>
      <c r="XG1890" s="24"/>
      <c r="XH1890" s="24"/>
      <c r="XI1890" s="24"/>
      <c r="XJ1890" s="24"/>
      <c r="XK1890" s="24"/>
      <c r="XL1890" s="24"/>
      <c r="XM1890" s="24"/>
      <c r="XN1890" s="24"/>
      <c r="XO1890" s="24"/>
      <c r="XP1890" s="24"/>
      <c r="XQ1890" s="24"/>
      <c r="XR1890" s="24"/>
      <c r="XS1890" s="24"/>
      <c r="XT1890" s="24"/>
      <c r="XU1890" s="24"/>
      <c r="XV1890" s="24"/>
      <c r="XW1890" s="24"/>
      <c r="XX1890" s="24"/>
      <c r="XY1890" s="24"/>
      <c r="XZ1890" s="24"/>
      <c r="YA1890" s="24"/>
      <c r="YB1890" s="24"/>
      <c r="YC1890" s="24"/>
      <c r="YD1890" s="24"/>
      <c r="YE1890" s="24"/>
      <c r="YF1890" s="24"/>
      <c r="YG1890" s="24"/>
      <c r="YH1890" s="24"/>
      <c r="YI1890" s="24"/>
      <c r="YJ1890" s="24"/>
      <c r="YK1890" s="24"/>
      <c r="YL1890" s="24"/>
      <c r="YM1890" s="24"/>
      <c r="YN1890" s="24"/>
      <c r="YO1890" s="24"/>
      <c r="YP1890" s="24"/>
      <c r="YQ1890" s="24"/>
      <c r="YR1890" s="24"/>
      <c r="YS1890" s="24"/>
      <c r="YT1890" s="24"/>
      <c r="YU1890" s="24"/>
      <c r="YV1890" s="24"/>
      <c r="YW1890" s="24"/>
      <c r="YX1890" s="24"/>
      <c r="YY1890" s="24"/>
      <c r="YZ1890" s="24"/>
      <c r="ZA1890" s="24"/>
      <c r="ZB1890" s="24"/>
      <c r="ZC1890" s="24"/>
      <c r="ZD1890" s="24"/>
      <c r="ZE1890" s="24"/>
      <c r="ZF1890" s="24"/>
      <c r="ZG1890" s="24"/>
      <c r="ZH1890" s="24"/>
      <c r="ZI1890" s="24"/>
      <c r="ZJ1890" s="24"/>
      <c r="ZK1890" s="24"/>
      <c r="ZL1890" s="24"/>
      <c r="ZM1890" s="24"/>
      <c r="ZN1890" s="24"/>
      <c r="ZO1890" s="24"/>
      <c r="ZP1890" s="24"/>
      <c r="ZQ1890" s="24"/>
      <c r="ZR1890" s="24"/>
      <c r="ZS1890" s="24"/>
      <c r="ZT1890" s="24"/>
      <c r="ZU1890" s="24"/>
      <c r="ZV1890" s="24"/>
      <c r="ZW1890" s="24"/>
      <c r="ZX1890" s="24"/>
      <c r="ZY1890" s="24"/>
      <c r="ZZ1890" s="24"/>
      <c r="AAA1890" s="24"/>
      <c r="AAB1890" s="24"/>
      <c r="AAC1890" s="24"/>
      <c r="AAD1890" s="24"/>
      <c r="AAE1890" s="24"/>
      <c r="AAF1890" s="24"/>
      <c r="AAG1890" s="24"/>
      <c r="AAH1890" s="24"/>
      <c r="AAI1890" s="24"/>
      <c r="AAJ1890" s="24"/>
      <c r="AAK1890" s="24"/>
      <c r="AAL1890" s="24"/>
      <c r="AAM1890" s="24"/>
      <c r="AAN1890" s="24"/>
      <c r="AAO1890" s="24"/>
      <c r="AAP1890" s="24"/>
      <c r="AAQ1890" s="24"/>
      <c r="AAR1890" s="24"/>
      <c r="AAS1890" s="24"/>
      <c r="AAT1890" s="24"/>
      <c r="AAU1890" s="24"/>
      <c r="AAV1890" s="24"/>
      <c r="AAW1890" s="24"/>
      <c r="AAX1890" s="24"/>
      <c r="AAY1890" s="24"/>
      <c r="AAZ1890" s="24"/>
      <c r="ABA1890" s="24"/>
      <c r="ABB1890" s="24"/>
      <c r="ABC1890" s="24"/>
      <c r="ABD1890" s="24"/>
      <c r="ABE1890" s="24"/>
      <c r="ABF1890" s="24"/>
      <c r="ABG1890" s="24"/>
      <c r="ABH1890" s="24"/>
      <c r="ABI1890" s="24"/>
      <c r="ABJ1890" s="24"/>
      <c r="ABK1890" s="24"/>
      <c r="ABL1890" s="24"/>
      <c r="ABM1890" s="24"/>
      <c r="ABN1890" s="24"/>
      <c r="ABO1890" s="24"/>
      <c r="ABP1890" s="24"/>
      <c r="ABQ1890" s="24"/>
      <c r="ABR1890" s="24"/>
      <c r="ABS1890" s="24"/>
      <c r="ABT1890" s="24"/>
      <c r="ABU1890" s="24"/>
      <c r="ABV1890" s="24"/>
      <c r="ABW1890" s="24"/>
      <c r="ABX1890" s="24"/>
      <c r="ABY1890" s="24"/>
      <c r="ABZ1890" s="24"/>
      <c r="ACA1890" s="24"/>
      <c r="ACB1890" s="24"/>
      <c r="ACC1890" s="24"/>
      <c r="ACD1890" s="24"/>
      <c r="ACE1890" s="24"/>
      <c r="ACF1890" s="24"/>
      <c r="ACG1890" s="24"/>
      <c r="ACH1890" s="24"/>
      <c r="ACI1890" s="24"/>
      <c r="ACJ1890" s="24"/>
      <c r="ACK1890" s="24"/>
      <c r="ACL1890" s="24"/>
      <c r="ACM1890" s="24"/>
      <c r="ACN1890" s="24"/>
      <c r="ACO1890" s="24"/>
      <c r="ACP1890" s="24"/>
      <c r="ACQ1890" s="24"/>
      <c r="ACR1890" s="24"/>
      <c r="ACS1890" s="24"/>
      <c r="ACT1890" s="24"/>
      <c r="ACU1890" s="24"/>
      <c r="ACV1890" s="24"/>
      <c r="ACW1890" s="24"/>
      <c r="ACX1890" s="24"/>
      <c r="ACY1890" s="24"/>
      <c r="ACZ1890" s="24"/>
      <c r="ADA1890" s="24"/>
      <c r="ADB1890" s="24"/>
      <c r="ADC1890" s="24"/>
      <c r="ADD1890" s="24"/>
      <c r="ADE1890" s="24"/>
      <c r="ADF1890" s="24"/>
      <c r="ADG1890" s="24"/>
      <c r="ADH1890" s="24"/>
      <c r="ADI1890" s="24"/>
      <c r="ADJ1890" s="24"/>
      <c r="ADK1890" s="24"/>
      <c r="ADL1890" s="24"/>
      <c r="ADM1890" s="24"/>
      <c r="ADN1890" s="24"/>
      <c r="ADO1890" s="24"/>
      <c r="ADP1890" s="24"/>
      <c r="ADQ1890" s="24"/>
      <c r="ADR1890" s="24"/>
      <c r="ADS1890" s="24"/>
      <c r="ADT1890" s="24"/>
      <c r="ADU1890" s="24"/>
      <c r="ADV1890" s="24"/>
      <c r="ADW1890" s="24"/>
      <c r="ADX1890" s="24"/>
      <c r="ADY1890" s="24"/>
      <c r="ADZ1890" s="24"/>
      <c r="AEA1890" s="24"/>
      <c r="AEB1890" s="24"/>
      <c r="AEC1890" s="24"/>
      <c r="AED1890" s="24"/>
      <c r="AEE1890" s="24"/>
      <c r="AEF1890" s="24"/>
      <c r="AEG1890" s="24"/>
      <c r="AEH1890" s="24"/>
      <c r="AEI1890" s="24"/>
      <c r="AEJ1890" s="24"/>
      <c r="AEK1890" s="24"/>
      <c r="AEL1890" s="24"/>
      <c r="AEM1890" s="24"/>
      <c r="AEN1890" s="24"/>
      <c r="AEO1890" s="24"/>
      <c r="AEP1890" s="24"/>
      <c r="AEQ1890" s="24"/>
      <c r="AER1890" s="24"/>
      <c r="AES1890" s="24"/>
      <c r="AET1890" s="24"/>
      <c r="AEU1890" s="24"/>
      <c r="AEV1890" s="24"/>
      <c r="AEW1890" s="24"/>
      <c r="AEX1890" s="24"/>
      <c r="AEY1890" s="24"/>
      <c r="AEZ1890" s="24"/>
      <c r="AFA1890" s="24"/>
      <c r="AFB1890" s="24"/>
      <c r="AFC1890" s="24"/>
      <c r="AFD1890" s="24"/>
      <c r="AFE1890" s="24"/>
      <c r="AFF1890" s="24"/>
      <c r="AFG1890" s="24"/>
      <c r="AFH1890" s="24"/>
      <c r="AFI1890" s="24"/>
      <c r="AFJ1890" s="24"/>
      <c r="AFK1890" s="24"/>
      <c r="AFL1890" s="24"/>
      <c r="AFM1890" s="24"/>
      <c r="AFN1890" s="24"/>
      <c r="AFO1890" s="24"/>
      <c r="AFP1890" s="24"/>
      <c r="AFQ1890" s="24"/>
      <c r="AFR1890" s="24"/>
      <c r="AFS1890" s="24"/>
      <c r="AFT1890" s="24"/>
      <c r="AFU1890" s="24"/>
      <c r="AFV1890" s="24"/>
      <c r="AFW1890" s="24"/>
      <c r="AFX1890" s="24"/>
      <c r="AFY1890" s="24"/>
      <c r="AFZ1890" s="24"/>
      <c r="AGA1890" s="24"/>
      <c r="AGB1890" s="24"/>
      <c r="AGC1890" s="24"/>
      <c r="AGD1890" s="24"/>
      <c r="AGE1890" s="24"/>
      <c r="AGF1890" s="24"/>
      <c r="AGG1890" s="24"/>
      <c r="AGH1890" s="24"/>
      <c r="AGI1890" s="24"/>
      <c r="AGJ1890" s="24"/>
      <c r="AGK1890" s="24"/>
      <c r="AGL1890" s="24"/>
      <c r="AGM1890" s="24"/>
      <c r="AGN1890" s="24"/>
      <c r="AGO1890" s="24"/>
      <c r="AGP1890" s="24"/>
      <c r="AGQ1890" s="24"/>
      <c r="AGR1890" s="24"/>
      <c r="AGS1890" s="24"/>
      <c r="AGT1890" s="24"/>
      <c r="AGU1890" s="24"/>
      <c r="AGV1890" s="24"/>
      <c r="AGW1890" s="24"/>
      <c r="AGX1890" s="24"/>
      <c r="AGY1890" s="24"/>
      <c r="AGZ1890" s="24"/>
      <c r="AHA1890" s="24"/>
      <c r="AHB1890" s="24"/>
      <c r="AHC1890" s="24"/>
      <c r="AHD1890" s="24"/>
      <c r="AHE1890" s="24"/>
      <c r="AHF1890" s="24"/>
      <c r="AHG1890" s="24"/>
      <c r="AHH1890" s="24"/>
      <c r="AHI1890" s="24"/>
      <c r="AHJ1890" s="24"/>
      <c r="AHK1890" s="24"/>
      <c r="AHL1890" s="24"/>
      <c r="AHM1890" s="24"/>
      <c r="AHN1890" s="24"/>
      <c r="AHO1890" s="24"/>
      <c r="AHP1890" s="24"/>
      <c r="AHQ1890" s="24"/>
      <c r="AHR1890" s="24"/>
      <c r="AHS1890" s="24"/>
      <c r="AHT1890" s="24"/>
      <c r="AHU1890" s="24"/>
      <c r="AHV1890" s="24"/>
      <c r="AHW1890" s="24"/>
      <c r="AHX1890" s="24"/>
      <c r="AHY1890" s="24"/>
      <c r="AHZ1890" s="24"/>
      <c r="AIA1890" s="24"/>
      <c r="AIB1890" s="24"/>
      <c r="AIC1890" s="24"/>
      <c r="AID1890" s="24"/>
      <c r="AIE1890" s="24"/>
      <c r="AIF1890" s="24"/>
      <c r="AIG1890" s="24"/>
      <c r="AIH1890" s="24"/>
      <c r="AII1890" s="24"/>
      <c r="AIJ1890" s="24"/>
      <c r="AIK1890" s="24"/>
      <c r="AIL1890" s="24"/>
      <c r="AIM1890" s="24"/>
      <c r="AIN1890" s="24"/>
      <c r="AIO1890" s="24"/>
      <c r="AIP1890" s="24"/>
      <c r="AIQ1890" s="24"/>
      <c r="AIR1890" s="24"/>
      <c r="AIS1890" s="24"/>
      <c r="AIT1890" s="24"/>
      <c r="AIU1890" s="24"/>
      <c r="AIV1890" s="24"/>
      <c r="AIW1890" s="24"/>
      <c r="AIX1890" s="24"/>
      <c r="AIY1890" s="24"/>
      <c r="AIZ1890" s="24"/>
      <c r="AJA1890" s="24"/>
      <c r="AJB1890" s="24"/>
      <c r="AJC1890" s="24"/>
      <c r="AJD1890" s="24"/>
      <c r="AJE1890" s="24"/>
      <c r="AJF1890" s="24"/>
      <c r="AJG1890" s="24"/>
      <c r="AJH1890" s="24"/>
      <c r="AJI1890" s="24"/>
      <c r="AJJ1890" s="24"/>
      <c r="AJK1890" s="24"/>
      <c r="AJL1890" s="24"/>
      <c r="AJM1890" s="24"/>
      <c r="AJN1890" s="24"/>
      <c r="AJO1890" s="24"/>
      <c r="AJP1890" s="24"/>
      <c r="AJQ1890" s="24"/>
      <c r="AJR1890" s="24"/>
      <c r="AJS1890" s="24"/>
      <c r="AJT1890" s="24"/>
      <c r="AJU1890" s="24"/>
      <c r="AJV1890" s="24"/>
      <c r="AJW1890" s="24"/>
      <c r="AJX1890" s="24"/>
      <c r="AJY1890" s="24"/>
      <c r="AJZ1890" s="24"/>
      <c r="AKA1890" s="24"/>
      <c r="AKB1890" s="24"/>
      <c r="AKC1890" s="24"/>
      <c r="AKD1890" s="24"/>
      <c r="AKE1890" s="24"/>
      <c r="AKF1890" s="24"/>
      <c r="AKG1890" s="24"/>
      <c r="AKH1890" s="24"/>
      <c r="AKI1890" s="24"/>
      <c r="AKJ1890" s="24"/>
      <c r="AKK1890" s="24"/>
      <c r="AKL1890" s="24"/>
      <c r="AKM1890" s="24"/>
      <c r="AKN1890" s="24"/>
      <c r="AKO1890" s="24"/>
      <c r="AKP1890" s="24"/>
      <c r="AKQ1890" s="24"/>
      <c r="AKR1890" s="24"/>
      <c r="AKS1890" s="24"/>
      <c r="AKT1890" s="24"/>
      <c r="AKU1890" s="24"/>
      <c r="AKV1890" s="24"/>
      <c r="AKW1890" s="24"/>
      <c r="AKX1890" s="24"/>
      <c r="AKY1890" s="24"/>
      <c r="AKZ1890" s="24"/>
      <c r="ALA1890" s="24"/>
      <c r="ALB1890" s="24"/>
      <c r="ALC1890" s="24"/>
      <c r="ALD1890" s="24"/>
      <c r="ALE1890" s="24"/>
      <c r="ALF1890" s="24"/>
      <c r="ALG1890" s="24"/>
      <c r="ALH1890" s="24"/>
      <c r="ALI1890" s="24"/>
      <c r="ALJ1890" s="24"/>
      <c r="ALK1890" s="24"/>
      <c r="ALL1890" s="24"/>
      <c r="ALM1890" s="24"/>
      <c r="ALN1890" s="24"/>
      <c r="ALO1890" s="24"/>
      <c r="ALP1890" s="24"/>
      <c r="ALQ1890" s="24"/>
      <c r="ALR1890" s="24"/>
      <c r="ALS1890" s="24"/>
      <c r="ALT1890" s="24"/>
      <c r="ALU1890" s="24"/>
      <c r="ALV1890" s="24"/>
      <c r="ALW1890" s="24"/>
      <c r="ALX1890" s="24"/>
      <c r="ALY1890" s="24"/>
      <c r="ALZ1890" s="24"/>
      <c r="AMA1890" s="24"/>
      <c r="AMB1890" s="24"/>
      <c r="AMC1890" s="24"/>
      <c r="AMD1890" s="24"/>
      <c r="AME1890" s="24"/>
      <c r="AMF1890" s="24"/>
      <c r="AMG1890" s="24"/>
      <c r="AMH1890" s="24"/>
      <c r="AMI1890" s="24"/>
      <c r="AMJ1890" s="24"/>
      <c r="AMK1890" s="24"/>
      <c r="AML1890" s="24"/>
      <c r="AMM1890" s="24"/>
      <c r="AMN1890" s="24"/>
      <c r="AMO1890" s="24"/>
      <c r="AMP1890" s="24"/>
      <c r="AMQ1890" s="24"/>
      <c r="AMR1890" s="24"/>
      <c r="AMS1890" s="24"/>
      <c r="AMT1890" s="24"/>
      <c r="AMU1890" s="24"/>
      <c r="AMV1890" s="24"/>
      <c r="AMW1890" s="24"/>
      <c r="AMX1890" s="24"/>
      <c r="AMY1890" s="24"/>
      <c r="AMZ1890" s="24"/>
      <c r="ANA1890" s="24"/>
      <c r="ANB1890" s="24"/>
      <c r="ANC1890" s="24"/>
      <c r="AND1890" s="24"/>
      <c r="ANE1890" s="24"/>
      <c r="ANF1890" s="24"/>
      <c r="ANG1890" s="24"/>
      <c r="ANH1890" s="24"/>
      <c r="ANI1890" s="24"/>
      <c r="ANJ1890" s="24"/>
      <c r="ANK1890" s="24"/>
      <c r="ANL1890" s="24"/>
      <c r="ANM1890" s="24"/>
      <c r="ANN1890" s="24"/>
      <c r="ANO1890" s="24"/>
      <c r="ANP1890" s="24"/>
      <c r="ANQ1890" s="24"/>
      <c r="ANR1890" s="24"/>
      <c r="ANS1890" s="24"/>
      <c r="ANT1890" s="24"/>
      <c r="ANU1890" s="24"/>
      <c r="ANV1890" s="24"/>
      <c r="ANW1890" s="24"/>
      <c r="ANX1890" s="24"/>
      <c r="ANY1890" s="24"/>
      <c r="ANZ1890" s="24"/>
      <c r="AOA1890" s="24"/>
      <c r="AOB1890" s="24"/>
      <c r="AOC1890" s="24"/>
      <c r="AOD1890" s="24"/>
      <c r="AOE1890" s="24"/>
      <c r="AOF1890" s="24"/>
      <c r="AOG1890" s="24"/>
      <c r="AOH1890" s="24"/>
      <c r="AOI1890" s="24"/>
      <c r="AOJ1890" s="24"/>
      <c r="AOK1890" s="24"/>
      <c r="AOL1890" s="24"/>
      <c r="AOM1890" s="24"/>
      <c r="AON1890" s="24"/>
      <c r="AOO1890" s="24"/>
      <c r="AOP1890" s="24"/>
      <c r="AOQ1890" s="24"/>
      <c r="AOR1890" s="24"/>
      <c r="AOS1890" s="24"/>
      <c r="AOT1890" s="24"/>
      <c r="AOU1890" s="24"/>
      <c r="AOV1890" s="24"/>
      <c r="AOW1890" s="24"/>
      <c r="AOX1890" s="24"/>
      <c r="AOY1890" s="24"/>
      <c r="AOZ1890" s="24"/>
      <c r="APA1890" s="24"/>
      <c r="APB1890" s="24"/>
      <c r="APC1890" s="24"/>
      <c r="APD1890" s="24"/>
      <c r="APE1890" s="24"/>
      <c r="APF1890" s="24"/>
      <c r="APG1890" s="24"/>
      <c r="APH1890" s="24"/>
      <c r="API1890" s="24"/>
      <c r="APJ1890" s="24"/>
      <c r="APK1890" s="24"/>
      <c r="APL1890" s="24"/>
      <c r="APM1890" s="24"/>
      <c r="APN1890" s="24"/>
      <c r="APO1890" s="24"/>
      <c r="APP1890" s="24"/>
      <c r="APQ1890" s="24"/>
      <c r="APR1890" s="24"/>
      <c r="APS1890" s="24"/>
      <c r="APT1890" s="24"/>
      <c r="APU1890" s="24"/>
      <c r="APV1890" s="24"/>
      <c r="APW1890" s="24"/>
      <c r="APX1890" s="24"/>
      <c r="APY1890" s="24"/>
      <c r="APZ1890" s="24"/>
      <c r="AQA1890" s="24"/>
      <c r="AQB1890" s="24"/>
      <c r="AQC1890" s="24"/>
      <c r="AQD1890" s="24"/>
      <c r="AQE1890" s="24"/>
      <c r="AQF1890" s="24"/>
      <c r="AQG1890" s="24"/>
      <c r="AQH1890" s="24"/>
      <c r="AQI1890" s="24"/>
      <c r="AQJ1890" s="24"/>
      <c r="AQK1890" s="24"/>
      <c r="AQL1890" s="24"/>
      <c r="AQM1890" s="24"/>
      <c r="AQN1890" s="24"/>
      <c r="AQO1890" s="24"/>
      <c r="AQP1890" s="24"/>
      <c r="AQQ1890" s="24"/>
      <c r="AQR1890" s="24"/>
      <c r="AQS1890" s="24"/>
      <c r="AQT1890" s="24"/>
      <c r="AQU1890" s="24"/>
      <c r="AQV1890" s="24"/>
      <c r="AQW1890" s="24"/>
      <c r="AQX1890" s="24"/>
      <c r="AQY1890" s="24"/>
      <c r="AQZ1890" s="24"/>
      <c r="ARA1890" s="24"/>
      <c r="ARB1890" s="24"/>
      <c r="ARC1890" s="24"/>
      <c r="ARD1890" s="24"/>
      <c r="ARE1890" s="24"/>
      <c r="ARF1890" s="24"/>
      <c r="ARG1890" s="24"/>
      <c r="ARH1890" s="24"/>
      <c r="ARI1890" s="24"/>
      <c r="ARJ1890" s="24"/>
      <c r="ARK1890" s="24"/>
      <c r="ARL1890" s="24"/>
      <c r="ARM1890" s="24"/>
      <c r="ARN1890" s="24"/>
      <c r="ARO1890" s="24"/>
      <c r="ARP1890" s="24"/>
      <c r="ARQ1890" s="24"/>
      <c r="ARR1890" s="24"/>
      <c r="ARS1890" s="24"/>
      <c r="ART1890" s="24"/>
      <c r="ARU1890" s="24"/>
      <c r="ARV1890" s="24"/>
      <c r="ARW1890" s="24"/>
      <c r="ARX1890" s="24"/>
      <c r="ARY1890" s="24"/>
      <c r="ARZ1890" s="24"/>
      <c r="ASA1890" s="24"/>
      <c r="ASB1890" s="24"/>
      <c r="ASC1890" s="24"/>
      <c r="ASD1890" s="24"/>
      <c r="ASE1890" s="24"/>
      <c r="ASF1890" s="24"/>
      <c r="ASG1890" s="24"/>
      <c r="ASH1890" s="24"/>
      <c r="ASI1890" s="24"/>
      <c r="ASJ1890" s="24"/>
      <c r="ASK1890" s="24"/>
      <c r="ASL1890" s="24"/>
      <c r="ASM1890" s="24"/>
      <c r="ASN1890" s="24"/>
      <c r="ASO1890" s="24"/>
      <c r="ASP1890" s="24"/>
      <c r="ASQ1890" s="24"/>
      <c r="ASR1890" s="24"/>
      <c r="ASS1890" s="24"/>
      <c r="AST1890" s="24"/>
      <c r="ASU1890" s="24"/>
      <c r="ASV1890" s="24"/>
      <c r="ASW1890" s="24"/>
      <c r="ASX1890" s="24"/>
      <c r="ASY1890" s="24"/>
      <c r="ASZ1890" s="24"/>
      <c r="ATA1890" s="24"/>
      <c r="ATB1890" s="24"/>
      <c r="ATC1890" s="24"/>
      <c r="ATD1890" s="24"/>
      <c r="ATE1890" s="24"/>
      <c r="ATF1890" s="24"/>
      <c r="ATG1890" s="24"/>
      <c r="ATH1890" s="24"/>
      <c r="ATI1890" s="24"/>
      <c r="ATJ1890" s="24"/>
      <c r="ATK1890" s="24"/>
      <c r="ATL1890" s="24"/>
      <c r="ATM1890" s="24"/>
      <c r="ATN1890" s="24"/>
      <c r="ATO1890" s="24"/>
      <c r="ATP1890" s="24"/>
      <c r="ATQ1890" s="24"/>
      <c r="ATR1890" s="24"/>
      <c r="ATS1890" s="24"/>
      <c r="ATT1890" s="24"/>
      <c r="ATU1890" s="24"/>
      <c r="ATV1890" s="24"/>
      <c r="ATW1890" s="24"/>
      <c r="ATX1890" s="24"/>
      <c r="ATY1890" s="24"/>
      <c r="ATZ1890" s="24"/>
      <c r="AUA1890" s="24"/>
      <c r="AUB1890" s="24"/>
      <c r="AUC1890" s="24"/>
      <c r="AUD1890" s="24"/>
      <c r="AUE1890" s="24"/>
      <c r="AUF1890" s="24"/>
      <c r="AUG1890" s="24"/>
      <c r="AUH1890" s="24"/>
      <c r="AUI1890" s="24"/>
      <c r="AUJ1890" s="24"/>
      <c r="AUK1890" s="24"/>
      <c r="AUL1890" s="24"/>
      <c r="AUM1890" s="24"/>
      <c r="AUN1890" s="24"/>
      <c r="AUO1890" s="24"/>
      <c r="AUP1890" s="24"/>
      <c r="AUQ1890" s="24"/>
      <c r="AUR1890" s="24"/>
      <c r="AUS1890" s="24"/>
      <c r="AUT1890" s="24"/>
      <c r="AUU1890" s="24"/>
      <c r="AUV1890" s="24"/>
      <c r="AUW1890" s="24"/>
      <c r="AUX1890" s="24"/>
      <c r="AUY1890" s="24"/>
      <c r="AUZ1890" s="24"/>
      <c r="AVA1890" s="24"/>
      <c r="AVB1890" s="24"/>
      <c r="AVC1890" s="24"/>
      <c r="AVD1890" s="24"/>
      <c r="AVE1890" s="24"/>
      <c r="AVF1890" s="24"/>
      <c r="AVG1890" s="24"/>
      <c r="AVH1890" s="24"/>
      <c r="AVI1890" s="24"/>
      <c r="AVJ1890" s="24"/>
      <c r="AVK1890" s="24"/>
      <c r="AVL1890" s="24"/>
      <c r="AVM1890" s="24"/>
      <c r="AVN1890" s="24"/>
      <c r="AVO1890" s="24"/>
      <c r="AVP1890" s="24"/>
      <c r="AVQ1890" s="24"/>
      <c r="AVR1890" s="24"/>
      <c r="AVS1890" s="24"/>
      <c r="AVT1890" s="24"/>
      <c r="AVU1890" s="24"/>
      <c r="AVV1890" s="24"/>
      <c r="AVW1890" s="24"/>
      <c r="AVX1890" s="24"/>
      <c r="AVY1890" s="24"/>
      <c r="AVZ1890" s="24"/>
      <c r="AWA1890" s="24"/>
      <c r="AWB1890" s="24"/>
      <c r="AWC1890" s="24"/>
      <c r="AWD1890" s="24"/>
      <c r="AWE1890" s="24"/>
      <c r="AWF1890" s="24"/>
      <c r="AWG1890" s="24"/>
      <c r="AWH1890" s="24"/>
      <c r="AWI1890" s="24"/>
      <c r="AWJ1890" s="24"/>
      <c r="AWK1890" s="24"/>
      <c r="AWL1890" s="24"/>
      <c r="AWM1890" s="24"/>
      <c r="AWN1890" s="24"/>
      <c r="AWO1890" s="24"/>
      <c r="AWP1890" s="24"/>
      <c r="AWQ1890" s="24"/>
      <c r="AWR1890" s="24"/>
      <c r="AWS1890" s="24"/>
      <c r="AWT1890" s="24"/>
      <c r="AWU1890" s="24"/>
      <c r="AWV1890" s="24"/>
      <c r="AWW1890" s="24"/>
      <c r="AWX1890" s="24"/>
      <c r="AWY1890" s="24"/>
      <c r="AWZ1890" s="24"/>
      <c r="AXA1890" s="24"/>
      <c r="AXB1890" s="24"/>
      <c r="AXC1890" s="24"/>
      <c r="AXD1890" s="24"/>
      <c r="AXE1890" s="24"/>
      <c r="AXF1890" s="24"/>
      <c r="AXG1890" s="24"/>
      <c r="AXH1890" s="24"/>
      <c r="AXI1890" s="24"/>
      <c r="AXJ1890" s="24"/>
      <c r="AXK1890" s="24"/>
      <c r="AXL1890" s="24"/>
      <c r="AXM1890" s="24"/>
      <c r="AXN1890" s="24"/>
      <c r="AXO1890" s="24"/>
      <c r="AXP1890" s="24"/>
      <c r="AXQ1890" s="24"/>
      <c r="AXR1890" s="24"/>
      <c r="AXS1890" s="24"/>
      <c r="AXT1890" s="24"/>
      <c r="AXU1890" s="24"/>
      <c r="AXV1890" s="24"/>
      <c r="AXW1890" s="24"/>
      <c r="AXX1890" s="24"/>
      <c r="AXY1890" s="24"/>
      <c r="AXZ1890" s="24"/>
      <c r="AYA1890" s="24"/>
      <c r="AYB1890" s="24"/>
      <c r="AYC1890" s="24"/>
      <c r="AYD1890" s="24"/>
      <c r="AYE1890" s="24"/>
      <c r="AYF1890" s="24"/>
      <c r="AYG1890" s="24"/>
      <c r="AYH1890" s="24"/>
      <c r="AYI1890" s="24"/>
      <c r="AYJ1890" s="24"/>
      <c r="AYK1890" s="24"/>
      <c r="AYL1890" s="24"/>
      <c r="AYM1890" s="24"/>
      <c r="AYN1890" s="24"/>
      <c r="AYO1890" s="24"/>
      <c r="AYP1890" s="24"/>
      <c r="AYQ1890" s="24"/>
      <c r="AYR1890" s="24"/>
      <c r="AYS1890" s="24"/>
      <c r="AYT1890" s="24"/>
      <c r="AYU1890" s="24"/>
      <c r="AYV1890" s="24"/>
      <c r="AYW1890" s="24"/>
      <c r="AYX1890" s="24"/>
      <c r="AYY1890" s="24"/>
      <c r="AYZ1890" s="24"/>
      <c r="AZA1890" s="24"/>
      <c r="AZB1890" s="24"/>
      <c r="AZC1890" s="24"/>
      <c r="AZD1890" s="24"/>
      <c r="AZE1890" s="24"/>
      <c r="AZF1890" s="24"/>
      <c r="AZG1890" s="24"/>
      <c r="AZH1890" s="24"/>
      <c r="AZI1890" s="24"/>
      <c r="AZJ1890" s="24"/>
      <c r="AZK1890" s="24"/>
      <c r="AZL1890" s="24"/>
      <c r="AZM1890" s="24"/>
      <c r="AZN1890" s="24"/>
      <c r="AZO1890" s="24"/>
      <c r="AZP1890" s="24"/>
      <c r="AZQ1890" s="24"/>
      <c r="AZR1890" s="24"/>
      <c r="AZS1890" s="24"/>
      <c r="AZT1890" s="24"/>
      <c r="AZU1890" s="24"/>
      <c r="AZV1890" s="24"/>
      <c r="AZW1890" s="24"/>
      <c r="AZX1890" s="24"/>
      <c r="AZY1890" s="24"/>
      <c r="AZZ1890" s="24"/>
      <c r="BAA1890" s="24"/>
      <c r="BAB1890" s="24"/>
      <c r="BAC1890" s="24"/>
      <c r="BAD1890" s="24"/>
      <c r="BAE1890" s="24"/>
      <c r="BAF1890" s="24"/>
      <c r="BAG1890" s="24"/>
      <c r="BAH1890" s="24"/>
      <c r="BAI1890" s="24"/>
      <c r="BAJ1890" s="24"/>
      <c r="BAK1890" s="24"/>
      <c r="BAL1890" s="24"/>
      <c r="BAM1890" s="24"/>
      <c r="BAN1890" s="24"/>
      <c r="BAO1890" s="24"/>
      <c r="BAP1890" s="24"/>
      <c r="BAQ1890" s="24"/>
      <c r="BAR1890" s="24"/>
      <c r="BAS1890" s="24"/>
      <c r="BAT1890" s="24"/>
      <c r="BAU1890" s="24"/>
      <c r="BAV1890" s="24"/>
      <c r="BAW1890" s="24"/>
      <c r="BAX1890" s="24"/>
      <c r="BAY1890" s="24"/>
      <c r="BAZ1890" s="24"/>
      <c r="BBA1890" s="24"/>
      <c r="BBB1890" s="24"/>
      <c r="BBC1890" s="24"/>
      <c r="BBD1890" s="24"/>
      <c r="BBE1890" s="24"/>
      <c r="BBF1890" s="24"/>
      <c r="BBG1890" s="24"/>
      <c r="BBH1890" s="24"/>
      <c r="BBI1890" s="24"/>
      <c r="BBJ1890" s="24"/>
      <c r="BBK1890" s="24"/>
      <c r="BBL1890" s="24"/>
      <c r="BBM1890" s="24"/>
      <c r="BBN1890" s="24"/>
      <c r="BBO1890" s="24"/>
      <c r="BBP1890" s="24"/>
      <c r="BBQ1890" s="24"/>
      <c r="BBR1890" s="24"/>
      <c r="BBS1890" s="24"/>
      <c r="BBT1890" s="24"/>
      <c r="BBU1890" s="24"/>
      <c r="BBV1890" s="24"/>
      <c r="BBW1890" s="24"/>
      <c r="BBX1890" s="24"/>
      <c r="BBY1890" s="24"/>
      <c r="BBZ1890" s="24"/>
      <c r="BCA1890" s="24"/>
      <c r="BCB1890" s="24"/>
      <c r="BCC1890" s="24"/>
      <c r="BCD1890" s="24"/>
      <c r="BCE1890" s="24"/>
      <c r="BCF1890" s="24"/>
      <c r="BCG1890" s="24"/>
      <c r="BCH1890" s="24"/>
      <c r="BCI1890" s="24"/>
      <c r="BCJ1890" s="24"/>
      <c r="BCK1890" s="24"/>
      <c r="BCL1890" s="24"/>
      <c r="BCM1890" s="24"/>
      <c r="BCN1890" s="24"/>
      <c r="BCO1890" s="24"/>
      <c r="BCP1890" s="24"/>
      <c r="BCQ1890" s="24"/>
      <c r="BCR1890" s="24"/>
      <c r="BCS1890" s="24"/>
      <c r="BCT1890" s="24"/>
      <c r="BCU1890" s="24"/>
      <c r="BCV1890" s="24"/>
      <c r="BCW1890" s="24"/>
      <c r="BCX1890" s="24"/>
      <c r="BCY1890" s="24"/>
      <c r="BCZ1890" s="24"/>
      <c r="BDA1890" s="24"/>
      <c r="BDB1890" s="24"/>
      <c r="BDC1890" s="24"/>
      <c r="BDD1890" s="24"/>
      <c r="BDE1890" s="24"/>
      <c r="BDF1890" s="24"/>
      <c r="BDG1890" s="24"/>
      <c r="BDH1890" s="24"/>
      <c r="BDI1890" s="24"/>
      <c r="BDJ1890" s="24"/>
      <c r="BDK1890" s="24"/>
      <c r="BDL1890" s="24"/>
      <c r="BDM1890" s="24"/>
      <c r="BDN1890" s="24"/>
      <c r="BDO1890" s="24"/>
      <c r="BDP1890" s="24"/>
      <c r="BDQ1890" s="24"/>
      <c r="BDR1890" s="24"/>
      <c r="BDS1890" s="24"/>
      <c r="BDT1890" s="24"/>
      <c r="BDU1890" s="24"/>
      <c r="BDV1890" s="24"/>
      <c r="BDW1890" s="24"/>
      <c r="BDX1890" s="24"/>
      <c r="BDY1890" s="24"/>
      <c r="BDZ1890" s="24"/>
      <c r="BEA1890" s="24"/>
      <c r="BEB1890" s="24"/>
      <c r="BEC1890" s="24"/>
      <c r="BED1890" s="24"/>
      <c r="BEE1890" s="24"/>
      <c r="BEF1890" s="24"/>
      <c r="BEG1890" s="24"/>
      <c r="BEH1890" s="24"/>
      <c r="BEI1890" s="24"/>
      <c r="BEJ1890" s="24"/>
      <c r="BEK1890" s="24"/>
      <c r="BEL1890" s="24"/>
      <c r="BEM1890" s="24"/>
      <c r="BEN1890" s="24"/>
      <c r="BEO1890" s="24"/>
      <c r="BEP1890" s="24"/>
      <c r="BEQ1890" s="24"/>
      <c r="BER1890" s="24"/>
      <c r="BES1890" s="24"/>
      <c r="BET1890" s="24"/>
      <c r="BEU1890" s="24"/>
      <c r="BEV1890" s="24"/>
      <c r="BEW1890" s="24"/>
      <c r="BEX1890" s="24"/>
      <c r="BEY1890" s="24"/>
      <c r="BEZ1890" s="24"/>
      <c r="BFA1890" s="24"/>
      <c r="BFB1890" s="24"/>
      <c r="BFC1890" s="24"/>
      <c r="BFD1890" s="24"/>
      <c r="BFE1890" s="24"/>
      <c r="BFF1890" s="24"/>
      <c r="BFG1890" s="24"/>
      <c r="BFH1890" s="24"/>
      <c r="BFI1890" s="24"/>
      <c r="BFJ1890" s="24"/>
      <c r="BFK1890" s="24"/>
      <c r="BFL1890" s="24"/>
      <c r="BFM1890" s="24"/>
      <c r="BFN1890" s="24"/>
      <c r="BFO1890" s="24"/>
      <c r="BFP1890" s="24"/>
      <c r="BFQ1890" s="24"/>
      <c r="BFR1890" s="24"/>
      <c r="BFS1890" s="24"/>
      <c r="BFT1890" s="24"/>
      <c r="BFU1890" s="24"/>
      <c r="BFV1890" s="24"/>
      <c r="BFW1890" s="24"/>
      <c r="BFX1890" s="24"/>
      <c r="BFY1890" s="24"/>
      <c r="BFZ1890" s="24"/>
      <c r="BGA1890" s="24"/>
      <c r="BGB1890" s="24"/>
      <c r="BGC1890" s="24"/>
      <c r="BGD1890" s="24"/>
      <c r="BGE1890" s="24"/>
      <c r="BGF1890" s="24"/>
      <c r="BGG1890" s="24"/>
      <c r="BGH1890" s="24"/>
      <c r="BGI1890" s="24"/>
      <c r="BGJ1890" s="24"/>
      <c r="BGK1890" s="24"/>
      <c r="BGL1890" s="24"/>
      <c r="BGM1890" s="24"/>
      <c r="BGN1890" s="24"/>
      <c r="BGO1890" s="24"/>
      <c r="BGP1890" s="24"/>
      <c r="BGQ1890" s="24"/>
      <c r="BGR1890" s="24"/>
      <c r="BGS1890" s="24"/>
      <c r="BGT1890" s="24"/>
      <c r="BGU1890" s="24"/>
      <c r="BGV1890" s="24"/>
      <c r="BGW1890" s="24"/>
      <c r="BGX1890" s="24"/>
      <c r="BGY1890" s="24"/>
      <c r="BGZ1890" s="24"/>
      <c r="BHA1890" s="24"/>
      <c r="BHB1890" s="24"/>
      <c r="BHC1890" s="24"/>
      <c r="BHD1890" s="24"/>
      <c r="BHE1890" s="24"/>
      <c r="BHF1890" s="24"/>
      <c r="BHG1890" s="24"/>
      <c r="BHH1890" s="24"/>
      <c r="BHI1890" s="24"/>
      <c r="BHJ1890" s="24"/>
      <c r="BHK1890" s="24"/>
      <c r="BHL1890" s="24"/>
      <c r="BHM1890" s="24"/>
      <c r="BHN1890" s="24"/>
      <c r="BHO1890" s="24"/>
      <c r="BHP1890" s="24"/>
      <c r="BHQ1890" s="24"/>
      <c r="BHR1890" s="24"/>
      <c r="BHS1890" s="24"/>
      <c r="BHT1890" s="24"/>
      <c r="BHU1890" s="24"/>
      <c r="BHV1890" s="24"/>
      <c r="BHW1890" s="24"/>
      <c r="BHX1890" s="24"/>
      <c r="BHY1890" s="24"/>
      <c r="BHZ1890" s="24"/>
      <c r="BIA1890" s="24"/>
      <c r="BIB1890" s="24"/>
      <c r="BIC1890" s="24"/>
      <c r="BID1890" s="24"/>
      <c r="BIE1890" s="24"/>
      <c r="BIF1890" s="24"/>
      <c r="BIG1890" s="24"/>
      <c r="BIH1890" s="24"/>
      <c r="BII1890" s="24"/>
      <c r="BIJ1890" s="24"/>
      <c r="BIK1890" s="24"/>
      <c r="BIL1890" s="24"/>
      <c r="BIM1890" s="24"/>
      <c r="BIN1890" s="24"/>
      <c r="BIO1890" s="24"/>
      <c r="BIP1890" s="24"/>
      <c r="BIQ1890" s="24"/>
      <c r="BIR1890" s="24"/>
      <c r="BIS1890" s="24"/>
      <c r="BIT1890" s="24"/>
      <c r="BIU1890" s="24"/>
      <c r="BIV1890" s="24"/>
      <c r="BIW1890" s="24"/>
      <c r="BIX1890" s="24"/>
      <c r="BIY1890" s="24"/>
      <c r="BIZ1890" s="24"/>
      <c r="BJA1890" s="24"/>
      <c r="BJB1890" s="24"/>
      <c r="BJC1890" s="24"/>
      <c r="BJD1890" s="24"/>
      <c r="BJE1890" s="24"/>
      <c r="BJF1890" s="24"/>
      <c r="BJG1890" s="24"/>
      <c r="BJH1890" s="24"/>
      <c r="BJI1890" s="24"/>
      <c r="BJJ1890" s="24"/>
      <c r="BJK1890" s="24"/>
      <c r="BJL1890" s="24"/>
      <c r="BJM1890" s="24"/>
      <c r="BJN1890" s="24"/>
      <c r="BJO1890" s="24"/>
      <c r="BJP1890" s="24"/>
      <c r="BJQ1890" s="24"/>
      <c r="BJR1890" s="24"/>
      <c r="BJS1890" s="24"/>
      <c r="BJT1890" s="24"/>
      <c r="BJU1890" s="24"/>
      <c r="BJV1890" s="24"/>
      <c r="BJW1890" s="24"/>
      <c r="BJX1890" s="24"/>
      <c r="BJY1890" s="24"/>
      <c r="BJZ1890" s="24"/>
      <c r="BKA1890" s="24"/>
      <c r="BKB1890" s="24"/>
      <c r="BKC1890" s="24"/>
      <c r="BKD1890" s="24"/>
      <c r="BKE1890" s="24"/>
      <c r="BKF1890" s="24"/>
      <c r="BKG1890" s="24"/>
      <c r="BKH1890" s="24"/>
      <c r="BKI1890" s="24"/>
      <c r="BKJ1890" s="24"/>
      <c r="BKK1890" s="24"/>
      <c r="BKL1890" s="24"/>
      <c r="BKM1890" s="24"/>
      <c r="BKN1890" s="24"/>
      <c r="BKO1890" s="24"/>
      <c r="BKP1890" s="24"/>
      <c r="BKQ1890" s="24"/>
      <c r="BKR1890" s="24"/>
      <c r="BKS1890" s="24"/>
      <c r="BKT1890" s="24"/>
      <c r="BKU1890" s="24"/>
      <c r="BKV1890" s="24"/>
      <c r="BKW1890" s="24"/>
      <c r="BKX1890" s="24"/>
      <c r="BKY1890" s="24"/>
      <c r="BKZ1890" s="24"/>
      <c r="BLA1890" s="24"/>
      <c r="BLB1890" s="24"/>
      <c r="BLC1890" s="24"/>
      <c r="BLD1890" s="24"/>
      <c r="BLE1890" s="24"/>
      <c r="BLF1890" s="24"/>
      <c r="BLG1890" s="24"/>
      <c r="BLH1890" s="24"/>
      <c r="BLI1890" s="24"/>
      <c r="BLJ1890" s="24"/>
      <c r="BLK1890" s="24"/>
      <c r="BLL1890" s="24"/>
      <c r="BLM1890" s="24"/>
      <c r="BLN1890" s="24"/>
      <c r="BLO1890" s="24"/>
      <c r="BLP1890" s="24"/>
      <c r="BLQ1890" s="24"/>
      <c r="BLR1890" s="24"/>
      <c r="BLS1890" s="24"/>
      <c r="BLT1890" s="24"/>
      <c r="BLU1890" s="24"/>
      <c r="BLV1890" s="24"/>
      <c r="BLW1890" s="24"/>
      <c r="BLX1890" s="24"/>
      <c r="BLY1890" s="24"/>
      <c r="BLZ1890" s="24"/>
      <c r="BMA1890" s="24"/>
      <c r="BMB1890" s="24"/>
      <c r="BMC1890" s="24"/>
      <c r="BMD1890" s="24"/>
      <c r="BME1890" s="24"/>
      <c r="BMF1890" s="24"/>
      <c r="BMG1890" s="24"/>
      <c r="BMH1890" s="24"/>
      <c r="BMI1890" s="24"/>
      <c r="BMJ1890" s="24"/>
      <c r="BMK1890" s="24"/>
      <c r="BML1890" s="24"/>
      <c r="BMM1890" s="24"/>
      <c r="BMN1890" s="24"/>
      <c r="BMO1890" s="24"/>
      <c r="BMP1890" s="24"/>
      <c r="BMQ1890" s="24"/>
      <c r="BMR1890" s="24"/>
      <c r="BMS1890" s="24"/>
      <c r="BMT1890" s="24"/>
      <c r="BMU1890" s="24"/>
      <c r="BMV1890" s="24"/>
      <c r="BMW1890" s="24"/>
      <c r="BMX1890" s="24"/>
      <c r="BMY1890" s="24"/>
      <c r="BMZ1890" s="24"/>
      <c r="BNA1890" s="24"/>
      <c r="BNB1890" s="24"/>
      <c r="BNC1890" s="24"/>
      <c r="BND1890" s="24"/>
      <c r="BNE1890" s="24"/>
      <c r="BNF1890" s="24"/>
      <c r="BNG1890" s="24"/>
      <c r="BNH1890" s="24"/>
      <c r="BNI1890" s="24"/>
      <c r="BNJ1890" s="24"/>
      <c r="BNK1890" s="24"/>
      <c r="BNL1890" s="24"/>
      <c r="BNM1890" s="24"/>
      <c r="BNN1890" s="24"/>
      <c r="BNO1890" s="24"/>
      <c r="BNP1890" s="24"/>
      <c r="BNQ1890" s="24"/>
      <c r="BNR1890" s="24"/>
      <c r="BNS1890" s="24"/>
      <c r="BNT1890" s="24"/>
      <c r="BNU1890" s="24"/>
      <c r="BNV1890" s="24"/>
      <c r="BNW1890" s="24"/>
      <c r="BNX1890" s="24"/>
      <c r="BNY1890" s="24"/>
      <c r="BNZ1890" s="24"/>
      <c r="BOA1890" s="24"/>
      <c r="BOB1890" s="24"/>
      <c r="BOC1890" s="24"/>
      <c r="BOD1890" s="24"/>
      <c r="BOE1890" s="24"/>
      <c r="BOF1890" s="24"/>
      <c r="BOG1890" s="24"/>
      <c r="BOH1890" s="24"/>
      <c r="BOI1890" s="24"/>
      <c r="BOJ1890" s="24"/>
      <c r="BOK1890" s="24"/>
      <c r="BOL1890" s="24"/>
      <c r="BOM1890" s="24"/>
      <c r="BON1890" s="24"/>
      <c r="BOO1890" s="24"/>
      <c r="BOP1890" s="24"/>
      <c r="BOQ1890" s="24"/>
      <c r="BOR1890" s="24"/>
      <c r="BOS1890" s="24"/>
      <c r="BOT1890" s="24"/>
      <c r="BOU1890" s="24"/>
      <c r="BOV1890" s="24"/>
      <c r="BOW1890" s="24"/>
      <c r="BOX1890" s="24"/>
      <c r="BOY1890" s="24"/>
      <c r="BOZ1890" s="24"/>
      <c r="BPA1890" s="24"/>
      <c r="BPB1890" s="24"/>
      <c r="BPC1890" s="24"/>
      <c r="BPD1890" s="24"/>
      <c r="BPE1890" s="24"/>
      <c r="BPF1890" s="24"/>
      <c r="BPG1890" s="24"/>
      <c r="BPH1890" s="24"/>
      <c r="BPI1890" s="24"/>
      <c r="BPJ1890" s="24"/>
      <c r="BPK1890" s="24"/>
      <c r="BPL1890" s="24"/>
      <c r="BPM1890" s="24"/>
      <c r="BPN1890" s="24"/>
      <c r="BPO1890" s="24"/>
      <c r="BPP1890" s="24"/>
      <c r="BPQ1890" s="24"/>
      <c r="BPR1890" s="24"/>
      <c r="BPS1890" s="24"/>
      <c r="BPT1890" s="24"/>
      <c r="BPU1890" s="24"/>
      <c r="BPV1890" s="24"/>
      <c r="BPW1890" s="24"/>
      <c r="BPX1890" s="24"/>
      <c r="BPY1890" s="24"/>
      <c r="BPZ1890" s="24"/>
      <c r="BQA1890" s="24"/>
      <c r="BQB1890" s="24"/>
      <c r="BQC1890" s="24"/>
      <c r="BQD1890" s="24"/>
      <c r="BQE1890" s="24"/>
      <c r="BQF1890" s="24"/>
      <c r="BQG1890" s="24"/>
      <c r="BQH1890" s="24"/>
      <c r="BQI1890" s="24"/>
      <c r="BQJ1890" s="24"/>
      <c r="BQK1890" s="24"/>
      <c r="BQL1890" s="24"/>
      <c r="BQM1890" s="24"/>
      <c r="BQN1890" s="24"/>
      <c r="BQO1890" s="24"/>
      <c r="BQP1890" s="24"/>
      <c r="BQQ1890" s="24"/>
      <c r="BQR1890" s="24"/>
      <c r="BQS1890" s="24"/>
      <c r="BQT1890" s="24"/>
      <c r="BQU1890" s="24"/>
      <c r="BQV1890" s="24"/>
      <c r="BQW1890" s="24"/>
      <c r="BQX1890" s="24"/>
      <c r="BQY1890" s="24"/>
      <c r="BQZ1890" s="24"/>
      <c r="BRA1890" s="24"/>
      <c r="BRB1890" s="24"/>
      <c r="BRC1890" s="24"/>
      <c r="BRD1890" s="24"/>
      <c r="BRE1890" s="24"/>
      <c r="BRF1890" s="24"/>
      <c r="BRG1890" s="24"/>
      <c r="BRH1890" s="24"/>
      <c r="BRI1890" s="24"/>
      <c r="BRJ1890" s="24"/>
      <c r="BRK1890" s="24"/>
      <c r="BRL1890" s="24"/>
      <c r="BRM1890" s="24"/>
      <c r="BRN1890" s="24"/>
      <c r="BRO1890" s="24"/>
      <c r="BRP1890" s="24"/>
      <c r="BRQ1890" s="24"/>
      <c r="BRR1890" s="24"/>
      <c r="BRS1890" s="24"/>
      <c r="BRT1890" s="24"/>
      <c r="BRU1890" s="24"/>
      <c r="BRV1890" s="24"/>
      <c r="BRW1890" s="24"/>
      <c r="BRX1890" s="24"/>
      <c r="BRY1890" s="24"/>
      <c r="BRZ1890" s="24"/>
      <c r="BSA1890" s="24"/>
      <c r="BSB1890" s="24"/>
      <c r="BSC1890" s="24"/>
      <c r="BSD1890" s="24"/>
      <c r="BSE1890" s="24"/>
      <c r="BSF1890" s="24"/>
      <c r="BSG1890" s="24"/>
      <c r="BSH1890" s="24"/>
      <c r="BSI1890" s="24"/>
      <c r="BSJ1890" s="24"/>
      <c r="BSK1890" s="24"/>
      <c r="BSL1890" s="24"/>
      <c r="BSM1890" s="24"/>
      <c r="BSN1890" s="24"/>
      <c r="BSO1890" s="24"/>
      <c r="BSP1890" s="24"/>
      <c r="BSQ1890" s="24"/>
      <c r="BSR1890" s="24"/>
      <c r="BSS1890" s="24"/>
      <c r="BST1890" s="24"/>
      <c r="BSU1890" s="24"/>
      <c r="BSV1890" s="24"/>
      <c r="BSW1890" s="24"/>
      <c r="BSX1890" s="24"/>
      <c r="BSY1890" s="24"/>
      <c r="BSZ1890" s="24"/>
      <c r="BTA1890" s="24"/>
      <c r="BTB1890" s="24"/>
      <c r="BTC1890" s="24"/>
      <c r="BTD1890" s="24"/>
      <c r="BTE1890" s="24"/>
      <c r="BTF1890" s="24"/>
      <c r="BTG1890" s="24"/>
      <c r="BTH1890" s="24"/>
      <c r="BTI1890" s="24"/>
      <c r="BTJ1890" s="24"/>
      <c r="BTK1890" s="24"/>
      <c r="BTL1890" s="24"/>
      <c r="BTM1890" s="24"/>
      <c r="BTN1890" s="24"/>
      <c r="BTO1890" s="24"/>
      <c r="BTP1890" s="24"/>
      <c r="BTQ1890" s="24"/>
      <c r="BTR1890" s="24"/>
      <c r="BTS1890" s="24"/>
      <c r="BTT1890" s="24"/>
      <c r="BTU1890" s="24"/>
      <c r="BTV1890" s="24"/>
      <c r="BTW1890" s="24"/>
      <c r="BTX1890" s="24"/>
      <c r="BTY1890" s="24"/>
      <c r="BTZ1890" s="24"/>
      <c r="BUA1890" s="24"/>
      <c r="BUB1890" s="24"/>
      <c r="BUC1890" s="24"/>
      <c r="BUD1890" s="24"/>
      <c r="BUE1890" s="24"/>
      <c r="BUF1890" s="24"/>
      <c r="BUG1890" s="24"/>
      <c r="BUH1890" s="24"/>
      <c r="BUI1890" s="24"/>
      <c r="BUJ1890" s="24"/>
      <c r="BUK1890" s="24"/>
      <c r="BUL1890" s="24"/>
      <c r="BUM1890" s="24"/>
      <c r="BUN1890" s="24"/>
      <c r="BUO1890" s="24"/>
      <c r="BUP1890" s="24"/>
      <c r="BUQ1890" s="24"/>
      <c r="BUR1890" s="24"/>
      <c r="BUS1890" s="24"/>
      <c r="BUT1890" s="24"/>
      <c r="BUU1890" s="24"/>
      <c r="BUV1890" s="24"/>
      <c r="BUW1890" s="24"/>
      <c r="BUX1890" s="24"/>
      <c r="BUY1890" s="24"/>
      <c r="BUZ1890" s="24"/>
      <c r="BVA1890" s="24"/>
      <c r="BVB1890" s="24"/>
      <c r="BVC1890" s="24"/>
      <c r="BVD1890" s="24"/>
      <c r="BVE1890" s="24"/>
      <c r="BVF1890" s="24"/>
      <c r="BVG1890" s="24"/>
      <c r="BVH1890" s="24"/>
      <c r="BVI1890" s="24"/>
      <c r="BVJ1890" s="24"/>
      <c r="BVK1890" s="24"/>
      <c r="BVL1890" s="24"/>
      <c r="BVM1890" s="24"/>
      <c r="BVN1890" s="24"/>
      <c r="BVO1890" s="24"/>
      <c r="BVP1890" s="24"/>
      <c r="BVQ1890" s="24"/>
      <c r="BVR1890" s="24"/>
      <c r="BVS1890" s="24"/>
      <c r="BVT1890" s="24"/>
      <c r="BVU1890" s="24"/>
      <c r="BVV1890" s="24"/>
      <c r="BVW1890" s="24"/>
      <c r="BVX1890" s="24"/>
      <c r="BVY1890" s="24"/>
      <c r="BVZ1890" s="24"/>
      <c r="BWA1890" s="24"/>
      <c r="BWB1890" s="24"/>
      <c r="BWC1890" s="24"/>
      <c r="BWD1890" s="24"/>
      <c r="BWE1890" s="24"/>
      <c r="BWF1890" s="24"/>
      <c r="BWG1890" s="24"/>
      <c r="BWH1890" s="24"/>
      <c r="BWI1890" s="24"/>
      <c r="BWJ1890" s="24"/>
      <c r="BWK1890" s="24"/>
      <c r="BWL1890" s="24"/>
      <c r="BWM1890" s="24"/>
      <c r="BWN1890" s="24"/>
      <c r="BWO1890" s="24"/>
      <c r="BWP1890" s="24"/>
      <c r="BWQ1890" s="24"/>
      <c r="BWR1890" s="24"/>
      <c r="BWS1890" s="24"/>
      <c r="BWT1890" s="24"/>
      <c r="BWU1890" s="24"/>
      <c r="BWV1890" s="24"/>
      <c r="BWW1890" s="24"/>
      <c r="BWX1890" s="24"/>
      <c r="BWY1890" s="24"/>
      <c r="BWZ1890" s="24"/>
      <c r="BXA1890" s="24"/>
      <c r="BXB1890" s="24"/>
      <c r="BXC1890" s="24"/>
      <c r="BXD1890" s="24"/>
      <c r="BXE1890" s="24"/>
      <c r="BXF1890" s="24"/>
      <c r="BXG1890" s="24"/>
      <c r="BXH1890" s="24"/>
      <c r="BXI1890" s="24"/>
      <c r="BXJ1890" s="24"/>
      <c r="BXK1890" s="24"/>
      <c r="BXL1890" s="24"/>
      <c r="BXM1890" s="24"/>
      <c r="BXN1890" s="24"/>
      <c r="BXO1890" s="24"/>
      <c r="BXP1890" s="24"/>
      <c r="BXQ1890" s="24"/>
      <c r="BXR1890" s="24"/>
      <c r="BXS1890" s="24"/>
      <c r="BXT1890" s="24"/>
      <c r="BXU1890" s="24"/>
      <c r="BXV1890" s="24"/>
      <c r="BXW1890" s="24"/>
      <c r="BXX1890" s="24"/>
      <c r="BXY1890" s="24"/>
      <c r="BXZ1890" s="24"/>
      <c r="BYA1890" s="24"/>
      <c r="BYB1890" s="24"/>
      <c r="BYC1890" s="24"/>
      <c r="BYD1890" s="24"/>
      <c r="BYE1890" s="24"/>
      <c r="BYF1890" s="24"/>
      <c r="BYG1890" s="24"/>
      <c r="BYH1890" s="24"/>
      <c r="BYI1890" s="24"/>
      <c r="BYJ1890" s="24"/>
      <c r="BYK1890" s="24"/>
      <c r="BYL1890" s="24"/>
      <c r="BYM1890" s="24"/>
      <c r="BYN1890" s="24"/>
      <c r="BYO1890" s="24"/>
      <c r="BYP1890" s="24"/>
      <c r="BYQ1890" s="24"/>
      <c r="BYR1890" s="24"/>
      <c r="BYS1890" s="24"/>
      <c r="BYT1890" s="24"/>
      <c r="BYU1890" s="24"/>
      <c r="BYV1890" s="24"/>
      <c r="BYW1890" s="24"/>
      <c r="BYX1890" s="24"/>
      <c r="BYY1890" s="24"/>
      <c r="BYZ1890" s="24"/>
      <c r="BZA1890" s="24"/>
      <c r="BZB1890" s="24"/>
      <c r="BZC1890" s="24"/>
      <c r="BZD1890" s="24"/>
      <c r="BZE1890" s="24"/>
      <c r="BZF1890" s="24"/>
      <c r="BZG1890" s="24"/>
      <c r="BZH1890" s="24"/>
      <c r="BZI1890" s="24"/>
      <c r="BZJ1890" s="24"/>
      <c r="BZK1890" s="24"/>
      <c r="BZL1890" s="24"/>
      <c r="BZM1890" s="24"/>
      <c r="BZN1890" s="24"/>
      <c r="BZO1890" s="24"/>
      <c r="BZP1890" s="24"/>
      <c r="BZQ1890" s="24"/>
      <c r="BZR1890" s="24"/>
      <c r="BZS1890" s="24"/>
      <c r="BZT1890" s="24"/>
      <c r="BZU1890" s="24"/>
      <c r="BZV1890" s="24"/>
      <c r="BZW1890" s="24"/>
      <c r="BZX1890" s="24"/>
      <c r="BZY1890" s="24"/>
      <c r="BZZ1890" s="24"/>
      <c r="CAA1890" s="24"/>
      <c r="CAB1890" s="24"/>
      <c r="CAC1890" s="24"/>
      <c r="CAD1890" s="24"/>
      <c r="CAE1890" s="24"/>
      <c r="CAF1890" s="24"/>
      <c r="CAG1890" s="24"/>
      <c r="CAH1890" s="24"/>
      <c r="CAI1890" s="24"/>
      <c r="CAJ1890" s="24"/>
      <c r="CAK1890" s="24"/>
      <c r="CAL1890" s="24"/>
      <c r="CAM1890" s="24"/>
      <c r="CAN1890" s="24"/>
      <c r="CAO1890" s="24"/>
      <c r="CAP1890" s="24"/>
      <c r="CAQ1890" s="24"/>
      <c r="CAR1890" s="24"/>
      <c r="CAS1890" s="24"/>
      <c r="CAT1890" s="24"/>
      <c r="CAU1890" s="24"/>
      <c r="CAV1890" s="24"/>
      <c r="CAW1890" s="24"/>
      <c r="CAX1890" s="24"/>
      <c r="CAY1890" s="24"/>
      <c r="CAZ1890" s="24"/>
      <c r="CBA1890" s="24"/>
      <c r="CBB1890" s="24"/>
      <c r="CBC1890" s="24"/>
      <c r="CBD1890" s="24"/>
      <c r="CBE1890" s="24"/>
      <c r="CBF1890" s="24"/>
      <c r="CBG1890" s="24"/>
      <c r="CBH1890" s="24"/>
      <c r="CBI1890" s="24"/>
      <c r="CBJ1890" s="24"/>
      <c r="CBK1890" s="24"/>
      <c r="CBL1890" s="24"/>
      <c r="CBM1890" s="24"/>
      <c r="CBN1890" s="24"/>
      <c r="CBO1890" s="24"/>
      <c r="CBP1890" s="24"/>
      <c r="CBQ1890" s="24"/>
      <c r="CBR1890" s="24"/>
      <c r="CBS1890" s="24"/>
      <c r="CBT1890" s="24"/>
      <c r="CBU1890" s="24"/>
      <c r="CBV1890" s="24"/>
      <c r="CBW1890" s="24"/>
      <c r="CBX1890" s="24"/>
      <c r="CBY1890" s="24"/>
      <c r="CBZ1890" s="24"/>
      <c r="CCA1890" s="24"/>
      <c r="CCB1890" s="24"/>
      <c r="CCC1890" s="24"/>
      <c r="CCD1890" s="24"/>
      <c r="CCE1890" s="24"/>
      <c r="CCF1890" s="24"/>
      <c r="CCG1890" s="24"/>
      <c r="CCH1890" s="24"/>
      <c r="CCI1890" s="24"/>
      <c r="CCJ1890" s="24"/>
      <c r="CCK1890" s="24"/>
      <c r="CCL1890" s="24"/>
      <c r="CCM1890" s="24"/>
      <c r="CCN1890" s="24"/>
      <c r="CCO1890" s="24"/>
      <c r="CCP1890" s="24"/>
      <c r="CCQ1890" s="24"/>
      <c r="CCR1890" s="24"/>
      <c r="CCS1890" s="24"/>
      <c r="CCT1890" s="24"/>
      <c r="CCU1890" s="24"/>
      <c r="CCV1890" s="24"/>
      <c r="CCW1890" s="24"/>
      <c r="CCX1890" s="24"/>
      <c r="CCY1890" s="24"/>
      <c r="CCZ1890" s="24"/>
      <c r="CDA1890" s="24"/>
      <c r="CDB1890" s="24"/>
      <c r="CDC1890" s="24"/>
      <c r="CDD1890" s="24"/>
      <c r="CDE1890" s="24"/>
      <c r="CDF1890" s="24"/>
      <c r="CDG1890" s="24"/>
      <c r="CDH1890" s="24"/>
      <c r="CDI1890" s="24"/>
      <c r="CDJ1890" s="24"/>
      <c r="CDK1890" s="24"/>
      <c r="CDL1890" s="24"/>
      <c r="CDM1890" s="24"/>
      <c r="CDN1890" s="24"/>
      <c r="CDO1890" s="24"/>
      <c r="CDP1890" s="24"/>
      <c r="CDQ1890" s="24"/>
      <c r="CDR1890" s="24"/>
      <c r="CDS1890" s="24"/>
      <c r="CDT1890" s="24"/>
      <c r="CDU1890" s="24"/>
      <c r="CDV1890" s="24"/>
      <c r="CDW1890" s="24"/>
      <c r="CDX1890" s="24"/>
      <c r="CDY1890" s="24"/>
      <c r="CDZ1890" s="24"/>
      <c r="CEA1890" s="24"/>
      <c r="CEB1890" s="24"/>
      <c r="CEC1890" s="24"/>
      <c r="CED1890" s="24"/>
      <c r="CEE1890" s="24"/>
      <c r="CEF1890" s="24"/>
      <c r="CEG1890" s="24"/>
      <c r="CEH1890" s="24"/>
      <c r="CEI1890" s="24"/>
      <c r="CEJ1890" s="24"/>
      <c r="CEK1890" s="24"/>
      <c r="CEL1890" s="24"/>
      <c r="CEM1890" s="24"/>
      <c r="CEN1890" s="24"/>
      <c r="CEO1890" s="24"/>
      <c r="CEP1890" s="24"/>
      <c r="CEQ1890" s="24"/>
      <c r="CER1890" s="24"/>
      <c r="CES1890" s="24"/>
      <c r="CET1890" s="24"/>
      <c r="CEU1890" s="24"/>
      <c r="CEV1890" s="24"/>
      <c r="CEW1890" s="24"/>
      <c r="CEX1890" s="24"/>
      <c r="CEY1890" s="24"/>
      <c r="CEZ1890" s="24"/>
      <c r="CFA1890" s="24"/>
      <c r="CFB1890" s="24"/>
      <c r="CFC1890" s="24"/>
      <c r="CFD1890" s="24"/>
      <c r="CFE1890" s="24"/>
      <c r="CFF1890" s="24"/>
      <c r="CFG1890" s="24"/>
      <c r="CFH1890" s="24"/>
      <c r="CFI1890" s="24"/>
      <c r="CFJ1890" s="24"/>
      <c r="CFK1890" s="24"/>
      <c r="CFL1890" s="24"/>
      <c r="CFM1890" s="24"/>
      <c r="CFN1890" s="24"/>
      <c r="CFO1890" s="24"/>
      <c r="CFP1890" s="24"/>
      <c r="CFQ1890" s="24"/>
      <c r="CFR1890" s="24"/>
      <c r="CFS1890" s="24"/>
      <c r="CFT1890" s="24"/>
      <c r="CFU1890" s="24"/>
      <c r="CFV1890" s="24"/>
      <c r="CFW1890" s="24"/>
      <c r="CFX1890" s="24"/>
      <c r="CFY1890" s="24"/>
      <c r="CFZ1890" s="24"/>
      <c r="CGA1890" s="24"/>
      <c r="CGB1890" s="24"/>
      <c r="CGC1890" s="24"/>
      <c r="CGD1890" s="24"/>
      <c r="CGE1890" s="24"/>
      <c r="CGF1890" s="24"/>
      <c r="CGG1890" s="24"/>
      <c r="CGH1890" s="24"/>
      <c r="CGI1890" s="24"/>
      <c r="CGJ1890" s="24"/>
      <c r="CGK1890" s="24"/>
      <c r="CGL1890" s="24"/>
      <c r="CGM1890" s="24"/>
      <c r="CGN1890" s="24"/>
      <c r="CGO1890" s="24"/>
      <c r="CGP1890" s="24"/>
      <c r="CGQ1890" s="24"/>
      <c r="CGR1890" s="24"/>
      <c r="CGS1890" s="24"/>
      <c r="CGT1890" s="24"/>
      <c r="CGU1890" s="24"/>
      <c r="CGV1890" s="24"/>
      <c r="CGW1890" s="24"/>
      <c r="CGX1890" s="24"/>
      <c r="CGY1890" s="24"/>
      <c r="CGZ1890" s="24"/>
      <c r="CHA1890" s="24"/>
      <c r="CHB1890" s="24"/>
      <c r="CHC1890" s="24"/>
      <c r="CHD1890" s="24"/>
      <c r="CHE1890" s="24"/>
      <c r="CHF1890" s="24"/>
      <c r="CHG1890" s="24"/>
      <c r="CHH1890" s="24"/>
      <c r="CHI1890" s="24"/>
      <c r="CHJ1890" s="24"/>
      <c r="CHK1890" s="24"/>
      <c r="CHL1890" s="24"/>
      <c r="CHM1890" s="24"/>
      <c r="CHN1890" s="24"/>
      <c r="CHO1890" s="24"/>
      <c r="CHP1890" s="24"/>
      <c r="CHQ1890" s="24"/>
      <c r="CHR1890" s="24"/>
      <c r="CHS1890" s="24"/>
      <c r="CHT1890" s="24"/>
      <c r="CHU1890" s="24"/>
      <c r="CHV1890" s="24"/>
      <c r="CHW1890" s="24"/>
      <c r="CHX1890" s="24"/>
      <c r="CHY1890" s="24"/>
      <c r="CHZ1890" s="24"/>
      <c r="CIA1890" s="24"/>
      <c r="CIB1890" s="24"/>
      <c r="CIC1890" s="24"/>
      <c r="CID1890" s="24"/>
      <c r="CIE1890" s="24"/>
      <c r="CIF1890" s="24"/>
      <c r="CIG1890" s="24"/>
      <c r="CIH1890" s="24"/>
      <c r="CII1890" s="24"/>
      <c r="CIJ1890" s="24"/>
      <c r="CIK1890" s="24"/>
      <c r="CIL1890" s="24"/>
      <c r="CIM1890" s="24"/>
      <c r="CIN1890" s="24"/>
      <c r="CIO1890" s="24"/>
      <c r="CIP1890" s="24"/>
      <c r="CIQ1890" s="24"/>
      <c r="CIR1890" s="24"/>
      <c r="CIS1890" s="24"/>
      <c r="CIT1890" s="24"/>
      <c r="CIU1890" s="24"/>
      <c r="CIV1890" s="24"/>
      <c r="CIW1890" s="24"/>
      <c r="CIX1890" s="24"/>
      <c r="CIY1890" s="24"/>
      <c r="CIZ1890" s="24"/>
      <c r="CJA1890" s="24"/>
      <c r="CJB1890" s="24"/>
      <c r="CJC1890" s="24"/>
      <c r="CJD1890" s="24"/>
      <c r="CJE1890" s="24"/>
      <c r="CJF1890" s="24"/>
      <c r="CJG1890" s="24"/>
      <c r="CJH1890" s="24"/>
      <c r="CJI1890" s="24"/>
      <c r="CJJ1890" s="24"/>
      <c r="CJK1890" s="24"/>
      <c r="CJL1890" s="24"/>
      <c r="CJM1890" s="24"/>
      <c r="CJN1890" s="24"/>
      <c r="CJO1890" s="24"/>
      <c r="CJP1890" s="24"/>
      <c r="CJQ1890" s="24"/>
      <c r="CJR1890" s="24"/>
      <c r="CJS1890" s="24"/>
      <c r="CJT1890" s="24"/>
      <c r="CJU1890" s="24"/>
      <c r="CJV1890" s="24"/>
      <c r="CJW1890" s="24"/>
      <c r="CJX1890" s="24"/>
      <c r="CJY1890" s="24"/>
      <c r="CJZ1890" s="24"/>
      <c r="CKA1890" s="24"/>
      <c r="CKB1890" s="24"/>
      <c r="CKC1890" s="24"/>
      <c r="CKD1890" s="24"/>
      <c r="CKE1890" s="24"/>
      <c r="CKF1890" s="24"/>
      <c r="CKG1890" s="24"/>
      <c r="CKH1890" s="24"/>
      <c r="CKI1890" s="24"/>
      <c r="CKJ1890" s="24"/>
      <c r="CKK1890" s="24"/>
      <c r="CKL1890" s="24"/>
      <c r="CKM1890" s="24"/>
      <c r="CKN1890" s="24"/>
      <c r="CKO1890" s="24"/>
      <c r="CKP1890" s="24"/>
      <c r="CKQ1890" s="24"/>
      <c r="CKR1890" s="24"/>
      <c r="CKS1890" s="24"/>
      <c r="CKT1890" s="24"/>
      <c r="CKU1890" s="24"/>
      <c r="CKV1890" s="24"/>
      <c r="CKW1890" s="24"/>
      <c r="CKX1890" s="24"/>
      <c r="CKY1890" s="24"/>
      <c r="CKZ1890" s="24"/>
      <c r="CLA1890" s="24"/>
      <c r="CLB1890" s="24"/>
      <c r="CLC1890" s="24"/>
      <c r="CLD1890" s="24"/>
      <c r="CLE1890" s="24"/>
      <c r="CLF1890" s="24"/>
      <c r="CLG1890" s="24"/>
      <c r="CLH1890" s="24"/>
      <c r="CLI1890" s="24"/>
      <c r="CLJ1890" s="24"/>
      <c r="CLK1890" s="24"/>
      <c r="CLL1890" s="24"/>
      <c r="CLM1890" s="24"/>
      <c r="CLN1890" s="24"/>
      <c r="CLO1890" s="24"/>
      <c r="CLP1890" s="24"/>
      <c r="CLQ1890" s="24"/>
      <c r="CLR1890" s="24"/>
      <c r="CLS1890" s="24"/>
      <c r="CLT1890" s="24"/>
      <c r="CLU1890" s="24"/>
      <c r="CLV1890" s="24"/>
      <c r="CLW1890" s="24"/>
      <c r="CLX1890" s="24"/>
      <c r="CLY1890" s="24"/>
      <c r="CLZ1890" s="24"/>
      <c r="CMA1890" s="24"/>
      <c r="CMB1890" s="24"/>
      <c r="CMC1890" s="24"/>
      <c r="CMD1890" s="24"/>
      <c r="CME1890" s="24"/>
      <c r="CMF1890" s="24"/>
      <c r="CMG1890" s="24"/>
      <c r="CMH1890" s="24"/>
      <c r="CMI1890" s="24"/>
      <c r="CMJ1890" s="24"/>
      <c r="CMK1890" s="24"/>
      <c r="CML1890" s="24"/>
      <c r="CMM1890" s="24"/>
      <c r="CMN1890" s="24"/>
      <c r="CMO1890" s="24"/>
      <c r="CMP1890" s="24"/>
      <c r="CMQ1890" s="24"/>
      <c r="CMR1890" s="24"/>
      <c r="CMS1890" s="24"/>
      <c r="CMT1890" s="24"/>
      <c r="CMU1890" s="24"/>
      <c r="CMV1890" s="24"/>
      <c r="CMW1890" s="24"/>
      <c r="CMX1890" s="24"/>
      <c r="CMY1890" s="24"/>
      <c r="CMZ1890" s="24"/>
      <c r="CNA1890" s="24"/>
      <c r="CNB1890" s="24"/>
      <c r="CNC1890" s="24"/>
      <c r="CND1890" s="24"/>
      <c r="CNE1890" s="24"/>
      <c r="CNF1890" s="24"/>
      <c r="CNG1890" s="24"/>
      <c r="CNH1890" s="24"/>
      <c r="CNI1890" s="24"/>
      <c r="CNJ1890" s="24"/>
      <c r="CNK1890" s="24"/>
      <c r="CNL1890" s="24"/>
      <c r="CNM1890" s="24"/>
      <c r="CNN1890" s="24"/>
      <c r="CNO1890" s="24"/>
      <c r="CNP1890" s="24"/>
      <c r="CNQ1890" s="24"/>
      <c r="CNR1890" s="24"/>
      <c r="CNS1890" s="24"/>
      <c r="CNT1890" s="24"/>
      <c r="CNU1890" s="24"/>
      <c r="CNV1890" s="24"/>
      <c r="CNW1890" s="24"/>
      <c r="CNX1890" s="24"/>
      <c r="CNY1890" s="24"/>
      <c r="CNZ1890" s="24"/>
      <c r="COA1890" s="24"/>
      <c r="COB1890" s="24"/>
      <c r="COC1890" s="24"/>
      <c r="COD1890" s="24"/>
      <c r="COE1890" s="24"/>
      <c r="COF1890" s="24"/>
      <c r="COG1890" s="24"/>
      <c r="COH1890" s="24"/>
      <c r="COI1890" s="24"/>
      <c r="COJ1890" s="24"/>
      <c r="COK1890" s="24"/>
      <c r="COL1890" s="24"/>
      <c r="COM1890" s="24"/>
      <c r="CON1890" s="24"/>
      <c r="COO1890" s="24"/>
      <c r="COP1890" s="24"/>
      <c r="COQ1890" s="24"/>
      <c r="COR1890" s="24"/>
      <c r="COS1890" s="24"/>
      <c r="COT1890" s="24"/>
      <c r="COU1890" s="24"/>
      <c r="COV1890" s="24"/>
      <c r="COW1890" s="24"/>
      <c r="COX1890" s="24"/>
      <c r="COY1890" s="24"/>
      <c r="COZ1890" s="24"/>
      <c r="CPA1890" s="24"/>
      <c r="CPB1890" s="24"/>
      <c r="CPC1890" s="24"/>
      <c r="CPD1890" s="24"/>
      <c r="CPE1890" s="24"/>
      <c r="CPF1890" s="24"/>
      <c r="CPG1890" s="24"/>
      <c r="CPH1890" s="24"/>
      <c r="CPI1890" s="24"/>
      <c r="CPJ1890" s="24"/>
      <c r="CPK1890" s="24"/>
      <c r="CPL1890" s="24"/>
      <c r="CPM1890" s="24"/>
      <c r="CPN1890" s="24"/>
      <c r="CPO1890" s="24"/>
      <c r="CPP1890" s="24"/>
      <c r="CPQ1890" s="24"/>
      <c r="CPR1890" s="24"/>
      <c r="CPS1890" s="24"/>
      <c r="CPT1890" s="24"/>
      <c r="CPU1890" s="24"/>
      <c r="CPV1890" s="24"/>
      <c r="CPW1890" s="24"/>
      <c r="CPX1890" s="24"/>
      <c r="CPY1890" s="24"/>
      <c r="CPZ1890" s="24"/>
      <c r="CQA1890" s="24"/>
      <c r="CQB1890" s="24"/>
      <c r="CQC1890" s="24"/>
      <c r="CQD1890" s="24"/>
      <c r="CQE1890" s="24"/>
      <c r="CQF1890" s="24"/>
      <c r="CQG1890" s="24"/>
      <c r="CQH1890" s="24"/>
      <c r="CQI1890" s="24"/>
      <c r="CQJ1890" s="24"/>
      <c r="CQK1890" s="24"/>
      <c r="CQL1890" s="24"/>
      <c r="CQM1890" s="24"/>
      <c r="CQN1890" s="24"/>
      <c r="CQO1890" s="24"/>
      <c r="CQP1890" s="24"/>
      <c r="CQQ1890" s="24"/>
      <c r="CQR1890" s="24"/>
      <c r="CQS1890" s="24"/>
      <c r="CQT1890" s="24"/>
      <c r="CQU1890" s="24"/>
      <c r="CQV1890" s="24"/>
      <c r="CQW1890" s="24"/>
      <c r="CQX1890" s="24"/>
      <c r="CQY1890" s="24"/>
      <c r="CQZ1890" s="24"/>
      <c r="CRA1890" s="24"/>
      <c r="CRB1890" s="24"/>
      <c r="CRC1890" s="24"/>
      <c r="CRD1890" s="24"/>
      <c r="CRE1890" s="24"/>
      <c r="CRF1890" s="24"/>
      <c r="CRG1890" s="24"/>
      <c r="CRH1890" s="24"/>
      <c r="CRI1890" s="24"/>
      <c r="CRJ1890" s="24"/>
      <c r="CRK1890" s="24"/>
      <c r="CRL1890" s="24"/>
      <c r="CRM1890" s="24"/>
      <c r="CRN1890" s="24"/>
      <c r="CRO1890" s="24"/>
      <c r="CRP1890" s="24"/>
      <c r="CRQ1890" s="24"/>
      <c r="CRR1890" s="24"/>
      <c r="CRS1890" s="24"/>
      <c r="CRT1890" s="24"/>
      <c r="CRU1890" s="24"/>
      <c r="CRV1890" s="24"/>
      <c r="CRW1890" s="24"/>
      <c r="CRX1890" s="24"/>
      <c r="CRY1890" s="24"/>
      <c r="CRZ1890" s="24"/>
      <c r="CSA1890" s="24"/>
      <c r="CSB1890" s="24"/>
      <c r="CSC1890" s="24"/>
      <c r="CSD1890" s="24"/>
      <c r="CSE1890" s="24"/>
      <c r="CSF1890" s="24"/>
      <c r="CSG1890" s="24"/>
      <c r="CSH1890" s="24"/>
      <c r="CSI1890" s="24"/>
      <c r="CSJ1890" s="24"/>
      <c r="CSK1890" s="24"/>
      <c r="CSL1890" s="24"/>
      <c r="CSM1890" s="24"/>
      <c r="CSN1890" s="24"/>
      <c r="CSO1890" s="24"/>
      <c r="CSP1890" s="24"/>
      <c r="CSQ1890" s="24"/>
      <c r="CSR1890" s="24"/>
      <c r="CSS1890" s="24"/>
      <c r="CST1890" s="24"/>
      <c r="CSU1890" s="24"/>
      <c r="CSV1890" s="24"/>
      <c r="CSW1890" s="24"/>
      <c r="CSX1890" s="24"/>
      <c r="CSY1890" s="24"/>
      <c r="CSZ1890" s="24"/>
      <c r="CTA1890" s="24"/>
      <c r="CTB1890" s="24"/>
      <c r="CTC1890" s="24"/>
      <c r="CTD1890" s="24"/>
      <c r="CTE1890" s="24"/>
      <c r="CTF1890" s="24"/>
      <c r="CTG1890" s="24"/>
      <c r="CTH1890" s="24"/>
      <c r="CTI1890" s="24"/>
      <c r="CTJ1890" s="24"/>
      <c r="CTK1890" s="24"/>
      <c r="CTL1890" s="24"/>
      <c r="CTM1890" s="24"/>
      <c r="CTN1890" s="24"/>
      <c r="CTO1890" s="24"/>
      <c r="CTP1890" s="24"/>
      <c r="CTQ1890" s="24"/>
      <c r="CTR1890" s="24"/>
      <c r="CTS1890" s="24"/>
      <c r="CTT1890" s="24"/>
      <c r="CTU1890" s="24"/>
      <c r="CTV1890" s="24"/>
      <c r="CTW1890" s="24"/>
      <c r="CTX1890" s="24"/>
      <c r="CTY1890" s="24"/>
      <c r="CTZ1890" s="24"/>
      <c r="CUA1890" s="24"/>
      <c r="CUB1890" s="24"/>
      <c r="CUC1890" s="24"/>
      <c r="CUD1890" s="24"/>
      <c r="CUE1890" s="24"/>
      <c r="CUF1890" s="24"/>
      <c r="CUG1890" s="24"/>
      <c r="CUH1890" s="24"/>
      <c r="CUI1890" s="24"/>
      <c r="CUJ1890" s="24"/>
      <c r="CUK1890" s="24"/>
      <c r="CUL1890" s="24"/>
      <c r="CUM1890" s="24"/>
      <c r="CUN1890" s="24"/>
      <c r="CUO1890" s="24"/>
      <c r="CUP1890" s="24"/>
      <c r="CUQ1890" s="24"/>
      <c r="CUR1890" s="24"/>
      <c r="CUS1890" s="24"/>
      <c r="CUT1890" s="24"/>
      <c r="CUU1890" s="24"/>
      <c r="CUV1890" s="24"/>
      <c r="CUW1890" s="24"/>
      <c r="CUX1890" s="24"/>
      <c r="CUY1890" s="24"/>
      <c r="CUZ1890" s="24"/>
      <c r="CVA1890" s="24"/>
      <c r="CVB1890" s="24"/>
      <c r="CVC1890" s="24"/>
      <c r="CVD1890" s="24"/>
      <c r="CVE1890" s="24"/>
      <c r="CVF1890" s="24"/>
      <c r="CVG1890" s="24"/>
      <c r="CVH1890" s="24"/>
      <c r="CVI1890" s="24"/>
      <c r="CVJ1890" s="24"/>
      <c r="CVK1890" s="24"/>
      <c r="CVL1890" s="24"/>
      <c r="CVM1890" s="24"/>
      <c r="CVN1890" s="24"/>
      <c r="CVO1890" s="24"/>
      <c r="CVP1890" s="24"/>
      <c r="CVQ1890" s="24"/>
      <c r="CVR1890" s="24"/>
      <c r="CVS1890" s="24"/>
      <c r="CVT1890" s="24"/>
      <c r="CVU1890" s="24"/>
      <c r="CVV1890" s="24"/>
      <c r="CVW1890" s="24"/>
      <c r="CVX1890" s="24"/>
      <c r="CVY1890" s="24"/>
      <c r="CVZ1890" s="24"/>
      <c r="CWA1890" s="24"/>
      <c r="CWB1890" s="24"/>
      <c r="CWC1890" s="24"/>
      <c r="CWD1890" s="24"/>
      <c r="CWE1890" s="24"/>
      <c r="CWF1890" s="24"/>
      <c r="CWG1890" s="24"/>
      <c r="CWH1890" s="24"/>
      <c r="CWI1890" s="24"/>
      <c r="CWJ1890" s="24"/>
      <c r="CWK1890" s="24"/>
      <c r="CWL1890" s="24"/>
      <c r="CWM1890" s="24"/>
      <c r="CWN1890" s="24"/>
      <c r="CWO1890" s="24"/>
      <c r="CWP1890" s="24"/>
      <c r="CWQ1890" s="24"/>
      <c r="CWR1890" s="24"/>
      <c r="CWS1890" s="24"/>
      <c r="CWT1890" s="24"/>
      <c r="CWU1890" s="24"/>
      <c r="CWV1890" s="24"/>
      <c r="CWW1890" s="24"/>
      <c r="CWX1890" s="24"/>
      <c r="CWY1890" s="24"/>
      <c r="CWZ1890" s="24"/>
      <c r="CXA1890" s="24"/>
      <c r="CXB1890" s="24"/>
      <c r="CXC1890" s="24"/>
      <c r="CXD1890" s="24"/>
      <c r="CXE1890" s="24"/>
      <c r="CXF1890" s="24"/>
      <c r="CXG1890" s="24"/>
      <c r="CXH1890" s="24"/>
      <c r="CXI1890" s="24"/>
      <c r="CXJ1890" s="24"/>
      <c r="CXK1890" s="24"/>
      <c r="CXL1890" s="24"/>
      <c r="CXM1890" s="24"/>
      <c r="CXN1890" s="24"/>
      <c r="CXO1890" s="24"/>
      <c r="CXP1890" s="24"/>
      <c r="CXQ1890" s="24"/>
      <c r="CXR1890" s="24"/>
      <c r="CXS1890" s="24"/>
      <c r="CXT1890" s="24"/>
      <c r="CXU1890" s="24"/>
      <c r="CXV1890" s="24"/>
      <c r="CXW1890" s="24"/>
      <c r="CXX1890" s="24"/>
      <c r="CXY1890" s="24"/>
      <c r="CXZ1890" s="24"/>
      <c r="CYA1890" s="24"/>
      <c r="CYB1890" s="24"/>
      <c r="CYC1890" s="24"/>
      <c r="CYD1890" s="24"/>
      <c r="CYE1890" s="24"/>
      <c r="CYF1890" s="24"/>
      <c r="CYG1890" s="24"/>
      <c r="CYH1890" s="24"/>
      <c r="CYI1890" s="24"/>
      <c r="CYJ1890" s="24"/>
      <c r="CYK1890" s="24"/>
      <c r="CYL1890" s="24"/>
      <c r="CYM1890" s="24"/>
      <c r="CYN1890" s="24"/>
      <c r="CYO1890" s="24"/>
      <c r="CYP1890" s="24"/>
      <c r="CYQ1890" s="24"/>
      <c r="CYR1890" s="24"/>
      <c r="CYS1890" s="24"/>
      <c r="CYT1890" s="24"/>
      <c r="CYU1890" s="24"/>
      <c r="CYV1890" s="24"/>
      <c r="CYW1890" s="24"/>
      <c r="CYX1890" s="24"/>
      <c r="CYY1890" s="24"/>
      <c r="CYZ1890" s="24"/>
      <c r="CZA1890" s="24"/>
      <c r="CZB1890" s="24"/>
      <c r="CZC1890" s="24"/>
      <c r="CZD1890" s="24"/>
      <c r="CZE1890" s="24"/>
      <c r="CZF1890" s="24"/>
      <c r="CZG1890" s="24"/>
      <c r="CZH1890" s="24"/>
      <c r="CZI1890" s="24"/>
      <c r="CZJ1890" s="24"/>
      <c r="CZK1890" s="24"/>
      <c r="CZL1890" s="24"/>
      <c r="CZM1890" s="24"/>
      <c r="CZN1890" s="24"/>
      <c r="CZO1890" s="24"/>
      <c r="CZP1890" s="24"/>
      <c r="CZQ1890" s="24"/>
      <c r="CZR1890" s="24"/>
      <c r="CZS1890" s="24"/>
      <c r="CZT1890" s="24"/>
      <c r="CZU1890" s="24"/>
      <c r="CZV1890" s="24"/>
      <c r="CZW1890" s="24"/>
      <c r="CZX1890" s="24"/>
      <c r="CZY1890" s="24"/>
      <c r="CZZ1890" s="24"/>
      <c r="DAA1890" s="24"/>
      <c r="DAB1890" s="24"/>
      <c r="DAC1890" s="24"/>
      <c r="DAD1890" s="24"/>
      <c r="DAE1890" s="24"/>
      <c r="DAF1890" s="24"/>
      <c r="DAG1890" s="24"/>
      <c r="DAH1890" s="24"/>
      <c r="DAI1890" s="24"/>
      <c r="DAJ1890" s="24"/>
      <c r="DAK1890" s="24"/>
      <c r="DAL1890" s="24"/>
      <c r="DAM1890" s="24"/>
      <c r="DAN1890" s="24"/>
      <c r="DAO1890" s="24"/>
      <c r="DAP1890" s="24"/>
      <c r="DAQ1890" s="24"/>
      <c r="DAR1890" s="24"/>
      <c r="DAS1890" s="24"/>
      <c r="DAT1890" s="24"/>
      <c r="DAU1890" s="24"/>
      <c r="DAV1890" s="24"/>
      <c r="DAW1890" s="24"/>
      <c r="DAX1890" s="24"/>
      <c r="DAY1890" s="24"/>
      <c r="DAZ1890" s="24"/>
      <c r="DBA1890" s="24"/>
      <c r="DBB1890" s="24"/>
      <c r="DBC1890" s="24"/>
      <c r="DBD1890" s="24"/>
      <c r="DBE1890" s="24"/>
      <c r="DBF1890" s="24"/>
      <c r="DBG1890" s="24"/>
      <c r="DBH1890" s="24"/>
      <c r="DBI1890" s="24"/>
      <c r="DBJ1890" s="24"/>
      <c r="DBK1890" s="24"/>
      <c r="DBL1890" s="24"/>
      <c r="DBM1890" s="24"/>
      <c r="DBN1890" s="24"/>
      <c r="DBO1890" s="24"/>
      <c r="DBP1890" s="24"/>
      <c r="DBQ1890" s="24"/>
      <c r="DBR1890" s="24"/>
      <c r="DBS1890" s="24"/>
      <c r="DBT1890" s="24"/>
      <c r="DBU1890" s="24"/>
      <c r="DBV1890" s="24"/>
      <c r="DBW1890" s="24"/>
      <c r="DBX1890" s="24"/>
      <c r="DBY1890" s="24"/>
      <c r="DBZ1890" s="24"/>
      <c r="DCA1890" s="24"/>
      <c r="DCB1890" s="24"/>
      <c r="DCC1890" s="24"/>
      <c r="DCD1890" s="24"/>
      <c r="DCE1890" s="24"/>
      <c r="DCF1890" s="24"/>
      <c r="DCG1890" s="24"/>
      <c r="DCH1890" s="24"/>
      <c r="DCI1890" s="24"/>
      <c r="DCJ1890" s="24"/>
      <c r="DCK1890" s="24"/>
      <c r="DCL1890" s="24"/>
      <c r="DCM1890" s="24"/>
      <c r="DCN1890" s="24"/>
      <c r="DCO1890" s="24"/>
      <c r="DCP1890" s="24"/>
      <c r="DCQ1890" s="24"/>
      <c r="DCR1890" s="24"/>
      <c r="DCS1890" s="24"/>
      <c r="DCT1890" s="24"/>
      <c r="DCU1890" s="24"/>
      <c r="DCV1890" s="24"/>
      <c r="DCW1890" s="24"/>
      <c r="DCX1890" s="24"/>
      <c r="DCY1890" s="24"/>
      <c r="DCZ1890" s="24"/>
      <c r="DDA1890" s="24"/>
      <c r="DDB1890" s="24"/>
      <c r="DDC1890" s="24"/>
      <c r="DDD1890" s="24"/>
      <c r="DDE1890" s="24"/>
      <c r="DDF1890" s="24"/>
      <c r="DDG1890" s="24"/>
      <c r="DDH1890" s="24"/>
      <c r="DDI1890" s="24"/>
      <c r="DDJ1890" s="24"/>
      <c r="DDK1890" s="24"/>
      <c r="DDL1890" s="24"/>
      <c r="DDM1890" s="24"/>
      <c r="DDN1890" s="24"/>
      <c r="DDO1890" s="24"/>
      <c r="DDP1890" s="24"/>
      <c r="DDQ1890" s="24"/>
      <c r="DDR1890" s="24"/>
      <c r="DDS1890" s="24"/>
      <c r="DDT1890" s="24"/>
      <c r="DDU1890" s="24"/>
      <c r="DDV1890" s="24"/>
      <c r="DDW1890" s="24"/>
      <c r="DDX1890" s="24"/>
      <c r="DDY1890" s="24"/>
      <c r="DDZ1890" s="24"/>
      <c r="DEA1890" s="24"/>
      <c r="DEB1890" s="24"/>
      <c r="DEC1890" s="24"/>
      <c r="DED1890" s="24"/>
      <c r="DEE1890" s="24"/>
      <c r="DEF1890" s="24"/>
      <c r="DEG1890" s="24"/>
      <c r="DEH1890" s="24"/>
      <c r="DEI1890" s="24"/>
      <c r="DEJ1890" s="24"/>
      <c r="DEK1890" s="24"/>
      <c r="DEL1890" s="24"/>
      <c r="DEM1890" s="24"/>
      <c r="DEN1890" s="24"/>
      <c r="DEO1890" s="24"/>
      <c r="DEP1890" s="24"/>
      <c r="DEQ1890" s="24"/>
      <c r="DER1890" s="24"/>
      <c r="DES1890" s="24"/>
      <c r="DET1890" s="24"/>
      <c r="DEU1890" s="24"/>
      <c r="DEV1890" s="24"/>
      <c r="DEW1890" s="24"/>
      <c r="DEX1890" s="24"/>
      <c r="DEY1890" s="24"/>
      <c r="DEZ1890" s="24"/>
      <c r="DFA1890" s="24"/>
      <c r="DFB1890" s="24"/>
      <c r="DFC1890" s="24"/>
      <c r="DFD1890" s="24"/>
      <c r="DFE1890" s="24"/>
      <c r="DFF1890" s="24"/>
      <c r="DFG1890" s="24"/>
      <c r="DFH1890" s="24"/>
      <c r="DFI1890" s="24"/>
      <c r="DFJ1890" s="24"/>
      <c r="DFK1890" s="24"/>
      <c r="DFL1890" s="24"/>
      <c r="DFM1890" s="24"/>
      <c r="DFN1890" s="24"/>
      <c r="DFO1890" s="24"/>
      <c r="DFP1890" s="24"/>
      <c r="DFQ1890" s="24"/>
      <c r="DFR1890" s="24"/>
      <c r="DFS1890" s="24"/>
      <c r="DFT1890" s="24"/>
      <c r="DFU1890" s="24"/>
      <c r="DFV1890" s="24"/>
      <c r="DFW1890" s="24"/>
      <c r="DFX1890" s="24"/>
      <c r="DFY1890" s="24"/>
      <c r="DFZ1890" s="24"/>
      <c r="DGA1890" s="24"/>
      <c r="DGB1890" s="24"/>
      <c r="DGC1890" s="24"/>
      <c r="DGD1890" s="24"/>
      <c r="DGE1890" s="24"/>
      <c r="DGF1890" s="24"/>
      <c r="DGG1890" s="24"/>
      <c r="DGH1890" s="24"/>
      <c r="DGI1890" s="24"/>
      <c r="DGJ1890" s="24"/>
      <c r="DGK1890" s="24"/>
      <c r="DGL1890" s="24"/>
      <c r="DGM1890" s="24"/>
      <c r="DGN1890" s="24"/>
      <c r="DGO1890" s="24"/>
      <c r="DGP1890" s="24"/>
      <c r="DGQ1890" s="24"/>
      <c r="DGR1890" s="24"/>
      <c r="DGS1890" s="24"/>
      <c r="DGT1890" s="24"/>
      <c r="DGU1890" s="24"/>
      <c r="DGV1890" s="24"/>
      <c r="DGW1890" s="24"/>
      <c r="DGX1890" s="24"/>
      <c r="DGY1890" s="24"/>
      <c r="DGZ1890" s="24"/>
      <c r="DHA1890" s="24"/>
      <c r="DHB1890" s="24"/>
      <c r="DHC1890" s="24"/>
      <c r="DHD1890" s="24"/>
      <c r="DHE1890" s="24"/>
      <c r="DHF1890" s="24"/>
      <c r="DHG1890" s="24"/>
      <c r="DHH1890" s="24"/>
      <c r="DHI1890" s="24"/>
      <c r="DHJ1890" s="24"/>
      <c r="DHK1890" s="24"/>
      <c r="DHL1890" s="24"/>
      <c r="DHM1890" s="24"/>
      <c r="DHN1890" s="24"/>
      <c r="DHO1890" s="24"/>
      <c r="DHP1890" s="24"/>
      <c r="DHQ1890" s="24"/>
      <c r="DHR1890" s="24"/>
      <c r="DHS1890" s="24"/>
      <c r="DHT1890" s="24"/>
      <c r="DHU1890" s="24"/>
      <c r="DHV1890" s="24"/>
      <c r="DHW1890" s="24"/>
      <c r="DHX1890" s="24"/>
      <c r="DHY1890" s="24"/>
      <c r="DHZ1890" s="24"/>
      <c r="DIA1890" s="24"/>
      <c r="DIB1890" s="24"/>
      <c r="DIC1890" s="24"/>
      <c r="DID1890" s="24"/>
      <c r="DIE1890" s="24"/>
      <c r="DIF1890" s="24"/>
      <c r="DIG1890" s="24"/>
      <c r="DIH1890" s="24"/>
      <c r="DII1890" s="24"/>
      <c r="DIJ1890" s="24"/>
      <c r="DIK1890" s="24"/>
      <c r="DIL1890" s="24"/>
      <c r="DIM1890" s="24"/>
      <c r="DIN1890" s="24"/>
      <c r="DIO1890" s="24"/>
      <c r="DIP1890" s="24"/>
      <c r="DIQ1890" s="24"/>
      <c r="DIR1890" s="24"/>
      <c r="DIS1890" s="24"/>
      <c r="DIT1890" s="24"/>
      <c r="DIU1890" s="24"/>
      <c r="DIV1890" s="24"/>
      <c r="DIW1890" s="24"/>
      <c r="DIX1890" s="24"/>
      <c r="DIY1890" s="24"/>
      <c r="DIZ1890" s="24"/>
      <c r="DJA1890" s="24"/>
      <c r="DJB1890" s="24"/>
      <c r="DJC1890" s="24"/>
      <c r="DJD1890" s="24"/>
      <c r="DJE1890" s="24"/>
      <c r="DJF1890" s="24"/>
      <c r="DJG1890" s="24"/>
      <c r="DJH1890" s="24"/>
      <c r="DJI1890" s="24"/>
      <c r="DJJ1890" s="24"/>
      <c r="DJK1890" s="24"/>
      <c r="DJL1890" s="24"/>
      <c r="DJM1890" s="24"/>
      <c r="DJN1890" s="24"/>
      <c r="DJO1890" s="24"/>
      <c r="DJP1890" s="24"/>
      <c r="DJQ1890" s="24"/>
      <c r="DJR1890" s="24"/>
      <c r="DJS1890" s="24"/>
      <c r="DJT1890" s="24"/>
      <c r="DJU1890" s="24"/>
      <c r="DJV1890" s="24"/>
      <c r="DJW1890" s="24"/>
      <c r="DJX1890" s="24"/>
      <c r="DJY1890" s="24"/>
      <c r="DJZ1890" s="24"/>
      <c r="DKA1890" s="24"/>
      <c r="DKB1890" s="24"/>
      <c r="DKC1890" s="24"/>
      <c r="DKD1890" s="24"/>
      <c r="DKE1890" s="24"/>
      <c r="DKF1890" s="24"/>
      <c r="DKG1890" s="24"/>
      <c r="DKH1890" s="24"/>
      <c r="DKI1890" s="24"/>
      <c r="DKJ1890" s="24"/>
      <c r="DKK1890" s="24"/>
      <c r="DKL1890" s="24"/>
      <c r="DKM1890" s="24"/>
      <c r="DKN1890" s="24"/>
      <c r="DKO1890" s="24"/>
      <c r="DKP1890" s="24"/>
      <c r="DKQ1890" s="24"/>
      <c r="DKR1890" s="24"/>
      <c r="DKS1890" s="24"/>
      <c r="DKT1890" s="24"/>
      <c r="DKU1890" s="24"/>
      <c r="DKV1890" s="24"/>
      <c r="DKW1890" s="24"/>
      <c r="DKX1890" s="24"/>
      <c r="DKY1890" s="24"/>
      <c r="DKZ1890" s="24"/>
      <c r="DLA1890" s="24"/>
      <c r="DLB1890" s="24"/>
      <c r="DLC1890" s="24"/>
      <c r="DLD1890" s="24"/>
      <c r="DLE1890" s="24"/>
      <c r="DLF1890" s="24"/>
      <c r="DLG1890" s="24"/>
      <c r="DLH1890" s="24"/>
      <c r="DLI1890" s="24"/>
      <c r="DLJ1890" s="24"/>
      <c r="DLK1890" s="24"/>
      <c r="DLL1890" s="24"/>
      <c r="DLM1890" s="24"/>
      <c r="DLN1890" s="24"/>
      <c r="DLO1890" s="24"/>
      <c r="DLP1890" s="24"/>
      <c r="DLQ1890" s="24"/>
      <c r="DLR1890" s="24"/>
      <c r="DLS1890" s="24"/>
      <c r="DLT1890" s="24"/>
      <c r="DLU1890" s="24"/>
      <c r="DLV1890" s="24"/>
      <c r="DLW1890" s="24"/>
      <c r="DLX1890" s="24"/>
      <c r="DLY1890" s="24"/>
      <c r="DLZ1890" s="24"/>
      <c r="DMA1890" s="24"/>
      <c r="DMB1890" s="24"/>
      <c r="DMC1890" s="24"/>
      <c r="DMD1890" s="24"/>
      <c r="DME1890" s="24"/>
      <c r="DMF1890" s="24"/>
      <c r="DMG1890" s="24"/>
      <c r="DMH1890" s="24"/>
      <c r="DMI1890" s="24"/>
      <c r="DMJ1890" s="24"/>
      <c r="DMK1890" s="24"/>
      <c r="DML1890" s="24"/>
      <c r="DMM1890" s="24"/>
      <c r="DMN1890" s="24"/>
      <c r="DMO1890" s="24"/>
      <c r="DMP1890" s="24"/>
      <c r="DMQ1890" s="24"/>
      <c r="DMR1890" s="24"/>
      <c r="DMS1890" s="24"/>
      <c r="DMT1890" s="24"/>
      <c r="DMU1890" s="24"/>
      <c r="DMV1890" s="24"/>
      <c r="DMW1890" s="24"/>
      <c r="DMX1890" s="24"/>
      <c r="DMY1890" s="24"/>
      <c r="DMZ1890" s="24"/>
      <c r="DNA1890" s="24"/>
      <c r="DNB1890" s="24"/>
      <c r="DNC1890" s="24"/>
      <c r="DND1890" s="24"/>
      <c r="DNE1890" s="24"/>
      <c r="DNF1890" s="24"/>
      <c r="DNG1890" s="24"/>
      <c r="DNH1890" s="24"/>
      <c r="DNI1890" s="24"/>
      <c r="DNJ1890" s="24"/>
      <c r="DNK1890" s="24"/>
      <c r="DNL1890" s="24"/>
      <c r="DNM1890" s="24"/>
      <c r="DNN1890" s="24"/>
      <c r="DNO1890" s="24"/>
      <c r="DNP1890" s="24"/>
      <c r="DNQ1890" s="24"/>
      <c r="DNR1890" s="24"/>
      <c r="DNS1890" s="24"/>
      <c r="DNT1890" s="24"/>
      <c r="DNU1890" s="24"/>
      <c r="DNV1890" s="24"/>
      <c r="DNW1890" s="24"/>
      <c r="DNX1890" s="24"/>
      <c r="DNY1890" s="24"/>
      <c r="DNZ1890" s="24"/>
      <c r="DOA1890" s="24"/>
      <c r="DOB1890" s="24"/>
      <c r="DOC1890" s="24"/>
      <c r="DOD1890" s="24"/>
      <c r="DOE1890" s="24"/>
      <c r="DOF1890" s="24"/>
      <c r="DOG1890" s="24"/>
      <c r="DOH1890" s="24"/>
      <c r="DOI1890" s="24"/>
      <c r="DOJ1890" s="24"/>
      <c r="DOK1890" s="24"/>
      <c r="DOL1890" s="24"/>
      <c r="DOM1890" s="24"/>
      <c r="DON1890" s="24"/>
      <c r="DOO1890" s="24"/>
      <c r="DOP1890" s="24"/>
      <c r="DOQ1890" s="24"/>
      <c r="DOR1890" s="24"/>
      <c r="DOS1890" s="24"/>
      <c r="DOT1890" s="24"/>
      <c r="DOU1890" s="24"/>
      <c r="DOV1890" s="24"/>
      <c r="DOW1890" s="24"/>
      <c r="DOX1890" s="24"/>
      <c r="DOY1890" s="24"/>
      <c r="DOZ1890" s="24"/>
      <c r="DPA1890" s="24"/>
      <c r="DPB1890" s="24"/>
      <c r="DPC1890" s="24"/>
      <c r="DPD1890" s="24"/>
      <c r="DPE1890" s="24"/>
      <c r="DPF1890" s="24"/>
      <c r="DPG1890" s="24"/>
      <c r="DPH1890" s="24"/>
      <c r="DPI1890" s="24"/>
      <c r="DPJ1890" s="24"/>
      <c r="DPK1890" s="24"/>
      <c r="DPL1890" s="24"/>
      <c r="DPM1890" s="24"/>
      <c r="DPN1890" s="24"/>
      <c r="DPO1890" s="24"/>
      <c r="DPP1890" s="24"/>
      <c r="DPQ1890" s="24"/>
      <c r="DPR1890" s="24"/>
      <c r="DPS1890" s="24"/>
      <c r="DPT1890" s="24"/>
      <c r="DPU1890" s="24"/>
      <c r="DPV1890" s="24"/>
      <c r="DPW1890" s="24"/>
      <c r="DPX1890" s="24"/>
      <c r="DPY1890" s="24"/>
      <c r="DPZ1890" s="24"/>
      <c r="DQA1890" s="24"/>
      <c r="DQB1890" s="24"/>
      <c r="DQC1890" s="24"/>
      <c r="DQD1890" s="24"/>
      <c r="DQE1890" s="24"/>
      <c r="DQF1890" s="24"/>
      <c r="DQG1890" s="24"/>
      <c r="DQH1890" s="24"/>
      <c r="DQI1890" s="24"/>
      <c r="DQJ1890" s="24"/>
      <c r="DQK1890" s="24"/>
      <c r="DQL1890" s="24"/>
      <c r="DQM1890" s="24"/>
      <c r="DQN1890" s="24"/>
      <c r="DQO1890" s="24"/>
      <c r="DQP1890" s="24"/>
      <c r="DQQ1890" s="24"/>
      <c r="DQR1890" s="24"/>
      <c r="DQS1890" s="24"/>
      <c r="DQT1890" s="24"/>
      <c r="DQU1890" s="24"/>
      <c r="DQV1890" s="24"/>
      <c r="DQW1890" s="24"/>
      <c r="DQX1890" s="24"/>
      <c r="DQY1890" s="24"/>
      <c r="DQZ1890" s="24"/>
      <c r="DRA1890" s="24"/>
      <c r="DRB1890" s="24"/>
      <c r="DRC1890" s="24"/>
      <c r="DRD1890" s="24"/>
      <c r="DRE1890" s="24"/>
      <c r="DRF1890" s="24"/>
      <c r="DRG1890" s="24"/>
      <c r="DRH1890" s="24"/>
      <c r="DRI1890" s="24"/>
      <c r="DRJ1890" s="24"/>
      <c r="DRK1890" s="24"/>
      <c r="DRL1890" s="24"/>
      <c r="DRM1890" s="24"/>
      <c r="DRN1890" s="24"/>
      <c r="DRO1890" s="24"/>
      <c r="DRP1890" s="24"/>
      <c r="DRQ1890" s="24"/>
      <c r="DRR1890" s="24"/>
      <c r="DRS1890" s="24"/>
      <c r="DRT1890" s="24"/>
      <c r="DRU1890" s="24"/>
      <c r="DRV1890" s="24"/>
      <c r="DRW1890" s="24"/>
      <c r="DRX1890" s="24"/>
      <c r="DRY1890" s="24"/>
      <c r="DRZ1890" s="24"/>
      <c r="DSA1890" s="24"/>
      <c r="DSB1890" s="24"/>
      <c r="DSC1890" s="24"/>
      <c r="DSD1890" s="24"/>
      <c r="DSE1890" s="24"/>
      <c r="DSF1890" s="24"/>
      <c r="DSG1890" s="24"/>
      <c r="DSH1890" s="24"/>
      <c r="DSI1890" s="24"/>
      <c r="DSJ1890" s="24"/>
      <c r="DSK1890" s="24"/>
      <c r="DSL1890" s="24"/>
      <c r="DSM1890" s="24"/>
      <c r="DSN1890" s="24"/>
      <c r="DSO1890" s="24"/>
      <c r="DSP1890" s="24"/>
      <c r="DSQ1890" s="24"/>
      <c r="DSR1890" s="24"/>
      <c r="DSS1890" s="24"/>
      <c r="DST1890" s="24"/>
      <c r="DSU1890" s="24"/>
      <c r="DSV1890" s="24"/>
      <c r="DSW1890" s="24"/>
      <c r="DSX1890" s="24"/>
      <c r="DSY1890" s="24"/>
      <c r="DSZ1890" s="24"/>
      <c r="DTA1890" s="24"/>
      <c r="DTB1890" s="24"/>
      <c r="DTC1890" s="24"/>
      <c r="DTD1890" s="24"/>
      <c r="DTE1890" s="24"/>
      <c r="DTF1890" s="24"/>
      <c r="DTG1890" s="24"/>
      <c r="DTH1890" s="24"/>
      <c r="DTI1890" s="24"/>
      <c r="DTJ1890" s="24"/>
      <c r="DTK1890" s="24"/>
      <c r="DTL1890" s="24"/>
      <c r="DTM1890" s="24"/>
      <c r="DTN1890" s="24"/>
      <c r="DTO1890" s="24"/>
      <c r="DTP1890" s="24"/>
      <c r="DTQ1890" s="24"/>
      <c r="DTR1890" s="24"/>
      <c r="DTS1890" s="24"/>
      <c r="DTT1890" s="24"/>
      <c r="DTU1890" s="24"/>
      <c r="DTV1890" s="24"/>
      <c r="DTW1890" s="24"/>
      <c r="DTX1890" s="24"/>
      <c r="DTY1890" s="24"/>
      <c r="DTZ1890" s="24"/>
      <c r="DUA1890" s="24"/>
      <c r="DUB1890" s="24"/>
      <c r="DUC1890" s="24"/>
      <c r="DUD1890" s="24"/>
      <c r="DUE1890" s="24"/>
      <c r="DUF1890" s="24"/>
      <c r="DUG1890" s="24"/>
      <c r="DUH1890" s="24"/>
      <c r="DUI1890" s="24"/>
      <c r="DUJ1890" s="24"/>
      <c r="DUK1890" s="24"/>
      <c r="DUL1890" s="24"/>
      <c r="DUM1890" s="24"/>
      <c r="DUN1890" s="24"/>
      <c r="DUO1890" s="24"/>
      <c r="DUP1890" s="24"/>
      <c r="DUQ1890" s="24"/>
      <c r="DUR1890" s="24"/>
      <c r="DUS1890" s="24"/>
      <c r="DUT1890" s="24"/>
      <c r="DUU1890" s="24"/>
      <c r="DUV1890" s="24"/>
      <c r="DUW1890" s="24"/>
      <c r="DUX1890" s="24"/>
      <c r="DUY1890" s="24"/>
      <c r="DUZ1890" s="24"/>
      <c r="DVA1890" s="24"/>
      <c r="DVB1890" s="24"/>
      <c r="DVC1890" s="24"/>
      <c r="DVD1890" s="24"/>
      <c r="DVE1890" s="24"/>
      <c r="DVF1890" s="24"/>
      <c r="DVG1890" s="24"/>
      <c r="DVH1890" s="24"/>
      <c r="DVI1890" s="24"/>
      <c r="DVJ1890" s="24"/>
      <c r="DVK1890" s="24"/>
      <c r="DVL1890" s="24"/>
      <c r="DVM1890" s="24"/>
      <c r="DVN1890" s="24"/>
      <c r="DVO1890" s="24"/>
      <c r="DVP1890" s="24"/>
      <c r="DVQ1890" s="24"/>
      <c r="DVR1890" s="24"/>
      <c r="DVS1890" s="24"/>
      <c r="DVT1890" s="24"/>
      <c r="DVU1890" s="24"/>
      <c r="DVV1890" s="24"/>
      <c r="DVW1890" s="24"/>
      <c r="DVX1890" s="24"/>
      <c r="DVY1890" s="24"/>
      <c r="DVZ1890" s="24"/>
      <c r="DWA1890" s="24"/>
      <c r="DWB1890" s="24"/>
      <c r="DWC1890" s="24"/>
      <c r="DWD1890" s="24"/>
      <c r="DWE1890" s="24"/>
      <c r="DWF1890" s="24"/>
      <c r="DWG1890" s="24"/>
      <c r="DWH1890" s="24"/>
      <c r="DWI1890" s="24"/>
      <c r="DWJ1890" s="24"/>
      <c r="DWK1890" s="24"/>
      <c r="DWL1890" s="24"/>
      <c r="DWM1890" s="24"/>
      <c r="DWN1890" s="24"/>
      <c r="DWO1890" s="24"/>
      <c r="DWP1890" s="24"/>
      <c r="DWQ1890" s="24"/>
      <c r="DWR1890" s="24"/>
      <c r="DWS1890" s="24"/>
      <c r="DWT1890" s="24"/>
      <c r="DWU1890" s="24"/>
      <c r="DWV1890" s="24"/>
      <c r="DWW1890" s="24"/>
      <c r="DWX1890" s="24"/>
      <c r="DWY1890" s="24"/>
      <c r="DWZ1890" s="24"/>
      <c r="DXA1890" s="24"/>
      <c r="DXB1890" s="24"/>
      <c r="DXC1890" s="24"/>
      <c r="DXD1890" s="24"/>
      <c r="DXE1890" s="24"/>
      <c r="DXF1890" s="24"/>
      <c r="DXG1890" s="24"/>
      <c r="DXH1890" s="24"/>
      <c r="DXI1890" s="24"/>
      <c r="DXJ1890" s="24"/>
      <c r="DXK1890" s="24"/>
      <c r="DXL1890" s="24"/>
      <c r="DXM1890" s="24"/>
      <c r="DXN1890" s="24"/>
      <c r="DXO1890" s="24"/>
      <c r="DXP1890" s="24"/>
      <c r="DXQ1890" s="24"/>
      <c r="DXR1890" s="24"/>
      <c r="DXS1890" s="24"/>
      <c r="DXT1890" s="24"/>
      <c r="DXU1890" s="24"/>
      <c r="DXV1890" s="24"/>
      <c r="DXW1890" s="24"/>
      <c r="DXX1890" s="24"/>
      <c r="DXY1890" s="24"/>
      <c r="DXZ1890" s="24"/>
      <c r="DYA1890" s="24"/>
      <c r="DYB1890" s="24"/>
      <c r="DYC1890" s="24"/>
      <c r="DYD1890" s="24"/>
      <c r="DYE1890" s="24"/>
      <c r="DYF1890" s="24"/>
      <c r="DYG1890" s="24"/>
      <c r="DYH1890" s="24"/>
      <c r="DYI1890" s="24"/>
      <c r="DYJ1890" s="24"/>
      <c r="DYK1890" s="24"/>
      <c r="DYL1890" s="24"/>
      <c r="DYM1890" s="24"/>
      <c r="DYN1890" s="24"/>
      <c r="DYO1890" s="24"/>
      <c r="DYP1890" s="24"/>
      <c r="DYQ1890" s="24"/>
      <c r="DYR1890" s="24"/>
      <c r="DYS1890" s="24"/>
      <c r="DYT1890" s="24"/>
      <c r="DYU1890" s="24"/>
      <c r="DYV1890" s="24"/>
      <c r="DYW1890" s="24"/>
      <c r="DYX1890" s="24"/>
      <c r="DYY1890" s="24"/>
      <c r="DYZ1890" s="24"/>
      <c r="DZA1890" s="24"/>
      <c r="DZB1890" s="24"/>
      <c r="DZC1890" s="24"/>
      <c r="DZD1890" s="24"/>
      <c r="DZE1890" s="24"/>
      <c r="DZF1890" s="24"/>
      <c r="DZG1890" s="24"/>
      <c r="DZH1890" s="24"/>
      <c r="DZI1890" s="24"/>
      <c r="DZJ1890" s="24"/>
      <c r="DZK1890" s="24"/>
      <c r="DZL1890" s="24"/>
      <c r="DZM1890" s="24"/>
      <c r="DZN1890" s="24"/>
      <c r="DZO1890" s="24"/>
      <c r="DZP1890" s="24"/>
      <c r="DZQ1890" s="24"/>
      <c r="DZR1890" s="24"/>
      <c r="DZS1890" s="24"/>
      <c r="DZT1890" s="24"/>
      <c r="DZU1890" s="24"/>
      <c r="DZV1890" s="24"/>
      <c r="DZW1890" s="24"/>
      <c r="DZX1890" s="24"/>
      <c r="DZY1890" s="24"/>
      <c r="DZZ1890" s="24"/>
      <c r="EAA1890" s="24"/>
      <c r="EAB1890" s="24"/>
      <c r="EAC1890" s="24"/>
      <c r="EAD1890" s="24"/>
      <c r="EAE1890" s="24"/>
      <c r="EAF1890" s="24"/>
      <c r="EAG1890" s="24"/>
      <c r="EAH1890" s="24"/>
      <c r="EAI1890" s="24"/>
      <c r="EAJ1890" s="24"/>
      <c r="EAK1890" s="24"/>
      <c r="EAL1890" s="24"/>
      <c r="EAM1890" s="24"/>
      <c r="EAN1890" s="24"/>
      <c r="EAO1890" s="24"/>
      <c r="EAP1890" s="24"/>
      <c r="EAQ1890" s="24"/>
      <c r="EAR1890" s="24"/>
      <c r="EAS1890" s="24"/>
      <c r="EAT1890" s="24"/>
      <c r="EAU1890" s="24"/>
      <c r="EAV1890" s="24"/>
      <c r="EAW1890" s="24"/>
      <c r="EAX1890" s="24"/>
      <c r="EAY1890" s="24"/>
      <c r="EAZ1890" s="24"/>
      <c r="EBA1890" s="24"/>
      <c r="EBB1890" s="24"/>
      <c r="EBC1890" s="24"/>
      <c r="EBD1890" s="24"/>
      <c r="EBE1890" s="24"/>
      <c r="EBF1890" s="24"/>
      <c r="EBG1890" s="24"/>
      <c r="EBH1890" s="24"/>
      <c r="EBI1890" s="24"/>
      <c r="EBJ1890" s="24"/>
      <c r="EBK1890" s="24"/>
      <c r="EBL1890" s="24"/>
      <c r="EBM1890" s="24"/>
      <c r="EBN1890" s="24"/>
      <c r="EBO1890" s="24"/>
      <c r="EBP1890" s="24"/>
      <c r="EBQ1890" s="24"/>
      <c r="EBR1890" s="24"/>
      <c r="EBS1890" s="24"/>
      <c r="EBT1890" s="24"/>
      <c r="EBU1890" s="24"/>
      <c r="EBV1890" s="24"/>
      <c r="EBW1890" s="24"/>
      <c r="EBX1890" s="24"/>
      <c r="EBY1890" s="24"/>
      <c r="EBZ1890" s="24"/>
      <c r="ECA1890" s="24"/>
      <c r="ECB1890" s="24"/>
      <c r="ECC1890" s="24"/>
      <c r="ECD1890" s="24"/>
      <c r="ECE1890" s="24"/>
      <c r="ECF1890" s="24"/>
      <c r="ECG1890" s="24"/>
      <c r="ECH1890" s="24"/>
      <c r="ECI1890" s="24"/>
      <c r="ECJ1890" s="24"/>
      <c r="ECK1890" s="24"/>
      <c r="ECL1890" s="24"/>
      <c r="ECM1890" s="24"/>
      <c r="ECN1890" s="24"/>
      <c r="ECO1890" s="24"/>
      <c r="ECP1890" s="24"/>
      <c r="ECQ1890" s="24"/>
      <c r="ECR1890" s="24"/>
      <c r="ECS1890" s="24"/>
      <c r="ECT1890" s="24"/>
      <c r="ECU1890" s="24"/>
      <c r="ECV1890" s="24"/>
      <c r="ECW1890" s="24"/>
      <c r="ECX1890" s="24"/>
      <c r="ECY1890" s="24"/>
      <c r="ECZ1890" s="24"/>
      <c r="EDA1890" s="24"/>
      <c r="EDB1890" s="24"/>
      <c r="EDC1890" s="24"/>
      <c r="EDD1890" s="24"/>
      <c r="EDE1890" s="24"/>
      <c r="EDF1890" s="24"/>
      <c r="EDG1890" s="24"/>
      <c r="EDH1890" s="24"/>
      <c r="EDI1890" s="24"/>
      <c r="EDJ1890" s="24"/>
      <c r="EDK1890" s="24"/>
      <c r="EDL1890" s="24"/>
      <c r="EDM1890" s="24"/>
      <c r="EDN1890" s="24"/>
      <c r="EDO1890" s="24"/>
      <c r="EDP1890" s="24"/>
      <c r="EDQ1890" s="24"/>
      <c r="EDR1890" s="24"/>
      <c r="EDS1890" s="24"/>
      <c r="EDT1890" s="24"/>
      <c r="EDU1890" s="24"/>
      <c r="EDV1890" s="24"/>
      <c r="EDW1890" s="24"/>
      <c r="EDX1890" s="24"/>
      <c r="EDY1890" s="24"/>
      <c r="EDZ1890" s="24"/>
      <c r="EEA1890" s="24"/>
      <c r="EEB1890" s="24"/>
      <c r="EEC1890" s="24"/>
      <c r="EED1890" s="24"/>
      <c r="EEE1890" s="24"/>
      <c r="EEF1890" s="24"/>
      <c r="EEG1890" s="24"/>
      <c r="EEH1890" s="24"/>
      <c r="EEI1890" s="24"/>
      <c r="EEJ1890" s="24"/>
      <c r="EEK1890" s="24"/>
      <c r="EEL1890" s="24"/>
      <c r="EEM1890" s="24"/>
      <c r="EEN1890" s="24"/>
      <c r="EEO1890" s="24"/>
      <c r="EEP1890" s="24"/>
      <c r="EEQ1890" s="24"/>
      <c r="EER1890" s="24"/>
      <c r="EES1890" s="24"/>
      <c r="EET1890" s="24"/>
      <c r="EEU1890" s="24"/>
      <c r="EEV1890" s="24"/>
      <c r="EEW1890" s="24"/>
      <c r="EEX1890" s="24"/>
      <c r="EEY1890" s="24"/>
      <c r="EEZ1890" s="24"/>
      <c r="EFA1890" s="24"/>
      <c r="EFB1890" s="24"/>
      <c r="EFC1890" s="24"/>
      <c r="EFD1890" s="24"/>
      <c r="EFE1890" s="24"/>
      <c r="EFF1890" s="24"/>
      <c r="EFG1890" s="24"/>
      <c r="EFH1890" s="24"/>
      <c r="EFI1890" s="24"/>
      <c r="EFJ1890" s="24"/>
      <c r="EFK1890" s="24"/>
      <c r="EFL1890" s="24"/>
      <c r="EFM1890" s="24"/>
      <c r="EFN1890" s="24"/>
      <c r="EFO1890" s="24"/>
      <c r="EFP1890" s="24"/>
      <c r="EFQ1890" s="24"/>
      <c r="EFR1890" s="24"/>
      <c r="EFS1890" s="24"/>
      <c r="EFT1890" s="24"/>
      <c r="EFU1890" s="24"/>
      <c r="EFV1890" s="24"/>
      <c r="EFW1890" s="24"/>
      <c r="EFX1890" s="24"/>
      <c r="EFY1890" s="24"/>
      <c r="EFZ1890" s="24"/>
      <c r="EGA1890" s="24"/>
      <c r="EGB1890" s="24"/>
      <c r="EGC1890" s="24"/>
      <c r="EGD1890" s="24"/>
      <c r="EGE1890" s="24"/>
      <c r="EGF1890" s="24"/>
      <c r="EGG1890" s="24"/>
      <c r="EGH1890" s="24"/>
      <c r="EGI1890" s="24"/>
      <c r="EGJ1890" s="24"/>
      <c r="EGK1890" s="24"/>
      <c r="EGL1890" s="24"/>
      <c r="EGM1890" s="24"/>
      <c r="EGN1890" s="24"/>
      <c r="EGO1890" s="24"/>
      <c r="EGP1890" s="24"/>
      <c r="EGQ1890" s="24"/>
      <c r="EGR1890" s="24"/>
      <c r="EGS1890" s="24"/>
      <c r="EGT1890" s="24"/>
      <c r="EGU1890" s="24"/>
      <c r="EGV1890" s="24"/>
      <c r="EGW1890" s="24"/>
      <c r="EGX1890" s="24"/>
      <c r="EGY1890" s="24"/>
      <c r="EGZ1890" s="24"/>
      <c r="EHA1890" s="24"/>
      <c r="EHB1890" s="24"/>
      <c r="EHC1890" s="24"/>
      <c r="EHD1890" s="24"/>
      <c r="EHE1890" s="24"/>
      <c r="EHF1890" s="24"/>
      <c r="EHG1890" s="24"/>
      <c r="EHH1890" s="24"/>
      <c r="EHI1890" s="24"/>
      <c r="EHJ1890" s="24"/>
      <c r="EHK1890" s="24"/>
      <c r="EHL1890" s="24"/>
      <c r="EHM1890" s="24"/>
      <c r="EHN1890" s="24"/>
      <c r="EHO1890" s="24"/>
      <c r="EHP1890" s="24"/>
      <c r="EHQ1890" s="24"/>
      <c r="EHR1890" s="24"/>
      <c r="EHS1890" s="24"/>
      <c r="EHT1890" s="24"/>
      <c r="EHU1890" s="24"/>
      <c r="EHV1890" s="24"/>
      <c r="EHW1890" s="24"/>
      <c r="EHX1890" s="24"/>
      <c r="EHY1890" s="24"/>
      <c r="EHZ1890" s="24"/>
      <c r="EIA1890" s="24"/>
      <c r="EIB1890" s="24"/>
      <c r="EIC1890" s="24"/>
      <c r="EID1890" s="24"/>
      <c r="EIE1890" s="24"/>
      <c r="EIF1890" s="24"/>
      <c r="EIG1890" s="24"/>
      <c r="EIH1890" s="24"/>
      <c r="EII1890" s="24"/>
      <c r="EIJ1890" s="24"/>
      <c r="EIK1890" s="24"/>
      <c r="EIL1890" s="24"/>
      <c r="EIM1890" s="24"/>
      <c r="EIN1890" s="24"/>
      <c r="EIO1890" s="24"/>
      <c r="EIP1890" s="24"/>
      <c r="EIQ1890" s="24"/>
      <c r="EIR1890" s="24"/>
      <c r="EIS1890" s="24"/>
      <c r="EIT1890" s="24"/>
      <c r="EIU1890" s="24"/>
      <c r="EIV1890" s="24"/>
      <c r="EIW1890" s="24"/>
      <c r="EIX1890" s="24"/>
      <c r="EIY1890" s="24"/>
      <c r="EIZ1890" s="24"/>
      <c r="EJA1890" s="24"/>
      <c r="EJB1890" s="24"/>
      <c r="EJC1890" s="24"/>
      <c r="EJD1890" s="24"/>
      <c r="EJE1890" s="24"/>
      <c r="EJF1890" s="24"/>
      <c r="EJG1890" s="24"/>
      <c r="EJH1890" s="24"/>
      <c r="EJI1890" s="24"/>
      <c r="EJJ1890" s="24"/>
      <c r="EJK1890" s="24"/>
      <c r="EJL1890" s="24"/>
      <c r="EJM1890" s="24"/>
      <c r="EJN1890" s="24"/>
      <c r="EJO1890" s="24"/>
      <c r="EJP1890" s="24"/>
      <c r="EJQ1890" s="24"/>
      <c r="EJR1890" s="24"/>
      <c r="EJS1890" s="24"/>
      <c r="EJT1890" s="24"/>
      <c r="EJU1890" s="24"/>
      <c r="EJV1890" s="24"/>
      <c r="EJW1890" s="24"/>
      <c r="EJX1890" s="24"/>
      <c r="EJY1890" s="24"/>
      <c r="EJZ1890" s="24"/>
      <c r="EKA1890" s="24"/>
      <c r="EKB1890" s="24"/>
      <c r="EKC1890" s="24"/>
      <c r="EKD1890" s="24"/>
      <c r="EKE1890" s="24"/>
      <c r="EKF1890" s="24"/>
      <c r="EKG1890" s="24"/>
      <c r="EKH1890" s="24"/>
      <c r="EKI1890" s="24"/>
      <c r="EKJ1890" s="24"/>
      <c r="EKK1890" s="24"/>
      <c r="EKL1890" s="24"/>
      <c r="EKM1890" s="24"/>
      <c r="EKN1890" s="24"/>
      <c r="EKO1890" s="24"/>
      <c r="EKP1890" s="24"/>
      <c r="EKQ1890" s="24"/>
      <c r="EKR1890" s="24"/>
      <c r="EKS1890" s="24"/>
      <c r="EKT1890" s="24"/>
      <c r="EKU1890" s="24"/>
      <c r="EKV1890" s="24"/>
      <c r="EKW1890" s="24"/>
      <c r="EKX1890" s="24"/>
      <c r="EKY1890" s="24"/>
      <c r="EKZ1890" s="24"/>
      <c r="ELA1890" s="24"/>
      <c r="ELB1890" s="24"/>
      <c r="ELC1890" s="24"/>
      <c r="ELD1890" s="24"/>
      <c r="ELE1890" s="24"/>
      <c r="ELF1890" s="24"/>
      <c r="ELG1890" s="24"/>
      <c r="ELH1890" s="24"/>
      <c r="ELI1890" s="24"/>
      <c r="ELJ1890" s="24"/>
      <c r="ELK1890" s="24"/>
      <c r="ELL1890" s="24"/>
      <c r="ELM1890" s="24"/>
      <c r="ELN1890" s="24"/>
      <c r="ELO1890" s="24"/>
      <c r="ELP1890" s="24"/>
      <c r="ELQ1890" s="24"/>
      <c r="ELR1890" s="24"/>
      <c r="ELS1890" s="24"/>
      <c r="ELT1890" s="24"/>
      <c r="ELU1890" s="24"/>
      <c r="ELV1890" s="24"/>
      <c r="ELW1890" s="24"/>
      <c r="ELX1890" s="24"/>
      <c r="ELY1890" s="24"/>
      <c r="ELZ1890" s="24"/>
      <c r="EMA1890" s="24"/>
      <c r="EMB1890" s="24"/>
      <c r="EMC1890" s="24"/>
      <c r="EMD1890" s="24"/>
      <c r="EME1890" s="24"/>
      <c r="EMF1890" s="24"/>
      <c r="EMG1890" s="24"/>
      <c r="EMH1890" s="24"/>
      <c r="EMI1890" s="24"/>
      <c r="EMJ1890" s="24"/>
      <c r="EMK1890" s="24"/>
      <c r="EML1890" s="24"/>
      <c r="EMM1890" s="24"/>
      <c r="EMN1890" s="24"/>
      <c r="EMO1890" s="24"/>
      <c r="EMP1890" s="24"/>
      <c r="EMQ1890" s="24"/>
      <c r="EMR1890" s="24"/>
      <c r="EMS1890" s="24"/>
      <c r="EMT1890" s="24"/>
      <c r="EMU1890" s="24"/>
      <c r="EMV1890" s="24"/>
      <c r="EMW1890" s="24"/>
      <c r="EMX1890" s="24"/>
      <c r="EMY1890" s="24"/>
      <c r="EMZ1890" s="24"/>
      <c r="ENA1890" s="24"/>
      <c r="ENB1890" s="24"/>
      <c r="ENC1890" s="24"/>
      <c r="END1890" s="24"/>
      <c r="ENE1890" s="24"/>
      <c r="ENF1890" s="24"/>
      <c r="ENG1890" s="24"/>
      <c r="ENH1890" s="24"/>
      <c r="ENI1890" s="24"/>
      <c r="ENJ1890" s="24"/>
      <c r="ENK1890" s="24"/>
      <c r="ENL1890" s="24"/>
      <c r="ENM1890" s="24"/>
      <c r="ENN1890" s="24"/>
      <c r="ENO1890" s="24"/>
      <c r="ENP1890" s="24"/>
      <c r="ENQ1890" s="24"/>
      <c r="ENR1890" s="24"/>
      <c r="ENS1890" s="24"/>
      <c r="ENT1890" s="24"/>
      <c r="ENU1890" s="24"/>
      <c r="ENV1890" s="24"/>
      <c r="ENW1890" s="24"/>
      <c r="ENX1890" s="24"/>
      <c r="ENY1890" s="24"/>
      <c r="ENZ1890" s="24"/>
      <c r="EOA1890" s="24"/>
      <c r="EOB1890" s="24"/>
      <c r="EOC1890" s="24"/>
      <c r="EOD1890" s="24"/>
      <c r="EOE1890" s="24"/>
      <c r="EOF1890" s="24"/>
      <c r="EOG1890" s="24"/>
      <c r="EOH1890" s="24"/>
      <c r="EOI1890" s="24"/>
      <c r="EOJ1890" s="24"/>
      <c r="EOK1890" s="24"/>
      <c r="EOL1890" s="24"/>
      <c r="EOM1890" s="24"/>
      <c r="EON1890" s="24"/>
      <c r="EOO1890" s="24"/>
      <c r="EOP1890" s="24"/>
      <c r="EOQ1890" s="24"/>
      <c r="EOR1890" s="24"/>
      <c r="EOS1890" s="24"/>
      <c r="EOT1890" s="24"/>
      <c r="EOU1890" s="24"/>
      <c r="EOV1890" s="24"/>
      <c r="EOW1890" s="24"/>
      <c r="EOX1890" s="24"/>
      <c r="EOY1890" s="24"/>
      <c r="EOZ1890" s="24"/>
      <c r="EPA1890" s="24"/>
      <c r="EPB1890" s="24"/>
      <c r="EPC1890" s="24"/>
      <c r="EPD1890" s="24"/>
      <c r="EPE1890" s="24"/>
      <c r="EPF1890" s="24"/>
      <c r="EPG1890" s="24"/>
      <c r="EPH1890" s="24"/>
      <c r="EPI1890" s="24"/>
      <c r="EPJ1890" s="24"/>
      <c r="EPK1890" s="24"/>
      <c r="EPL1890" s="24"/>
      <c r="EPM1890" s="24"/>
      <c r="EPN1890" s="24"/>
      <c r="EPO1890" s="24"/>
      <c r="EPP1890" s="24"/>
      <c r="EPQ1890" s="24"/>
      <c r="EPR1890" s="24"/>
      <c r="EPS1890" s="24"/>
      <c r="EPT1890" s="24"/>
      <c r="EPU1890" s="24"/>
      <c r="EPV1890" s="24"/>
      <c r="EPW1890" s="24"/>
      <c r="EPX1890" s="24"/>
      <c r="EPY1890" s="24"/>
      <c r="EPZ1890" s="24"/>
      <c r="EQA1890" s="24"/>
      <c r="EQB1890" s="24"/>
      <c r="EQC1890" s="24"/>
      <c r="EQD1890" s="24"/>
      <c r="EQE1890" s="24"/>
      <c r="EQF1890" s="24"/>
      <c r="EQG1890" s="24"/>
      <c r="EQH1890" s="24"/>
      <c r="EQI1890" s="24"/>
      <c r="EQJ1890" s="24"/>
      <c r="EQK1890" s="24"/>
      <c r="EQL1890" s="24"/>
      <c r="EQM1890" s="24"/>
      <c r="EQN1890" s="24"/>
      <c r="EQO1890" s="24"/>
      <c r="EQP1890" s="24"/>
      <c r="EQQ1890" s="24"/>
      <c r="EQR1890" s="24"/>
      <c r="EQS1890" s="24"/>
      <c r="EQT1890" s="24"/>
      <c r="EQU1890" s="24"/>
      <c r="EQV1890" s="24"/>
      <c r="EQW1890" s="24"/>
      <c r="EQX1890" s="24"/>
      <c r="EQY1890" s="24"/>
      <c r="EQZ1890" s="24"/>
      <c r="ERA1890" s="24"/>
      <c r="ERB1890" s="24"/>
      <c r="ERC1890" s="24"/>
      <c r="ERD1890" s="24"/>
      <c r="ERE1890" s="24"/>
      <c r="ERF1890" s="24"/>
      <c r="ERG1890" s="24"/>
      <c r="ERH1890" s="24"/>
      <c r="ERI1890" s="24"/>
      <c r="ERJ1890" s="24"/>
      <c r="ERK1890" s="24"/>
      <c r="ERL1890" s="24"/>
      <c r="ERM1890" s="24"/>
      <c r="ERN1890" s="24"/>
      <c r="ERO1890" s="24"/>
      <c r="ERP1890" s="24"/>
      <c r="ERQ1890" s="24"/>
      <c r="ERR1890" s="24"/>
      <c r="ERS1890" s="24"/>
      <c r="ERT1890" s="24"/>
      <c r="ERU1890" s="24"/>
      <c r="ERV1890" s="24"/>
      <c r="ERW1890" s="24"/>
      <c r="ERX1890" s="24"/>
      <c r="ERY1890" s="24"/>
      <c r="ERZ1890" s="24"/>
      <c r="ESA1890" s="24"/>
      <c r="ESB1890" s="24"/>
      <c r="ESC1890" s="24"/>
      <c r="ESD1890" s="24"/>
      <c r="ESE1890" s="24"/>
      <c r="ESF1890" s="24"/>
      <c r="ESG1890" s="24"/>
      <c r="ESH1890" s="24"/>
      <c r="ESI1890" s="24"/>
      <c r="ESJ1890" s="24"/>
      <c r="ESK1890" s="24"/>
      <c r="ESL1890" s="24"/>
      <c r="ESM1890" s="24"/>
      <c r="ESN1890" s="24"/>
      <c r="ESO1890" s="24"/>
      <c r="ESP1890" s="24"/>
      <c r="ESQ1890" s="24"/>
      <c r="ESR1890" s="24"/>
      <c r="ESS1890" s="24"/>
      <c r="EST1890" s="24"/>
      <c r="ESU1890" s="24"/>
      <c r="ESV1890" s="24"/>
      <c r="ESW1890" s="24"/>
      <c r="ESX1890" s="24"/>
      <c r="ESY1890" s="24"/>
      <c r="ESZ1890" s="24"/>
      <c r="ETA1890" s="24"/>
      <c r="ETB1890" s="24"/>
      <c r="ETC1890" s="24"/>
      <c r="ETD1890" s="24"/>
      <c r="ETE1890" s="24"/>
      <c r="ETF1890" s="24"/>
      <c r="ETG1890" s="24"/>
      <c r="ETH1890" s="24"/>
      <c r="ETI1890" s="24"/>
      <c r="ETJ1890" s="24"/>
      <c r="ETK1890" s="24"/>
      <c r="ETL1890" s="24"/>
      <c r="ETM1890" s="24"/>
      <c r="ETN1890" s="24"/>
      <c r="ETO1890" s="24"/>
      <c r="ETP1890" s="24"/>
      <c r="ETQ1890" s="24"/>
      <c r="ETR1890" s="24"/>
      <c r="ETS1890" s="24"/>
      <c r="ETT1890" s="24"/>
      <c r="ETU1890" s="24"/>
      <c r="ETV1890" s="24"/>
      <c r="ETW1890" s="24"/>
      <c r="ETX1890" s="24"/>
      <c r="ETY1890" s="24"/>
      <c r="ETZ1890" s="24"/>
      <c r="EUA1890" s="24"/>
      <c r="EUB1890" s="24"/>
      <c r="EUC1890" s="24"/>
      <c r="EUD1890" s="24"/>
      <c r="EUE1890" s="24"/>
      <c r="EUF1890" s="24"/>
      <c r="EUG1890" s="24"/>
      <c r="EUH1890" s="24"/>
      <c r="EUI1890" s="24"/>
      <c r="EUJ1890" s="24"/>
      <c r="EUK1890" s="24"/>
      <c r="EUL1890" s="24"/>
      <c r="EUM1890" s="24"/>
      <c r="EUN1890" s="24"/>
      <c r="EUO1890" s="24"/>
      <c r="EUP1890" s="24"/>
      <c r="EUQ1890" s="24"/>
      <c r="EUR1890" s="24"/>
      <c r="EUS1890" s="24"/>
      <c r="EUT1890" s="24"/>
      <c r="EUU1890" s="24"/>
      <c r="EUV1890" s="24"/>
      <c r="EUW1890" s="24"/>
      <c r="EUX1890" s="24"/>
      <c r="EUY1890" s="24"/>
      <c r="EUZ1890" s="24"/>
      <c r="EVA1890" s="24"/>
      <c r="EVB1890" s="24"/>
      <c r="EVC1890" s="24"/>
      <c r="EVD1890" s="24"/>
      <c r="EVE1890" s="24"/>
      <c r="EVF1890" s="24"/>
      <c r="EVG1890" s="24"/>
      <c r="EVH1890" s="24"/>
      <c r="EVI1890" s="24"/>
      <c r="EVJ1890" s="24"/>
      <c r="EVK1890" s="24"/>
      <c r="EVL1890" s="24"/>
      <c r="EVM1890" s="24"/>
      <c r="EVN1890" s="24"/>
      <c r="EVO1890" s="24"/>
      <c r="EVP1890" s="24"/>
      <c r="EVQ1890" s="24"/>
      <c r="EVR1890" s="24"/>
      <c r="EVS1890" s="24"/>
      <c r="EVT1890" s="24"/>
      <c r="EVU1890" s="24"/>
      <c r="EVV1890" s="24"/>
      <c r="EVW1890" s="24"/>
      <c r="EVX1890" s="24"/>
      <c r="EVY1890" s="24"/>
      <c r="EVZ1890" s="24"/>
      <c r="EWA1890" s="24"/>
      <c r="EWB1890" s="24"/>
      <c r="EWC1890" s="24"/>
      <c r="EWD1890" s="24"/>
      <c r="EWE1890" s="24"/>
      <c r="EWF1890" s="24"/>
      <c r="EWG1890" s="24"/>
      <c r="EWH1890" s="24"/>
      <c r="EWI1890" s="24"/>
      <c r="EWJ1890" s="24"/>
      <c r="EWK1890" s="24"/>
      <c r="EWL1890" s="24"/>
      <c r="EWM1890" s="24"/>
      <c r="EWN1890" s="24"/>
      <c r="EWO1890" s="24"/>
      <c r="EWP1890" s="24"/>
      <c r="EWQ1890" s="24"/>
      <c r="EWR1890" s="24"/>
      <c r="EWS1890" s="24"/>
      <c r="EWT1890" s="24"/>
      <c r="EWU1890" s="24"/>
      <c r="EWV1890" s="24"/>
      <c r="EWW1890" s="24"/>
      <c r="EWX1890" s="24"/>
      <c r="EWY1890" s="24"/>
      <c r="EWZ1890" s="24"/>
      <c r="EXA1890" s="24"/>
      <c r="EXB1890" s="24"/>
      <c r="EXC1890" s="24"/>
      <c r="EXD1890" s="24"/>
      <c r="EXE1890" s="24"/>
      <c r="EXF1890" s="24"/>
      <c r="EXG1890" s="24"/>
      <c r="EXH1890" s="24"/>
      <c r="EXI1890" s="24"/>
      <c r="EXJ1890" s="24"/>
      <c r="EXK1890" s="24"/>
      <c r="EXL1890" s="24"/>
      <c r="EXM1890" s="24"/>
      <c r="EXN1890" s="24"/>
      <c r="EXO1890" s="24"/>
      <c r="EXP1890" s="24"/>
      <c r="EXQ1890" s="24"/>
      <c r="EXR1890" s="24"/>
      <c r="EXS1890" s="24"/>
      <c r="EXT1890" s="24"/>
      <c r="EXU1890" s="24"/>
      <c r="EXV1890" s="24"/>
      <c r="EXW1890" s="24"/>
      <c r="EXX1890" s="24"/>
      <c r="EXY1890" s="24"/>
      <c r="EXZ1890" s="24"/>
      <c r="EYA1890" s="24"/>
      <c r="EYB1890" s="24"/>
      <c r="EYC1890" s="24"/>
      <c r="EYD1890" s="24"/>
      <c r="EYE1890" s="24"/>
      <c r="EYF1890" s="24"/>
      <c r="EYG1890" s="24"/>
      <c r="EYH1890" s="24"/>
      <c r="EYI1890" s="24"/>
      <c r="EYJ1890" s="24"/>
      <c r="EYK1890" s="24"/>
      <c r="EYL1890" s="24"/>
      <c r="EYM1890" s="24"/>
      <c r="EYN1890" s="24"/>
      <c r="EYO1890" s="24"/>
      <c r="EYP1890" s="24"/>
      <c r="EYQ1890" s="24"/>
      <c r="EYR1890" s="24"/>
      <c r="EYS1890" s="24"/>
      <c r="EYT1890" s="24"/>
      <c r="EYU1890" s="24"/>
      <c r="EYV1890" s="24"/>
      <c r="EYW1890" s="24"/>
      <c r="EYX1890" s="24"/>
      <c r="EYY1890" s="24"/>
      <c r="EYZ1890" s="24"/>
      <c r="EZA1890" s="24"/>
      <c r="EZB1890" s="24"/>
      <c r="EZC1890" s="24"/>
      <c r="EZD1890" s="24"/>
      <c r="EZE1890" s="24"/>
      <c r="EZF1890" s="24"/>
      <c r="EZG1890" s="24"/>
      <c r="EZH1890" s="24"/>
      <c r="EZI1890" s="24"/>
      <c r="EZJ1890" s="24"/>
      <c r="EZK1890" s="24"/>
      <c r="EZL1890" s="24"/>
      <c r="EZM1890" s="24"/>
      <c r="EZN1890" s="24"/>
      <c r="EZO1890" s="24"/>
      <c r="EZP1890" s="24"/>
      <c r="EZQ1890" s="24"/>
      <c r="EZR1890" s="24"/>
      <c r="EZS1890" s="24"/>
      <c r="EZT1890" s="24"/>
      <c r="EZU1890" s="24"/>
      <c r="EZV1890" s="24"/>
      <c r="EZW1890" s="24"/>
      <c r="EZX1890" s="24"/>
      <c r="EZY1890" s="24"/>
      <c r="EZZ1890" s="24"/>
      <c r="FAA1890" s="24"/>
      <c r="FAB1890" s="24"/>
      <c r="FAC1890" s="24"/>
      <c r="FAD1890" s="24"/>
      <c r="FAE1890" s="24"/>
      <c r="FAF1890" s="24"/>
      <c r="FAG1890" s="24"/>
      <c r="FAH1890" s="24"/>
      <c r="FAI1890" s="24"/>
      <c r="FAJ1890" s="24"/>
      <c r="FAK1890" s="24"/>
      <c r="FAL1890" s="24"/>
      <c r="FAM1890" s="24"/>
      <c r="FAN1890" s="24"/>
      <c r="FAO1890" s="24"/>
      <c r="FAP1890" s="24"/>
      <c r="FAQ1890" s="24"/>
      <c r="FAR1890" s="24"/>
      <c r="FAS1890" s="24"/>
      <c r="FAT1890" s="24"/>
      <c r="FAU1890" s="24"/>
      <c r="FAV1890" s="24"/>
      <c r="FAW1890" s="24"/>
      <c r="FAX1890" s="24"/>
      <c r="FAY1890" s="24"/>
      <c r="FAZ1890" s="24"/>
      <c r="FBA1890" s="24"/>
      <c r="FBB1890" s="24"/>
      <c r="FBC1890" s="24"/>
      <c r="FBD1890" s="24"/>
      <c r="FBE1890" s="24"/>
      <c r="FBF1890" s="24"/>
      <c r="FBG1890" s="24"/>
      <c r="FBH1890" s="24"/>
      <c r="FBI1890" s="24"/>
      <c r="FBJ1890" s="24"/>
      <c r="FBK1890" s="24"/>
      <c r="FBL1890" s="24"/>
      <c r="FBM1890" s="24"/>
      <c r="FBN1890" s="24"/>
      <c r="FBO1890" s="24"/>
      <c r="FBP1890" s="24"/>
      <c r="FBQ1890" s="24"/>
      <c r="FBR1890" s="24"/>
      <c r="FBS1890" s="24"/>
      <c r="FBT1890" s="24"/>
      <c r="FBU1890" s="24"/>
      <c r="FBV1890" s="24"/>
      <c r="FBW1890" s="24"/>
      <c r="FBX1890" s="24"/>
      <c r="FBY1890" s="24"/>
      <c r="FBZ1890" s="24"/>
      <c r="FCA1890" s="24"/>
      <c r="FCB1890" s="24"/>
      <c r="FCC1890" s="24"/>
      <c r="FCD1890" s="24"/>
      <c r="FCE1890" s="24"/>
      <c r="FCF1890" s="24"/>
      <c r="FCG1890" s="24"/>
      <c r="FCH1890" s="24"/>
      <c r="FCI1890" s="24"/>
      <c r="FCJ1890" s="24"/>
      <c r="FCK1890" s="24"/>
      <c r="FCL1890" s="24"/>
      <c r="FCM1890" s="24"/>
      <c r="FCN1890" s="24"/>
      <c r="FCO1890" s="24"/>
      <c r="FCP1890" s="24"/>
      <c r="FCQ1890" s="24"/>
      <c r="FCR1890" s="24"/>
      <c r="FCS1890" s="24"/>
      <c r="FCT1890" s="24"/>
      <c r="FCU1890" s="24"/>
      <c r="FCV1890" s="24"/>
      <c r="FCW1890" s="24"/>
      <c r="FCX1890" s="24"/>
      <c r="FCY1890" s="24"/>
      <c r="FCZ1890" s="24"/>
      <c r="FDA1890" s="24"/>
      <c r="FDB1890" s="24"/>
      <c r="FDC1890" s="24"/>
      <c r="FDD1890" s="24"/>
      <c r="FDE1890" s="24"/>
      <c r="FDF1890" s="24"/>
      <c r="FDG1890" s="24"/>
      <c r="FDH1890" s="24"/>
      <c r="FDI1890" s="24"/>
      <c r="FDJ1890" s="24"/>
      <c r="FDK1890" s="24"/>
      <c r="FDL1890" s="24"/>
      <c r="FDM1890" s="24"/>
      <c r="FDN1890" s="24"/>
      <c r="FDO1890" s="24"/>
      <c r="FDP1890" s="24"/>
      <c r="FDQ1890" s="24"/>
      <c r="FDR1890" s="24"/>
      <c r="FDS1890" s="24"/>
      <c r="FDT1890" s="24"/>
      <c r="FDU1890" s="24"/>
      <c r="FDV1890" s="24"/>
      <c r="FDW1890" s="24"/>
      <c r="FDX1890" s="24"/>
      <c r="FDY1890" s="24"/>
      <c r="FDZ1890" s="24"/>
      <c r="FEA1890" s="24"/>
      <c r="FEB1890" s="24"/>
      <c r="FEC1890" s="24"/>
      <c r="FED1890" s="24"/>
      <c r="FEE1890" s="24"/>
      <c r="FEF1890" s="24"/>
      <c r="FEG1890" s="24"/>
      <c r="FEH1890" s="24"/>
      <c r="FEI1890" s="24"/>
      <c r="FEJ1890" s="24"/>
      <c r="FEK1890" s="24"/>
      <c r="FEL1890" s="24"/>
      <c r="FEM1890" s="24"/>
      <c r="FEN1890" s="24"/>
      <c r="FEO1890" s="24"/>
      <c r="FEP1890" s="24"/>
      <c r="FEQ1890" s="24"/>
      <c r="FER1890" s="24"/>
      <c r="FES1890" s="24"/>
      <c r="FET1890" s="24"/>
      <c r="FEU1890" s="24"/>
      <c r="FEV1890" s="24"/>
      <c r="FEW1890" s="24"/>
      <c r="FEX1890" s="24"/>
      <c r="FEY1890" s="24"/>
      <c r="FEZ1890" s="24"/>
      <c r="FFA1890" s="24"/>
      <c r="FFB1890" s="24"/>
      <c r="FFC1890" s="24"/>
      <c r="FFD1890" s="24"/>
      <c r="FFE1890" s="24"/>
      <c r="FFF1890" s="24"/>
      <c r="FFG1890" s="24"/>
      <c r="FFH1890" s="24"/>
      <c r="FFI1890" s="24"/>
      <c r="FFJ1890" s="24"/>
      <c r="FFK1890" s="24"/>
      <c r="FFL1890" s="24"/>
      <c r="FFM1890" s="24"/>
      <c r="FFN1890" s="24"/>
      <c r="FFO1890" s="24"/>
      <c r="FFP1890" s="24"/>
      <c r="FFQ1890" s="24"/>
      <c r="FFR1890" s="24"/>
      <c r="FFS1890" s="24"/>
      <c r="FFT1890" s="24"/>
      <c r="FFU1890" s="24"/>
      <c r="FFV1890" s="24"/>
      <c r="FFW1890" s="24"/>
      <c r="FFX1890" s="24"/>
      <c r="FFY1890" s="24"/>
      <c r="FFZ1890" s="24"/>
      <c r="FGA1890" s="24"/>
      <c r="FGB1890" s="24"/>
      <c r="FGC1890" s="24"/>
      <c r="FGD1890" s="24"/>
      <c r="FGE1890" s="24"/>
      <c r="FGF1890" s="24"/>
      <c r="FGG1890" s="24"/>
      <c r="FGH1890" s="24"/>
      <c r="FGI1890" s="24"/>
      <c r="FGJ1890" s="24"/>
      <c r="FGK1890" s="24"/>
      <c r="FGL1890" s="24"/>
      <c r="FGM1890" s="24"/>
      <c r="FGN1890" s="24"/>
      <c r="FGO1890" s="24"/>
      <c r="FGP1890" s="24"/>
      <c r="FGQ1890" s="24"/>
      <c r="FGR1890" s="24"/>
      <c r="FGS1890" s="24"/>
      <c r="FGT1890" s="24"/>
      <c r="FGU1890" s="24"/>
      <c r="FGV1890" s="24"/>
      <c r="FGW1890" s="24"/>
      <c r="FGX1890" s="24"/>
      <c r="FGY1890" s="24"/>
      <c r="FGZ1890" s="24"/>
      <c r="FHA1890" s="24"/>
      <c r="FHB1890" s="24"/>
      <c r="FHC1890" s="24"/>
      <c r="FHD1890" s="24"/>
      <c r="FHE1890" s="24"/>
      <c r="FHF1890" s="24"/>
      <c r="FHG1890" s="24"/>
      <c r="FHH1890" s="24"/>
      <c r="FHI1890" s="24"/>
      <c r="FHJ1890" s="24"/>
      <c r="FHK1890" s="24"/>
      <c r="FHL1890" s="24"/>
      <c r="FHM1890" s="24"/>
      <c r="FHN1890" s="24"/>
      <c r="FHO1890" s="24"/>
      <c r="FHP1890" s="24"/>
      <c r="FHQ1890" s="24"/>
      <c r="FHR1890" s="24"/>
      <c r="FHS1890" s="24"/>
      <c r="FHT1890" s="24"/>
      <c r="FHU1890" s="24"/>
      <c r="FHV1890" s="24"/>
      <c r="FHW1890" s="24"/>
      <c r="FHX1890" s="24"/>
      <c r="FHY1890" s="24"/>
      <c r="FHZ1890" s="24"/>
      <c r="FIA1890" s="24"/>
      <c r="FIB1890" s="24"/>
      <c r="FIC1890" s="24"/>
      <c r="FID1890" s="24"/>
      <c r="FIE1890" s="24"/>
      <c r="FIF1890" s="24"/>
      <c r="FIG1890" s="24"/>
      <c r="FIH1890" s="24"/>
      <c r="FII1890" s="24"/>
      <c r="FIJ1890" s="24"/>
      <c r="FIK1890" s="24"/>
      <c r="FIL1890" s="24"/>
      <c r="FIM1890" s="24"/>
      <c r="FIN1890" s="24"/>
      <c r="FIO1890" s="24"/>
      <c r="FIP1890" s="24"/>
      <c r="FIQ1890" s="24"/>
      <c r="FIR1890" s="24"/>
      <c r="FIS1890" s="24"/>
      <c r="FIT1890" s="24"/>
      <c r="FIU1890" s="24"/>
      <c r="FIV1890" s="24"/>
      <c r="FIW1890" s="24"/>
      <c r="FIX1890" s="24"/>
      <c r="FIY1890" s="24"/>
      <c r="FIZ1890" s="24"/>
      <c r="FJA1890" s="24"/>
      <c r="FJB1890" s="24"/>
      <c r="FJC1890" s="24"/>
      <c r="FJD1890" s="24"/>
      <c r="FJE1890" s="24"/>
      <c r="FJF1890" s="24"/>
      <c r="FJG1890" s="24"/>
      <c r="FJH1890" s="24"/>
      <c r="FJI1890" s="24"/>
      <c r="FJJ1890" s="24"/>
      <c r="FJK1890" s="24"/>
      <c r="FJL1890" s="24"/>
      <c r="FJM1890" s="24"/>
      <c r="FJN1890" s="24"/>
      <c r="FJO1890" s="24"/>
      <c r="FJP1890" s="24"/>
      <c r="FJQ1890" s="24"/>
      <c r="FJR1890" s="24"/>
      <c r="FJS1890" s="24"/>
      <c r="FJT1890" s="24"/>
      <c r="FJU1890" s="24"/>
      <c r="FJV1890" s="24"/>
      <c r="FJW1890" s="24"/>
      <c r="FJX1890" s="24"/>
      <c r="FJY1890" s="24"/>
      <c r="FJZ1890" s="24"/>
      <c r="FKA1890" s="24"/>
      <c r="FKB1890" s="24"/>
      <c r="FKC1890" s="24"/>
      <c r="FKD1890" s="24"/>
      <c r="FKE1890" s="24"/>
      <c r="FKF1890" s="24"/>
      <c r="FKG1890" s="24"/>
      <c r="FKH1890" s="24"/>
      <c r="FKI1890" s="24"/>
      <c r="FKJ1890" s="24"/>
      <c r="FKK1890" s="24"/>
      <c r="FKL1890" s="24"/>
      <c r="FKM1890" s="24"/>
      <c r="FKN1890" s="24"/>
      <c r="FKO1890" s="24"/>
      <c r="FKP1890" s="24"/>
      <c r="FKQ1890" s="24"/>
      <c r="FKR1890" s="24"/>
      <c r="FKS1890" s="24"/>
      <c r="FKT1890" s="24"/>
      <c r="FKU1890" s="24"/>
      <c r="FKV1890" s="24"/>
      <c r="FKW1890" s="24"/>
      <c r="FKX1890" s="24"/>
      <c r="FKY1890" s="24"/>
      <c r="FKZ1890" s="24"/>
      <c r="FLA1890" s="24"/>
      <c r="FLB1890" s="24"/>
      <c r="FLC1890" s="24"/>
      <c r="FLD1890" s="24"/>
      <c r="FLE1890" s="24"/>
      <c r="FLF1890" s="24"/>
      <c r="FLG1890" s="24"/>
      <c r="FLH1890" s="24"/>
      <c r="FLI1890" s="24"/>
      <c r="FLJ1890" s="24"/>
      <c r="FLK1890" s="24"/>
      <c r="FLL1890" s="24"/>
      <c r="FLM1890" s="24"/>
      <c r="FLN1890" s="24"/>
      <c r="FLO1890" s="24"/>
      <c r="FLP1890" s="24"/>
      <c r="FLQ1890" s="24"/>
      <c r="FLR1890" s="24"/>
      <c r="FLS1890" s="24"/>
      <c r="FLT1890" s="24"/>
      <c r="FLU1890" s="24"/>
      <c r="FLV1890" s="24"/>
      <c r="FLW1890" s="24"/>
      <c r="FLX1890" s="24"/>
      <c r="FLY1890" s="24"/>
      <c r="FLZ1890" s="24"/>
      <c r="FMA1890" s="24"/>
      <c r="FMB1890" s="24"/>
      <c r="FMC1890" s="24"/>
      <c r="FMD1890" s="24"/>
      <c r="FME1890" s="24"/>
      <c r="FMF1890" s="24"/>
      <c r="FMG1890" s="24"/>
      <c r="FMH1890" s="24"/>
      <c r="FMI1890" s="24"/>
      <c r="FMJ1890" s="24"/>
      <c r="FMK1890" s="24"/>
      <c r="FML1890" s="24"/>
      <c r="FMM1890" s="24"/>
      <c r="FMN1890" s="24"/>
      <c r="FMO1890" s="24"/>
      <c r="FMP1890" s="24"/>
      <c r="FMQ1890" s="24"/>
      <c r="FMR1890" s="24"/>
      <c r="FMS1890" s="24"/>
      <c r="FMT1890" s="24"/>
      <c r="FMU1890" s="24"/>
      <c r="FMV1890" s="24"/>
      <c r="FMW1890" s="24"/>
      <c r="FMX1890" s="24"/>
      <c r="FMY1890" s="24"/>
      <c r="FMZ1890" s="24"/>
      <c r="FNA1890" s="24"/>
      <c r="FNB1890" s="24"/>
      <c r="FNC1890" s="24"/>
      <c r="FND1890" s="24"/>
      <c r="FNE1890" s="24"/>
      <c r="FNF1890" s="24"/>
      <c r="FNG1890" s="24"/>
      <c r="FNH1890" s="24"/>
      <c r="FNI1890" s="24"/>
      <c r="FNJ1890" s="24"/>
      <c r="FNK1890" s="24"/>
      <c r="FNL1890" s="24"/>
      <c r="FNM1890" s="24"/>
      <c r="FNN1890" s="24"/>
      <c r="FNO1890" s="24"/>
      <c r="FNP1890" s="24"/>
      <c r="FNQ1890" s="24"/>
      <c r="FNR1890" s="24"/>
      <c r="FNS1890" s="24"/>
      <c r="FNT1890" s="24"/>
      <c r="FNU1890" s="24"/>
      <c r="FNV1890" s="24"/>
      <c r="FNW1890" s="24"/>
      <c r="FNX1890" s="24"/>
      <c r="FNY1890" s="24"/>
      <c r="FNZ1890" s="24"/>
      <c r="FOA1890" s="24"/>
      <c r="FOB1890" s="24"/>
      <c r="FOC1890" s="24"/>
      <c r="FOD1890" s="24"/>
      <c r="FOE1890" s="24"/>
      <c r="FOF1890" s="24"/>
      <c r="FOG1890" s="24"/>
      <c r="FOH1890" s="24"/>
      <c r="FOI1890" s="24"/>
      <c r="FOJ1890" s="24"/>
      <c r="FOK1890" s="24"/>
      <c r="FOL1890" s="24"/>
      <c r="FOM1890" s="24"/>
      <c r="FON1890" s="24"/>
      <c r="FOO1890" s="24"/>
      <c r="FOP1890" s="24"/>
      <c r="FOQ1890" s="24"/>
      <c r="FOR1890" s="24"/>
      <c r="FOS1890" s="24"/>
      <c r="FOT1890" s="24"/>
      <c r="FOU1890" s="24"/>
      <c r="FOV1890" s="24"/>
      <c r="FOW1890" s="24"/>
      <c r="FOX1890" s="24"/>
      <c r="FOY1890" s="24"/>
      <c r="FOZ1890" s="24"/>
      <c r="FPA1890" s="24"/>
      <c r="FPB1890" s="24"/>
      <c r="FPC1890" s="24"/>
      <c r="FPD1890" s="24"/>
      <c r="FPE1890" s="24"/>
      <c r="FPF1890" s="24"/>
      <c r="FPG1890" s="24"/>
      <c r="FPH1890" s="24"/>
      <c r="FPI1890" s="24"/>
      <c r="FPJ1890" s="24"/>
      <c r="FPK1890" s="24"/>
      <c r="FPL1890" s="24"/>
      <c r="FPM1890" s="24"/>
      <c r="FPN1890" s="24"/>
      <c r="FPO1890" s="24"/>
      <c r="FPP1890" s="24"/>
      <c r="FPQ1890" s="24"/>
      <c r="FPR1890" s="24"/>
      <c r="FPS1890" s="24"/>
      <c r="FPT1890" s="24"/>
      <c r="FPU1890" s="24"/>
      <c r="FPV1890" s="24"/>
      <c r="FPW1890" s="24"/>
      <c r="FPX1890" s="24"/>
      <c r="FPY1890" s="24"/>
      <c r="FPZ1890" s="24"/>
      <c r="FQA1890" s="24"/>
      <c r="FQB1890" s="24"/>
      <c r="FQC1890" s="24"/>
      <c r="FQD1890" s="24"/>
      <c r="FQE1890" s="24"/>
      <c r="FQF1890" s="24"/>
      <c r="FQG1890" s="24"/>
      <c r="FQH1890" s="24"/>
      <c r="FQI1890" s="24"/>
      <c r="FQJ1890" s="24"/>
      <c r="FQK1890" s="24"/>
      <c r="FQL1890" s="24"/>
      <c r="FQM1890" s="24"/>
      <c r="FQN1890" s="24"/>
      <c r="FQO1890" s="24"/>
      <c r="FQP1890" s="24"/>
      <c r="FQQ1890" s="24"/>
      <c r="FQR1890" s="24"/>
      <c r="FQS1890" s="24"/>
      <c r="FQT1890" s="24"/>
      <c r="FQU1890" s="24"/>
      <c r="FQV1890" s="24"/>
      <c r="FQW1890" s="24"/>
      <c r="FQX1890" s="24"/>
      <c r="FQY1890" s="24"/>
      <c r="FQZ1890" s="24"/>
      <c r="FRA1890" s="24"/>
      <c r="FRB1890" s="24"/>
      <c r="FRC1890" s="24"/>
      <c r="FRD1890" s="24"/>
      <c r="FRE1890" s="24"/>
      <c r="FRF1890" s="24"/>
      <c r="FRG1890" s="24"/>
      <c r="FRH1890" s="24"/>
      <c r="FRI1890" s="24"/>
      <c r="FRJ1890" s="24"/>
      <c r="FRK1890" s="24"/>
      <c r="FRL1890" s="24"/>
      <c r="FRM1890" s="24"/>
      <c r="FRN1890" s="24"/>
      <c r="FRO1890" s="24"/>
      <c r="FRP1890" s="24"/>
      <c r="FRQ1890" s="24"/>
      <c r="FRR1890" s="24"/>
      <c r="FRS1890" s="24"/>
      <c r="FRT1890" s="24"/>
      <c r="FRU1890" s="24"/>
      <c r="FRV1890" s="24"/>
      <c r="FRW1890" s="24"/>
      <c r="FRX1890" s="24"/>
      <c r="FRY1890" s="24"/>
      <c r="FRZ1890" s="24"/>
      <c r="FSA1890" s="24"/>
      <c r="FSB1890" s="24"/>
      <c r="FSC1890" s="24"/>
      <c r="FSD1890" s="24"/>
      <c r="FSE1890" s="24"/>
      <c r="FSF1890" s="24"/>
      <c r="FSG1890" s="24"/>
      <c r="FSH1890" s="24"/>
      <c r="FSI1890" s="24"/>
      <c r="FSJ1890" s="24"/>
      <c r="FSK1890" s="24"/>
      <c r="FSL1890" s="24"/>
      <c r="FSM1890" s="24"/>
      <c r="FSN1890" s="24"/>
      <c r="FSO1890" s="24"/>
      <c r="FSP1890" s="24"/>
      <c r="FSQ1890" s="24"/>
      <c r="FSR1890" s="24"/>
      <c r="FSS1890" s="24"/>
      <c r="FST1890" s="24"/>
      <c r="FSU1890" s="24"/>
      <c r="FSV1890" s="24"/>
      <c r="FSW1890" s="24"/>
      <c r="FSX1890" s="24"/>
      <c r="FSY1890" s="24"/>
      <c r="FSZ1890" s="24"/>
      <c r="FTA1890" s="24"/>
      <c r="FTB1890" s="24"/>
      <c r="FTC1890" s="24"/>
      <c r="FTD1890" s="24"/>
      <c r="FTE1890" s="24"/>
      <c r="FTF1890" s="24"/>
      <c r="FTG1890" s="24"/>
      <c r="FTH1890" s="24"/>
      <c r="FTI1890" s="24"/>
      <c r="FTJ1890" s="24"/>
      <c r="FTK1890" s="24"/>
      <c r="FTL1890" s="24"/>
      <c r="FTM1890" s="24"/>
      <c r="FTN1890" s="24"/>
      <c r="FTO1890" s="24"/>
      <c r="FTP1890" s="24"/>
      <c r="FTQ1890" s="24"/>
      <c r="FTR1890" s="24"/>
      <c r="FTS1890" s="24"/>
      <c r="FTT1890" s="24"/>
      <c r="FTU1890" s="24"/>
      <c r="FTV1890" s="24"/>
      <c r="FTW1890" s="24"/>
      <c r="FTX1890" s="24"/>
      <c r="FTY1890" s="24"/>
      <c r="FTZ1890" s="24"/>
      <c r="FUA1890" s="24"/>
      <c r="FUB1890" s="24"/>
      <c r="FUC1890" s="24"/>
      <c r="FUD1890" s="24"/>
      <c r="FUE1890" s="24"/>
      <c r="FUF1890" s="24"/>
      <c r="FUG1890" s="24"/>
      <c r="FUH1890" s="24"/>
      <c r="FUI1890" s="24"/>
      <c r="FUJ1890" s="24"/>
      <c r="FUK1890" s="24"/>
      <c r="FUL1890" s="24"/>
      <c r="FUM1890" s="24"/>
      <c r="FUN1890" s="24"/>
      <c r="FUO1890" s="24"/>
      <c r="FUP1890" s="24"/>
      <c r="FUQ1890" s="24"/>
      <c r="FUR1890" s="24"/>
      <c r="FUS1890" s="24"/>
      <c r="FUT1890" s="24"/>
      <c r="FUU1890" s="24"/>
      <c r="FUV1890" s="24"/>
      <c r="FUW1890" s="24"/>
      <c r="FUX1890" s="24"/>
      <c r="FUY1890" s="24"/>
      <c r="FUZ1890" s="24"/>
      <c r="FVA1890" s="24"/>
      <c r="FVB1890" s="24"/>
      <c r="FVC1890" s="24"/>
      <c r="FVD1890" s="24"/>
      <c r="FVE1890" s="24"/>
      <c r="FVF1890" s="24"/>
      <c r="FVG1890" s="24"/>
      <c r="FVH1890" s="24"/>
      <c r="FVI1890" s="24"/>
      <c r="FVJ1890" s="24"/>
      <c r="FVK1890" s="24"/>
      <c r="FVL1890" s="24"/>
      <c r="FVM1890" s="24"/>
      <c r="FVN1890" s="24"/>
      <c r="FVO1890" s="24"/>
      <c r="FVP1890" s="24"/>
      <c r="FVQ1890" s="24"/>
      <c r="FVR1890" s="24"/>
      <c r="FVS1890" s="24"/>
      <c r="FVT1890" s="24"/>
      <c r="FVU1890" s="24"/>
      <c r="FVV1890" s="24"/>
      <c r="FVW1890" s="24"/>
      <c r="FVX1890" s="24"/>
      <c r="FVY1890" s="24"/>
      <c r="FVZ1890" s="24"/>
      <c r="FWA1890" s="24"/>
      <c r="FWB1890" s="24"/>
      <c r="FWC1890" s="24"/>
      <c r="FWD1890" s="24"/>
      <c r="FWE1890" s="24"/>
      <c r="FWF1890" s="24"/>
      <c r="FWG1890" s="24"/>
      <c r="FWH1890" s="24"/>
      <c r="FWI1890" s="24"/>
      <c r="FWJ1890" s="24"/>
      <c r="FWK1890" s="24"/>
      <c r="FWL1890" s="24"/>
      <c r="FWM1890" s="24"/>
      <c r="FWN1890" s="24"/>
      <c r="FWO1890" s="24"/>
      <c r="FWP1890" s="24"/>
      <c r="FWQ1890" s="24"/>
      <c r="FWR1890" s="24"/>
      <c r="FWS1890" s="24"/>
      <c r="FWT1890" s="24"/>
      <c r="FWU1890" s="24"/>
      <c r="FWV1890" s="24"/>
      <c r="FWW1890" s="24"/>
      <c r="FWX1890" s="24"/>
      <c r="FWY1890" s="24"/>
      <c r="FWZ1890" s="24"/>
      <c r="FXA1890" s="24"/>
      <c r="FXB1890" s="24"/>
      <c r="FXC1890" s="24"/>
      <c r="FXD1890" s="24"/>
      <c r="FXE1890" s="24"/>
      <c r="FXF1890" s="24"/>
      <c r="FXG1890" s="24"/>
      <c r="FXH1890" s="24"/>
      <c r="FXI1890" s="24"/>
      <c r="FXJ1890" s="24"/>
      <c r="FXK1890" s="24"/>
      <c r="FXL1890" s="24"/>
      <c r="FXM1890" s="24"/>
      <c r="FXN1890" s="24"/>
      <c r="FXO1890" s="24"/>
      <c r="FXP1890" s="24"/>
      <c r="FXQ1890" s="24"/>
      <c r="FXR1890" s="24"/>
      <c r="FXS1890" s="24"/>
      <c r="FXT1890" s="24"/>
      <c r="FXU1890" s="24"/>
      <c r="FXV1890" s="24"/>
      <c r="FXW1890" s="24"/>
      <c r="FXX1890" s="24"/>
      <c r="FXY1890" s="24"/>
      <c r="FXZ1890" s="24"/>
      <c r="FYA1890" s="24"/>
      <c r="FYB1890" s="24"/>
      <c r="FYC1890" s="24"/>
      <c r="FYD1890" s="24"/>
      <c r="FYE1890" s="24"/>
      <c r="FYF1890" s="24"/>
      <c r="FYG1890" s="24"/>
      <c r="FYH1890" s="24"/>
      <c r="FYI1890" s="24"/>
      <c r="FYJ1890" s="24"/>
      <c r="FYK1890" s="24"/>
      <c r="FYL1890" s="24"/>
      <c r="FYM1890" s="24"/>
      <c r="FYN1890" s="24"/>
      <c r="FYO1890" s="24"/>
      <c r="FYP1890" s="24"/>
      <c r="FYQ1890" s="24"/>
      <c r="FYR1890" s="24"/>
      <c r="FYS1890" s="24"/>
      <c r="FYT1890" s="24"/>
      <c r="FYU1890" s="24"/>
      <c r="FYV1890" s="24"/>
      <c r="FYW1890" s="24"/>
      <c r="FYX1890" s="24"/>
      <c r="FYY1890" s="24"/>
      <c r="FYZ1890" s="24"/>
      <c r="FZA1890" s="24"/>
      <c r="FZB1890" s="24"/>
      <c r="FZC1890" s="24"/>
      <c r="FZD1890" s="24"/>
      <c r="FZE1890" s="24"/>
      <c r="FZF1890" s="24"/>
      <c r="FZG1890" s="24"/>
      <c r="FZH1890" s="24"/>
      <c r="FZI1890" s="24"/>
      <c r="FZJ1890" s="24"/>
      <c r="FZK1890" s="24"/>
      <c r="FZL1890" s="24"/>
      <c r="FZM1890" s="24"/>
      <c r="FZN1890" s="24"/>
      <c r="FZO1890" s="24"/>
      <c r="FZP1890" s="24"/>
      <c r="FZQ1890" s="24"/>
      <c r="FZR1890" s="24"/>
      <c r="FZS1890" s="24"/>
      <c r="FZT1890" s="24"/>
      <c r="FZU1890" s="24"/>
      <c r="FZV1890" s="24"/>
      <c r="FZW1890" s="24"/>
      <c r="FZX1890" s="24"/>
      <c r="FZY1890" s="24"/>
      <c r="FZZ1890" s="24"/>
      <c r="GAA1890" s="24"/>
      <c r="GAB1890" s="24"/>
      <c r="GAC1890" s="24"/>
      <c r="GAD1890" s="24"/>
      <c r="GAE1890" s="24"/>
      <c r="GAF1890" s="24"/>
      <c r="GAG1890" s="24"/>
      <c r="GAH1890" s="24"/>
      <c r="GAI1890" s="24"/>
      <c r="GAJ1890" s="24"/>
      <c r="GAK1890" s="24"/>
      <c r="GAL1890" s="24"/>
      <c r="GAM1890" s="24"/>
      <c r="GAN1890" s="24"/>
      <c r="GAO1890" s="24"/>
      <c r="GAP1890" s="24"/>
      <c r="GAQ1890" s="24"/>
      <c r="GAR1890" s="24"/>
      <c r="GAS1890" s="24"/>
      <c r="GAT1890" s="24"/>
      <c r="GAU1890" s="24"/>
      <c r="GAV1890" s="24"/>
      <c r="GAW1890" s="24"/>
      <c r="GAX1890" s="24"/>
      <c r="GAY1890" s="24"/>
      <c r="GAZ1890" s="24"/>
      <c r="GBA1890" s="24"/>
      <c r="GBB1890" s="24"/>
      <c r="GBC1890" s="24"/>
      <c r="GBD1890" s="24"/>
      <c r="GBE1890" s="24"/>
      <c r="GBF1890" s="24"/>
      <c r="GBG1890" s="24"/>
      <c r="GBH1890" s="24"/>
      <c r="GBI1890" s="24"/>
      <c r="GBJ1890" s="24"/>
      <c r="GBK1890" s="24"/>
      <c r="GBL1890" s="24"/>
      <c r="GBM1890" s="24"/>
      <c r="GBN1890" s="24"/>
      <c r="GBO1890" s="24"/>
      <c r="GBP1890" s="24"/>
      <c r="GBQ1890" s="24"/>
      <c r="GBR1890" s="24"/>
      <c r="GBS1890" s="24"/>
      <c r="GBT1890" s="24"/>
      <c r="GBU1890" s="24"/>
      <c r="GBV1890" s="24"/>
      <c r="GBW1890" s="24"/>
      <c r="GBX1890" s="24"/>
      <c r="GBY1890" s="24"/>
      <c r="GBZ1890" s="24"/>
      <c r="GCA1890" s="24"/>
      <c r="GCB1890" s="24"/>
      <c r="GCC1890" s="24"/>
      <c r="GCD1890" s="24"/>
      <c r="GCE1890" s="24"/>
      <c r="GCF1890" s="24"/>
      <c r="GCG1890" s="24"/>
      <c r="GCH1890" s="24"/>
      <c r="GCI1890" s="24"/>
      <c r="GCJ1890" s="24"/>
      <c r="GCK1890" s="24"/>
      <c r="GCL1890" s="24"/>
      <c r="GCM1890" s="24"/>
      <c r="GCN1890" s="24"/>
      <c r="GCO1890" s="24"/>
      <c r="GCP1890" s="24"/>
      <c r="GCQ1890" s="24"/>
      <c r="GCR1890" s="24"/>
      <c r="GCS1890" s="24"/>
      <c r="GCT1890" s="24"/>
      <c r="GCU1890" s="24"/>
      <c r="GCV1890" s="24"/>
      <c r="GCW1890" s="24"/>
      <c r="GCX1890" s="24"/>
      <c r="GCY1890" s="24"/>
      <c r="GCZ1890" s="24"/>
      <c r="GDA1890" s="24"/>
      <c r="GDB1890" s="24"/>
      <c r="GDC1890" s="24"/>
      <c r="GDD1890" s="24"/>
      <c r="GDE1890" s="24"/>
      <c r="GDF1890" s="24"/>
      <c r="GDG1890" s="24"/>
      <c r="GDH1890" s="24"/>
      <c r="GDI1890" s="24"/>
      <c r="GDJ1890" s="24"/>
      <c r="GDK1890" s="24"/>
      <c r="GDL1890" s="24"/>
      <c r="GDM1890" s="24"/>
      <c r="GDN1890" s="24"/>
      <c r="GDO1890" s="24"/>
      <c r="GDP1890" s="24"/>
      <c r="GDQ1890" s="24"/>
      <c r="GDR1890" s="24"/>
      <c r="GDS1890" s="24"/>
      <c r="GDT1890" s="24"/>
      <c r="GDU1890" s="24"/>
      <c r="GDV1890" s="24"/>
      <c r="GDW1890" s="24"/>
      <c r="GDX1890" s="24"/>
      <c r="GDY1890" s="24"/>
      <c r="GDZ1890" s="24"/>
      <c r="GEA1890" s="24"/>
      <c r="GEB1890" s="24"/>
      <c r="GEC1890" s="24"/>
      <c r="GED1890" s="24"/>
      <c r="GEE1890" s="24"/>
      <c r="GEF1890" s="24"/>
      <c r="GEG1890" s="24"/>
      <c r="GEH1890" s="24"/>
      <c r="GEI1890" s="24"/>
      <c r="GEJ1890" s="24"/>
      <c r="GEK1890" s="24"/>
      <c r="GEL1890" s="24"/>
      <c r="GEM1890" s="24"/>
      <c r="GEN1890" s="24"/>
      <c r="GEO1890" s="24"/>
      <c r="GEP1890" s="24"/>
      <c r="GEQ1890" s="24"/>
      <c r="GER1890" s="24"/>
      <c r="GES1890" s="24"/>
      <c r="GET1890" s="24"/>
      <c r="GEU1890" s="24"/>
      <c r="GEV1890" s="24"/>
      <c r="GEW1890" s="24"/>
      <c r="GEX1890" s="24"/>
      <c r="GEY1890" s="24"/>
      <c r="GEZ1890" s="24"/>
      <c r="GFA1890" s="24"/>
      <c r="GFB1890" s="24"/>
      <c r="GFC1890" s="24"/>
      <c r="GFD1890" s="24"/>
      <c r="GFE1890" s="24"/>
      <c r="GFF1890" s="24"/>
      <c r="GFG1890" s="24"/>
      <c r="GFH1890" s="24"/>
      <c r="GFI1890" s="24"/>
      <c r="GFJ1890" s="24"/>
      <c r="GFK1890" s="24"/>
      <c r="GFL1890" s="24"/>
      <c r="GFM1890" s="24"/>
      <c r="GFN1890" s="24"/>
      <c r="GFO1890" s="24"/>
      <c r="GFP1890" s="24"/>
      <c r="GFQ1890" s="24"/>
      <c r="GFR1890" s="24"/>
      <c r="GFS1890" s="24"/>
      <c r="GFT1890" s="24"/>
      <c r="GFU1890" s="24"/>
      <c r="GFV1890" s="24"/>
      <c r="GFW1890" s="24"/>
      <c r="GFX1890" s="24"/>
      <c r="GFY1890" s="24"/>
      <c r="GFZ1890" s="24"/>
      <c r="GGA1890" s="24"/>
      <c r="GGB1890" s="24"/>
      <c r="GGC1890" s="24"/>
      <c r="GGD1890" s="24"/>
      <c r="GGE1890" s="24"/>
      <c r="GGF1890" s="24"/>
      <c r="GGG1890" s="24"/>
      <c r="GGH1890" s="24"/>
      <c r="GGI1890" s="24"/>
      <c r="GGJ1890" s="24"/>
      <c r="GGK1890" s="24"/>
      <c r="GGL1890" s="24"/>
      <c r="GGM1890" s="24"/>
      <c r="GGN1890" s="24"/>
      <c r="GGO1890" s="24"/>
      <c r="GGP1890" s="24"/>
      <c r="GGQ1890" s="24"/>
      <c r="GGR1890" s="24"/>
      <c r="GGS1890" s="24"/>
      <c r="GGT1890" s="24"/>
      <c r="GGU1890" s="24"/>
      <c r="GGV1890" s="24"/>
      <c r="GGW1890" s="24"/>
      <c r="GGX1890" s="24"/>
      <c r="GGY1890" s="24"/>
      <c r="GGZ1890" s="24"/>
      <c r="GHA1890" s="24"/>
      <c r="GHB1890" s="24"/>
      <c r="GHC1890" s="24"/>
      <c r="GHD1890" s="24"/>
      <c r="GHE1890" s="24"/>
      <c r="GHF1890" s="24"/>
      <c r="GHG1890" s="24"/>
      <c r="GHH1890" s="24"/>
      <c r="GHI1890" s="24"/>
      <c r="GHJ1890" s="24"/>
      <c r="GHK1890" s="24"/>
      <c r="GHL1890" s="24"/>
      <c r="GHM1890" s="24"/>
      <c r="GHN1890" s="24"/>
      <c r="GHO1890" s="24"/>
      <c r="GHP1890" s="24"/>
      <c r="GHQ1890" s="24"/>
      <c r="GHR1890" s="24"/>
      <c r="GHS1890" s="24"/>
      <c r="GHT1890" s="24"/>
      <c r="GHU1890" s="24"/>
      <c r="GHV1890" s="24"/>
      <c r="GHW1890" s="24"/>
      <c r="GHX1890" s="24"/>
      <c r="GHY1890" s="24"/>
      <c r="GHZ1890" s="24"/>
      <c r="GIA1890" s="24"/>
      <c r="GIB1890" s="24"/>
      <c r="GIC1890" s="24"/>
      <c r="GID1890" s="24"/>
      <c r="GIE1890" s="24"/>
      <c r="GIF1890" s="24"/>
      <c r="GIG1890" s="24"/>
      <c r="GIH1890" s="24"/>
      <c r="GII1890" s="24"/>
      <c r="GIJ1890" s="24"/>
      <c r="GIK1890" s="24"/>
      <c r="GIL1890" s="24"/>
      <c r="GIM1890" s="24"/>
      <c r="GIN1890" s="24"/>
      <c r="GIO1890" s="24"/>
      <c r="GIP1890" s="24"/>
      <c r="GIQ1890" s="24"/>
      <c r="GIR1890" s="24"/>
      <c r="GIS1890" s="24"/>
      <c r="GIT1890" s="24"/>
      <c r="GIU1890" s="24"/>
      <c r="GIV1890" s="24"/>
      <c r="GIW1890" s="24"/>
      <c r="GIX1890" s="24"/>
      <c r="GIY1890" s="24"/>
      <c r="GIZ1890" s="24"/>
      <c r="GJA1890" s="24"/>
      <c r="GJB1890" s="24"/>
      <c r="GJC1890" s="24"/>
      <c r="GJD1890" s="24"/>
      <c r="GJE1890" s="24"/>
      <c r="GJF1890" s="24"/>
      <c r="GJG1890" s="24"/>
      <c r="GJH1890" s="24"/>
      <c r="GJI1890" s="24"/>
      <c r="GJJ1890" s="24"/>
      <c r="GJK1890" s="24"/>
      <c r="GJL1890" s="24"/>
      <c r="GJM1890" s="24"/>
      <c r="GJN1890" s="24"/>
      <c r="GJO1890" s="24"/>
      <c r="GJP1890" s="24"/>
      <c r="GJQ1890" s="24"/>
      <c r="GJR1890" s="24"/>
      <c r="GJS1890" s="24"/>
      <c r="GJT1890" s="24"/>
      <c r="GJU1890" s="24"/>
      <c r="GJV1890" s="24"/>
      <c r="GJW1890" s="24"/>
      <c r="GJX1890" s="24"/>
      <c r="GJY1890" s="24"/>
      <c r="GJZ1890" s="24"/>
      <c r="GKA1890" s="24"/>
      <c r="GKB1890" s="24"/>
      <c r="GKC1890" s="24"/>
      <c r="GKD1890" s="24"/>
      <c r="GKE1890" s="24"/>
      <c r="GKF1890" s="24"/>
      <c r="GKG1890" s="24"/>
      <c r="GKH1890" s="24"/>
      <c r="GKI1890" s="24"/>
      <c r="GKJ1890" s="24"/>
      <c r="GKK1890" s="24"/>
      <c r="GKL1890" s="24"/>
      <c r="GKM1890" s="24"/>
      <c r="GKN1890" s="24"/>
      <c r="GKO1890" s="24"/>
      <c r="GKP1890" s="24"/>
      <c r="GKQ1890" s="24"/>
      <c r="GKR1890" s="24"/>
      <c r="GKS1890" s="24"/>
      <c r="GKT1890" s="24"/>
      <c r="GKU1890" s="24"/>
      <c r="GKV1890" s="24"/>
      <c r="GKW1890" s="24"/>
      <c r="GKX1890" s="24"/>
      <c r="GKY1890" s="24"/>
      <c r="GKZ1890" s="24"/>
      <c r="GLA1890" s="24"/>
      <c r="GLB1890" s="24"/>
      <c r="GLC1890" s="24"/>
      <c r="GLD1890" s="24"/>
      <c r="GLE1890" s="24"/>
      <c r="GLF1890" s="24"/>
      <c r="GLG1890" s="24"/>
      <c r="GLH1890" s="24"/>
      <c r="GLI1890" s="24"/>
      <c r="GLJ1890" s="24"/>
      <c r="GLK1890" s="24"/>
      <c r="GLL1890" s="24"/>
      <c r="GLM1890" s="24"/>
      <c r="GLN1890" s="24"/>
      <c r="GLO1890" s="24"/>
      <c r="GLP1890" s="24"/>
      <c r="GLQ1890" s="24"/>
      <c r="GLR1890" s="24"/>
      <c r="GLS1890" s="24"/>
      <c r="GLT1890" s="24"/>
      <c r="GLU1890" s="24"/>
      <c r="GLV1890" s="24"/>
      <c r="GLW1890" s="24"/>
      <c r="GLX1890" s="24"/>
      <c r="GLY1890" s="24"/>
      <c r="GLZ1890" s="24"/>
      <c r="GMA1890" s="24"/>
      <c r="GMB1890" s="24"/>
      <c r="GMC1890" s="24"/>
      <c r="GMD1890" s="24"/>
      <c r="GME1890" s="24"/>
      <c r="GMF1890" s="24"/>
      <c r="GMG1890" s="24"/>
      <c r="GMH1890" s="24"/>
      <c r="GMI1890" s="24"/>
      <c r="GMJ1890" s="24"/>
      <c r="GMK1890" s="24"/>
      <c r="GML1890" s="24"/>
      <c r="GMM1890" s="24"/>
      <c r="GMN1890" s="24"/>
      <c r="GMO1890" s="24"/>
      <c r="GMP1890" s="24"/>
      <c r="GMQ1890" s="24"/>
      <c r="GMR1890" s="24"/>
      <c r="GMS1890" s="24"/>
      <c r="GMT1890" s="24"/>
      <c r="GMU1890" s="24"/>
      <c r="GMV1890" s="24"/>
      <c r="GMW1890" s="24"/>
      <c r="GMX1890" s="24"/>
      <c r="GMY1890" s="24"/>
      <c r="GMZ1890" s="24"/>
      <c r="GNA1890" s="24"/>
      <c r="GNB1890" s="24"/>
      <c r="GNC1890" s="24"/>
      <c r="GND1890" s="24"/>
      <c r="GNE1890" s="24"/>
      <c r="GNF1890" s="24"/>
      <c r="GNG1890" s="24"/>
      <c r="GNH1890" s="24"/>
      <c r="GNI1890" s="24"/>
      <c r="GNJ1890" s="24"/>
      <c r="GNK1890" s="24"/>
      <c r="GNL1890" s="24"/>
      <c r="GNM1890" s="24"/>
      <c r="GNN1890" s="24"/>
      <c r="GNO1890" s="24"/>
      <c r="GNP1890" s="24"/>
      <c r="GNQ1890" s="24"/>
      <c r="GNR1890" s="24"/>
      <c r="GNS1890" s="24"/>
      <c r="GNT1890" s="24"/>
      <c r="GNU1890" s="24"/>
      <c r="GNV1890" s="24"/>
      <c r="GNW1890" s="24"/>
      <c r="GNX1890" s="24"/>
      <c r="GNY1890" s="24"/>
      <c r="GNZ1890" s="24"/>
      <c r="GOA1890" s="24"/>
      <c r="GOB1890" s="24"/>
      <c r="GOC1890" s="24"/>
      <c r="GOD1890" s="24"/>
      <c r="GOE1890" s="24"/>
      <c r="GOF1890" s="24"/>
      <c r="GOG1890" s="24"/>
      <c r="GOH1890" s="24"/>
      <c r="GOI1890" s="24"/>
      <c r="GOJ1890" s="24"/>
      <c r="GOK1890" s="24"/>
      <c r="GOL1890" s="24"/>
      <c r="GOM1890" s="24"/>
      <c r="GON1890" s="24"/>
      <c r="GOO1890" s="24"/>
      <c r="GOP1890" s="24"/>
      <c r="GOQ1890" s="24"/>
      <c r="GOR1890" s="24"/>
      <c r="GOS1890" s="24"/>
      <c r="GOT1890" s="24"/>
      <c r="GOU1890" s="24"/>
      <c r="GOV1890" s="24"/>
      <c r="GOW1890" s="24"/>
      <c r="GOX1890" s="24"/>
      <c r="GOY1890" s="24"/>
      <c r="GOZ1890" s="24"/>
      <c r="GPA1890" s="24"/>
      <c r="GPB1890" s="24"/>
      <c r="GPC1890" s="24"/>
      <c r="GPD1890" s="24"/>
      <c r="GPE1890" s="24"/>
      <c r="GPF1890" s="24"/>
      <c r="GPG1890" s="24"/>
      <c r="GPH1890" s="24"/>
      <c r="GPI1890" s="24"/>
      <c r="GPJ1890" s="24"/>
      <c r="GPK1890" s="24"/>
      <c r="GPL1890" s="24"/>
      <c r="GPM1890" s="24"/>
      <c r="GPN1890" s="24"/>
      <c r="GPO1890" s="24"/>
      <c r="GPP1890" s="24"/>
      <c r="GPQ1890" s="24"/>
      <c r="GPR1890" s="24"/>
      <c r="GPS1890" s="24"/>
      <c r="GPT1890" s="24"/>
      <c r="GPU1890" s="24"/>
      <c r="GPV1890" s="24"/>
      <c r="GPW1890" s="24"/>
      <c r="GPX1890" s="24"/>
      <c r="GPY1890" s="24"/>
      <c r="GPZ1890" s="24"/>
      <c r="GQA1890" s="24"/>
      <c r="GQB1890" s="24"/>
      <c r="GQC1890" s="24"/>
      <c r="GQD1890" s="24"/>
      <c r="GQE1890" s="24"/>
      <c r="GQF1890" s="24"/>
      <c r="GQG1890" s="24"/>
      <c r="GQH1890" s="24"/>
      <c r="GQI1890" s="24"/>
      <c r="GQJ1890" s="24"/>
      <c r="GQK1890" s="24"/>
      <c r="GQL1890" s="24"/>
      <c r="GQM1890" s="24"/>
      <c r="GQN1890" s="24"/>
      <c r="GQO1890" s="24"/>
      <c r="GQP1890" s="24"/>
      <c r="GQQ1890" s="24"/>
      <c r="GQR1890" s="24"/>
      <c r="GQS1890" s="24"/>
      <c r="GQT1890" s="24"/>
      <c r="GQU1890" s="24"/>
      <c r="GQV1890" s="24"/>
      <c r="GQW1890" s="24"/>
      <c r="GQX1890" s="24"/>
      <c r="GQY1890" s="24"/>
      <c r="GQZ1890" s="24"/>
      <c r="GRA1890" s="24"/>
      <c r="GRB1890" s="24"/>
      <c r="GRC1890" s="24"/>
      <c r="GRD1890" s="24"/>
      <c r="GRE1890" s="24"/>
      <c r="GRF1890" s="24"/>
      <c r="GRG1890" s="24"/>
      <c r="GRH1890" s="24"/>
      <c r="GRI1890" s="24"/>
      <c r="GRJ1890" s="24"/>
      <c r="GRK1890" s="24"/>
      <c r="GRL1890" s="24"/>
      <c r="GRM1890" s="24"/>
      <c r="GRN1890" s="24"/>
      <c r="GRO1890" s="24"/>
      <c r="GRP1890" s="24"/>
      <c r="GRQ1890" s="24"/>
      <c r="GRR1890" s="24"/>
      <c r="GRS1890" s="24"/>
      <c r="GRT1890" s="24"/>
      <c r="GRU1890" s="24"/>
      <c r="GRV1890" s="24"/>
      <c r="GRW1890" s="24"/>
      <c r="GRX1890" s="24"/>
      <c r="GRY1890" s="24"/>
      <c r="GRZ1890" s="24"/>
      <c r="GSA1890" s="24"/>
      <c r="GSB1890" s="24"/>
      <c r="GSC1890" s="24"/>
      <c r="GSD1890" s="24"/>
      <c r="GSE1890" s="24"/>
      <c r="GSF1890" s="24"/>
      <c r="GSG1890" s="24"/>
      <c r="GSH1890" s="24"/>
      <c r="GSI1890" s="24"/>
      <c r="GSJ1890" s="24"/>
      <c r="GSK1890" s="24"/>
      <c r="GSL1890" s="24"/>
      <c r="GSM1890" s="24"/>
      <c r="GSN1890" s="24"/>
      <c r="GSO1890" s="24"/>
      <c r="GSP1890" s="24"/>
      <c r="GSQ1890" s="24"/>
      <c r="GSR1890" s="24"/>
      <c r="GSS1890" s="24"/>
      <c r="GST1890" s="24"/>
      <c r="GSU1890" s="24"/>
      <c r="GSV1890" s="24"/>
      <c r="GSW1890" s="24"/>
      <c r="GSX1890" s="24"/>
      <c r="GSY1890" s="24"/>
      <c r="GSZ1890" s="24"/>
      <c r="GTA1890" s="24"/>
      <c r="GTB1890" s="24"/>
      <c r="GTC1890" s="24"/>
      <c r="GTD1890" s="24"/>
      <c r="GTE1890" s="24"/>
      <c r="GTF1890" s="24"/>
      <c r="GTG1890" s="24"/>
      <c r="GTH1890" s="24"/>
      <c r="GTI1890" s="24"/>
      <c r="GTJ1890" s="24"/>
      <c r="GTK1890" s="24"/>
      <c r="GTL1890" s="24"/>
      <c r="GTM1890" s="24"/>
      <c r="GTN1890" s="24"/>
      <c r="GTO1890" s="24"/>
      <c r="GTP1890" s="24"/>
      <c r="GTQ1890" s="24"/>
      <c r="GTR1890" s="24"/>
      <c r="GTS1890" s="24"/>
      <c r="GTT1890" s="24"/>
      <c r="GTU1890" s="24"/>
      <c r="GTV1890" s="24"/>
      <c r="GTW1890" s="24"/>
      <c r="GTX1890" s="24"/>
      <c r="GTY1890" s="24"/>
      <c r="GTZ1890" s="24"/>
      <c r="GUA1890" s="24"/>
      <c r="GUB1890" s="24"/>
      <c r="GUC1890" s="24"/>
      <c r="GUD1890" s="24"/>
      <c r="GUE1890" s="24"/>
      <c r="GUF1890" s="24"/>
      <c r="GUG1890" s="24"/>
      <c r="GUH1890" s="24"/>
      <c r="GUI1890" s="24"/>
      <c r="GUJ1890" s="24"/>
      <c r="GUK1890" s="24"/>
      <c r="GUL1890" s="24"/>
      <c r="GUM1890" s="24"/>
      <c r="GUN1890" s="24"/>
      <c r="GUO1890" s="24"/>
      <c r="GUP1890" s="24"/>
      <c r="GUQ1890" s="24"/>
      <c r="GUR1890" s="24"/>
      <c r="GUS1890" s="24"/>
      <c r="GUT1890" s="24"/>
      <c r="GUU1890" s="24"/>
      <c r="GUV1890" s="24"/>
      <c r="GUW1890" s="24"/>
      <c r="GUX1890" s="24"/>
      <c r="GUY1890" s="24"/>
      <c r="GUZ1890" s="24"/>
      <c r="GVA1890" s="24"/>
      <c r="GVB1890" s="24"/>
      <c r="GVC1890" s="24"/>
      <c r="GVD1890" s="24"/>
      <c r="GVE1890" s="24"/>
      <c r="GVF1890" s="24"/>
      <c r="GVG1890" s="24"/>
      <c r="GVH1890" s="24"/>
      <c r="GVI1890" s="24"/>
      <c r="GVJ1890" s="24"/>
      <c r="GVK1890" s="24"/>
      <c r="GVL1890" s="24"/>
      <c r="GVM1890" s="24"/>
      <c r="GVN1890" s="24"/>
      <c r="GVO1890" s="24"/>
      <c r="GVP1890" s="24"/>
      <c r="GVQ1890" s="24"/>
      <c r="GVR1890" s="24"/>
      <c r="GVS1890" s="24"/>
      <c r="GVT1890" s="24"/>
      <c r="GVU1890" s="24"/>
      <c r="GVV1890" s="24"/>
      <c r="GVW1890" s="24"/>
      <c r="GVX1890" s="24"/>
      <c r="GVY1890" s="24"/>
      <c r="GVZ1890" s="24"/>
      <c r="GWA1890" s="24"/>
      <c r="GWB1890" s="24"/>
      <c r="GWC1890" s="24"/>
      <c r="GWD1890" s="24"/>
      <c r="GWE1890" s="24"/>
      <c r="GWF1890" s="24"/>
      <c r="GWG1890" s="24"/>
      <c r="GWH1890" s="24"/>
      <c r="GWI1890" s="24"/>
      <c r="GWJ1890" s="24"/>
      <c r="GWK1890" s="24"/>
      <c r="GWL1890" s="24"/>
      <c r="GWM1890" s="24"/>
      <c r="GWN1890" s="24"/>
      <c r="GWO1890" s="24"/>
      <c r="GWP1890" s="24"/>
      <c r="GWQ1890" s="24"/>
      <c r="GWR1890" s="24"/>
      <c r="GWS1890" s="24"/>
      <c r="GWT1890" s="24"/>
      <c r="GWU1890" s="24"/>
      <c r="GWV1890" s="24"/>
      <c r="GWW1890" s="24"/>
      <c r="GWX1890" s="24"/>
      <c r="GWY1890" s="24"/>
      <c r="GWZ1890" s="24"/>
      <c r="GXA1890" s="24"/>
      <c r="GXB1890" s="24"/>
      <c r="GXC1890" s="24"/>
      <c r="GXD1890" s="24"/>
      <c r="GXE1890" s="24"/>
      <c r="GXF1890" s="24"/>
      <c r="GXG1890" s="24"/>
      <c r="GXH1890" s="24"/>
      <c r="GXI1890" s="24"/>
      <c r="GXJ1890" s="24"/>
      <c r="GXK1890" s="24"/>
      <c r="GXL1890" s="24"/>
      <c r="GXM1890" s="24"/>
      <c r="GXN1890" s="24"/>
      <c r="GXO1890" s="24"/>
      <c r="GXP1890" s="24"/>
      <c r="GXQ1890" s="24"/>
      <c r="GXR1890" s="24"/>
      <c r="GXS1890" s="24"/>
      <c r="GXT1890" s="24"/>
      <c r="GXU1890" s="24"/>
      <c r="GXV1890" s="24"/>
      <c r="GXW1890" s="24"/>
      <c r="GXX1890" s="24"/>
      <c r="GXY1890" s="24"/>
      <c r="GXZ1890" s="24"/>
      <c r="GYA1890" s="24"/>
      <c r="GYB1890" s="24"/>
      <c r="GYC1890" s="24"/>
      <c r="GYD1890" s="24"/>
      <c r="GYE1890" s="24"/>
      <c r="GYF1890" s="24"/>
      <c r="GYG1890" s="24"/>
      <c r="GYH1890" s="24"/>
      <c r="GYI1890" s="24"/>
      <c r="GYJ1890" s="24"/>
      <c r="GYK1890" s="24"/>
      <c r="GYL1890" s="24"/>
      <c r="GYM1890" s="24"/>
      <c r="GYN1890" s="24"/>
      <c r="GYO1890" s="24"/>
      <c r="GYP1890" s="24"/>
      <c r="GYQ1890" s="24"/>
      <c r="GYR1890" s="24"/>
      <c r="GYS1890" s="24"/>
      <c r="GYT1890" s="24"/>
      <c r="GYU1890" s="24"/>
      <c r="GYV1890" s="24"/>
      <c r="GYW1890" s="24"/>
      <c r="GYX1890" s="24"/>
      <c r="GYY1890" s="24"/>
      <c r="GYZ1890" s="24"/>
      <c r="GZA1890" s="24"/>
      <c r="GZB1890" s="24"/>
      <c r="GZC1890" s="24"/>
      <c r="GZD1890" s="24"/>
      <c r="GZE1890" s="24"/>
      <c r="GZF1890" s="24"/>
      <c r="GZG1890" s="24"/>
      <c r="GZH1890" s="24"/>
      <c r="GZI1890" s="24"/>
      <c r="GZJ1890" s="24"/>
      <c r="GZK1890" s="24"/>
      <c r="GZL1890" s="24"/>
      <c r="GZM1890" s="24"/>
      <c r="GZN1890" s="24"/>
      <c r="GZO1890" s="24"/>
      <c r="GZP1890" s="24"/>
      <c r="GZQ1890" s="24"/>
      <c r="GZR1890" s="24"/>
      <c r="GZS1890" s="24"/>
      <c r="GZT1890" s="24"/>
      <c r="GZU1890" s="24"/>
      <c r="GZV1890" s="24"/>
      <c r="GZW1890" s="24"/>
      <c r="GZX1890" s="24"/>
      <c r="GZY1890" s="24"/>
      <c r="GZZ1890" s="24"/>
      <c r="HAA1890" s="24"/>
      <c r="HAB1890" s="24"/>
      <c r="HAC1890" s="24"/>
      <c r="HAD1890" s="24"/>
      <c r="HAE1890" s="24"/>
      <c r="HAF1890" s="24"/>
      <c r="HAG1890" s="24"/>
      <c r="HAH1890" s="24"/>
      <c r="HAI1890" s="24"/>
      <c r="HAJ1890" s="24"/>
      <c r="HAK1890" s="24"/>
      <c r="HAL1890" s="24"/>
      <c r="HAM1890" s="24"/>
      <c r="HAN1890" s="24"/>
      <c r="HAO1890" s="24"/>
      <c r="HAP1890" s="24"/>
      <c r="HAQ1890" s="24"/>
      <c r="HAR1890" s="24"/>
      <c r="HAS1890" s="24"/>
      <c r="HAT1890" s="24"/>
      <c r="HAU1890" s="24"/>
      <c r="HAV1890" s="24"/>
      <c r="HAW1890" s="24"/>
      <c r="HAX1890" s="24"/>
      <c r="HAY1890" s="24"/>
      <c r="HAZ1890" s="24"/>
      <c r="HBA1890" s="24"/>
      <c r="HBB1890" s="24"/>
      <c r="HBC1890" s="24"/>
      <c r="HBD1890" s="24"/>
      <c r="HBE1890" s="24"/>
      <c r="HBF1890" s="24"/>
      <c r="HBG1890" s="24"/>
      <c r="HBH1890" s="24"/>
      <c r="HBI1890" s="24"/>
      <c r="HBJ1890" s="24"/>
      <c r="HBK1890" s="24"/>
      <c r="HBL1890" s="24"/>
      <c r="HBM1890" s="24"/>
      <c r="HBN1890" s="24"/>
      <c r="HBO1890" s="24"/>
      <c r="HBP1890" s="24"/>
      <c r="HBQ1890" s="24"/>
      <c r="HBR1890" s="24"/>
      <c r="HBS1890" s="24"/>
      <c r="HBT1890" s="24"/>
      <c r="HBU1890" s="24"/>
      <c r="HBV1890" s="24"/>
      <c r="HBW1890" s="24"/>
      <c r="HBX1890" s="24"/>
      <c r="HBY1890" s="24"/>
      <c r="HBZ1890" s="24"/>
      <c r="HCA1890" s="24"/>
      <c r="HCB1890" s="24"/>
      <c r="HCC1890" s="24"/>
      <c r="HCD1890" s="24"/>
      <c r="HCE1890" s="24"/>
      <c r="HCF1890" s="24"/>
      <c r="HCG1890" s="24"/>
      <c r="HCH1890" s="24"/>
      <c r="HCI1890" s="24"/>
      <c r="HCJ1890" s="24"/>
      <c r="HCK1890" s="24"/>
      <c r="HCL1890" s="24"/>
      <c r="HCM1890" s="24"/>
      <c r="HCN1890" s="24"/>
      <c r="HCO1890" s="24"/>
      <c r="HCP1890" s="24"/>
      <c r="HCQ1890" s="24"/>
      <c r="HCR1890" s="24"/>
      <c r="HCS1890" s="24"/>
      <c r="HCT1890" s="24"/>
      <c r="HCU1890" s="24"/>
      <c r="HCV1890" s="24"/>
      <c r="HCW1890" s="24"/>
      <c r="HCX1890" s="24"/>
      <c r="HCY1890" s="24"/>
      <c r="HCZ1890" s="24"/>
      <c r="HDA1890" s="24"/>
      <c r="HDB1890" s="24"/>
      <c r="HDC1890" s="24"/>
      <c r="HDD1890" s="24"/>
      <c r="HDE1890" s="24"/>
      <c r="HDF1890" s="24"/>
      <c r="HDG1890" s="24"/>
      <c r="HDH1890" s="24"/>
      <c r="HDI1890" s="24"/>
      <c r="HDJ1890" s="24"/>
      <c r="HDK1890" s="24"/>
      <c r="HDL1890" s="24"/>
      <c r="HDM1890" s="24"/>
      <c r="HDN1890" s="24"/>
      <c r="HDO1890" s="24"/>
      <c r="HDP1890" s="24"/>
      <c r="HDQ1890" s="24"/>
      <c r="HDR1890" s="24"/>
      <c r="HDS1890" s="24"/>
      <c r="HDT1890" s="24"/>
      <c r="HDU1890" s="24"/>
      <c r="HDV1890" s="24"/>
      <c r="HDW1890" s="24"/>
      <c r="HDX1890" s="24"/>
      <c r="HDY1890" s="24"/>
      <c r="HDZ1890" s="24"/>
      <c r="HEA1890" s="24"/>
      <c r="HEB1890" s="24"/>
      <c r="HEC1890" s="24"/>
      <c r="HED1890" s="24"/>
      <c r="HEE1890" s="24"/>
      <c r="HEF1890" s="24"/>
      <c r="HEG1890" s="24"/>
      <c r="HEH1890" s="24"/>
      <c r="HEI1890" s="24"/>
      <c r="HEJ1890" s="24"/>
      <c r="HEK1890" s="24"/>
      <c r="HEL1890" s="24"/>
      <c r="HEM1890" s="24"/>
      <c r="HEN1890" s="24"/>
      <c r="HEO1890" s="24"/>
      <c r="HEP1890" s="24"/>
      <c r="HEQ1890" s="24"/>
      <c r="HER1890" s="24"/>
      <c r="HES1890" s="24"/>
      <c r="HET1890" s="24"/>
      <c r="HEU1890" s="24"/>
      <c r="HEV1890" s="24"/>
      <c r="HEW1890" s="24"/>
      <c r="HEX1890" s="24"/>
      <c r="HEY1890" s="24"/>
      <c r="HEZ1890" s="24"/>
      <c r="HFA1890" s="24"/>
      <c r="HFB1890" s="24"/>
      <c r="HFC1890" s="24"/>
      <c r="HFD1890" s="24"/>
      <c r="HFE1890" s="24"/>
      <c r="HFF1890" s="24"/>
      <c r="HFG1890" s="24"/>
      <c r="HFH1890" s="24"/>
      <c r="HFI1890" s="24"/>
      <c r="HFJ1890" s="24"/>
      <c r="HFK1890" s="24"/>
      <c r="HFL1890" s="24"/>
      <c r="HFM1890" s="24"/>
      <c r="HFN1890" s="24"/>
      <c r="HFO1890" s="24"/>
      <c r="HFP1890" s="24"/>
      <c r="HFQ1890" s="24"/>
      <c r="HFR1890" s="24"/>
      <c r="HFS1890" s="24"/>
      <c r="HFT1890" s="24"/>
      <c r="HFU1890" s="24"/>
      <c r="HFV1890" s="24"/>
      <c r="HFW1890" s="24"/>
      <c r="HFX1890" s="24"/>
      <c r="HFY1890" s="24"/>
      <c r="HFZ1890" s="24"/>
      <c r="HGA1890" s="24"/>
      <c r="HGB1890" s="24"/>
      <c r="HGC1890" s="24"/>
      <c r="HGD1890" s="24"/>
      <c r="HGE1890" s="24"/>
      <c r="HGF1890" s="24"/>
      <c r="HGG1890" s="24"/>
      <c r="HGH1890" s="24"/>
      <c r="HGI1890" s="24"/>
      <c r="HGJ1890" s="24"/>
      <c r="HGK1890" s="24"/>
      <c r="HGL1890" s="24"/>
      <c r="HGM1890" s="24"/>
      <c r="HGN1890" s="24"/>
      <c r="HGO1890" s="24"/>
      <c r="HGP1890" s="24"/>
      <c r="HGQ1890" s="24"/>
      <c r="HGR1890" s="24"/>
      <c r="HGS1890" s="24"/>
      <c r="HGT1890" s="24"/>
      <c r="HGU1890" s="24"/>
      <c r="HGV1890" s="24"/>
      <c r="HGW1890" s="24"/>
      <c r="HGX1890" s="24"/>
      <c r="HGY1890" s="24"/>
      <c r="HGZ1890" s="24"/>
      <c r="HHA1890" s="24"/>
      <c r="HHB1890" s="24"/>
      <c r="HHC1890" s="24"/>
      <c r="HHD1890" s="24"/>
      <c r="HHE1890" s="24"/>
      <c r="HHF1890" s="24"/>
      <c r="HHG1890" s="24"/>
      <c r="HHH1890" s="24"/>
      <c r="HHI1890" s="24"/>
      <c r="HHJ1890" s="24"/>
      <c r="HHK1890" s="24"/>
      <c r="HHL1890" s="24"/>
      <c r="HHM1890" s="24"/>
      <c r="HHN1890" s="24"/>
      <c r="HHO1890" s="24"/>
      <c r="HHP1890" s="24"/>
      <c r="HHQ1890" s="24"/>
      <c r="HHR1890" s="24"/>
      <c r="HHS1890" s="24"/>
      <c r="HHT1890" s="24"/>
      <c r="HHU1890" s="24"/>
      <c r="HHV1890" s="24"/>
      <c r="HHW1890" s="24"/>
      <c r="HHX1890" s="24"/>
      <c r="HHY1890" s="24"/>
      <c r="HHZ1890" s="24"/>
      <c r="HIA1890" s="24"/>
      <c r="HIB1890" s="24"/>
      <c r="HIC1890" s="24"/>
      <c r="HID1890" s="24"/>
      <c r="HIE1890" s="24"/>
      <c r="HIF1890" s="24"/>
      <c r="HIG1890" s="24"/>
      <c r="HIH1890" s="24"/>
      <c r="HII1890" s="24"/>
      <c r="HIJ1890" s="24"/>
      <c r="HIK1890" s="24"/>
      <c r="HIL1890" s="24"/>
      <c r="HIM1890" s="24"/>
      <c r="HIN1890" s="24"/>
      <c r="HIO1890" s="24"/>
      <c r="HIP1890" s="24"/>
      <c r="HIQ1890" s="24"/>
      <c r="HIR1890" s="24"/>
      <c r="HIS1890" s="24"/>
      <c r="HIT1890" s="24"/>
      <c r="HIU1890" s="24"/>
      <c r="HIV1890" s="24"/>
      <c r="HIW1890" s="24"/>
      <c r="HIX1890" s="24"/>
      <c r="HIY1890" s="24"/>
      <c r="HIZ1890" s="24"/>
      <c r="HJA1890" s="24"/>
      <c r="HJB1890" s="24"/>
      <c r="HJC1890" s="24"/>
      <c r="HJD1890" s="24"/>
      <c r="HJE1890" s="24"/>
      <c r="HJF1890" s="24"/>
      <c r="HJG1890" s="24"/>
      <c r="HJH1890" s="24"/>
      <c r="HJI1890" s="24"/>
      <c r="HJJ1890" s="24"/>
      <c r="HJK1890" s="24"/>
      <c r="HJL1890" s="24"/>
      <c r="HJM1890" s="24"/>
      <c r="HJN1890" s="24"/>
      <c r="HJO1890" s="24"/>
      <c r="HJP1890" s="24"/>
      <c r="HJQ1890" s="24"/>
      <c r="HJR1890" s="24"/>
      <c r="HJS1890" s="24"/>
      <c r="HJT1890" s="24"/>
      <c r="HJU1890" s="24"/>
      <c r="HJV1890" s="24"/>
      <c r="HJW1890" s="24"/>
      <c r="HJX1890" s="24"/>
      <c r="HJY1890" s="24"/>
      <c r="HJZ1890" s="24"/>
      <c r="HKA1890" s="24"/>
      <c r="HKB1890" s="24"/>
      <c r="HKC1890" s="24"/>
      <c r="HKD1890" s="24"/>
      <c r="HKE1890" s="24"/>
      <c r="HKF1890" s="24"/>
      <c r="HKG1890" s="24"/>
      <c r="HKH1890" s="24"/>
      <c r="HKI1890" s="24"/>
      <c r="HKJ1890" s="24"/>
      <c r="HKK1890" s="24"/>
      <c r="HKL1890" s="24"/>
      <c r="HKM1890" s="24"/>
      <c r="HKN1890" s="24"/>
      <c r="HKO1890" s="24"/>
      <c r="HKP1890" s="24"/>
      <c r="HKQ1890" s="24"/>
      <c r="HKR1890" s="24"/>
      <c r="HKS1890" s="24"/>
      <c r="HKT1890" s="24"/>
      <c r="HKU1890" s="24"/>
      <c r="HKV1890" s="24"/>
      <c r="HKW1890" s="24"/>
      <c r="HKX1890" s="24"/>
      <c r="HKY1890" s="24"/>
      <c r="HKZ1890" s="24"/>
      <c r="HLA1890" s="24"/>
      <c r="HLB1890" s="24"/>
      <c r="HLC1890" s="24"/>
      <c r="HLD1890" s="24"/>
      <c r="HLE1890" s="24"/>
      <c r="HLF1890" s="24"/>
      <c r="HLG1890" s="24"/>
      <c r="HLH1890" s="24"/>
      <c r="HLI1890" s="24"/>
      <c r="HLJ1890" s="24"/>
      <c r="HLK1890" s="24"/>
      <c r="HLL1890" s="24"/>
      <c r="HLM1890" s="24"/>
      <c r="HLN1890" s="24"/>
      <c r="HLO1890" s="24"/>
      <c r="HLP1890" s="24"/>
      <c r="HLQ1890" s="24"/>
      <c r="HLR1890" s="24"/>
      <c r="HLS1890" s="24"/>
      <c r="HLT1890" s="24"/>
      <c r="HLU1890" s="24"/>
      <c r="HLV1890" s="24"/>
      <c r="HLW1890" s="24"/>
      <c r="HLX1890" s="24"/>
      <c r="HLY1890" s="24"/>
      <c r="HLZ1890" s="24"/>
      <c r="HMA1890" s="24"/>
      <c r="HMB1890" s="24"/>
      <c r="HMC1890" s="24"/>
      <c r="HMD1890" s="24"/>
      <c r="HME1890" s="24"/>
      <c r="HMF1890" s="24"/>
      <c r="HMG1890" s="24"/>
      <c r="HMH1890" s="24"/>
      <c r="HMI1890" s="24"/>
      <c r="HMJ1890" s="24"/>
      <c r="HMK1890" s="24"/>
      <c r="HML1890" s="24"/>
      <c r="HMM1890" s="24"/>
      <c r="HMN1890" s="24"/>
      <c r="HMO1890" s="24"/>
      <c r="HMP1890" s="24"/>
      <c r="HMQ1890" s="24"/>
      <c r="HMR1890" s="24"/>
      <c r="HMS1890" s="24"/>
      <c r="HMT1890" s="24"/>
      <c r="HMU1890" s="24"/>
      <c r="HMV1890" s="24"/>
      <c r="HMW1890" s="24"/>
      <c r="HMX1890" s="24"/>
      <c r="HMY1890" s="24"/>
      <c r="HMZ1890" s="24"/>
      <c r="HNA1890" s="24"/>
      <c r="HNB1890" s="24"/>
      <c r="HNC1890" s="24"/>
      <c r="HND1890" s="24"/>
      <c r="HNE1890" s="24"/>
      <c r="HNF1890" s="24"/>
      <c r="HNG1890" s="24"/>
      <c r="HNH1890" s="24"/>
      <c r="HNI1890" s="24"/>
      <c r="HNJ1890" s="24"/>
      <c r="HNK1890" s="24"/>
      <c r="HNL1890" s="24"/>
      <c r="HNM1890" s="24"/>
      <c r="HNN1890" s="24"/>
      <c r="HNO1890" s="24"/>
      <c r="HNP1890" s="24"/>
      <c r="HNQ1890" s="24"/>
      <c r="HNR1890" s="24"/>
      <c r="HNS1890" s="24"/>
      <c r="HNT1890" s="24"/>
      <c r="HNU1890" s="24"/>
      <c r="HNV1890" s="24"/>
      <c r="HNW1890" s="24"/>
      <c r="HNX1890" s="24"/>
      <c r="HNY1890" s="24"/>
      <c r="HNZ1890" s="24"/>
      <c r="HOA1890" s="24"/>
      <c r="HOB1890" s="24"/>
      <c r="HOC1890" s="24"/>
      <c r="HOD1890" s="24"/>
      <c r="HOE1890" s="24"/>
      <c r="HOF1890" s="24"/>
      <c r="HOG1890" s="24"/>
      <c r="HOH1890" s="24"/>
      <c r="HOI1890" s="24"/>
      <c r="HOJ1890" s="24"/>
      <c r="HOK1890" s="24"/>
      <c r="HOL1890" s="24"/>
      <c r="HOM1890" s="24"/>
      <c r="HON1890" s="24"/>
      <c r="HOO1890" s="24"/>
      <c r="HOP1890" s="24"/>
      <c r="HOQ1890" s="24"/>
      <c r="HOR1890" s="24"/>
      <c r="HOS1890" s="24"/>
      <c r="HOT1890" s="24"/>
      <c r="HOU1890" s="24"/>
      <c r="HOV1890" s="24"/>
      <c r="HOW1890" s="24"/>
      <c r="HOX1890" s="24"/>
      <c r="HOY1890" s="24"/>
      <c r="HOZ1890" s="24"/>
      <c r="HPA1890" s="24"/>
      <c r="HPB1890" s="24"/>
      <c r="HPC1890" s="24"/>
      <c r="HPD1890" s="24"/>
      <c r="HPE1890" s="24"/>
      <c r="HPF1890" s="24"/>
      <c r="HPG1890" s="24"/>
      <c r="HPH1890" s="24"/>
      <c r="HPI1890" s="24"/>
      <c r="HPJ1890" s="24"/>
      <c r="HPK1890" s="24"/>
      <c r="HPL1890" s="24"/>
      <c r="HPM1890" s="24"/>
      <c r="HPN1890" s="24"/>
      <c r="HPO1890" s="24"/>
      <c r="HPP1890" s="24"/>
      <c r="HPQ1890" s="24"/>
      <c r="HPR1890" s="24"/>
      <c r="HPS1890" s="24"/>
      <c r="HPT1890" s="24"/>
      <c r="HPU1890" s="24"/>
      <c r="HPV1890" s="24"/>
      <c r="HPW1890" s="24"/>
      <c r="HPX1890" s="24"/>
      <c r="HPY1890" s="24"/>
      <c r="HPZ1890" s="24"/>
      <c r="HQA1890" s="24"/>
      <c r="HQB1890" s="24"/>
      <c r="HQC1890" s="24"/>
      <c r="HQD1890" s="24"/>
      <c r="HQE1890" s="24"/>
      <c r="HQF1890" s="24"/>
      <c r="HQG1890" s="24"/>
      <c r="HQH1890" s="24"/>
      <c r="HQI1890" s="24"/>
      <c r="HQJ1890" s="24"/>
      <c r="HQK1890" s="24"/>
      <c r="HQL1890" s="24"/>
      <c r="HQM1890" s="24"/>
      <c r="HQN1890" s="24"/>
      <c r="HQO1890" s="24"/>
      <c r="HQP1890" s="24"/>
      <c r="HQQ1890" s="24"/>
      <c r="HQR1890" s="24"/>
      <c r="HQS1890" s="24"/>
      <c r="HQT1890" s="24"/>
      <c r="HQU1890" s="24"/>
      <c r="HQV1890" s="24"/>
      <c r="HQW1890" s="24"/>
      <c r="HQX1890" s="24"/>
      <c r="HQY1890" s="24"/>
      <c r="HQZ1890" s="24"/>
      <c r="HRA1890" s="24"/>
      <c r="HRB1890" s="24"/>
      <c r="HRC1890" s="24"/>
      <c r="HRD1890" s="24"/>
      <c r="HRE1890" s="24"/>
      <c r="HRF1890" s="24"/>
      <c r="HRG1890" s="24"/>
      <c r="HRH1890" s="24"/>
      <c r="HRI1890" s="24"/>
      <c r="HRJ1890" s="24"/>
      <c r="HRK1890" s="24"/>
      <c r="HRL1890" s="24"/>
      <c r="HRM1890" s="24"/>
      <c r="HRN1890" s="24"/>
      <c r="HRO1890" s="24"/>
      <c r="HRP1890" s="24"/>
      <c r="HRQ1890" s="24"/>
      <c r="HRR1890" s="24"/>
      <c r="HRS1890" s="24"/>
      <c r="HRT1890" s="24"/>
      <c r="HRU1890" s="24"/>
      <c r="HRV1890" s="24"/>
      <c r="HRW1890" s="24"/>
      <c r="HRX1890" s="24"/>
      <c r="HRY1890" s="24"/>
      <c r="HRZ1890" s="24"/>
      <c r="HSA1890" s="24"/>
      <c r="HSB1890" s="24"/>
      <c r="HSC1890" s="24"/>
      <c r="HSD1890" s="24"/>
      <c r="HSE1890" s="24"/>
      <c r="HSF1890" s="24"/>
      <c r="HSG1890" s="24"/>
      <c r="HSH1890" s="24"/>
      <c r="HSI1890" s="24"/>
      <c r="HSJ1890" s="24"/>
      <c r="HSK1890" s="24"/>
      <c r="HSL1890" s="24"/>
      <c r="HSM1890" s="24"/>
      <c r="HSN1890" s="24"/>
      <c r="HSO1890" s="24"/>
      <c r="HSP1890" s="24"/>
      <c r="HSQ1890" s="24"/>
      <c r="HSR1890" s="24"/>
      <c r="HSS1890" s="24"/>
      <c r="HST1890" s="24"/>
      <c r="HSU1890" s="24"/>
      <c r="HSV1890" s="24"/>
      <c r="HSW1890" s="24"/>
      <c r="HSX1890" s="24"/>
      <c r="HSY1890" s="24"/>
      <c r="HSZ1890" s="24"/>
      <c r="HTA1890" s="24"/>
      <c r="HTB1890" s="24"/>
      <c r="HTC1890" s="24"/>
      <c r="HTD1890" s="24"/>
      <c r="HTE1890" s="24"/>
      <c r="HTF1890" s="24"/>
      <c r="HTG1890" s="24"/>
      <c r="HTH1890" s="24"/>
      <c r="HTI1890" s="24"/>
      <c r="HTJ1890" s="24"/>
      <c r="HTK1890" s="24"/>
      <c r="HTL1890" s="24"/>
      <c r="HTM1890" s="24"/>
      <c r="HTN1890" s="24"/>
      <c r="HTO1890" s="24"/>
      <c r="HTP1890" s="24"/>
      <c r="HTQ1890" s="24"/>
      <c r="HTR1890" s="24"/>
      <c r="HTS1890" s="24"/>
      <c r="HTT1890" s="24"/>
      <c r="HTU1890" s="24"/>
      <c r="HTV1890" s="24"/>
      <c r="HTW1890" s="24"/>
      <c r="HTX1890" s="24"/>
      <c r="HTY1890" s="24"/>
      <c r="HTZ1890" s="24"/>
      <c r="HUA1890" s="24"/>
      <c r="HUB1890" s="24"/>
      <c r="HUC1890" s="24"/>
      <c r="HUD1890" s="24"/>
      <c r="HUE1890" s="24"/>
      <c r="HUF1890" s="24"/>
      <c r="HUG1890" s="24"/>
      <c r="HUH1890" s="24"/>
      <c r="HUI1890" s="24"/>
      <c r="HUJ1890" s="24"/>
      <c r="HUK1890" s="24"/>
      <c r="HUL1890" s="24"/>
      <c r="HUM1890" s="24"/>
      <c r="HUN1890" s="24"/>
      <c r="HUO1890" s="24"/>
      <c r="HUP1890" s="24"/>
      <c r="HUQ1890" s="24"/>
      <c r="HUR1890" s="24"/>
      <c r="HUS1890" s="24"/>
      <c r="HUT1890" s="24"/>
      <c r="HUU1890" s="24"/>
      <c r="HUV1890" s="24"/>
      <c r="HUW1890" s="24"/>
      <c r="HUX1890" s="24"/>
      <c r="HUY1890" s="24"/>
      <c r="HUZ1890" s="24"/>
      <c r="HVA1890" s="24"/>
      <c r="HVB1890" s="24"/>
      <c r="HVC1890" s="24"/>
      <c r="HVD1890" s="24"/>
      <c r="HVE1890" s="24"/>
      <c r="HVF1890" s="24"/>
      <c r="HVG1890" s="24"/>
      <c r="HVH1890" s="24"/>
      <c r="HVI1890" s="24"/>
      <c r="HVJ1890" s="24"/>
      <c r="HVK1890" s="24"/>
      <c r="HVL1890" s="24"/>
      <c r="HVM1890" s="24"/>
      <c r="HVN1890" s="24"/>
      <c r="HVO1890" s="24"/>
      <c r="HVP1890" s="24"/>
      <c r="HVQ1890" s="24"/>
      <c r="HVR1890" s="24"/>
      <c r="HVS1890" s="24"/>
      <c r="HVT1890" s="24"/>
      <c r="HVU1890" s="24"/>
      <c r="HVV1890" s="24"/>
      <c r="HVW1890" s="24"/>
      <c r="HVX1890" s="24"/>
      <c r="HVY1890" s="24"/>
      <c r="HVZ1890" s="24"/>
      <c r="HWA1890" s="24"/>
      <c r="HWB1890" s="24"/>
      <c r="HWC1890" s="24"/>
      <c r="HWD1890" s="24"/>
      <c r="HWE1890" s="24"/>
      <c r="HWF1890" s="24"/>
      <c r="HWG1890" s="24"/>
      <c r="HWH1890" s="24"/>
      <c r="HWI1890" s="24"/>
      <c r="HWJ1890" s="24"/>
      <c r="HWK1890" s="24"/>
      <c r="HWL1890" s="24"/>
      <c r="HWM1890" s="24"/>
      <c r="HWN1890" s="24"/>
      <c r="HWO1890" s="24"/>
      <c r="HWP1890" s="24"/>
      <c r="HWQ1890" s="24"/>
      <c r="HWR1890" s="24"/>
      <c r="HWS1890" s="24"/>
      <c r="HWT1890" s="24"/>
      <c r="HWU1890" s="24"/>
      <c r="HWV1890" s="24"/>
      <c r="HWW1890" s="24"/>
      <c r="HWX1890" s="24"/>
      <c r="HWY1890" s="24"/>
      <c r="HWZ1890" s="24"/>
      <c r="HXA1890" s="24"/>
      <c r="HXB1890" s="24"/>
      <c r="HXC1890" s="24"/>
      <c r="HXD1890" s="24"/>
      <c r="HXE1890" s="24"/>
      <c r="HXF1890" s="24"/>
      <c r="HXG1890" s="24"/>
      <c r="HXH1890" s="24"/>
      <c r="HXI1890" s="24"/>
      <c r="HXJ1890" s="24"/>
      <c r="HXK1890" s="24"/>
      <c r="HXL1890" s="24"/>
      <c r="HXM1890" s="24"/>
      <c r="HXN1890" s="24"/>
      <c r="HXO1890" s="24"/>
      <c r="HXP1890" s="24"/>
      <c r="HXQ1890" s="24"/>
      <c r="HXR1890" s="24"/>
      <c r="HXS1890" s="24"/>
      <c r="HXT1890" s="24"/>
      <c r="HXU1890" s="24"/>
      <c r="HXV1890" s="24"/>
      <c r="HXW1890" s="24"/>
      <c r="HXX1890" s="24"/>
      <c r="HXY1890" s="24"/>
      <c r="HXZ1890" s="24"/>
      <c r="HYA1890" s="24"/>
      <c r="HYB1890" s="24"/>
      <c r="HYC1890" s="24"/>
      <c r="HYD1890" s="24"/>
      <c r="HYE1890" s="24"/>
      <c r="HYF1890" s="24"/>
      <c r="HYG1890" s="24"/>
      <c r="HYH1890" s="24"/>
      <c r="HYI1890" s="24"/>
      <c r="HYJ1890" s="24"/>
      <c r="HYK1890" s="24"/>
      <c r="HYL1890" s="24"/>
      <c r="HYM1890" s="24"/>
      <c r="HYN1890" s="24"/>
      <c r="HYO1890" s="24"/>
      <c r="HYP1890" s="24"/>
      <c r="HYQ1890" s="24"/>
      <c r="HYR1890" s="24"/>
      <c r="HYS1890" s="24"/>
      <c r="HYT1890" s="24"/>
      <c r="HYU1890" s="24"/>
      <c r="HYV1890" s="24"/>
      <c r="HYW1890" s="24"/>
      <c r="HYX1890" s="24"/>
      <c r="HYY1890" s="24"/>
      <c r="HYZ1890" s="24"/>
      <c r="HZA1890" s="24"/>
      <c r="HZB1890" s="24"/>
      <c r="HZC1890" s="24"/>
      <c r="HZD1890" s="24"/>
      <c r="HZE1890" s="24"/>
      <c r="HZF1890" s="24"/>
      <c r="HZG1890" s="24"/>
      <c r="HZH1890" s="24"/>
      <c r="HZI1890" s="24"/>
      <c r="HZJ1890" s="24"/>
      <c r="HZK1890" s="24"/>
      <c r="HZL1890" s="24"/>
      <c r="HZM1890" s="24"/>
      <c r="HZN1890" s="24"/>
      <c r="HZO1890" s="24"/>
      <c r="HZP1890" s="24"/>
      <c r="HZQ1890" s="24"/>
      <c r="HZR1890" s="24"/>
      <c r="HZS1890" s="24"/>
      <c r="HZT1890" s="24"/>
      <c r="HZU1890" s="24"/>
      <c r="HZV1890" s="24"/>
      <c r="HZW1890" s="24"/>
      <c r="HZX1890" s="24"/>
      <c r="HZY1890" s="24"/>
      <c r="HZZ1890" s="24"/>
      <c r="IAA1890" s="24"/>
      <c r="IAB1890" s="24"/>
      <c r="IAC1890" s="24"/>
      <c r="IAD1890" s="24"/>
      <c r="IAE1890" s="24"/>
      <c r="IAF1890" s="24"/>
      <c r="IAG1890" s="24"/>
      <c r="IAH1890" s="24"/>
      <c r="IAI1890" s="24"/>
      <c r="IAJ1890" s="24"/>
      <c r="IAK1890" s="24"/>
      <c r="IAL1890" s="24"/>
      <c r="IAM1890" s="24"/>
      <c r="IAN1890" s="24"/>
      <c r="IAO1890" s="24"/>
      <c r="IAP1890" s="24"/>
      <c r="IAQ1890" s="24"/>
      <c r="IAR1890" s="24"/>
      <c r="IAS1890" s="24"/>
      <c r="IAT1890" s="24"/>
      <c r="IAU1890" s="24"/>
      <c r="IAV1890" s="24"/>
      <c r="IAW1890" s="24"/>
      <c r="IAX1890" s="24"/>
      <c r="IAY1890" s="24"/>
      <c r="IAZ1890" s="24"/>
      <c r="IBA1890" s="24"/>
      <c r="IBB1890" s="24"/>
      <c r="IBC1890" s="24"/>
      <c r="IBD1890" s="24"/>
      <c r="IBE1890" s="24"/>
      <c r="IBF1890" s="24"/>
      <c r="IBG1890" s="24"/>
      <c r="IBH1890" s="24"/>
      <c r="IBI1890" s="24"/>
      <c r="IBJ1890" s="24"/>
      <c r="IBK1890" s="24"/>
      <c r="IBL1890" s="24"/>
      <c r="IBM1890" s="24"/>
      <c r="IBN1890" s="24"/>
      <c r="IBO1890" s="24"/>
      <c r="IBP1890" s="24"/>
      <c r="IBQ1890" s="24"/>
      <c r="IBR1890" s="24"/>
      <c r="IBS1890" s="24"/>
      <c r="IBT1890" s="24"/>
      <c r="IBU1890" s="24"/>
      <c r="IBV1890" s="24"/>
      <c r="IBW1890" s="24"/>
      <c r="IBX1890" s="24"/>
      <c r="IBY1890" s="24"/>
      <c r="IBZ1890" s="24"/>
      <c r="ICA1890" s="24"/>
      <c r="ICB1890" s="24"/>
      <c r="ICC1890" s="24"/>
      <c r="ICD1890" s="24"/>
      <c r="ICE1890" s="24"/>
      <c r="ICF1890" s="24"/>
      <c r="ICG1890" s="24"/>
      <c r="ICH1890" s="24"/>
      <c r="ICI1890" s="24"/>
      <c r="ICJ1890" s="24"/>
      <c r="ICK1890" s="24"/>
      <c r="ICL1890" s="24"/>
      <c r="ICM1890" s="24"/>
      <c r="ICN1890" s="24"/>
      <c r="ICO1890" s="24"/>
      <c r="ICP1890" s="24"/>
      <c r="ICQ1890" s="24"/>
      <c r="ICR1890" s="24"/>
      <c r="ICS1890" s="24"/>
      <c r="ICT1890" s="24"/>
      <c r="ICU1890" s="24"/>
      <c r="ICV1890" s="24"/>
      <c r="ICW1890" s="24"/>
      <c r="ICX1890" s="24"/>
      <c r="ICY1890" s="24"/>
      <c r="ICZ1890" s="24"/>
      <c r="IDA1890" s="24"/>
      <c r="IDB1890" s="24"/>
      <c r="IDC1890" s="24"/>
      <c r="IDD1890" s="24"/>
      <c r="IDE1890" s="24"/>
      <c r="IDF1890" s="24"/>
      <c r="IDG1890" s="24"/>
      <c r="IDH1890" s="24"/>
      <c r="IDI1890" s="24"/>
      <c r="IDJ1890" s="24"/>
      <c r="IDK1890" s="24"/>
      <c r="IDL1890" s="24"/>
      <c r="IDM1890" s="24"/>
      <c r="IDN1890" s="24"/>
      <c r="IDO1890" s="24"/>
      <c r="IDP1890" s="24"/>
      <c r="IDQ1890" s="24"/>
      <c r="IDR1890" s="24"/>
      <c r="IDS1890" s="24"/>
      <c r="IDT1890" s="24"/>
      <c r="IDU1890" s="24"/>
      <c r="IDV1890" s="24"/>
      <c r="IDW1890" s="24"/>
      <c r="IDX1890" s="24"/>
      <c r="IDY1890" s="24"/>
      <c r="IDZ1890" s="24"/>
      <c r="IEA1890" s="24"/>
      <c r="IEB1890" s="24"/>
      <c r="IEC1890" s="24"/>
      <c r="IED1890" s="24"/>
      <c r="IEE1890" s="24"/>
      <c r="IEF1890" s="24"/>
      <c r="IEG1890" s="24"/>
      <c r="IEH1890" s="24"/>
      <c r="IEI1890" s="24"/>
      <c r="IEJ1890" s="24"/>
      <c r="IEK1890" s="24"/>
      <c r="IEL1890" s="24"/>
      <c r="IEM1890" s="24"/>
      <c r="IEN1890" s="24"/>
      <c r="IEO1890" s="24"/>
      <c r="IEP1890" s="24"/>
      <c r="IEQ1890" s="24"/>
      <c r="IER1890" s="24"/>
      <c r="IES1890" s="24"/>
      <c r="IET1890" s="24"/>
      <c r="IEU1890" s="24"/>
      <c r="IEV1890" s="24"/>
      <c r="IEW1890" s="24"/>
      <c r="IEX1890" s="24"/>
      <c r="IEY1890" s="24"/>
      <c r="IEZ1890" s="24"/>
      <c r="IFA1890" s="24"/>
      <c r="IFB1890" s="24"/>
      <c r="IFC1890" s="24"/>
      <c r="IFD1890" s="24"/>
      <c r="IFE1890" s="24"/>
      <c r="IFF1890" s="24"/>
      <c r="IFG1890" s="24"/>
      <c r="IFH1890" s="24"/>
      <c r="IFI1890" s="24"/>
      <c r="IFJ1890" s="24"/>
      <c r="IFK1890" s="24"/>
      <c r="IFL1890" s="24"/>
      <c r="IFM1890" s="24"/>
      <c r="IFN1890" s="24"/>
      <c r="IFO1890" s="24"/>
      <c r="IFP1890" s="24"/>
      <c r="IFQ1890" s="24"/>
      <c r="IFR1890" s="24"/>
      <c r="IFS1890" s="24"/>
      <c r="IFT1890" s="24"/>
      <c r="IFU1890" s="24"/>
      <c r="IFV1890" s="24"/>
      <c r="IFW1890" s="24"/>
      <c r="IFX1890" s="24"/>
      <c r="IFY1890" s="24"/>
      <c r="IFZ1890" s="24"/>
      <c r="IGA1890" s="24"/>
      <c r="IGB1890" s="24"/>
      <c r="IGC1890" s="24"/>
      <c r="IGD1890" s="24"/>
      <c r="IGE1890" s="24"/>
      <c r="IGF1890" s="24"/>
      <c r="IGG1890" s="24"/>
      <c r="IGH1890" s="24"/>
      <c r="IGI1890" s="24"/>
      <c r="IGJ1890" s="24"/>
      <c r="IGK1890" s="24"/>
      <c r="IGL1890" s="24"/>
      <c r="IGM1890" s="24"/>
      <c r="IGN1890" s="24"/>
      <c r="IGO1890" s="24"/>
      <c r="IGP1890" s="24"/>
      <c r="IGQ1890" s="24"/>
      <c r="IGR1890" s="24"/>
      <c r="IGS1890" s="24"/>
      <c r="IGT1890" s="24"/>
      <c r="IGU1890" s="24"/>
      <c r="IGV1890" s="24"/>
      <c r="IGW1890" s="24"/>
      <c r="IGX1890" s="24"/>
      <c r="IGY1890" s="24"/>
      <c r="IGZ1890" s="24"/>
      <c r="IHA1890" s="24"/>
      <c r="IHB1890" s="24"/>
      <c r="IHC1890" s="24"/>
      <c r="IHD1890" s="24"/>
      <c r="IHE1890" s="24"/>
      <c r="IHF1890" s="24"/>
      <c r="IHG1890" s="24"/>
      <c r="IHH1890" s="24"/>
      <c r="IHI1890" s="24"/>
      <c r="IHJ1890" s="24"/>
      <c r="IHK1890" s="24"/>
      <c r="IHL1890" s="24"/>
      <c r="IHM1890" s="24"/>
      <c r="IHN1890" s="24"/>
      <c r="IHO1890" s="24"/>
      <c r="IHP1890" s="24"/>
      <c r="IHQ1890" s="24"/>
      <c r="IHR1890" s="24"/>
      <c r="IHS1890" s="24"/>
      <c r="IHT1890" s="24"/>
      <c r="IHU1890" s="24"/>
      <c r="IHV1890" s="24"/>
      <c r="IHW1890" s="24"/>
      <c r="IHX1890" s="24"/>
      <c r="IHY1890" s="24"/>
      <c r="IHZ1890" s="24"/>
      <c r="IIA1890" s="24"/>
      <c r="IIB1890" s="24"/>
      <c r="IIC1890" s="24"/>
      <c r="IID1890" s="24"/>
      <c r="IIE1890" s="24"/>
      <c r="IIF1890" s="24"/>
      <c r="IIG1890" s="24"/>
      <c r="IIH1890" s="24"/>
      <c r="III1890" s="24"/>
      <c r="IIJ1890" s="24"/>
      <c r="IIK1890" s="24"/>
      <c r="IIL1890" s="24"/>
      <c r="IIM1890" s="24"/>
      <c r="IIN1890" s="24"/>
      <c r="IIO1890" s="24"/>
      <c r="IIP1890" s="24"/>
      <c r="IIQ1890" s="24"/>
      <c r="IIR1890" s="24"/>
      <c r="IIS1890" s="24"/>
      <c r="IIT1890" s="24"/>
      <c r="IIU1890" s="24"/>
      <c r="IIV1890" s="24"/>
      <c r="IIW1890" s="24"/>
      <c r="IIX1890" s="24"/>
      <c r="IIY1890" s="24"/>
      <c r="IIZ1890" s="24"/>
      <c r="IJA1890" s="24"/>
      <c r="IJB1890" s="24"/>
      <c r="IJC1890" s="24"/>
      <c r="IJD1890" s="24"/>
      <c r="IJE1890" s="24"/>
      <c r="IJF1890" s="24"/>
      <c r="IJG1890" s="24"/>
      <c r="IJH1890" s="24"/>
      <c r="IJI1890" s="24"/>
      <c r="IJJ1890" s="24"/>
      <c r="IJK1890" s="24"/>
      <c r="IJL1890" s="24"/>
      <c r="IJM1890" s="24"/>
      <c r="IJN1890" s="24"/>
      <c r="IJO1890" s="24"/>
      <c r="IJP1890" s="24"/>
      <c r="IJQ1890" s="24"/>
      <c r="IJR1890" s="24"/>
      <c r="IJS1890" s="24"/>
      <c r="IJT1890" s="24"/>
      <c r="IJU1890" s="24"/>
      <c r="IJV1890" s="24"/>
      <c r="IJW1890" s="24"/>
      <c r="IJX1890" s="24"/>
      <c r="IJY1890" s="24"/>
      <c r="IJZ1890" s="24"/>
      <c r="IKA1890" s="24"/>
      <c r="IKB1890" s="24"/>
      <c r="IKC1890" s="24"/>
      <c r="IKD1890" s="24"/>
      <c r="IKE1890" s="24"/>
      <c r="IKF1890" s="24"/>
      <c r="IKG1890" s="24"/>
      <c r="IKH1890" s="24"/>
      <c r="IKI1890" s="24"/>
      <c r="IKJ1890" s="24"/>
      <c r="IKK1890" s="24"/>
      <c r="IKL1890" s="24"/>
      <c r="IKM1890" s="24"/>
      <c r="IKN1890" s="24"/>
      <c r="IKO1890" s="24"/>
      <c r="IKP1890" s="24"/>
      <c r="IKQ1890" s="24"/>
      <c r="IKR1890" s="24"/>
      <c r="IKS1890" s="24"/>
      <c r="IKT1890" s="24"/>
      <c r="IKU1890" s="24"/>
      <c r="IKV1890" s="24"/>
      <c r="IKW1890" s="24"/>
      <c r="IKX1890" s="24"/>
      <c r="IKY1890" s="24"/>
      <c r="IKZ1890" s="24"/>
      <c r="ILA1890" s="24"/>
      <c r="ILB1890" s="24"/>
      <c r="ILC1890" s="24"/>
      <c r="ILD1890" s="24"/>
      <c r="ILE1890" s="24"/>
      <c r="ILF1890" s="24"/>
      <c r="ILG1890" s="24"/>
      <c r="ILH1890" s="24"/>
      <c r="ILI1890" s="24"/>
      <c r="ILJ1890" s="24"/>
      <c r="ILK1890" s="24"/>
      <c r="ILL1890" s="24"/>
      <c r="ILM1890" s="24"/>
      <c r="ILN1890" s="24"/>
      <c r="ILO1890" s="24"/>
      <c r="ILP1890" s="24"/>
      <c r="ILQ1890" s="24"/>
      <c r="ILR1890" s="24"/>
      <c r="ILS1890" s="24"/>
      <c r="ILT1890" s="24"/>
      <c r="ILU1890" s="24"/>
      <c r="ILV1890" s="24"/>
      <c r="ILW1890" s="24"/>
      <c r="ILX1890" s="24"/>
      <c r="ILY1890" s="24"/>
      <c r="ILZ1890" s="24"/>
      <c r="IMA1890" s="24"/>
      <c r="IMB1890" s="24"/>
      <c r="IMC1890" s="24"/>
      <c r="IMD1890" s="24"/>
      <c r="IME1890" s="24"/>
      <c r="IMF1890" s="24"/>
      <c r="IMG1890" s="24"/>
      <c r="IMH1890" s="24"/>
      <c r="IMI1890" s="24"/>
      <c r="IMJ1890" s="24"/>
      <c r="IMK1890" s="24"/>
      <c r="IML1890" s="24"/>
      <c r="IMM1890" s="24"/>
      <c r="IMN1890" s="24"/>
      <c r="IMO1890" s="24"/>
      <c r="IMP1890" s="24"/>
      <c r="IMQ1890" s="24"/>
      <c r="IMR1890" s="24"/>
      <c r="IMS1890" s="24"/>
      <c r="IMT1890" s="24"/>
      <c r="IMU1890" s="24"/>
      <c r="IMV1890" s="24"/>
      <c r="IMW1890" s="24"/>
      <c r="IMX1890" s="24"/>
      <c r="IMY1890" s="24"/>
      <c r="IMZ1890" s="24"/>
      <c r="INA1890" s="24"/>
      <c r="INB1890" s="24"/>
      <c r="INC1890" s="24"/>
      <c r="IND1890" s="24"/>
      <c r="INE1890" s="24"/>
      <c r="INF1890" s="24"/>
      <c r="ING1890" s="24"/>
      <c r="INH1890" s="24"/>
      <c r="INI1890" s="24"/>
      <c r="INJ1890" s="24"/>
      <c r="INK1890" s="24"/>
      <c r="INL1890" s="24"/>
      <c r="INM1890" s="24"/>
      <c r="INN1890" s="24"/>
      <c r="INO1890" s="24"/>
      <c r="INP1890" s="24"/>
      <c r="INQ1890" s="24"/>
      <c r="INR1890" s="24"/>
      <c r="INS1890" s="24"/>
      <c r="INT1890" s="24"/>
      <c r="INU1890" s="24"/>
      <c r="INV1890" s="24"/>
      <c r="INW1890" s="24"/>
      <c r="INX1890" s="24"/>
      <c r="INY1890" s="24"/>
      <c r="INZ1890" s="24"/>
      <c r="IOA1890" s="24"/>
      <c r="IOB1890" s="24"/>
      <c r="IOC1890" s="24"/>
      <c r="IOD1890" s="24"/>
      <c r="IOE1890" s="24"/>
      <c r="IOF1890" s="24"/>
      <c r="IOG1890" s="24"/>
      <c r="IOH1890" s="24"/>
      <c r="IOI1890" s="24"/>
      <c r="IOJ1890" s="24"/>
      <c r="IOK1890" s="24"/>
      <c r="IOL1890" s="24"/>
      <c r="IOM1890" s="24"/>
      <c r="ION1890" s="24"/>
      <c r="IOO1890" s="24"/>
      <c r="IOP1890" s="24"/>
      <c r="IOQ1890" s="24"/>
      <c r="IOR1890" s="24"/>
      <c r="IOS1890" s="24"/>
      <c r="IOT1890" s="24"/>
      <c r="IOU1890" s="24"/>
      <c r="IOV1890" s="24"/>
      <c r="IOW1890" s="24"/>
      <c r="IOX1890" s="24"/>
      <c r="IOY1890" s="24"/>
      <c r="IOZ1890" s="24"/>
      <c r="IPA1890" s="24"/>
      <c r="IPB1890" s="24"/>
      <c r="IPC1890" s="24"/>
      <c r="IPD1890" s="24"/>
      <c r="IPE1890" s="24"/>
      <c r="IPF1890" s="24"/>
      <c r="IPG1890" s="24"/>
      <c r="IPH1890" s="24"/>
      <c r="IPI1890" s="24"/>
      <c r="IPJ1890" s="24"/>
      <c r="IPK1890" s="24"/>
      <c r="IPL1890" s="24"/>
      <c r="IPM1890" s="24"/>
      <c r="IPN1890" s="24"/>
      <c r="IPO1890" s="24"/>
      <c r="IPP1890" s="24"/>
      <c r="IPQ1890" s="24"/>
      <c r="IPR1890" s="24"/>
      <c r="IPS1890" s="24"/>
      <c r="IPT1890" s="24"/>
      <c r="IPU1890" s="24"/>
      <c r="IPV1890" s="24"/>
      <c r="IPW1890" s="24"/>
      <c r="IPX1890" s="24"/>
      <c r="IPY1890" s="24"/>
      <c r="IPZ1890" s="24"/>
      <c r="IQA1890" s="24"/>
      <c r="IQB1890" s="24"/>
      <c r="IQC1890" s="24"/>
      <c r="IQD1890" s="24"/>
      <c r="IQE1890" s="24"/>
      <c r="IQF1890" s="24"/>
      <c r="IQG1890" s="24"/>
      <c r="IQH1890" s="24"/>
      <c r="IQI1890" s="24"/>
      <c r="IQJ1890" s="24"/>
      <c r="IQK1890" s="24"/>
      <c r="IQL1890" s="24"/>
      <c r="IQM1890" s="24"/>
      <c r="IQN1890" s="24"/>
      <c r="IQO1890" s="24"/>
      <c r="IQP1890" s="24"/>
      <c r="IQQ1890" s="24"/>
      <c r="IQR1890" s="24"/>
      <c r="IQS1890" s="24"/>
      <c r="IQT1890" s="24"/>
      <c r="IQU1890" s="24"/>
      <c r="IQV1890" s="24"/>
      <c r="IQW1890" s="24"/>
      <c r="IQX1890" s="24"/>
      <c r="IQY1890" s="24"/>
      <c r="IQZ1890" s="24"/>
      <c r="IRA1890" s="24"/>
      <c r="IRB1890" s="24"/>
      <c r="IRC1890" s="24"/>
      <c r="IRD1890" s="24"/>
      <c r="IRE1890" s="24"/>
      <c r="IRF1890" s="24"/>
      <c r="IRG1890" s="24"/>
      <c r="IRH1890" s="24"/>
      <c r="IRI1890" s="24"/>
      <c r="IRJ1890" s="24"/>
      <c r="IRK1890" s="24"/>
      <c r="IRL1890" s="24"/>
      <c r="IRM1890" s="24"/>
      <c r="IRN1890" s="24"/>
      <c r="IRO1890" s="24"/>
      <c r="IRP1890" s="24"/>
      <c r="IRQ1890" s="24"/>
      <c r="IRR1890" s="24"/>
      <c r="IRS1890" s="24"/>
      <c r="IRT1890" s="24"/>
      <c r="IRU1890" s="24"/>
      <c r="IRV1890" s="24"/>
      <c r="IRW1890" s="24"/>
      <c r="IRX1890" s="24"/>
      <c r="IRY1890" s="24"/>
      <c r="IRZ1890" s="24"/>
      <c r="ISA1890" s="24"/>
      <c r="ISB1890" s="24"/>
      <c r="ISC1890" s="24"/>
      <c r="ISD1890" s="24"/>
      <c r="ISE1890" s="24"/>
      <c r="ISF1890" s="24"/>
      <c r="ISG1890" s="24"/>
      <c r="ISH1890" s="24"/>
      <c r="ISI1890" s="24"/>
      <c r="ISJ1890" s="24"/>
      <c r="ISK1890" s="24"/>
      <c r="ISL1890" s="24"/>
      <c r="ISM1890" s="24"/>
      <c r="ISN1890" s="24"/>
      <c r="ISO1890" s="24"/>
      <c r="ISP1890" s="24"/>
      <c r="ISQ1890" s="24"/>
      <c r="ISR1890" s="24"/>
      <c r="ISS1890" s="24"/>
      <c r="IST1890" s="24"/>
      <c r="ISU1890" s="24"/>
      <c r="ISV1890" s="24"/>
      <c r="ISW1890" s="24"/>
      <c r="ISX1890" s="24"/>
      <c r="ISY1890" s="24"/>
      <c r="ISZ1890" s="24"/>
      <c r="ITA1890" s="24"/>
      <c r="ITB1890" s="24"/>
      <c r="ITC1890" s="24"/>
      <c r="ITD1890" s="24"/>
      <c r="ITE1890" s="24"/>
      <c r="ITF1890" s="24"/>
      <c r="ITG1890" s="24"/>
      <c r="ITH1890" s="24"/>
      <c r="ITI1890" s="24"/>
      <c r="ITJ1890" s="24"/>
      <c r="ITK1890" s="24"/>
      <c r="ITL1890" s="24"/>
      <c r="ITM1890" s="24"/>
      <c r="ITN1890" s="24"/>
      <c r="ITO1890" s="24"/>
      <c r="ITP1890" s="24"/>
      <c r="ITQ1890" s="24"/>
      <c r="ITR1890" s="24"/>
      <c r="ITS1890" s="24"/>
      <c r="ITT1890" s="24"/>
      <c r="ITU1890" s="24"/>
      <c r="ITV1890" s="24"/>
      <c r="ITW1890" s="24"/>
      <c r="ITX1890" s="24"/>
      <c r="ITY1890" s="24"/>
      <c r="ITZ1890" s="24"/>
      <c r="IUA1890" s="24"/>
      <c r="IUB1890" s="24"/>
      <c r="IUC1890" s="24"/>
      <c r="IUD1890" s="24"/>
      <c r="IUE1890" s="24"/>
      <c r="IUF1890" s="24"/>
      <c r="IUG1890" s="24"/>
      <c r="IUH1890" s="24"/>
      <c r="IUI1890" s="24"/>
      <c r="IUJ1890" s="24"/>
      <c r="IUK1890" s="24"/>
      <c r="IUL1890" s="24"/>
      <c r="IUM1890" s="24"/>
      <c r="IUN1890" s="24"/>
      <c r="IUO1890" s="24"/>
      <c r="IUP1890" s="24"/>
      <c r="IUQ1890" s="24"/>
      <c r="IUR1890" s="24"/>
      <c r="IUS1890" s="24"/>
      <c r="IUT1890" s="24"/>
      <c r="IUU1890" s="24"/>
      <c r="IUV1890" s="24"/>
      <c r="IUW1890" s="24"/>
      <c r="IUX1890" s="24"/>
      <c r="IUY1890" s="24"/>
      <c r="IUZ1890" s="24"/>
      <c r="IVA1890" s="24"/>
      <c r="IVB1890" s="24"/>
      <c r="IVC1890" s="24"/>
      <c r="IVD1890" s="24"/>
      <c r="IVE1890" s="24"/>
      <c r="IVF1890" s="24"/>
      <c r="IVG1890" s="24"/>
      <c r="IVH1890" s="24"/>
      <c r="IVI1890" s="24"/>
      <c r="IVJ1890" s="24"/>
      <c r="IVK1890" s="24"/>
      <c r="IVL1890" s="24"/>
      <c r="IVM1890" s="24"/>
      <c r="IVN1890" s="24"/>
      <c r="IVO1890" s="24"/>
      <c r="IVP1890" s="24"/>
      <c r="IVQ1890" s="24"/>
      <c r="IVR1890" s="24"/>
      <c r="IVS1890" s="24"/>
      <c r="IVT1890" s="24"/>
      <c r="IVU1890" s="24"/>
      <c r="IVV1890" s="24"/>
      <c r="IVW1890" s="24"/>
      <c r="IVX1890" s="24"/>
      <c r="IVY1890" s="24"/>
      <c r="IVZ1890" s="24"/>
      <c r="IWA1890" s="24"/>
      <c r="IWB1890" s="24"/>
      <c r="IWC1890" s="24"/>
      <c r="IWD1890" s="24"/>
      <c r="IWE1890" s="24"/>
      <c r="IWF1890" s="24"/>
      <c r="IWG1890" s="24"/>
      <c r="IWH1890" s="24"/>
      <c r="IWI1890" s="24"/>
      <c r="IWJ1890" s="24"/>
      <c r="IWK1890" s="24"/>
      <c r="IWL1890" s="24"/>
      <c r="IWM1890" s="24"/>
      <c r="IWN1890" s="24"/>
      <c r="IWO1890" s="24"/>
      <c r="IWP1890" s="24"/>
      <c r="IWQ1890" s="24"/>
      <c r="IWR1890" s="24"/>
      <c r="IWS1890" s="24"/>
      <c r="IWT1890" s="24"/>
      <c r="IWU1890" s="24"/>
      <c r="IWV1890" s="24"/>
      <c r="IWW1890" s="24"/>
      <c r="IWX1890" s="24"/>
      <c r="IWY1890" s="24"/>
      <c r="IWZ1890" s="24"/>
      <c r="IXA1890" s="24"/>
      <c r="IXB1890" s="24"/>
      <c r="IXC1890" s="24"/>
      <c r="IXD1890" s="24"/>
      <c r="IXE1890" s="24"/>
      <c r="IXF1890" s="24"/>
      <c r="IXG1890" s="24"/>
      <c r="IXH1890" s="24"/>
      <c r="IXI1890" s="24"/>
      <c r="IXJ1890" s="24"/>
      <c r="IXK1890" s="24"/>
      <c r="IXL1890" s="24"/>
      <c r="IXM1890" s="24"/>
      <c r="IXN1890" s="24"/>
      <c r="IXO1890" s="24"/>
      <c r="IXP1890" s="24"/>
      <c r="IXQ1890" s="24"/>
      <c r="IXR1890" s="24"/>
      <c r="IXS1890" s="24"/>
      <c r="IXT1890" s="24"/>
      <c r="IXU1890" s="24"/>
      <c r="IXV1890" s="24"/>
      <c r="IXW1890" s="24"/>
      <c r="IXX1890" s="24"/>
      <c r="IXY1890" s="24"/>
      <c r="IXZ1890" s="24"/>
      <c r="IYA1890" s="24"/>
      <c r="IYB1890" s="24"/>
      <c r="IYC1890" s="24"/>
      <c r="IYD1890" s="24"/>
      <c r="IYE1890" s="24"/>
      <c r="IYF1890" s="24"/>
      <c r="IYG1890" s="24"/>
      <c r="IYH1890" s="24"/>
      <c r="IYI1890" s="24"/>
      <c r="IYJ1890" s="24"/>
      <c r="IYK1890" s="24"/>
      <c r="IYL1890" s="24"/>
      <c r="IYM1890" s="24"/>
      <c r="IYN1890" s="24"/>
      <c r="IYO1890" s="24"/>
      <c r="IYP1890" s="24"/>
      <c r="IYQ1890" s="24"/>
      <c r="IYR1890" s="24"/>
      <c r="IYS1890" s="24"/>
      <c r="IYT1890" s="24"/>
      <c r="IYU1890" s="24"/>
      <c r="IYV1890" s="24"/>
      <c r="IYW1890" s="24"/>
      <c r="IYX1890" s="24"/>
      <c r="IYY1890" s="24"/>
      <c r="IYZ1890" s="24"/>
      <c r="IZA1890" s="24"/>
      <c r="IZB1890" s="24"/>
      <c r="IZC1890" s="24"/>
      <c r="IZD1890" s="24"/>
      <c r="IZE1890" s="24"/>
      <c r="IZF1890" s="24"/>
      <c r="IZG1890" s="24"/>
      <c r="IZH1890" s="24"/>
      <c r="IZI1890" s="24"/>
      <c r="IZJ1890" s="24"/>
      <c r="IZK1890" s="24"/>
      <c r="IZL1890" s="24"/>
      <c r="IZM1890" s="24"/>
      <c r="IZN1890" s="24"/>
      <c r="IZO1890" s="24"/>
      <c r="IZP1890" s="24"/>
      <c r="IZQ1890" s="24"/>
      <c r="IZR1890" s="24"/>
      <c r="IZS1890" s="24"/>
      <c r="IZT1890" s="24"/>
      <c r="IZU1890" s="24"/>
      <c r="IZV1890" s="24"/>
      <c r="IZW1890" s="24"/>
      <c r="IZX1890" s="24"/>
      <c r="IZY1890" s="24"/>
      <c r="IZZ1890" s="24"/>
      <c r="JAA1890" s="24"/>
      <c r="JAB1890" s="24"/>
      <c r="JAC1890" s="24"/>
      <c r="JAD1890" s="24"/>
      <c r="JAE1890" s="24"/>
      <c r="JAF1890" s="24"/>
      <c r="JAG1890" s="24"/>
      <c r="JAH1890" s="24"/>
      <c r="JAI1890" s="24"/>
      <c r="JAJ1890" s="24"/>
      <c r="JAK1890" s="24"/>
      <c r="JAL1890" s="24"/>
      <c r="JAM1890" s="24"/>
      <c r="JAN1890" s="24"/>
      <c r="JAO1890" s="24"/>
      <c r="JAP1890" s="24"/>
      <c r="JAQ1890" s="24"/>
      <c r="JAR1890" s="24"/>
      <c r="JAS1890" s="24"/>
      <c r="JAT1890" s="24"/>
      <c r="JAU1890" s="24"/>
      <c r="JAV1890" s="24"/>
      <c r="JAW1890" s="24"/>
      <c r="JAX1890" s="24"/>
      <c r="JAY1890" s="24"/>
      <c r="JAZ1890" s="24"/>
      <c r="JBA1890" s="24"/>
      <c r="JBB1890" s="24"/>
      <c r="JBC1890" s="24"/>
      <c r="JBD1890" s="24"/>
      <c r="JBE1890" s="24"/>
      <c r="JBF1890" s="24"/>
      <c r="JBG1890" s="24"/>
      <c r="JBH1890" s="24"/>
      <c r="JBI1890" s="24"/>
      <c r="JBJ1890" s="24"/>
      <c r="JBK1890" s="24"/>
      <c r="JBL1890" s="24"/>
      <c r="JBM1890" s="24"/>
      <c r="JBN1890" s="24"/>
      <c r="JBO1890" s="24"/>
      <c r="JBP1890" s="24"/>
      <c r="JBQ1890" s="24"/>
      <c r="JBR1890" s="24"/>
      <c r="JBS1890" s="24"/>
      <c r="JBT1890" s="24"/>
      <c r="JBU1890" s="24"/>
      <c r="JBV1890" s="24"/>
      <c r="JBW1890" s="24"/>
      <c r="JBX1890" s="24"/>
      <c r="JBY1890" s="24"/>
      <c r="JBZ1890" s="24"/>
      <c r="JCA1890" s="24"/>
      <c r="JCB1890" s="24"/>
      <c r="JCC1890" s="24"/>
      <c r="JCD1890" s="24"/>
      <c r="JCE1890" s="24"/>
      <c r="JCF1890" s="24"/>
      <c r="JCG1890" s="24"/>
      <c r="JCH1890" s="24"/>
      <c r="JCI1890" s="24"/>
      <c r="JCJ1890" s="24"/>
      <c r="JCK1890" s="24"/>
      <c r="JCL1890" s="24"/>
      <c r="JCM1890" s="24"/>
      <c r="JCN1890" s="24"/>
      <c r="JCO1890" s="24"/>
      <c r="JCP1890" s="24"/>
      <c r="JCQ1890" s="24"/>
      <c r="JCR1890" s="24"/>
      <c r="JCS1890" s="24"/>
      <c r="JCT1890" s="24"/>
      <c r="JCU1890" s="24"/>
      <c r="JCV1890" s="24"/>
      <c r="JCW1890" s="24"/>
      <c r="JCX1890" s="24"/>
      <c r="JCY1890" s="24"/>
      <c r="JCZ1890" s="24"/>
      <c r="JDA1890" s="24"/>
      <c r="JDB1890" s="24"/>
      <c r="JDC1890" s="24"/>
      <c r="JDD1890" s="24"/>
      <c r="JDE1890" s="24"/>
      <c r="JDF1890" s="24"/>
      <c r="JDG1890" s="24"/>
      <c r="JDH1890" s="24"/>
      <c r="JDI1890" s="24"/>
      <c r="JDJ1890" s="24"/>
      <c r="JDK1890" s="24"/>
      <c r="JDL1890" s="24"/>
      <c r="JDM1890" s="24"/>
      <c r="JDN1890" s="24"/>
      <c r="JDO1890" s="24"/>
      <c r="JDP1890" s="24"/>
      <c r="JDQ1890" s="24"/>
      <c r="JDR1890" s="24"/>
      <c r="JDS1890" s="24"/>
      <c r="JDT1890" s="24"/>
      <c r="JDU1890" s="24"/>
      <c r="JDV1890" s="24"/>
      <c r="JDW1890" s="24"/>
      <c r="JDX1890" s="24"/>
      <c r="JDY1890" s="24"/>
      <c r="JDZ1890" s="24"/>
      <c r="JEA1890" s="24"/>
      <c r="JEB1890" s="24"/>
      <c r="JEC1890" s="24"/>
      <c r="JED1890" s="24"/>
      <c r="JEE1890" s="24"/>
      <c r="JEF1890" s="24"/>
      <c r="JEG1890" s="24"/>
      <c r="JEH1890" s="24"/>
      <c r="JEI1890" s="24"/>
      <c r="JEJ1890" s="24"/>
      <c r="JEK1890" s="24"/>
      <c r="JEL1890" s="24"/>
      <c r="JEM1890" s="24"/>
      <c r="JEN1890" s="24"/>
      <c r="JEO1890" s="24"/>
      <c r="JEP1890" s="24"/>
      <c r="JEQ1890" s="24"/>
      <c r="JER1890" s="24"/>
      <c r="JES1890" s="24"/>
      <c r="JET1890" s="24"/>
      <c r="JEU1890" s="24"/>
      <c r="JEV1890" s="24"/>
      <c r="JEW1890" s="24"/>
      <c r="JEX1890" s="24"/>
      <c r="JEY1890" s="24"/>
      <c r="JEZ1890" s="24"/>
      <c r="JFA1890" s="24"/>
      <c r="JFB1890" s="24"/>
      <c r="JFC1890" s="24"/>
      <c r="JFD1890" s="24"/>
      <c r="JFE1890" s="24"/>
      <c r="JFF1890" s="24"/>
      <c r="JFG1890" s="24"/>
      <c r="JFH1890" s="24"/>
      <c r="JFI1890" s="24"/>
      <c r="JFJ1890" s="24"/>
      <c r="JFK1890" s="24"/>
      <c r="JFL1890" s="24"/>
      <c r="JFM1890" s="24"/>
      <c r="JFN1890" s="24"/>
      <c r="JFO1890" s="24"/>
      <c r="JFP1890" s="24"/>
      <c r="JFQ1890" s="24"/>
      <c r="JFR1890" s="24"/>
      <c r="JFS1890" s="24"/>
      <c r="JFT1890" s="24"/>
      <c r="JFU1890" s="24"/>
      <c r="JFV1890" s="24"/>
      <c r="JFW1890" s="24"/>
      <c r="JFX1890" s="24"/>
      <c r="JFY1890" s="24"/>
      <c r="JFZ1890" s="24"/>
      <c r="JGA1890" s="24"/>
      <c r="JGB1890" s="24"/>
      <c r="JGC1890" s="24"/>
      <c r="JGD1890" s="24"/>
      <c r="JGE1890" s="24"/>
      <c r="JGF1890" s="24"/>
      <c r="JGG1890" s="24"/>
      <c r="JGH1890" s="24"/>
      <c r="JGI1890" s="24"/>
      <c r="JGJ1890" s="24"/>
      <c r="JGK1890" s="24"/>
      <c r="JGL1890" s="24"/>
      <c r="JGM1890" s="24"/>
      <c r="JGN1890" s="24"/>
      <c r="JGO1890" s="24"/>
      <c r="JGP1890" s="24"/>
      <c r="JGQ1890" s="24"/>
      <c r="JGR1890" s="24"/>
      <c r="JGS1890" s="24"/>
      <c r="JGT1890" s="24"/>
      <c r="JGU1890" s="24"/>
      <c r="JGV1890" s="24"/>
      <c r="JGW1890" s="24"/>
      <c r="JGX1890" s="24"/>
      <c r="JGY1890" s="24"/>
      <c r="JGZ1890" s="24"/>
      <c r="JHA1890" s="24"/>
      <c r="JHB1890" s="24"/>
      <c r="JHC1890" s="24"/>
      <c r="JHD1890" s="24"/>
      <c r="JHE1890" s="24"/>
      <c r="JHF1890" s="24"/>
      <c r="JHG1890" s="24"/>
      <c r="JHH1890" s="24"/>
      <c r="JHI1890" s="24"/>
      <c r="JHJ1890" s="24"/>
      <c r="JHK1890" s="24"/>
      <c r="JHL1890" s="24"/>
      <c r="JHM1890" s="24"/>
      <c r="JHN1890" s="24"/>
      <c r="JHO1890" s="24"/>
      <c r="JHP1890" s="24"/>
      <c r="JHQ1890" s="24"/>
      <c r="JHR1890" s="24"/>
      <c r="JHS1890" s="24"/>
      <c r="JHT1890" s="24"/>
      <c r="JHU1890" s="24"/>
      <c r="JHV1890" s="24"/>
      <c r="JHW1890" s="24"/>
      <c r="JHX1890" s="24"/>
      <c r="JHY1890" s="24"/>
      <c r="JHZ1890" s="24"/>
      <c r="JIA1890" s="24"/>
      <c r="JIB1890" s="24"/>
      <c r="JIC1890" s="24"/>
      <c r="JID1890" s="24"/>
      <c r="JIE1890" s="24"/>
      <c r="JIF1890" s="24"/>
      <c r="JIG1890" s="24"/>
      <c r="JIH1890" s="24"/>
      <c r="JII1890" s="24"/>
      <c r="JIJ1890" s="24"/>
      <c r="JIK1890" s="24"/>
      <c r="JIL1890" s="24"/>
      <c r="JIM1890" s="24"/>
      <c r="JIN1890" s="24"/>
      <c r="JIO1890" s="24"/>
      <c r="JIP1890" s="24"/>
      <c r="JIQ1890" s="24"/>
      <c r="JIR1890" s="24"/>
      <c r="JIS1890" s="24"/>
      <c r="JIT1890" s="24"/>
      <c r="JIU1890" s="24"/>
      <c r="JIV1890" s="24"/>
      <c r="JIW1890" s="24"/>
      <c r="JIX1890" s="24"/>
      <c r="JIY1890" s="24"/>
      <c r="JIZ1890" s="24"/>
      <c r="JJA1890" s="24"/>
      <c r="JJB1890" s="24"/>
      <c r="JJC1890" s="24"/>
      <c r="JJD1890" s="24"/>
      <c r="JJE1890" s="24"/>
      <c r="JJF1890" s="24"/>
      <c r="JJG1890" s="24"/>
      <c r="JJH1890" s="24"/>
      <c r="JJI1890" s="24"/>
      <c r="JJJ1890" s="24"/>
      <c r="JJK1890" s="24"/>
      <c r="JJL1890" s="24"/>
      <c r="JJM1890" s="24"/>
      <c r="JJN1890" s="24"/>
      <c r="JJO1890" s="24"/>
      <c r="JJP1890" s="24"/>
      <c r="JJQ1890" s="24"/>
      <c r="JJR1890" s="24"/>
      <c r="JJS1890" s="24"/>
      <c r="JJT1890" s="24"/>
      <c r="JJU1890" s="24"/>
      <c r="JJV1890" s="24"/>
      <c r="JJW1890" s="24"/>
      <c r="JJX1890" s="24"/>
      <c r="JJY1890" s="24"/>
      <c r="JJZ1890" s="24"/>
      <c r="JKA1890" s="24"/>
      <c r="JKB1890" s="24"/>
      <c r="JKC1890" s="24"/>
      <c r="JKD1890" s="24"/>
      <c r="JKE1890" s="24"/>
      <c r="JKF1890" s="24"/>
      <c r="JKG1890" s="24"/>
      <c r="JKH1890" s="24"/>
      <c r="JKI1890" s="24"/>
      <c r="JKJ1890" s="24"/>
      <c r="JKK1890" s="24"/>
      <c r="JKL1890" s="24"/>
      <c r="JKM1890" s="24"/>
      <c r="JKN1890" s="24"/>
      <c r="JKO1890" s="24"/>
      <c r="JKP1890" s="24"/>
      <c r="JKQ1890" s="24"/>
      <c r="JKR1890" s="24"/>
      <c r="JKS1890" s="24"/>
      <c r="JKT1890" s="24"/>
      <c r="JKU1890" s="24"/>
      <c r="JKV1890" s="24"/>
      <c r="JKW1890" s="24"/>
      <c r="JKX1890" s="24"/>
      <c r="JKY1890" s="24"/>
      <c r="JKZ1890" s="24"/>
      <c r="JLA1890" s="24"/>
      <c r="JLB1890" s="24"/>
      <c r="JLC1890" s="24"/>
      <c r="JLD1890" s="24"/>
      <c r="JLE1890" s="24"/>
      <c r="JLF1890" s="24"/>
      <c r="JLG1890" s="24"/>
      <c r="JLH1890" s="24"/>
      <c r="JLI1890" s="24"/>
      <c r="JLJ1890" s="24"/>
      <c r="JLK1890" s="24"/>
      <c r="JLL1890" s="24"/>
      <c r="JLM1890" s="24"/>
      <c r="JLN1890" s="24"/>
      <c r="JLO1890" s="24"/>
      <c r="JLP1890" s="24"/>
      <c r="JLQ1890" s="24"/>
      <c r="JLR1890" s="24"/>
      <c r="JLS1890" s="24"/>
      <c r="JLT1890" s="24"/>
      <c r="JLU1890" s="24"/>
      <c r="JLV1890" s="24"/>
      <c r="JLW1890" s="24"/>
      <c r="JLX1890" s="24"/>
      <c r="JLY1890" s="24"/>
      <c r="JLZ1890" s="24"/>
      <c r="JMA1890" s="24"/>
      <c r="JMB1890" s="24"/>
      <c r="JMC1890" s="24"/>
      <c r="JMD1890" s="24"/>
      <c r="JME1890" s="24"/>
      <c r="JMF1890" s="24"/>
      <c r="JMG1890" s="24"/>
      <c r="JMH1890" s="24"/>
      <c r="JMI1890" s="24"/>
      <c r="JMJ1890" s="24"/>
      <c r="JMK1890" s="24"/>
      <c r="JML1890" s="24"/>
      <c r="JMM1890" s="24"/>
      <c r="JMN1890" s="24"/>
      <c r="JMO1890" s="24"/>
      <c r="JMP1890" s="24"/>
      <c r="JMQ1890" s="24"/>
      <c r="JMR1890" s="24"/>
      <c r="JMS1890" s="24"/>
      <c r="JMT1890" s="24"/>
      <c r="JMU1890" s="24"/>
      <c r="JMV1890" s="24"/>
      <c r="JMW1890" s="24"/>
      <c r="JMX1890" s="24"/>
      <c r="JMY1890" s="24"/>
      <c r="JMZ1890" s="24"/>
      <c r="JNA1890" s="24"/>
      <c r="JNB1890" s="24"/>
      <c r="JNC1890" s="24"/>
      <c r="JND1890" s="24"/>
      <c r="JNE1890" s="24"/>
      <c r="JNF1890" s="24"/>
      <c r="JNG1890" s="24"/>
      <c r="JNH1890" s="24"/>
      <c r="JNI1890" s="24"/>
      <c r="JNJ1890" s="24"/>
      <c r="JNK1890" s="24"/>
      <c r="JNL1890" s="24"/>
      <c r="JNM1890" s="24"/>
      <c r="JNN1890" s="24"/>
      <c r="JNO1890" s="24"/>
      <c r="JNP1890" s="24"/>
      <c r="JNQ1890" s="24"/>
      <c r="JNR1890" s="24"/>
      <c r="JNS1890" s="24"/>
      <c r="JNT1890" s="24"/>
      <c r="JNU1890" s="24"/>
      <c r="JNV1890" s="24"/>
      <c r="JNW1890" s="24"/>
      <c r="JNX1890" s="24"/>
      <c r="JNY1890" s="24"/>
      <c r="JNZ1890" s="24"/>
      <c r="JOA1890" s="24"/>
      <c r="JOB1890" s="24"/>
      <c r="JOC1890" s="24"/>
      <c r="JOD1890" s="24"/>
      <c r="JOE1890" s="24"/>
      <c r="JOF1890" s="24"/>
      <c r="JOG1890" s="24"/>
      <c r="JOH1890" s="24"/>
      <c r="JOI1890" s="24"/>
      <c r="JOJ1890" s="24"/>
      <c r="JOK1890" s="24"/>
      <c r="JOL1890" s="24"/>
      <c r="JOM1890" s="24"/>
      <c r="JON1890" s="24"/>
      <c r="JOO1890" s="24"/>
      <c r="JOP1890" s="24"/>
      <c r="JOQ1890" s="24"/>
      <c r="JOR1890" s="24"/>
      <c r="JOS1890" s="24"/>
      <c r="JOT1890" s="24"/>
      <c r="JOU1890" s="24"/>
      <c r="JOV1890" s="24"/>
      <c r="JOW1890" s="24"/>
      <c r="JOX1890" s="24"/>
      <c r="JOY1890" s="24"/>
      <c r="JOZ1890" s="24"/>
      <c r="JPA1890" s="24"/>
      <c r="JPB1890" s="24"/>
      <c r="JPC1890" s="24"/>
      <c r="JPD1890" s="24"/>
      <c r="JPE1890" s="24"/>
      <c r="JPF1890" s="24"/>
      <c r="JPG1890" s="24"/>
      <c r="JPH1890" s="24"/>
      <c r="JPI1890" s="24"/>
      <c r="JPJ1890" s="24"/>
      <c r="JPK1890" s="24"/>
      <c r="JPL1890" s="24"/>
      <c r="JPM1890" s="24"/>
      <c r="JPN1890" s="24"/>
      <c r="JPO1890" s="24"/>
      <c r="JPP1890" s="24"/>
      <c r="JPQ1890" s="24"/>
      <c r="JPR1890" s="24"/>
      <c r="JPS1890" s="24"/>
      <c r="JPT1890" s="24"/>
      <c r="JPU1890" s="24"/>
      <c r="JPV1890" s="24"/>
      <c r="JPW1890" s="24"/>
      <c r="JPX1890" s="24"/>
      <c r="JPY1890" s="24"/>
      <c r="JPZ1890" s="24"/>
      <c r="JQA1890" s="24"/>
      <c r="JQB1890" s="24"/>
      <c r="JQC1890" s="24"/>
      <c r="JQD1890" s="24"/>
      <c r="JQE1890" s="24"/>
      <c r="JQF1890" s="24"/>
      <c r="JQG1890" s="24"/>
      <c r="JQH1890" s="24"/>
      <c r="JQI1890" s="24"/>
      <c r="JQJ1890" s="24"/>
      <c r="JQK1890" s="24"/>
      <c r="JQL1890" s="24"/>
      <c r="JQM1890" s="24"/>
      <c r="JQN1890" s="24"/>
      <c r="JQO1890" s="24"/>
      <c r="JQP1890" s="24"/>
      <c r="JQQ1890" s="24"/>
      <c r="JQR1890" s="24"/>
      <c r="JQS1890" s="24"/>
      <c r="JQT1890" s="24"/>
      <c r="JQU1890" s="24"/>
      <c r="JQV1890" s="24"/>
      <c r="JQW1890" s="24"/>
      <c r="JQX1890" s="24"/>
      <c r="JQY1890" s="24"/>
      <c r="JQZ1890" s="24"/>
      <c r="JRA1890" s="24"/>
      <c r="JRB1890" s="24"/>
      <c r="JRC1890" s="24"/>
      <c r="JRD1890" s="24"/>
      <c r="JRE1890" s="24"/>
      <c r="JRF1890" s="24"/>
      <c r="JRG1890" s="24"/>
      <c r="JRH1890" s="24"/>
      <c r="JRI1890" s="24"/>
      <c r="JRJ1890" s="24"/>
      <c r="JRK1890" s="24"/>
      <c r="JRL1890" s="24"/>
      <c r="JRM1890" s="24"/>
      <c r="JRN1890" s="24"/>
      <c r="JRO1890" s="24"/>
      <c r="JRP1890" s="24"/>
      <c r="JRQ1890" s="24"/>
      <c r="JRR1890" s="24"/>
      <c r="JRS1890" s="24"/>
      <c r="JRT1890" s="24"/>
      <c r="JRU1890" s="24"/>
      <c r="JRV1890" s="24"/>
      <c r="JRW1890" s="24"/>
      <c r="JRX1890" s="24"/>
      <c r="JRY1890" s="24"/>
      <c r="JRZ1890" s="24"/>
      <c r="JSA1890" s="24"/>
      <c r="JSB1890" s="24"/>
      <c r="JSC1890" s="24"/>
      <c r="JSD1890" s="24"/>
      <c r="JSE1890" s="24"/>
      <c r="JSF1890" s="24"/>
      <c r="JSG1890" s="24"/>
      <c r="JSH1890" s="24"/>
      <c r="JSI1890" s="24"/>
      <c r="JSJ1890" s="24"/>
      <c r="JSK1890" s="24"/>
      <c r="JSL1890" s="24"/>
      <c r="JSM1890" s="24"/>
      <c r="JSN1890" s="24"/>
      <c r="JSO1890" s="24"/>
      <c r="JSP1890" s="24"/>
      <c r="JSQ1890" s="24"/>
      <c r="JSR1890" s="24"/>
      <c r="JSS1890" s="24"/>
      <c r="JST1890" s="24"/>
      <c r="JSU1890" s="24"/>
      <c r="JSV1890" s="24"/>
      <c r="JSW1890" s="24"/>
      <c r="JSX1890" s="24"/>
      <c r="JSY1890" s="24"/>
      <c r="JSZ1890" s="24"/>
      <c r="JTA1890" s="24"/>
      <c r="JTB1890" s="24"/>
      <c r="JTC1890" s="24"/>
      <c r="JTD1890" s="24"/>
      <c r="JTE1890" s="24"/>
      <c r="JTF1890" s="24"/>
      <c r="JTG1890" s="24"/>
      <c r="JTH1890" s="24"/>
      <c r="JTI1890" s="24"/>
      <c r="JTJ1890" s="24"/>
      <c r="JTK1890" s="24"/>
      <c r="JTL1890" s="24"/>
      <c r="JTM1890" s="24"/>
      <c r="JTN1890" s="24"/>
      <c r="JTO1890" s="24"/>
      <c r="JTP1890" s="24"/>
      <c r="JTQ1890" s="24"/>
      <c r="JTR1890" s="24"/>
      <c r="JTS1890" s="24"/>
      <c r="JTT1890" s="24"/>
      <c r="JTU1890" s="24"/>
      <c r="JTV1890" s="24"/>
      <c r="JTW1890" s="24"/>
      <c r="JTX1890" s="24"/>
      <c r="JTY1890" s="24"/>
      <c r="JTZ1890" s="24"/>
      <c r="JUA1890" s="24"/>
      <c r="JUB1890" s="24"/>
      <c r="JUC1890" s="24"/>
      <c r="JUD1890" s="24"/>
      <c r="JUE1890" s="24"/>
      <c r="JUF1890" s="24"/>
      <c r="JUG1890" s="24"/>
      <c r="JUH1890" s="24"/>
      <c r="JUI1890" s="24"/>
      <c r="JUJ1890" s="24"/>
      <c r="JUK1890" s="24"/>
      <c r="JUL1890" s="24"/>
      <c r="JUM1890" s="24"/>
      <c r="JUN1890" s="24"/>
      <c r="JUO1890" s="24"/>
      <c r="JUP1890" s="24"/>
      <c r="JUQ1890" s="24"/>
      <c r="JUR1890" s="24"/>
      <c r="JUS1890" s="24"/>
      <c r="JUT1890" s="24"/>
      <c r="JUU1890" s="24"/>
      <c r="JUV1890" s="24"/>
      <c r="JUW1890" s="24"/>
      <c r="JUX1890" s="24"/>
      <c r="JUY1890" s="24"/>
      <c r="JUZ1890" s="24"/>
      <c r="JVA1890" s="24"/>
      <c r="JVB1890" s="24"/>
      <c r="JVC1890" s="24"/>
      <c r="JVD1890" s="24"/>
      <c r="JVE1890" s="24"/>
      <c r="JVF1890" s="24"/>
      <c r="JVG1890" s="24"/>
      <c r="JVH1890" s="24"/>
      <c r="JVI1890" s="24"/>
      <c r="JVJ1890" s="24"/>
      <c r="JVK1890" s="24"/>
      <c r="JVL1890" s="24"/>
      <c r="JVM1890" s="24"/>
      <c r="JVN1890" s="24"/>
      <c r="JVO1890" s="24"/>
      <c r="JVP1890" s="24"/>
      <c r="JVQ1890" s="24"/>
      <c r="JVR1890" s="24"/>
      <c r="JVS1890" s="24"/>
      <c r="JVT1890" s="24"/>
      <c r="JVU1890" s="24"/>
      <c r="JVV1890" s="24"/>
      <c r="JVW1890" s="24"/>
      <c r="JVX1890" s="24"/>
      <c r="JVY1890" s="24"/>
      <c r="JVZ1890" s="24"/>
      <c r="JWA1890" s="24"/>
      <c r="JWB1890" s="24"/>
      <c r="JWC1890" s="24"/>
      <c r="JWD1890" s="24"/>
      <c r="JWE1890" s="24"/>
      <c r="JWF1890" s="24"/>
      <c r="JWG1890" s="24"/>
      <c r="JWH1890" s="24"/>
      <c r="JWI1890" s="24"/>
      <c r="JWJ1890" s="24"/>
      <c r="JWK1890" s="24"/>
      <c r="JWL1890" s="24"/>
      <c r="JWM1890" s="24"/>
      <c r="JWN1890" s="24"/>
      <c r="JWO1890" s="24"/>
      <c r="JWP1890" s="24"/>
      <c r="JWQ1890" s="24"/>
      <c r="JWR1890" s="24"/>
      <c r="JWS1890" s="24"/>
      <c r="JWT1890" s="24"/>
      <c r="JWU1890" s="24"/>
      <c r="JWV1890" s="24"/>
      <c r="JWW1890" s="24"/>
      <c r="JWX1890" s="24"/>
      <c r="JWY1890" s="24"/>
      <c r="JWZ1890" s="24"/>
      <c r="JXA1890" s="24"/>
      <c r="JXB1890" s="24"/>
      <c r="JXC1890" s="24"/>
      <c r="JXD1890" s="24"/>
      <c r="JXE1890" s="24"/>
      <c r="JXF1890" s="24"/>
      <c r="JXG1890" s="24"/>
      <c r="JXH1890" s="24"/>
      <c r="JXI1890" s="24"/>
      <c r="JXJ1890" s="24"/>
      <c r="JXK1890" s="24"/>
      <c r="JXL1890" s="24"/>
      <c r="JXM1890" s="24"/>
      <c r="JXN1890" s="24"/>
      <c r="JXO1890" s="24"/>
      <c r="JXP1890" s="24"/>
      <c r="JXQ1890" s="24"/>
      <c r="JXR1890" s="24"/>
      <c r="JXS1890" s="24"/>
      <c r="JXT1890" s="24"/>
      <c r="JXU1890" s="24"/>
      <c r="JXV1890" s="24"/>
      <c r="JXW1890" s="24"/>
      <c r="JXX1890" s="24"/>
      <c r="JXY1890" s="24"/>
      <c r="JXZ1890" s="24"/>
      <c r="JYA1890" s="24"/>
      <c r="JYB1890" s="24"/>
      <c r="JYC1890" s="24"/>
      <c r="JYD1890" s="24"/>
      <c r="JYE1890" s="24"/>
      <c r="JYF1890" s="24"/>
      <c r="JYG1890" s="24"/>
      <c r="JYH1890" s="24"/>
      <c r="JYI1890" s="24"/>
      <c r="JYJ1890" s="24"/>
      <c r="JYK1890" s="24"/>
      <c r="JYL1890" s="24"/>
      <c r="JYM1890" s="24"/>
      <c r="JYN1890" s="24"/>
      <c r="JYO1890" s="24"/>
      <c r="JYP1890" s="24"/>
      <c r="JYQ1890" s="24"/>
      <c r="JYR1890" s="24"/>
      <c r="JYS1890" s="24"/>
      <c r="JYT1890" s="24"/>
      <c r="JYU1890" s="24"/>
      <c r="JYV1890" s="24"/>
      <c r="JYW1890" s="24"/>
      <c r="JYX1890" s="24"/>
      <c r="JYY1890" s="24"/>
      <c r="JYZ1890" s="24"/>
      <c r="JZA1890" s="24"/>
      <c r="JZB1890" s="24"/>
      <c r="JZC1890" s="24"/>
      <c r="JZD1890" s="24"/>
      <c r="JZE1890" s="24"/>
      <c r="JZF1890" s="24"/>
      <c r="JZG1890" s="24"/>
      <c r="JZH1890" s="24"/>
      <c r="JZI1890" s="24"/>
      <c r="JZJ1890" s="24"/>
      <c r="JZK1890" s="24"/>
      <c r="JZL1890" s="24"/>
      <c r="JZM1890" s="24"/>
      <c r="JZN1890" s="24"/>
      <c r="JZO1890" s="24"/>
      <c r="JZP1890" s="24"/>
      <c r="JZQ1890" s="24"/>
      <c r="JZR1890" s="24"/>
      <c r="JZS1890" s="24"/>
      <c r="JZT1890" s="24"/>
      <c r="JZU1890" s="24"/>
      <c r="JZV1890" s="24"/>
      <c r="JZW1890" s="24"/>
      <c r="JZX1890" s="24"/>
      <c r="JZY1890" s="24"/>
      <c r="JZZ1890" s="24"/>
      <c r="KAA1890" s="24"/>
      <c r="KAB1890" s="24"/>
      <c r="KAC1890" s="24"/>
      <c r="KAD1890" s="24"/>
      <c r="KAE1890" s="24"/>
      <c r="KAF1890" s="24"/>
      <c r="KAG1890" s="24"/>
      <c r="KAH1890" s="24"/>
      <c r="KAI1890" s="24"/>
      <c r="KAJ1890" s="24"/>
      <c r="KAK1890" s="24"/>
      <c r="KAL1890" s="24"/>
      <c r="KAM1890" s="24"/>
      <c r="KAN1890" s="24"/>
      <c r="KAO1890" s="24"/>
      <c r="KAP1890" s="24"/>
      <c r="KAQ1890" s="24"/>
      <c r="KAR1890" s="24"/>
      <c r="KAS1890" s="24"/>
      <c r="KAT1890" s="24"/>
      <c r="KAU1890" s="24"/>
      <c r="KAV1890" s="24"/>
      <c r="KAW1890" s="24"/>
      <c r="KAX1890" s="24"/>
      <c r="KAY1890" s="24"/>
      <c r="KAZ1890" s="24"/>
      <c r="KBA1890" s="24"/>
      <c r="KBB1890" s="24"/>
      <c r="KBC1890" s="24"/>
      <c r="KBD1890" s="24"/>
      <c r="KBE1890" s="24"/>
      <c r="KBF1890" s="24"/>
      <c r="KBG1890" s="24"/>
      <c r="KBH1890" s="24"/>
      <c r="KBI1890" s="24"/>
      <c r="KBJ1890" s="24"/>
      <c r="KBK1890" s="24"/>
      <c r="KBL1890" s="24"/>
      <c r="KBM1890" s="24"/>
      <c r="KBN1890" s="24"/>
      <c r="KBO1890" s="24"/>
      <c r="KBP1890" s="24"/>
      <c r="KBQ1890" s="24"/>
      <c r="KBR1890" s="24"/>
      <c r="KBS1890" s="24"/>
      <c r="KBT1890" s="24"/>
      <c r="KBU1890" s="24"/>
      <c r="KBV1890" s="24"/>
      <c r="KBW1890" s="24"/>
      <c r="KBX1890" s="24"/>
      <c r="KBY1890" s="24"/>
      <c r="KBZ1890" s="24"/>
      <c r="KCA1890" s="24"/>
      <c r="KCB1890" s="24"/>
      <c r="KCC1890" s="24"/>
      <c r="KCD1890" s="24"/>
      <c r="KCE1890" s="24"/>
      <c r="KCF1890" s="24"/>
      <c r="KCG1890" s="24"/>
      <c r="KCH1890" s="24"/>
      <c r="KCI1890" s="24"/>
      <c r="KCJ1890" s="24"/>
      <c r="KCK1890" s="24"/>
      <c r="KCL1890" s="24"/>
      <c r="KCM1890" s="24"/>
      <c r="KCN1890" s="24"/>
      <c r="KCO1890" s="24"/>
      <c r="KCP1890" s="24"/>
      <c r="KCQ1890" s="24"/>
      <c r="KCR1890" s="24"/>
      <c r="KCS1890" s="24"/>
      <c r="KCT1890" s="24"/>
      <c r="KCU1890" s="24"/>
      <c r="KCV1890" s="24"/>
      <c r="KCW1890" s="24"/>
      <c r="KCX1890" s="24"/>
      <c r="KCY1890" s="24"/>
      <c r="KCZ1890" s="24"/>
      <c r="KDA1890" s="24"/>
      <c r="KDB1890" s="24"/>
      <c r="KDC1890" s="24"/>
      <c r="KDD1890" s="24"/>
      <c r="KDE1890" s="24"/>
      <c r="KDF1890" s="24"/>
      <c r="KDG1890" s="24"/>
      <c r="KDH1890" s="24"/>
      <c r="KDI1890" s="24"/>
      <c r="KDJ1890" s="24"/>
      <c r="KDK1890" s="24"/>
      <c r="KDL1890" s="24"/>
      <c r="KDM1890" s="24"/>
      <c r="KDN1890" s="24"/>
      <c r="KDO1890" s="24"/>
      <c r="KDP1890" s="24"/>
      <c r="KDQ1890" s="24"/>
      <c r="KDR1890" s="24"/>
      <c r="KDS1890" s="24"/>
      <c r="KDT1890" s="24"/>
      <c r="KDU1890" s="24"/>
      <c r="KDV1890" s="24"/>
      <c r="KDW1890" s="24"/>
      <c r="KDX1890" s="24"/>
      <c r="KDY1890" s="24"/>
      <c r="KDZ1890" s="24"/>
      <c r="KEA1890" s="24"/>
      <c r="KEB1890" s="24"/>
      <c r="KEC1890" s="24"/>
      <c r="KED1890" s="24"/>
      <c r="KEE1890" s="24"/>
      <c r="KEF1890" s="24"/>
      <c r="KEG1890" s="24"/>
      <c r="KEH1890" s="24"/>
      <c r="KEI1890" s="24"/>
      <c r="KEJ1890" s="24"/>
      <c r="KEK1890" s="24"/>
      <c r="KEL1890" s="24"/>
      <c r="KEM1890" s="24"/>
      <c r="KEN1890" s="24"/>
      <c r="KEO1890" s="24"/>
      <c r="KEP1890" s="24"/>
      <c r="KEQ1890" s="24"/>
      <c r="KER1890" s="24"/>
      <c r="KES1890" s="24"/>
      <c r="KET1890" s="24"/>
      <c r="KEU1890" s="24"/>
      <c r="KEV1890" s="24"/>
      <c r="KEW1890" s="24"/>
      <c r="KEX1890" s="24"/>
      <c r="KEY1890" s="24"/>
      <c r="KEZ1890" s="24"/>
      <c r="KFA1890" s="24"/>
      <c r="KFB1890" s="24"/>
      <c r="KFC1890" s="24"/>
      <c r="KFD1890" s="24"/>
      <c r="KFE1890" s="24"/>
      <c r="KFF1890" s="24"/>
      <c r="KFG1890" s="24"/>
      <c r="KFH1890" s="24"/>
      <c r="KFI1890" s="24"/>
      <c r="KFJ1890" s="24"/>
      <c r="KFK1890" s="24"/>
      <c r="KFL1890" s="24"/>
      <c r="KFM1890" s="24"/>
      <c r="KFN1890" s="24"/>
      <c r="KFO1890" s="24"/>
      <c r="KFP1890" s="24"/>
      <c r="KFQ1890" s="24"/>
      <c r="KFR1890" s="24"/>
      <c r="KFS1890" s="24"/>
      <c r="KFT1890" s="24"/>
      <c r="KFU1890" s="24"/>
      <c r="KFV1890" s="24"/>
      <c r="KFW1890" s="24"/>
      <c r="KFX1890" s="24"/>
      <c r="KFY1890" s="24"/>
      <c r="KFZ1890" s="24"/>
      <c r="KGA1890" s="24"/>
      <c r="KGB1890" s="24"/>
      <c r="KGC1890" s="24"/>
      <c r="KGD1890" s="24"/>
      <c r="KGE1890" s="24"/>
      <c r="KGF1890" s="24"/>
      <c r="KGG1890" s="24"/>
      <c r="KGH1890" s="24"/>
      <c r="KGI1890" s="24"/>
      <c r="KGJ1890" s="24"/>
      <c r="KGK1890" s="24"/>
      <c r="KGL1890" s="24"/>
      <c r="KGM1890" s="24"/>
      <c r="KGN1890" s="24"/>
      <c r="KGO1890" s="24"/>
      <c r="KGP1890" s="24"/>
      <c r="KGQ1890" s="24"/>
      <c r="KGR1890" s="24"/>
      <c r="KGS1890" s="24"/>
      <c r="KGT1890" s="24"/>
      <c r="KGU1890" s="24"/>
      <c r="KGV1890" s="24"/>
      <c r="KGW1890" s="24"/>
      <c r="KGX1890" s="24"/>
      <c r="KGY1890" s="24"/>
      <c r="KGZ1890" s="24"/>
      <c r="KHA1890" s="24"/>
      <c r="KHB1890" s="24"/>
      <c r="KHC1890" s="24"/>
      <c r="KHD1890" s="24"/>
      <c r="KHE1890" s="24"/>
      <c r="KHF1890" s="24"/>
      <c r="KHG1890" s="24"/>
      <c r="KHH1890" s="24"/>
      <c r="KHI1890" s="24"/>
      <c r="KHJ1890" s="24"/>
      <c r="KHK1890" s="24"/>
      <c r="KHL1890" s="24"/>
      <c r="KHM1890" s="24"/>
      <c r="KHN1890" s="24"/>
      <c r="KHO1890" s="24"/>
      <c r="KHP1890" s="24"/>
      <c r="KHQ1890" s="24"/>
      <c r="KHR1890" s="24"/>
      <c r="KHS1890" s="24"/>
      <c r="KHT1890" s="24"/>
      <c r="KHU1890" s="24"/>
      <c r="KHV1890" s="24"/>
      <c r="KHW1890" s="24"/>
      <c r="KHX1890" s="24"/>
      <c r="KHY1890" s="24"/>
      <c r="KHZ1890" s="24"/>
      <c r="KIA1890" s="24"/>
      <c r="KIB1890" s="24"/>
      <c r="KIC1890" s="24"/>
      <c r="KID1890" s="24"/>
      <c r="KIE1890" s="24"/>
      <c r="KIF1890" s="24"/>
      <c r="KIG1890" s="24"/>
      <c r="KIH1890" s="24"/>
      <c r="KII1890" s="24"/>
      <c r="KIJ1890" s="24"/>
      <c r="KIK1890" s="24"/>
      <c r="KIL1890" s="24"/>
      <c r="KIM1890" s="24"/>
      <c r="KIN1890" s="24"/>
      <c r="KIO1890" s="24"/>
      <c r="KIP1890" s="24"/>
      <c r="KIQ1890" s="24"/>
      <c r="KIR1890" s="24"/>
      <c r="KIS1890" s="24"/>
      <c r="KIT1890" s="24"/>
      <c r="KIU1890" s="24"/>
      <c r="KIV1890" s="24"/>
      <c r="KIW1890" s="24"/>
      <c r="KIX1890" s="24"/>
      <c r="KIY1890" s="24"/>
      <c r="KIZ1890" s="24"/>
      <c r="KJA1890" s="24"/>
      <c r="KJB1890" s="24"/>
      <c r="KJC1890" s="24"/>
      <c r="KJD1890" s="24"/>
      <c r="KJE1890" s="24"/>
      <c r="KJF1890" s="24"/>
      <c r="KJG1890" s="24"/>
      <c r="KJH1890" s="24"/>
      <c r="KJI1890" s="24"/>
      <c r="KJJ1890" s="24"/>
      <c r="KJK1890" s="24"/>
      <c r="KJL1890" s="24"/>
      <c r="KJM1890" s="24"/>
      <c r="KJN1890" s="24"/>
      <c r="KJO1890" s="24"/>
      <c r="KJP1890" s="24"/>
      <c r="KJQ1890" s="24"/>
      <c r="KJR1890" s="24"/>
      <c r="KJS1890" s="24"/>
      <c r="KJT1890" s="24"/>
      <c r="KJU1890" s="24"/>
      <c r="KJV1890" s="24"/>
      <c r="KJW1890" s="24"/>
      <c r="KJX1890" s="24"/>
      <c r="KJY1890" s="24"/>
      <c r="KJZ1890" s="24"/>
      <c r="KKA1890" s="24"/>
      <c r="KKB1890" s="24"/>
      <c r="KKC1890" s="24"/>
      <c r="KKD1890" s="24"/>
      <c r="KKE1890" s="24"/>
      <c r="KKF1890" s="24"/>
      <c r="KKG1890" s="24"/>
      <c r="KKH1890" s="24"/>
      <c r="KKI1890" s="24"/>
      <c r="KKJ1890" s="24"/>
      <c r="KKK1890" s="24"/>
      <c r="KKL1890" s="24"/>
      <c r="KKM1890" s="24"/>
      <c r="KKN1890" s="24"/>
      <c r="KKO1890" s="24"/>
      <c r="KKP1890" s="24"/>
      <c r="KKQ1890" s="24"/>
      <c r="KKR1890" s="24"/>
      <c r="KKS1890" s="24"/>
      <c r="KKT1890" s="24"/>
      <c r="KKU1890" s="24"/>
      <c r="KKV1890" s="24"/>
      <c r="KKW1890" s="24"/>
      <c r="KKX1890" s="24"/>
      <c r="KKY1890" s="24"/>
      <c r="KKZ1890" s="24"/>
      <c r="KLA1890" s="24"/>
      <c r="KLB1890" s="24"/>
      <c r="KLC1890" s="24"/>
      <c r="KLD1890" s="24"/>
      <c r="KLE1890" s="24"/>
      <c r="KLF1890" s="24"/>
      <c r="KLG1890" s="24"/>
      <c r="KLH1890" s="24"/>
      <c r="KLI1890" s="24"/>
      <c r="KLJ1890" s="24"/>
      <c r="KLK1890" s="24"/>
      <c r="KLL1890" s="24"/>
      <c r="KLM1890" s="24"/>
      <c r="KLN1890" s="24"/>
      <c r="KLO1890" s="24"/>
      <c r="KLP1890" s="24"/>
      <c r="KLQ1890" s="24"/>
      <c r="KLR1890" s="24"/>
      <c r="KLS1890" s="24"/>
      <c r="KLT1890" s="24"/>
      <c r="KLU1890" s="24"/>
      <c r="KLV1890" s="24"/>
      <c r="KLW1890" s="24"/>
      <c r="KLX1890" s="24"/>
      <c r="KLY1890" s="24"/>
      <c r="KLZ1890" s="24"/>
      <c r="KMA1890" s="24"/>
      <c r="KMB1890" s="24"/>
      <c r="KMC1890" s="24"/>
      <c r="KMD1890" s="24"/>
      <c r="KME1890" s="24"/>
      <c r="KMF1890" s="24"/>
      <c r="KMG1890" s="24"/>
      <c r="KMH1890" s="24"/>
      <c r="KMI1890" s="24"/>
      <c r="KMJ1890" s="24"/>
      <c r="KMK1890" s="24"/>
      <c r="KML1890" s="24"/>
      <c r="KMM1890" s="24"/>
      <c r="KMN1890" s="24"/>
      <c r="KMO1890" s="24"/>
      <c r="KMP1890" s="24"/>
      <c r="KMQ1890" s="24"/>
      <c r="KMR1890" s="24"/>
      <c r="KMS1890" s="24"/>
      <c r="KMT1890" s="24"/>
      <c r="KMU1890" s="24"/>
      <c r="KMV1890" s="24"/>
      <c r="KMW1890" s="24"/>
      <c r="KMX1890" s="24"/>
      <c r="KMY1890" s="24"/>
      <c r="KMZ1890" s="24"/>
      <c r="KNA1890" s="24"/>
      <c r="KNB1890" s="24"/>
      <c r="KNC1890" s="24"/>
      <c r="KND1890" s="24"/>
      <c r="KNE1890" s="24"/>
      <c r="KNF1890" s="24"/>
      <c r="KNG1890" s="24"/>
      <c r="KNH1890" s="24"/>
      <c r="KNI1890" s="24"/>
      <c r="KNJ1890" s="24"/>
      <c r="KNK1890" s="24"/>
      <c r="KNL1890" s="24"/>
      <c r="KNM1890" s="24"/>
      <c r="KNN1890" s="24"/>
      <c r="KNO1890" s="24"/>
      <c r="KNP1890" s="24"/>
      <c r="KNQ1890" s="24"/>
      <c r="KNR1890" s="24"/>
      <c r="KNS1890" s="24"/>
      <c r="KNT1890" s="24"/>
      <c r="KNU1890" s="24"/>
      <c r="KNV1890" s="24"/>
      <c r="KNW1890" s="24"/>
      <c r="KNX1890" s="24"/>
      <c r="KNY1890" s="24"/>
      <c r="KNZ1890" s="24"/>
      <c r="KOA1890" s="24"/>
      <c r="KOB1890" s="24"/>
      <c r="KOC1890" s="24"/>
      <c r="KOD1890" s="24"/>
      <c r="KOE1890" s="24"/>
      <c r="KOF1890" s="24"/>
      <c r="KOG1890" s="24"/>
      <c r="KOH1890" s="24"/>
      <c r="KOI1890" s="24"/>
      <c r="KOJ1890" s="24"/>
      <c r="KOK1890" s="24"/>
      <c r="KOL1890" s="24"/>
      <c r="KOM1890" s="24"/>
      <c r="KON1890" s="24"/>
      <c r="KOO1890" s="24"/>
      <c r="KOP1890" s="24"/>
      <c r="KOQ1890" s="24"/>
      <c r="KOR1890" s="24"/>
      <c r="KOS1890" s="24"/>
      <c r="KOT1890" s="24"/>
      <c r="KOU1890" s="24"/>
      <c r="KOV1890" s="24"/>
      <c r="KOW1890" s="24"/>
      <c r="KOX1890" s="24"/>
      <c r="KOY1890" s="24"/>
      <c r="KOZ1890" s="24"/>
      <c r="KPA1890" s="24"/>
      <c r="KPB1890" s="24"/>
      <c r="KPC1890" s="24"/>
      <c r="KPD1890" s="24"/>
      <c r="KPE1890" s="24"/>
      <c r="KPF1890" s="24"/>
      <c r="KPG1890" s="24"/>
      <c r="KPH1890" s="24"/>
      <c r="KPI1890" s="24"/>
      <c r="KPJ1890" s="24"/>
      <c r="KPK1890" s="24"/>
      <c r="KPL1890" s="24"/>
      <c r="KPM1890" s="24"/>
      <c r="KPN1890" s="24"/>
      <c r="KPO1890" s="24"/>
      <c r="KPP1890" s="24"/>
      <c r="KPQ1890" s="24"/>
      <c r="KPR1890" s="24"/>
      <c r="KPS1890" s="24"/>
      <c r="KPT1890" s="24"/>
      <c r="KPU1890" s="24"/>
      <c r="KPV1890" s="24"/>
      <c r="KPW1890" s="24"/>
      <c r="KPX1890" s="24"/>
      <c r="KPY1890" s="24"/>
      <c r="KPZ1890" s="24"/>
      <c r="KQA1890" s="24"/>
      <c r="KQB1890" s="24"/>
      <c r="KQC1890" s="24"/>
      <c r="KQD1890" s="24"/>
      <c r="KQE1890" s="24"/>
      <c r="KQF1890" s="24"/>
      <c r="KQG1890" s="24"/>
      <c r="KQH1890" s="24"/>
      <c r="KQI1890" s="24"/>
      <c r="KQJ1890" s="24"/>
      <c r="KQK1890" s="24"/>
      <c r="KQL1890" s="24"/>
      <c r="KQM1890" s="24"/>
      <c r="KQN1890" s="24"/>
      <c r="KQO1890" s="24"/>
      <c r="KQP1890" s="24"/>
      <c r="KQQ1890" s="24"/>
      <c r="KQR1890" s="24"/>
      <c r="KQS1890" s="24"/>
      <c r="KQT1890" s="24"/>
      <c r="KQU1890" s="24"/>
      <c r="KQV1890" s="24"/>
      <c r="KQW1890" s="24"/>
      <c r="KQX1890" s="24"/>
      <c r="KQY1890" s="24"/>
      <c r="KQZ1890" s="24"/>
      <c r="KRA1890" s="24"/>
      <c r="KRB1890" s="24"/>
      <c r="KRC1890" s="24"/>
      <c r="KRD1890" s="24"/>
      <c r="KRE1890" s="24"/>
      <c r="KRF1890" s="24"/>
      <c r="KRG1890" s="24"/>
      <c r="KRH1890" s="24"/>
      <c r="KRI1890" s="24"/>
      <c r="KRJ1890" s="24"/>
      <c r="KRK1890" s="24"/>
      <c r="KRL1890" s="24"/>
      <c r="KRM1890" s="24"/>
      <c r="KRN1890" s="24"/>
      <c r="KRO1890" s="24"/>
      <c r="KRP1890" s="24"/>
      <c r="KRQ1890" s="24"/>
      <c r="KRR1890" s="24"/>
      <c r="KRS1890" s="24"/>
      <c r="KRT1890" s="24"/>
      <c r="KRU1890" s="24"/>
      <c r="KRV1890" s="24"/>
      <c r="KRW1890" s="24"/>
      <c r="KRX1890" s="24"/>
      <c r="KRY1890" s="24"/>
      <c r="KRZ1890" s="24"/>
      <c r="KSA1890" s="24"/>
      <c r="KSB1890" s="24"/>
      <c r="KSC1890" s="24"/>
      <c r="KSD1890" s="24"/>
      <c r="KSE1890" s="24"/>
      <c r="KSF1890" s="24"/>
      <c r="KSG1890" s="24"/>
      <c r="KSH1890" s="24"/>
      <c r="KSI1890" s="24"/>
      <c r="KSJ1890" s="24"/>
      <c r="KSK1890" s="24"/>
      <c r="KSL1890" s="24"/>
      <c r="KSM1890" s="24"/>
      <c r="KSN1890" s="24"/>
      <c r="KSO1890" s="24"/>
      <c r="KSP1890" s="24"/>
      <c r="KSQ1890" s="24"/>
      <c r="KSR1890" s="24"/>
      <c r="KSS1890" s="24"/>
      <c r="KST1890" s="24"/>
      <c r="KSU1890" s="24"/>
      <c r="KSV1890" s="24"/>
      <c r="KSW1890" s="24"/>
      <c r="KSX1890" s="24"/>
      <c r="KSY1890" s="24"/>
      <c r="KSZ1890" s="24"/>
      <c r="KTA1890" s="24"/>
      <c r="KTB1890" s="24"/>
      <c r="KTC1890" s="24"/>
      <c r="KTD1890" s="24"/>
      <c r="KTE1890" s="24"/>
      <c r="KTF1890" s="24"/>
      <c r="KTG1890" s="24"/>
      <c r="KTH1890" s="24"/>
      <c r="KTI1890" s="24"/>
      <c r="KTJ1890" s="24"/>
      <c r="KTK1890" s="24"/>
      <c r="KTL1890" s="24"/>
      <c r="KTM1890" s="24"/>
      <c r="KTN1890" s="24"/>
      <c r="KTO1890" s="24"/>
      <c r="KTP1890" s="24"/>
      <c r="KTQ1890" s="24"/>
      <c r="KTR1890" s="24"/>
      <c r="KTS1890" s="24"/>
      <c r="KTT1890" s="24"/>
      <c r="KTU1890" s="24"/>
      <c r="KTV1890" s="24"/>
      <c r="KTW1890" s="24"/>
      <c r="KTX1890" s="24"/>
      <c r="KTY1890" s="24"/>
      <c r="KTZ1890" s="24"/>
      <c r="KUA1890" s="24"/>
      <c r="KUB1890" s="24"/>
      <c r="KUC1890" s="24"/>
      <c r="KUD1890" s="24"/>
      <c r="KUE1890" s="24"/>
      <c r="KUF1890" s="24"/>
      <c r="KUG1890" s="24"/>
      <c r="KUH1890" s="24"/>
      <c r="KUI1890" s="24"/>
      <c r="KUJ1890" s="24"/>
      <c r="KUK1890" s="24"/>
      <c r="KUL1890" s="24"/>
      <c r="KUM1890" s="24"/>
      <c r="KUN1890" s="24"/>
      <c r="KUO1890" s="24"/>
      <c r="KUP1890" s="24"/>
      <c r="KUQ1890" s="24"/>
      <c r="KUR1890" s="24"/>
      <c r="KUS1890" s="24"/>
      <c r="KUT1890" s="24"/>
      <c r="KUU1890" s="24"/>
      <c r="KUV1890" s="24"/>
      <c r="KUW1890" s="24"/>
      <c r="KUX1890" s="24"/>
      <c r="KUY1890" s="24"/>
      <c r="KUZ1890" s="24"/>
      <c r="KVA1890" s="24"/>
      <c r="KVB1890" s="24"/>
      <c r="KVC1890" s="24"/>
      <c r="KVD1890" s="24"/>
      <c r="KVE1890" s="24"/>
      <c r="KVF1890" s="24"/>
      <c r="KVG1890" s="24"/>
      <c r="KVH1890" s="24"/>
      <c r="KVI1890" s="24"/>
      <c r="KVJ1890" s="24"/>
      <c r="KVK1890" s="24"/>
      <c r="KVL1890" s="24"/>
      <c r="KVM1890" s="24"/>
      <c r="KVN1890" s="24"/>
      <c r="KVO1890" s="24"/>
      <c r="KVP1890" s="24"/>
      <c r="KVQ1890" s="24"/>
      <c r="KVR1890" s="24"/>
      <c r="KVS1890" s="24"/>
      <c r="KVT1890" s="24"/>
      <c r="KVU1890" s="24"/>
      <c r="KVV1890" s="24"/>
      <c r="KVW1890" s="24"/>
      <c r="KVX1890" s="24"/>
      <c r="KVY1890" s="24"/>
      <c r="KVZ1890" s="24"/>
      <c r="KWA1890" s="24"/>
      <c r="KWB1890" s="24"/>
      <c r="KWC1890" s="24"/>
      <c r="KWD1890" s="24"/>
      <c r="KWE1890" s="24"/>
      <c r="KWF1890" s="24"/>
      <c r="KWG1890" s="24"/>
      <c r="KWH1890" s="24"/>
      <c r="KWI1890" s="24"/>
      <c r="KWJ1890" s="24"/>
      <c r="KWK1890" s="24"/>
      <c r="KWL1890" s="24"/>
      <c r="KWM1890" s="24"/>
      <c r="KWN1890" s="24"/>
      <c r="KWO1890" s="24"/>
      <c r="KWP1890" s="24"/>
      <c r="KWQ1890" s="24"/>
      <c r="KWR1890" s="24"/>
      <c r="KWS1890" s="24"/>
      <c r="KWT1890" s="24"/>
      <c r="KWU1890" s="24"/>
      <c r="KWV1890" s="24"/>
      <c r="KWW1890" s="24"/>
      <c r="KWX1890" s="24"/>
      <c r="KWY1890" s="24"/>
      <c r="KWZ1890" s="24"/>
      <c r="KXA1890" s="24"/>
      <c r="KXB1890" s="24"/>
      <c r="KXC1890" s="24"/>
      <c r="KXD1890" s="24"/>
      <c r="KXE1890" s="24"/>
      <c r="KXF1890" s="24"/>
      <c r="KXG1890" s="24"/>
      <c r="KXH1890" s="24"/>
      <c r="KXI1890" s="24"/>
      <c r="KXJ1890" s="24"/>
      <c r="KXK1890" s="24"/>
      <c r="KXL1890" s="24"/>
      <c r="KXM1890" s="24"/>
      <c r="KXN1890" s="24"/>
      <c r="KXO1890" s="24"/>
      <c r="KXP1890" s="24"/>
      <c r="KXQ1890" s="24"/>
      <c r="KXR1890" s="24"/>
      <c r="KXS1890" s="24"/>
      <c r="KXT1890" s="24"/>
      <c r="KXU1890" s="24"/>
      <c r="KXV1890" s="24"/>
      <c r="KXW1890" s="24"/>
      <c r="KXX1890" s="24"/>
      <c r="KXY1890" s="24"/>
      <c r="KXZ1890" s="24"/>
      <c r="KYA1890" s="24"/>
      <c r="KYB1890" s="24"/>
      <c r="KYC1890" s="24"/>
      <c r="KYD1890" s="24"/>
      <c r="KYE1890" s="24"/>
      <c r="KYF1890" s="24"/>
      <c r="KYG1890" s="24"/>
      <c r="KYH1890" s="24"/>
      <c r="KYI1890" s="24"/>
      <c r="KYJ1890" s="24"/>
      <c r="KYK1890" s="24"/>
      <c r="KYL1890" s="24"/>
      <c r="KYM1890" s="24"/>
      <c r="KYN1890" s="24"/>
      <c r="KYO1890" s="24"/>
      <c r="KYP1890" s="24"/>
      <c r="KYQ1890" s="24"/>
      <c r="KYR1890" s="24"/>
      <c r="KYS1890" s="24"/>
      <c r="KYT1890" s="24"/>
      <c r="KYU1890" s="24"/>
      <c r="KYV1890" s="24"/>
      <c r="KYW1890" s="24"/>
      <c r="KYX1890" s="24"/>
      <c r="KYY1890" s="24"/>
      <c r="KYZ1890" s="24"/>
      <c r="KZA1890" s="24"/>
      <c r="KZB1890" s="24"/>
      <c r="KZC1890" s="24"/>
      <c r="KZD1890" s="24"/>
      <c r="KZE1890" s="24"/>
      <c r="KZF1890" s="24"/>
      <c r="KZG1890" s="24"/>
      <c r="KZH1890" s="24"/>
      <c r="KZI1890" s="24"/>
      <c r="KZJ1890" s="24"/>
      <c r="KZK1890" s="24"/>
      <c r="KZL1890" s="24"/>
      <c r="KZM1890" s="24"/>
      <c r="KZN1890" s="24"/>
      <c r="KZO1890" s="24"/>
      <c r="KZP1890" s="24"/>
      <c r="KZQ1890" s="24"/>
      <c r="KZR1890" s="24"/>
      <c r="KZS1890" s="24"/>
      <c r="KZT1890" s="24"/>
      <c r="KZU1890" s="24"/>
      <c r="KZV1890" s="24"/>
      <c r="KZW1890" s="24"/>
      <c r="KZX1890" s="24"/>
      <c r="KZY1890" s="24"/>
      <c r="KZZ1890" s="24"/>
      <c r="LAA1890" s="24"/>
      <c r="LAB1890" s="24"/>
      <c r="LAC1890" s="24"/>
      <c r="LAD1890" s="24"/>
      <c r="LAE1890" s="24"/>
      <c r="LAF1890" s="24"/>
      <c r="LAG1890" s="24"/>
      <c r="LAH1890" s="24"/>
      <c r="LAI1890" s="24"/>
      <c r="LAJ1890" s="24"/>
      <c r="LAK1890" s="24"/>
      <c r="LAL1890" s="24"/>
      <c r="LAM1890" s="24"/>
      <c r="LAN1890" s="24"/>
      <c r="LAO1890" s="24"/>
      <c r="LAP1890" s="24"/>
      <c r="LAQ1890" s="24"/>
      <c r="LAR1890" s="24"/>
      <c r="LAS1890" s="24"/>
      <c r="LAT1890" s="24"/>
      <c r="LAU1890" s="24"/>
      <c r="LAV1890" s="24"/>
      <c r="LAW1890" s="24"/>
      <c r="LAX1890" s="24"/>
      <c r="LAY1890" s="24"/>
      <c r="LAZ1890" s="24"/>
      <c r="LBA1890" s="24"/>
      <c r="LBB1890" s="24"/>
      <c r="LBC1890" s="24"/>
      <c r="LBD1890" s="24"/>
      <c r="LBE1890" s="24"/>
      <c r="LBF1890" s="24"/>
      <c r="LBG1890" s="24"/>
      <c r="LBH1890" s="24"/>
      <c r="LBI1890" s="24"/>
      <c r="LBJ1890" s="24"/>
      <c r="LBK1890" s="24"/>
      <c r="LBL1890" s="24"/>
      <c r="LBM1890" s="24"/>
      <c r="LBN1890" s="24"/>
      <c r="LBO1890" s="24"/>
      <c r="LBP1890" s="24"/>
      <c r="LBQ1890" s="24"/>
      <c r="LBR1890" s="24"/>
      <c r="LBS1890" s="24"/>
      <c r="LBT1890" s="24"/>
      <c r="LBU1890" s="24"/>
      <c r="LBV1890" s="24"/>
      <c r="LBW1890" s="24"/>
      <c r="LBX1890" s="24"/>
      <c r="LBY1890" s="24"/>
      <c r="LBZ1890" s="24"/>
      <c r="LCA1890" s="24"/>
      <c r="LCB1890" s="24"/>
      <c r="LCC1890" s="24"/>
      <c r="LCD1890" s="24"/>
      <c r="LCE1890" s="24"/>
      <c r="LCF1890" s="24"/>
      <c r="LCG1890" s="24"/>
      <c r="LCH1890" s="24"/>
      <c r="LCI1890" s="24"/>
      <c r="LCJ1890" s="24"/>
      <c r="LCK1890" s="24"/>
      <c r="LCL1890" s="24"/>
      <c r="LCM1890" s="24"/>
      <c r="LCN1890" s="24"/>
      <c r="LCO1890" s="24"/>
      <c r="LCP1890" s="24"/>
      <c r="LCQ1890" s="24"/>
      <c r="LCR1890" s="24"/>
      <c r="LCS1890" s="24"/>
      <c r="LCT1890" s="24"/>
      <c r="LCU1890" s="24"/>
      <c r="LCV1890" s="24"/>
      <c r="LCW1890" s="24"/>
      <c r="LCX1890" s="24"/>
      <c r="LCY1890" s="24"/>
      <c r="LCZ1890" s="24"/>
      <c r="LDA1890" s="24"/>
      <c r="LDB1890" s="24"/>
      <c r="LDC1890" s="24"/>
      <c r="LDD1890" s="24"/>
      <c r="LDE1890" s="24"/>
      <c r="LDF1890" s="24"/>
      <c r="LDG1890" s="24"/>
      <c r="LDH1890" s="24"/>
      <c r="LDI1890" s="24"/>
      <c r="LDJ1890" s="24"/>
      <c r="LDK1890" s="24"/>
      <c r="LDL1890" s="24"/>
      <c r="LDM1890" s="24"/>
      <c r="LDN1890" s="24"/>
      <c r="LDO1890" s="24"/>
      <c r="LDP1890" s="24"/>
      <c r="LDQ1890" s="24"/>
      <c r="LDR1890" s="24"/>
      <c r="LDS1890" s="24"/>
      <c r="LDT1890" s="24"/>
      <c r="LDU1890" s="24"/>
      <c r="LDV1890" s="24"/>
      <c r="LDW1890" s="24"/>
      <c r="LDX1890" s="24"/>
      <c r="LDY1890" s="24"/>
      <c r="LDZ1890" s="24"/>
      <c r="LEA1890" s="24"/>
      <c r="LEB1890" s="24"/>
      <c r="LEC1890" s="24"/>
      <c r="LED1890" s="24"/>
      <c r="LEE1890" s="24"/>
      <c r="LEF1890" s="24"/>
      <c r="LEG1890" s="24"/>
      <c r="LEH1890" s="24"/>
      <c r="LEI1890" s="24"/>
      <c r="LEJ1890" s="24"/>
      <c r="LEK1890" s="24"/>
      <c r="LEL1890" s="24"/>
      <c r="LEM1890" s="24"/>
      <c r="LEN1890" s="24"/>
      <c r="LEO1890" s="24"/>
      <c r="LEP1890" s="24"/>
      <c r="LEQ1890" s="24"/>
      <c r="LER1890" s="24"/>
      <c r="LES1890" s="24"/>
      <c r="LET1890" s="24"/>
      <c r="LEU1890" s="24"/>
      <c r="LEV1890" s="24"/>
      <c r="LEW1890" s="24"/>
      <c r="LEX1890" s="24"/>
      <c r="LEY1890" s="24"/>
      <c r="LEZ1890" s="24"/>
      <c r="LFA1890" s="24"/>
      <c r="LFB1890" s="24"/>
      <c r="LFC1890" s="24"/>
      <c r="LFD1890" s="24"/>
      <c r="LFE1890" s="24"/>
      <c r="LFF1890" s="24"/>
      <c r="LFG1890" s="24"/>
      <c r="LFH1890" s="24"/>
      <c r="LFI1890" s="24"/>
      <c r="LFJ1890" s="24"/>
      <c r="LFK1890" s="24"/>
      <c r="LFL1890" s="24"/>
      <c r="LFM1890" s="24"/>
      <c r="LFN1890" s="24"/>
      <c r="LFO1890" s="24"/>
      <c r="LFP1890" s="24"/>
      <c r="LFQ1890" s="24"/>
      <c r="LFR1890" s="24"/>
      <c r="LFS1890" s="24"/>
      <c r="LFT1890" s="24"/>
      <c r="LFU1890" s="24"/>
      <c r="LFV1890" s="24"/>
      <c r="LFW1890" s="24"/>
      <c r="LFX1890" s="24"/>
      <c r="LFY1890" s="24"/>
      <c r="LFZ1890" s="24"/>
      <c r="LGA1890" s="24"/>
      <c r="LGB1890" s="24"/>
      <c r="LGC1890" s="24"/>
      <c r="LGD1890" s="24"/>
      <c r="LGE1890" s="24"/>
      <c r="LGF1890" s="24"/>
      <c r="LGG1890" s="24"/>
      <c r="LGH1890" s="24"/>
      <c r="LGI1890" s="24"/>
      <c r="LGJ1890" s="24"/>
      <c r="LGK1890" s="24"/>
      <c r="LGL1890" s="24"/>
      <c r="LGM1890" s="24"/>
      <c r="LGN1890" s="24"/>
      <c r="LGO1890" s="24"/>
      <c r="LGP1890" s="24"/>
      <c r="LGQ1890" s="24"/>
      <c r="LGR1890" s="24"/>
      <c r="LGS1890" s="24"/>
      <c r="LGT1890" s="24"/>
      <c r="LGU1890" s="24"/>
      <c r="LGV1890" s="24"/>
      <c r="LGW1890" s="24"/>
      <c r="LGX1890" s="24"/>
      <c r="LGY1890" s="24"/>
      <c r="LGZ1890" s="24"/>
      <c r="LHA1890" s="24"/>
      <c r="LHB1890" s="24"/>
      <c r="LHC1890" s="24"/>
      <c r="LHD1890" s="24"/>
      <c r="LHE1890" s="24"/>
      <c r="LHF1890" s="24"/>
      <c r="LHG1890" s="24"/>
      <c r="LHH1890" s="24"/>
      <c r="LHI1890" s="24"/>
      <c r="LHJ1890" s="24"/>
      <c r="LHK1890" s="24"/>
      <c r="LHL1890" s="24"/>
      <c r="LHM1890" s="24"/>
      <c r="LHN1890" s="24"/>
      <c r="LHO1890" s="24"/>
      <c r="LHP1890" s="24"/>
      <c r="LHQ1890" s="24"/>
      <c r="LHR1890" s="24"/>
      <c r="LHS1890" s="24"/>
      <c r="LHT1890" s="24"/>
      <c r="LHU1890" s="24"/>
      <c r="LHV1890" s="24"/>
      <c r="LHW1890" s="24"/>
      <c r="LHX1890" s="24"/>
      <c r="LHY1890" s="24"/>
      <c r="LHZ1890" s="24"/>
      <c r="LIA1890" s="24"/>
      <c r="LIB1890" s="24"/>
      <c r="LIC1890" s="24"/>
      <c r="LID1890" s="24"/>
      <c r="LIE1890" s="24"/>
      <c r="LIF1890" s="24"/>
      <c r="LIG1890" s="24"/>
      <c r="LIH1890" s="24"/>
      <c r="LII1890" s="24"/>
      <c r="LIJ1890" s="24"/>
      <c r="LIK1890" s="24"/>
      <c r="LIL1890" s="24"/>
      <c r="LIM1890" s="24"/>
      <c r="LIN1890" s="24"/>
      <c r="LIO1890" s="24"/>
      <c r="LIP1890" s="24"/>
      <c r="LIQ1890" s="24"/>
      <c r="LIR1890" s="24"/>
      <c r="LIS1890" s="24"/>
      <c r="LIT1890" s="24"/>
      <c r="LIU1890" s="24"/>
      <c r="LIV1890" s="24"/>
      <c r="LIW1890" s="24"/>
      <c r="LIX1890" s="24"/>
      <c r="LIY1890" s="24"/>
      <c r="LIZ1890" s="24"/>
      <c r="LJA1890" s="24"/>
      <c r="LJB1890" s="24"/>
      <c r="LJC1890" s="24"/>
      <c r="LJD1890" s="24"/>
      <c r="LJE1890" s="24"/>
      <c r="LJF1890" s="24"/>
      <c r="LJG1890" s="24"/>
      <c r="LJH1890" s="24"/>
      <c r="LJI1890" s="24"/>
      <c r="LJJ1890" s="24"/>
      <c r="LJK1890" s="24"/>
      <c r="LJL1890" s="24"/>
      <c r="LJM1890" s="24"/>
      <c r="LJN1890" s="24"/>
      <c r="LJO1890" s="24"/>
      <c r="LJP1890" s="24"/>
      <c r="LJQ1890" s="24"/>
      <c r="LJR1890" s="24"/>
      <c r="LJS1890" s="24"/>
      <c r="LJT1890" s="24"/>
      <c r="LJU1890" s="24"/>
      <c r="LJV1890" s="24"/>
      <c r="LJW1890" s="24"/>
      <c r="LJX1890" s="24"/>
      <c r="LJY1890" s="24"/>
      <c r="LJZ1890" s="24"/>
      <c r="LKA1890" s="24"/>
      <c r="LKB1890" s="24"/>
      <c r="LKC1890" s="24"/>
      <c r="LKD1890" s="24"/>
      <c r="LKE1890" s="24"/>
      <c r="LKF1890" s="24"/>
      <c r="LKG1890" s="24"/>
      <c r="LKH1890" s="24"/>
      <c r="LKI1890" s="24"/>
      <c r="LKJ1890" s="24"/>
      <c r="LKK1890" s="24"/>
      <c r="LKL1890" s="24"/>
      <c r="LKM1890" s="24"/>
      <c r="LKN1890" s="24"/>
      <c r="LKO1890" s="24"/>
      <c r="LKP1890" s="24"/>
      <c r="LKQ1890" s="24"/>
      <c r="LKR1890" s="24"/>
      <c r="LKS1890" s="24"/>
      <c r="LKT1890" s="24"/>
      <c r="LKU1890" s="24"/>
      <c r="LKV1890" s="24"/>
      <c r="LKW1890" s="24"/>
      <c r="LKX1890" s="24"/>
      <c r="LKY1890" s="24"/>
      <c r="LKZ1890" s="24"/>
      <c r="LLA1890" s="24"/>
      <c r="LLB1890" s="24"/>
      <c r="LLC1890" s="24"/>
      <c r="LLD1890" s="24"/>
      <c r="LLE1890" s="24"/>
      <c r="LLF1890" s="24"/>
      <c r="LLG1890" s="24"/>
      <c r="LLH1890" s="24"/>
      <c r="LLI1890" s="24"/>
      <c r="LLJ1890" s="24"/>
      <c r="LLK1890" s="24"/>
      <c r="LLL1890" s="24"/>
      <c r="LLM1890" s="24"/>
      <c r="LLN1890" s="24"/>
      <c r="LLO1890" s="24"/>
      <c r="LLP1890" s="24"/>
      <c r="LLQ1890" s="24"/>
      <c r="LLR1890" s="24"/>
      <c r="LLS1890" s="24"/>
      <c r="LLT1890" s="24"/>
      <c r="LLU1890" s="24"/>
      <c r="LLV1890" s="24"/>
      <c r="LLW1890" s="24"/>
      <c r="LLX1890" s="24"/>
      <c r="LLY1890" s="24"/>
      <c r="LLZ1890" s="24"/>
      <c r="LMA1890" s="24"/>
      <c r="LMB1890" s="24"/>
      <c r="LMC1890" s="24"/>
      <c r="LMD1890" s="24"/>
      <c r="LME1890" s="24"/>
      <c r="LMF1890" s="24"/>
      <c r="LMG1890" s="24"/>
      <c r="LMH1890" s="24"/>
      <c r="LMI1890" s="24"/>
      <c r="LMJ1890" s="24"/>
      <c r="LMK1890" s="24"/>
      <c r="LML1890" s="24"/>
      <c r="LMM1890" s="24"/>
      <c r="LMN1890" s="24"/>
      <c r="LMO1890" s="24"/>
      <c r="LMP1890" s="24"/>
      <c r="LMQ1890" s="24"/>
      <c r="LMR1890" s="24"/>
      <c r="LMS1890" s="24"/>
      <c r="LMT1890" s="24"/>
      <c r="LMU1890" s="24"/>
      <c r="LMV1890" s="24"/>
      <c r="LMW1890" s="24"/>
      <c r="LMX1890" s="24"/>
      <c r="LMY1890" s="24"/>
      <c r="LMZ1890" s="24"/>
      <c r="LNA1890" s="24"/>
      <c r="LNB1890" s="24"/>
      <c r="LNC1890" s="24"/>
      <c r="LND1890" s="24"/>
      <c r="LNE1890" s="24"/>
      <c r="LNF1890" s="24"/>
      <c r="LNG1890" s="24"/>
      <c r="LNH1890" s="24"/>
      <c r="LNI1890" s="24"/>
      <c r="LNJ1890" s="24"/>
      <c r="LNK1890" s="24"/>
      <c r="LNL1890" s="24"/>
      <c r="LNM1890" s="24"/>
      <c r="LNN1890" s="24"/>
      <c r="LNO1890" s="24"/>
      <c r="LNP1890" s="24"/>
      <c r="LNQ1890" s="24"/>
      <c r="LNR1890" s="24"/>
      <c r="LNS1890" s="24"/>
      <c r="LNT1890" s="24"/>
      <c r="LNU1890" s="24"/>
      <c r="LNV1890" s="24"/>
      <c r="LNW1890" s="24"/>
      <c r="LNX1890" s="24"/>
      <c r="LNY1890" s="24"/>
      <c r="LNZ1890" s="24"/>
      <c r="LOA1890" s="24"/>
      <c r="LOB1890" s="24"/>
      <c r="LOC1890" s="24"/>
      <c r="LOD1890" s="24"/>
      <c r="LOE1890" s="24"/>
      <c r="LOF1890" s="24"/>
      <c r="LOG1890" s="24"/>
      <c r="LOH1890" s="24"/>
      <c r="LOI1890" s="24"/>
      <c r="LOJ1890" s="24"/>
      <c r="LOK1890" s="24"/>
      <c r="LOL1890" s="24"/>
      <c r="LOM1890" s="24"/>
      <c r="LON1890" s="24"/>
      <c r="LOO1890" s="24"/>
      <c r="LOP1890" s="24"/>
      <c r="LOQ1890" s="24"/>
      <c r="LOR1890" s="24"/>
      <c r="LOS1890" s="24"/>
      <c r="LOT1890" s="24"/>
      <c r="LOU1890" s="24"/>
      <c r="LOV1890" s="24"/>
      <c r="LOW1890" s="24"/>
      <c r="LOX1890" s="24"/>
      <c r="LOY1890" s="24"/>
      <c r="LOZ1890" s="24"/>
      <c r="LPA1890" s="24"/>
      <c r="LPB1890" s="24"/>
      <c r="LPC1890" s="24"/>
      <c r="LPD1890" s="24"/>
      <c r="LPE1890" s="24"/>
      <c r="LPF1890" s="24"/>
      <c r="LPG1890" s="24"/>
      <c r="LPH1890" s="24"/>
      <c r="LPI1890" s="24"/>
      <c r="LPJ1890" s="24"/>
      <c r="LPK1890" s="24"/>
      <c r="LPL1890" s="24"/>
      <c r="LPM1890" s="24"/>
      <c r="LPN1890" s="24"/>
      <c r="LPO1890" s="24"/>
      <c r="LPP1890" s="24"/>
      <c r="LPQ1890" s="24"/>
      <c r="LPR1890" s="24"/>
      <c r="LPS1890" s="24"/>
      <c r="LPT1890" s="24"/>
      <c r="LPU1890" s="24"/>
      <c r="LPV1890" s="24"/>
      <c r="LPW1890" s="24"/>
      <c r="LPX1890" s="24"/>
      <c r="LPY1890" s="24"/>
      <c r="LPZ1890" s="24"/>
      <c r="LQA1890" s="24"/>
      <c r="LQB1890" s="24"/>
      <c r="LQC1890" s="24"/>
      <c r="LQD1890" s="24"/>
      <c r="LQE1890" s="24"/>
      <c r="LQF1890" s="24"/>
      <c r="LQG1890" s="24"/>
      <c r="LQH1890" s="24"/>
      <c r="LQI1890" s="24"/>
      <c r="LQJ1890" s="24"/>
      <c r="LQK1890" s="24"/>
      <c r="LQL1890" s="24"/>
      <c r="LQM1890" s="24"/>
      <c r="LQN1890" s="24"/>
      <c r="LQO1890" s="24"/>
      <c r="LQP1890" s="24"/>
      <c r="LQQ1890" s="24"/>
      <c r="LQR1890" s="24"/>
      <c r="LQS1890" s="24"/>
      <c r="LQT1890" s="24"/>
      <c r="LQU1890" s="24"/>
      <c r="LQV1890" s="24"/>
      <c r="LQW1890" s="24"/>
      <c r="LQX1890" s="24"/>
      <c r="LQY1890" s="24"/>
      <c r="LQZ1890" s="24"/>
      <c r="LRA1890" s="24"/>
      <c r="LRB1890" s="24"/>
      <c r="LRC1890" s="24"/>
      <c r="LRD1890" s="24"/>
      <c r="LRE1890" s="24"/>
      <c r="LRF1890" s="24"/>
      <c r="LRG1890" s="24"/>
      <c r="LRH1890" s="24"/>
      <c r="LRI1890" s="24"/>
      <c r="LRJ1890" s="24"/>
      <c r="LRK1890" s="24"/>
      <c r="LRL1890" s="24"/>
      <c r="LRM1890" s="24"/>
      <c r="LRN1890" s="24"/>
      <c r="LRO1890" s="24"/>
      <c r="LRP1890" s="24"/>
      <c r="LRQ1890" s="24"/>
      <c r="LRR1890" s="24"/>
      <c r="LRS1890" s="24"/>
      <c r="LRT1890" s="24"/>
      <c r="LRU1890" s="24"/>
      <c r="LRV1890" s="24"/>
      <c r="LRW1890" s="24"/>
      <c r="LRX1890" s="24"/>
      <c r="LRY1890" s="24"/>
      <c r="LRZ1890" s="24"/>
      <c r="LSA1890" s="24"/>
      <c r="LSB1890" s="24"/>
      <c r="LSC1890" s="24"/>
      <c r="LSD1890" s="24"/>
      <c r="LSE1890" s="24"/>
      <c r="LSF1890" s="24"/>
      <c r="LSG1890" s="24"/>
      <c r="LSH1890" s="24"/>
      <c r="LSI1890" s="24"/>
      <c r="LSJ1890" s="24"/>
      <c r="LSK1890" s="24"/>
      <c r="LSL1890" s="24"/>
      <c r="LSM1890" s="24"/>
      <c r="LSN1890" s="24"/>
      <c r="LSO1890" s="24"/>
      <c r="LSP1890" s="24"/>
      <c r="LSQ1890" s="24"/>
      <c r="LSR1890" s="24"/>
      <c r="LSS1890" s="24"/>
      <c r="LST1890" s="24"/>
      <c r="LSU1890" s="24"/>
      <c r="LSV1890" s="24"/>
      <c r="LSW1890" s="24"/>
      <c r="LSX1890" s="24"/>
      <c r="LSY1890" s="24"/>
      <c r="LSZ1890" s="24"/>
      <c r="LTA1890" s="24"/>
      <c r="LTB1890" s="24"/>
      <c r="LTC1890" s="24"/>
      <c r="LTD1890" s="24"/>
      <c r="LTE1890" s="24"/>
      <c r="LTF1890" s="24"/>
      <c r="LTG1890" s="24"/>
      <c r="LTH1890" s="24"/>
      <c r="LTI1890" s="24"/>
      <c r="LTJ1890" s="24"/>
      <c r="LTK1890" s="24"/>
      <c r="LTL1890" s="24"/>
      <c r="LTM1890" s="24"/>
      <c r="LTN1890" s="24"/>
      <c r="LTO1890" s="24"/>
      <c r="LTP1890" s="24"/>
      <c r="LTQ1890" s="24"/>
      <c r="LTR1890" s="24"/>
      <c r="LTS1890" s="24"/>
      <c r="LTT1890" s="24"/>
      <c r="LTU1890" s="24"/>
      <c r="LTV1890" s="24"/>
      <c r="LTW1890" s="24"/>
      <c r="LTX1890" s="24"/>
      <c r="LTY1890" s="24"/>
      <c r="LTZ1890" s="24"/>
      <c r="LUA1890" s="24"/>
      <c r="LUB1890" s="24"/>
      <c r="LUC1890" s="24"/>
      <c r="LUD1890" s="24"/>
      <c r="LUE1890" s="24"/>
      <c r="LUF1890" s="24"/>
      <c r="LUG1890" s="24"/>
      <c r="LUH1890" s="24"/>
      <c r="LUI1890" s="24"/>
      <c r="LUJ1890" s="24"/>
      <c r="LUK1890" s="24"/>
      <c r="LUL1890" s="24"/>
      <c r="LUM1890" s="24"/>
      <c r="LUN1890" s="24"/>
      <c r="LUO1890" s="24"/>
      <c r="LUP1890" s="24"/>
      <c r="LUQ1890" s="24"/>
      <c r="LUR1890" s="24"/>
      <c r="LUS1890" s="24"/>
      <c r="LUT1890" s="24"/>
      <c r="LUU1890" s="24"/>
      <c r="LUV1890" s="24"/>
      <c r="LUW1890" s="24"/>
      <c r="LUX1890" s="24"/>
      <c r="LUY1890" s="24"/>
      <c r="LUZ1890" s="24"/>
      <c r="LVA1890" s="24"/>
      <c r="LVB1890" s="24"/>
      <c r="LVC1890" s="24"/>
      <c r="LVD1890" s="24"/>
      <c r="LVE1890" s="24"/>
      <c r="LVF1890" s="24"/>
      <c r="LVG1890" s="24"/>
      <c r="LVH1890" s="24"/>
      <c r="LVI1890" s="24"/>
      <c r="LVJ1890" s="24"/>
      <c r="LVK1890" s="24"/>
      <c r="LVL1890" s="24"/>
      <c r="LVM1890" s="24"/>
      <c r="LVN1890" s="24"/>
      <c r="LVO1890" s="24"/>
      <c r="LVP1890" s="24"/>
      <c r="LVQ1890" s="24"/>
      <c r="LVR1890" s="24"/>
      <c r="LVS1890" s="24"/>
      <c r="LVT1890" s="24"/>
      <c r="LVU1890" s="24"/>
      <c r="LVV1890" s="24"/>
      <c r="LVW1890" s="24"/>
      <c r="LVX1890" s="24"/>
      <c r="LVY1890" s="24"/>
      <c r="LVZ1890" s="24"/>
      <c r="LWA1890" s="24"/>
      <c r="LWB1890" s="24"/>
      <c r="LWC1890" s="24"/>
      <c r="LWD1890" s="24"/>
      <c r="LWE1890" s="24"/>
      <c r="LWF1890" s="24"/>
      <c r="LWG1890" s="24"/>
      <c r="LWH1890" s="24"/>
      <c r="LWI1890" s="24"/>
      <c r="LWJ1890" s="24"/>
      <c r="LWK1890" s="24"/>
      <c r="LWL1890" s="24"/>
      <c r="LWM1890" s="24"/>
      <c r="LWN1890" s="24"/>
      <c r="LWO1890" s="24"/>
      <c r="LWP1890" s="24"/>
      <c r="LWQ1890" s="24"/>
      <c r="LWR1890" s="24"/>
      <c r="LWS1890" s="24"/>
      <c r="LWT1890" s="24"/>
      <c r="LWU1890" s="24"/>
      <c r="LWV1890" s="24"/>
      <c r="LWW1890" s="24"/>
      <c r="LWX1890" s="24"/>
      <c r="LWY1890" s="24"/>
      <c r="LWZ1890" s="24"/>
      <c r="LXA1890" s="24"/>
      <c r="LXB1890" s="24"/>
      <c r="LXC1890" s="24"/>
      <c r="LXD1890" s="24"/>
      <c r="LXE1890" s="24"/>
      <c r="LXF1890" s="24"/>
      <c r="LXG1890" s="24"/>
      <c r="LXH1890" s="24"/>
      <c r="LXI1890" s="24"/>
      <c r="LXJ1890" s="24"/>
      <c r="LXK1890" s="24"/>
      <c r="LXL1890" s="24"/>
      <c r="LXM1890" s="24"/>
      <c r="LXN1890" s="24"/>
      <c r="LXO1890" s="24"/>
      <c r="LXP1890" s="24"/>
      <c r="LXQ1890" s="24"/>
      <c r="LXR1890" s="24"/>
      <c r="LXS1890" s="24"/>
      <c r="LXT1890" s="24"/>
      <c r="LXU1890" s="24"/>
      <c r="LXV1890" s="24"/>
      <c r="LXW1890" s="24"/>
      <c r="LXX1890" s="24"/>
      <c r="LXY1890" s="24"/>
      <c r="LXZ1890" s="24"/>
      <c r="LYA1890" s="24"/>
      <c r="LYB1890" s="24"/>
      <c r="LYC1890" s="24"/>
      <c r="LYD1890" s="24"/>
      <c r="LYE1890" s="24"/>
      <c r="LYF1890" s="24"/>
      <c r="LYG1890" s="24"/>
      <c r="LYH1890" s="24"/>
      <c r="LYI1890" s="24"/>
      <c r="LYJ1890" s="24"/>
      <c r="LYK1890" s="24"/>
      <c r="LYL1890" s="24"/>
      <c r="LYM1890" s="24"/>
      <c r="LYN1890" s="24"/>
      <c r="LYO1890" s="24"/>
      <c r="LYP1890" s="24"/>
      <c r="LYQ1890" s="24"/>
      <c r="LYR1890" s="24"/>
      <c r="LYS1890" s="24"/>
      <c r="LYT1890" s="24"/>
      <c r="LYU1890" s="24"/>
      <c r="LYV1890" s="24"/>
      <c r="LYW1890" s="24"/>
      <c r="LYX1890" s="24"/>
      <c r="LYY1890" s="24"/>
      <c r="LYZ1890" s="24"/>
      <c r="LZA1890" s="24"/>
      <c r="LZB1890" s="24"/>
      <c r="LZC1890" s="24"/>
      <c r="LZD1890" s="24"/>
      <c r="LZE1890" s="24"/>
      <c r="LZF1890" s="24"/>
      <c r="LZG1890" s="24"/>
      <c r="LZH1890" s="24"/>
      <c r="LZI1890" s="24"/>
      <c r="LZJ1890" s="24"/>
      <c r="LZK1890" s="24"/>
      <c r="LZL1890" s="24"/>
      <c r="LZM1890" s="24"/>
      <c r="LZN1890" s="24"/>
      <c r="LZO1890" s="24"/>
      <c r="LZP1890" s="24"/>
      <c r="LZQ1890" s="24"/>
      <c r="LZR1890" s="24"/>
      <c r="LZS1890" s="24"/>
      <c r="LZT1890" s="24"/>
      <c r="LZU1890" s="24"/>
      <c r="LZV1890" s="24"/>
      <c r="LZW1890" s="24"/>
      <c r="LZX1890" s="24"/>
      <c r="LZY1890" s="24"/>
      <c r="LZZ1890" s="24"/>
      <c r="MAA1890" s="24"/>
      <c r="MAB1890" s="24"/>
      <c r="MAC1890" s="24"/>
      <c r="MAD1890" s="24"/>
      <c r="MAE1890" s="24"/>
      <c r="MAF1890" s="24"/>
      <c r="MAG1890" s="24"/>
      <c r="MAH1890" s="24"/>
      <c r="MAI1890" s="24"/>
      <c r="MAJ1890" s="24"/>
      <c r="MAK1890" s="24"/>
      <c r="MAL1890" s="24"/>
      <c r="MAM1890" s="24"/>
      <c r="MAN1890" s="24"/>
      <c r="MAO1890" s="24"/>
      <c r="MAP1890" s="24"/>
      <c r="MAQ1890" s="24"/>
      <c r="MAR1890" s="24"/>
      <c r="MAS1890" s="24"/>
      <c r="MAT1890" s="24"/>
      <c r="MAU1890" s="24"/>
      <c r="MAV1890" s="24"/>
      <c r="MAW1890" s="24"/>
      <c r="MAX1890" s="24"/>
      <c r="MAY1890" s="24"/>
      <c r="MAZ1890" s="24"/>
      <c r="MBA1890" s="24"/>
      <c r="MBB1890" s="24"/>
      <c r="MBC1890" s="24"/>
      <c r="MBD1890" s="24"/>
      <c r="MBE1890" s="24"/>
      <c r="MBF1890" s="24"/>
      <c r="MBG1890" s="24"/>
      <c r="MBH1890" s="24"/>
      <c r="MBI1890" s="24"/>
      <c r="MBJ1890" s="24"/>
      <c r="MBK1890" s="24"/>
      <c r="MBL1890" s="24"/>
      <c r="MBM1890" s="24"/>
      <c r="MBN1890" s="24"/>
      <c r="MBO1890" s="24"/>
      <c r="MBP1890" s="24"/>
      <c r="MBQ1890" s="24"/>
      <c r="MBR1890" s="24"/>
      <c r="MBS1890" s="24"/>
      <c r="MBT1890" s="24"/>
      <c r="MBU1890" s="24"/>
      <c r="MBV1890" s="24"/>
      <c r="MBW1890" s="24"/>
      <c r="MBX1890" s="24"/>
      <c r="MBY1890" s="24"/>
      <c r="MBZ1890" s="24"/>
      <c r="MCA1890" s="24"/>
      <c r="MCB1890" s="24"/>
      <c r="MCC1890" s="24"/>
      <c r="MCD1890" s="24"/>
      <c r="MCE1890" s="24"/>
      <c r="MCF1890" s="24"/>
      <c r="MCG1890" s="24"/>
      <c r="MCH1890" s="24"/>
      <c r="MCI1890" s="24"/>
      <c r="MCJ1890" s="24"/>
      <c r="MCK1890" s="24"/>
      <c r="MCL1890" s="24"/>
      <c r="MCM1890" s="24"/>
      <c r="MCN1890" s="24"/>
      <c r="MCO1890" s="24"/>
      <c r="MCP1890" s="24"/>
      <c r="MCQ1890" s="24"/>
      <c r="MCR1890" s="24"/>
      <c r="MCS1890" s="24"/>
      <c r="MCT1890" s="24"/>
      <c r="MCU1890" s="24"/>
      <c r="MCV1890" s="24"/>
      <c r="MCW1890" s="24"/>
      <c r="MCX1890" s="24"/>
      <c r="MCY1890" s="24"/>
      <c r="MCZ1890" s="24"/>
      <c r="MDA1890" s="24"/>
      <c r="MDB1890" s="24"/>
      <c r="MDC1890" s="24"/>
      <c r="MDD1890" s="24"/>
      <c r="MDE1890" s="24"/>
      <c r="MDF1890" s="24"/>
      <c r="MDG1890" s="24"/>
      <c r="MDH1890" s="24"/>
      <c r="MDI1890" s="24"/>
      <c r="MDJ1890" s="24"/>
      <c r="MDK1890" s="24"/>
      <c r="MDL1890" s="24"/>
      <c r="MDM1890" s="24"/>
      <c r="MDN1890" s="24"/>
      <c r="MDO1890" s="24"/>
      <c r="MDP1890" s="24"/>
      <c r="MDQ1890" s="24"/>
      <c r="MDR1890" s="24"/>
      <c r="MDS1890" s="24"/>
      <c r="MDT1890" s="24"/>
      <c r="MDU1890" s="24"/>
      <c r="MDV1890" s="24"/>
      <c r="MDW1890" s="24"/>
      <c r="MDX1890" s="24"/>
      <c r="MDY1890" s="24"/>
      <c r="MDZ1890" s="24"/>
      <c r="MEA1890" s="24"/>
      <c r="MEB1890" s="24"/>
      <c r="MEC1890" s="24"/>
      <c r="MED1890" s="24"/>
      <c r="MEE1890" s="24"/>
      <c r="MEF1890" s="24"/>
      <c r="MEG1890" s="24"/>
      <c r="MEH1890" s="24"/>
      <c r="MEI1890" s="24"/>
      <c r="MEJ1890" s="24"/>
      <c r="MEK1890" s="24"/>
      <c r="MEL1890" s="24"/>
      <c r="MEM1890" s="24"/>
      <c r="MEN1890" s="24"/>
      <c r="MEO1890" s="24"/>
      <c r="MEP1890" s="24"/>
      <c r="MEQ1890" s="24"/>
      <c r="MER1890" s="24"/>
      <c r="MES1890" s="24"/>
      <c r="MET1890" s="24"/>
      <c r="MEU1890" s="24"/>
      <c r="MEV1890" s="24"/>
      <c r="MEW1890" s="24"/>
      <c r="MEX1890" s="24"/>
      <c r="MEY1890" s="24"/>
      <c r="MEZ1890" s="24"/>
      <c r="MFA1890" s="24"/>
      <c r="MFB1890" s="24"/>
      <c r="MFC1890" s="24"/>
      <c r="MFD1890" s="24"/>
      <c r="MFE1890" s="24"/>
      <c r="MFF1890" s="24"/>
      <c r="MFG1890" s="24"/>
      <c r="MFH1890" s="24"/>
      <c r="MFI1890" s="24"/>
      <c r="MFJ1890" s="24"/>
      <c r="MFK1890" s="24"/>
      <c r="MFL1890" s="24"/>
      <c r="MFM1890" s="24"/>
      <c r="MFN1890" s="24"/>
      <c r="MFO1890" s="24"/>
      <c r="MFP1890" s="24"/>
      <c r="MFQ1890" s="24"/>
      <c r="MFR1890" s="24"/>
      <c r="MFS1890" s="24"/>
      <c r="MFT1890" s="24"/>
      <c r="MFU1890" s="24"/>
      <c r="MFV1890" s="24"/>
      <c r="MFW1890" s="24"/>
      <c r="MFX1890" s="24"/>
      <c r="MFY1890" s="24"/>
      <c r="MFZ1890" s="24"/>
      <c r="MGA1890" s="24"/>
      <c r="MGB1890" s="24"/>
      <c r="MGC1890" s="24"/>
      <c r="MGD1890" s="24"/>
      <c r="MGE1890" s="24"/>
      <c r="MGF1890" s="24"/>
      <c r="MGG1890" s="24"/>
      <c r="MGH1890" s="24"/>
      <c r="MGI1890" s="24"/>
      <c r="MGJ1890" s="24"/>
      <c r="MGK1890" s="24"/>
      <c r="MGL1890" s="24"/>
      <c r="MGM1890" s="24"/>
      <c r="MGN1890" s="24"/>
      <c r="MGO1890" s="24"/>
      <c r="MGP1890" s="24"/>
      <c r="MGQ1890" s="24"/>
      <c r="MGR1890" s="24"/>
      <c r="MGS1890" s="24"/>
      <c r="MGT1890" s="24"/>
      <c r="MGU1890" s="24"/>
      <c r="MGV1890" s="24"/>
      <c r="MGW1890" s="24"/>
      <c r="MGX1890" s="24"/>
      <c r="MGY1890" s="24"/>
      <c r="MGZ1890" s="24"/>
      <c r="MHA1890" s="24"/>
      <c r="MHB1890" s="24"/>
      <c r="MHC1890" s="24"/>
      <c r="MHD1890" s="24"/>
      <c r="MHE1890" s="24"/>
      <c r="MHF1890" s="24"/>
      <c r="MHG1890" s="24"/>
      <c r="MHH1890" s="24"/>
      <c r="MHI1890" s="24"/>
      <c r="MHJ1890" s="24"/>
      <c r="MHK1890" s="24"/>
      <c r="MHL1890" s="24"/>
      <c r="MHM1890" s="24"/>
      <c r="MHN1890" s="24"/>
      <c r="MHO1890" s="24"/>
      <c r="MHP1890" s="24"/>
      <c r="MHQ1890" s="24"/>
      <c r="MHR1890" s="24"/>
      <c r="MHS1890" s="24"/>
      <c r="MHT1890" s="24"/>
      <c r="MHU1890" s="24"/>
      <c r="MHV1890" s="24"/>
      <c r="MHW1890" s="24"/>
      <c r="MHX1890" s="24"/>
      <c r="MHY1890" s="24"/>
      <c r="MHZ1890" s="24"/>
      <c r="MIA1890" s="24"/>
      <c r="MIB1890" s="24"/>
      <c r="MIC1890" s="24"/>
      <c r="MID1890" s="24"/>
      <c r="MIE1890" s="24"/>
      <c r="MIF1890" s="24"/>
      <c r="MIG1890" s="24"/>
      <c r="MIH1890" s="24"/>
      <c r="MII1890" s="24"/>
      <c r="MIJ1890" s="24"/>
      <c r="MIK1890" s="24"/>
      <c r="MIL1890" s="24"/>
      <c r="MIM1890" s="24"/>
      <c r="MIN1890" s="24"/>
      <c r="MIO1890" s="24"/>
      <c r="MIP1890" s="24"/>
      <c r="MIQ1890" s="24"/>
      <c r="MIR1890" s="24"/>
      <c r="MIS1890" s="24"/>
      <c r="MIT1890" s="24"/>
      <c r="MIU1890" s="24"/>
      <c r="MIV1890" s="24"/>
      <c r="MIW1890" s="24"/>
      <c r="MIX1890" s="24"/>
      <c r="MIY1890" s="24"/>
      <c r="MIZ1890" s="24"/>
      <c r="MJA1890" s="24"/>
      <c r="MJB1890" s="24"/>
      <c r="MJC1890" s="24"/>
      <c r="MJD1890" s="24"/>
      <c r="MJE1890" s="24"/>
      <c r="MJF1890" s="24"/>
      <c r="MJG1890" s="24"/>
      <c r="MJH1890" s="24"/>
      <c r="MJI1890" s="24"/>
      <c r="MJJ1890" s="24"/>
      <c r="MJK1890" s="24"/>
      <c r="MJL1890" s="24"/>
      <c r="MJM1890" s="24"/>
      <c r="MJN1890" s="24"/>
      <c r="MJO1890" s="24"/>
      <c r="MJP1890" s="24"/>
      <c r="MJQ1890" s="24"/>
      <c r="MJR1890" s="24"/>
      <c r="MJS1890" s="24"/>
      <c r="MJT1890" s="24"/>
      <c r="MJU1890" s="24"/>
      <c r="MJV1890" s="24"/>
      <c r="MJW1890" s="24"/>
      <c r="MJX1890" s="24"/>
      <c r="MJY1890" s="24"/>
      <c r="MJZ1890" s="24"/>
      <c r="MKA1890" s="24"/>
      <c r="MKB1890" s="24"/>
      <c r="MKC1890" s="24"/>
      <c r="MKD1890" s="24"/>
      <c r="MKE1890" s="24"/>
      <c r="MKF1890" s="24"/>
      <c r="MKG1890" s="24"/>
      <c r="MKH1890" s="24"/>
      <c r="MKI1890" s="24"/>
      <c r="MKJ1890" s="24"/>
      <c r="MKK1890" s="24"/>
      <c r="MKL1890" s="24"/>
      <c r="MKM1890" s="24"/>
      <c r="MKN1890" s="24"/>
      <c r="MKO1890" s="24"/>
      <c r="MKP1890" s="24"/>
      <c r="MKQ1890" s="24"/>
      <c r="MKR1890" s="24"/>
      <c r="MKS1890" s="24"/>
      <c r="MKT1890" s="24"/>
      <c r="MKU1890" s="24"/>
      <c r="MKV1890" s="24"/>
      <c r="MKW1890" s="24"/>
      <c r="MKX1890" s="24"/>
      <c r="MKY1890" s="24"/>
      <c r="MKZ1890" s="24"/>
      <c r="MLA1890" s="24"/>
      <c r="MLB1890" s="24"/>
      <c r="MLC1890" s="24"/>
      <c r="MLD1890" s="24"/>
      <c r="MLE1890" s="24"/>
      <c r="MLF1890" s="24"/>
      <c r="MLG1890" s="24"/>
      <c r="MLH1890" s="24"/>
      <c r="MLI1890" s="24"/>
      <c r="MLJ1890" s="24"/>
      <c r="MLK1890" s="24"/>
      <c r="MLL1890" s="24"/>
      <c r="MLM1890" s="24"/>
      <c r="MLN1890" s="24"/>
      <c r="MLO1890" s="24"/>
      <c r="MLP1890" s="24"/>
      <c r="MLQ1890" s="24"/>
      <c r="MLR1890" s="24"/>
      <c r="MLS1890" s="24"/>
      <c r="MLT1890" s="24"/>
      <c r="MLU1890" s="24"/>
      <c r="MLV1890" s="24"/>
      <c r="MLW1890" s="24"/>
      <c r="MLX1890" s="24"/>
      <c r="MLY1890" s="24"/>
      <c r="MLZ1890" s="24"/>
      <c r="MMA1890" s="24"/>
      <c r="MMB1890" s="24"/>
      <c r="MMC1890" s="24"/>
      <c r="MMD1890" s="24"/>
      <c r="MME1890" s="24"/>
      <c r="MMF1890" s="24"/>
      <c r="MMG1890" s="24"/>
      <c r="MMH1890" s="24"/>
      <c r="MMI1890" s="24"/>
      <c r="MMJ1890" s="24"/>
      <c r="MMK1890" s="24"/>
      <c r="MML1890" s="24"/>
      <c r="MMM1890" s="24"/>
      <c r="MMN1890" s="24"/>
      <c r="MMO1890" s="24"/>
      <c r="MMP1890" s="24"/>
      <c r="MMQ1890" s="24"/>
      <c r="MMR1890" s="24"/>
      <c r="MMS1890" s="24"/>
      <c r="MMT1890" s="24"/>
      <c r="MMU1890" s="24"/>
      <c r="MMV1890" s="24"/>
      <c r="MMW1890" s="24"/>
      <c r="MMX1890" s="24"/>
      <c r="MMY1890" s="24"/>
      <c r="MMZ1890" s="24"/>
      <c r="MNA1890" s="24"/>
      <c r="MNB1890" s="24"/>
      <c r="MNC1890" s="24"/>
      <c r="MND1890" s="24"/>
      <c r="MNE1890" s="24"/>
      <c r="MNF1890" s="24"/>
      <c r="MNG1890" s="24"/>
      <c r="MNH1890" s="24"/>
      <c r="MNI1890" s="24"/>
      <c r="MNJ1890" s="24"/>
      <c r="MNK1890" s="24"/>
      <c r="MNL1890" s="24"/>
      <c r="MNM1890" s="24"/>
      <c r="MNN1890" s="24"/>
      <c r="MNO1890" s="24"/>
      <c r="MNP1890" s="24"/>
      <c r="MNQ1890" s="24"/>
      <c r="MNR1890" s="24"/>
      <c r="MNS1890" s="24"/>
      <c r="MNT1890" s="24"/>
      <c r="MNU1890" s="24"/>
      <c r="MNV1890" s="24"/>
      <c r="MNW1890" s="24"/>
      <c r="MNX1890" s="24"/>
      <c r="MNY1890" s="24"/>
      <c r="MNZ1890" s="24"/>
      <c r="MOA1890" s="24"/>
      <c r="MOB1890" s="24"/>
      <c r="MOC1890" s="24"/>
      <c r="MOD1890" s="24"/>
      <c r="MOE1890" s="24"/>
      <c r="MOF1890" s="24"/>
      <c r="MOG1890" s="24"/>
      <c r="MOH1890" s="24"/>
      <c r="MOI1890" s="24"/>
      <c r="MOJ1890" s="24"/>
      <c r="MOK1890" s="24"/>
      <c r="MOL1890" s="24"/>
      <c r="MOM1890" s="24"/>
      <c r="MON1890" s="24"/>
      <c r="MOO1890" s="24"/>
      <c r="MOP1890" s="24"/>
      <c r="MOQ1890" s="24"/>
      <c r="MOR1890" s="24"/>
      <c r="MOS1890" s="24"/>
      <c r="MOT1890" s="24"/>
      <c r="MOU1890" s="24"/>
      <c r="MOV1890" s="24"/>
      <c r="MOW1890" s="24"/>
      <c r="MOX1890" s="24"/>
      <c r="MOY1890" s="24"/>
      <c r="MOZ1890" s="24"/>
      <c r="MPA1890" s="24"/>
      <c r="MPB1890" s="24"/>
      <c r="MPC1890" s="24"/>
      <c r="MPD1890" s="24"/>
      <c r="MPE1890" s="24"/>
      <c r="MPF1890" s="24"/>
      <c r="MPG1890" s="24"/>
      <c r="MPH1890" s="24"/>
      <c r="MPI1890" s="24"/>
      <c r="MPJ1890" s="24"/>
      <c r="MPK1890" s="24"/>
      <c r="MPL1890" s="24"/>
      <c r="MPM1890" s="24"/>
      <c r="MPN1890" s="24"/>
      <c r="MPO1890" s="24"/>
      <c r="MPP1890" s="24"/>
      <c r="MPQ1890" s="24"/>
      <c r="MPR1890" s="24"/>
      <c r="MPS1890" s="24"/>
      <c r="MPT1890" s="24"/>
      <c r="MPU1890" s="24"/>
      <c r="MPV1890" s="24"/>
      <c r="MPW1890" s="24"/>
      <c r="MPX1890" s="24"/>
      <c r="MPY1890" s="24"/>
      <c r="MPZ1890" s="24"/>
      <c r="MQA1890" s="24"/>
      <c r="MQB1890" s="24"/>
      <c r="MQC1890" s="24"/>
      <c r="MQD1890" s="24"/>
      <c r="MQE1890" s="24"/>
      <c r="MQF1890" s="24"/>
      <c r="MQG1890" s="24"/>
      <c r="MQH1890" s="24"/>
      <c r="MQI1890" s="24"/>
      <c r="MQJ1890" s="24"/>
      <c r="MQK1890" s="24"/>
      <c r="MQL1890" s="24"/>
      <c r="MQM1890" s="24"/>
      <c r="MQN1890" s="24"/>
      <c r="MQO1890" s="24"/>
      <c r="MQP1890" s="24"/>
      <c r="MQQ1890" s="24"/>
      <c r="MQR1890" s="24"/>
      <c r="MQS1890" s="24"/>
      <c r="MQT1890" s="24"/>
      <c r="MQU1890" s="24"/>
      <c r="MQV1890" s="24"/>
      <c r="MQW1890" s="24"/>
      <c r="MQX1890" s="24"/>
      <c r="MQY1890" s="24"/>
      <c r="MQZ1890" s="24"/>
      <c r="MRA1890" s="24"/>
      <c r="MRB1890" s="24"/>
      <c r="MRC1890" s="24"/>
      <c r="MRD1890" s="24"/>
      <c r="MRE1890" s="24"/>
      <c r="MRF1890" s="24"/>
      <c r="MRG1890" s="24"/>
      <c r="MRH1890" s="24"/>
      <c r="MRI1890" s="24"/>
      <c r="MRJ1890" s="24"/>
      <c r="MRK1890" s="24"/>
      <c r="MRL1890" s="24"/>
      <c r="MRM1890" s="24"/>
      <c r="MRN1890" s="24"/>
      <c r="MRO1890" s="24"/>
      <c r="MRP1890" s="24"/>
      <c r="MRQ1890" s="24"/>
      <c r="MRR1890" s="24"/>
      <c r="MRS1890" s="24"/>
      <c r="MRT1890" s="24"/>
      <c r="MRU1890" s="24"/>
      <c r="MRV1890" s="24"/>
      <c r="MRW1890" s="24"/>
      <c r="MRX1890" s="24"/>
      <c r="MRY1890" s="24"/>
      <c r="MRZ1890" s="24"/>
      <c r="MSA1890" s="24"/>
      <c r="MSB1890" s="24"/>
      <c r="MSC1890" s="24"/>
      <c r="MSD1890" s="24"/>
      <c r="MSE1890" s="24"/>
      <c r="MSF1890" s="24"/>
      <c r="MSG1890" s="24"/>
      <c r="MSH1890" s="24"/>
      <c r="MSI1890" s="24"/>
      <c r="MSJ1890" s="24"/>
      <c r="MSK1890" s="24"/>
      <c r="MSL1890" s="24"/>
      <c r="MSM1890" s="24"/>
      <c r="MSN1890" s="24"/>
      <c r="MSO1890" s="24"/>
      <c r="MSP1890" s="24"/>
      <c r="MSQ1890" s="24"/>
      <c r="MSR1890" s="24"/>
      <c r="MSS1890" s="24"/>
      <c r="MST1890" s="24"/>
      <c r="MSU1890" s="24"/>
      <c r="MSV1890" s="24"/>
      <c r="MSW1890" s="24"/>
      <c r="MSX1890" s="24"/>
      <c r="MSY1890" s="24"/>
      <c r="MSZ1890" s="24"/>
      <c r="MTA1890" s="24"/>
      <c r="MTB1890" s="24"/>
      <c r="MTC1890" s="24"/>
      <c r="MTD1890" s="24"/>
      <c r="MTE1890" s="24"/>
      <c r="MTF1890" s="24"/>
      <c r="MTG1890" s="24"/>
      <c r="MTH1890" s="24"/>
      <c r="MTI1890" s="24"/>
      <c r="MTJ1890" s="24"/>
      <c r="MTK1890" s="24"/>
      <c r="MTL1890" s="24"/>
      <c r="MTM1890" s="24"/>
      <c r="MTN1890" s="24"/>
      <c r="MTO1890" s="24"/>
      <c r="MTP1890" s="24"/>
      <c r="MTQ1890" s="24"/>
      <c r="MTR1890" s="24"/>
      <c r="MTS1890" s="24"/>
      <c r="MTT1890" s="24"/>
      <c r="MTU1890" s="24"/>
      <c r="MTV1890" s="24"/>
      <c r="MTW1890" s="24"/>
      <c r="MTX1890" s="24"/>
      <c r="MTY1890" s="24"/>
      <c r="MTZ1890" s="24"/>
      <c r="MUA1890" s="24"/>
      <c r="MUB1890" s="24"/>
      <c r="MUC1890" s="24"/>
      <c r="MUD1890" s="24"/>
      <c r="MUE1890" s="24"/>
      <c r="MUF1890" s="24"/>
      <c r="MUG1890" s="24"/>
      <c r="MUH1890" s="24"/>
      <c r="MUI1890" s="24"/>
      <c r="MUJ1890" s="24"/>
      <c r="MUK1890" s="24"/>
      <c r="MUL1890" s="24"/>
      <c r="MUM1890" s="24"/>
      <c r="MUN1890" s="24"/>
      <c r="MUO1890" s="24"/>
      <c r="MUP1890" s="24"/>
      <c r="MUQ1890" s="24"/>
      <c r="MUR1890" s="24"/>
      <c r="MUS1890" s="24"/>
      <c r="MUT1890" s="24"/>
      <c r="MUU1890" s="24"/>
      <c r="MUV1890" s="24"/>
      <c r="MUW1890" s="24"/>
      <c r="MUX1890" s="24"/>
      <c r="MUY1890" s="24"/>
      <c r="MUZ1890" s="24"/>
      <c r="MVA1890" s="24"/>
      <c r="MVB1890" s="24"/>
      <c r="MVC1890" s="24"/>
      <c r="MVD1890" s="24"/>
      <c r="MVE1890" s="24"/>
      <c r="MVF1890" s="24"/>
      <c r="MVG1890" s="24"/>
      <c r="MVH1890" s="24"/>
      <c r="MVI1890" s="24"/>
      <c r="MVJ1890" s="24"/>
      <c r="MVK1890" s="24"/>
      <c r="MVL1890" s="24"/>
      <c r="MVM1890" s="24"/>
      <c r="MVN1890" s="24"/>
      <c r="MVO1890" s="24"/>
      <c r="MVP1890" s="24"/>
      <c r="MVQ1890" s="24"/>
      <c r="MVR1890" s="24"/>
      <c r="MVS1890" s="24"/>
      <c r="MVT1890" s="24"/>
      <c r="MVU1890" s="24"/>
      <c r="MVV1890" s="24"/>
      <c r="MVW1890" s="24"/>
      <c r="MVX1890" s="24"/>
      <c r="MVY1890" s="24"/>
      <c r="MVZ1890" s="24"/>
      <c r="MWA1890" s="24"/>
      <c r="MWB1890" s="24"/>
      <c r="MWC1890" s="24"/>
      <c r="MWD1890" s="24"/>
      <c r="MWE1890" s="24"/>
      <c r="MWF1890" s="24"/>
      <c r="MWG1890" s="24"/>
      <c r="MWH1890" s="24"/>
      <c r="MWI1890" s="24"/>
      <c r="MWJ1890" s="24"/>
      <c r="MWK1890" s="24"/>
      <c r="MWL1890" s="24"/>
      <c r="MWM1890" s="24"/>
      <c r="MWN1890" s="24"/>
      <c r="MWO1890" s="24"/>
      <c r="MWP1890" s="24"/>
      <c r="MWQ1890" s="24"/>
      <c r="MWR1890" s="24"/>
      <c r="MWS1890" s="24"/>
      <c r="MWT1890" s="24"/>
      <c r="MWU1890" s="24"/>
      <c r="MWV1890" s="24"/>
      <c r="MWW1890" s="24"/>
      <c r="MWX1890" s="24"/>
      <c r="MWY1890" s="24"/>
      <c r="MWZ1890" s="24"/>
      <c r="MXA1890" s="24"/>
      <c r="MXB1890" s="24"/>
      <c r="MXC1890" s="24"/>
      <c r="MXD1890" s="24"/>
      <c r="MXE1890" s="24"/>
      <c r="MXF1890" s="24"/>
      <c r="MXG1890" s="24"/>
      <c r="MXH1890" s="24"/>
      <c r="MXI1890" s="24"/>
      <c r="MXJ1890" s="24"/>
      <c r="MXK1890" s="24"/>
      <c r="MXL1890" s="24"/>
      <c r="MXM1890" s="24"/>
      <c r="MXN1890" s="24"/>
      <c r="MXO1890" s="24"/>
      <c r="MXP1890" s="24"/>
      <c r="MXQ1890" s="24"/>
      <c r="MXR1890" s="24"/>
      <c r="MXS1890" s="24"/>
      <c r="MXT1890" s="24"/>
      <c r="MXU1890" s="24"/>
      <c r="MXV1890" s="24"/>
      <c r="MXW1890" s="24"/>
      <c r="MXX1890" s="24"/>
      <c r="MXY1890" s="24"/>
      <c r="MXZ1890" s="24"/>
      <c r="MYA1890" s="24"/>
      <c r="MYB1890" s="24"/>
      <c r="MYC1890" s="24"/>
      <c r="MYD1890" s="24"/>
      <c r="MYE1890" s="24"/>
      <c r="MYF1890" s="24"/>
      <c r="MYG1890" s="24"/>
      <c r="MYH1890" s="24"/>
      <c r="MYI1890" s="24"/>
      <c r="MYJ1890" s="24"/>
      <c r="MYK1890" s="24"/>
      <c r="MYL1890" s="24"/>
      <c r="MYM1890" s="24"/>
      <c r="MYN1890" s="24"/>
      <c r="MYO1890" s="24"/>
      <c r="MYP1890" s="24"/>
      <c r="MYQ1890" s="24"/>
      <c r="MYR1890" s="24"/>
      <c r="MYS1890" s="24"/>
      <c r="MYT1890" s="24"/>
      <c r="MYU1890" s="24"/>
      <c r="MYV1890" s="24"/>
      <c r="MYW1890" s="24"/>
      <c r="MYX1890" s="24"/>
      <c r="MYY1890" s="24"/>
      <c r="MYZ1890" s="24"/>
      <c r="MZA1890" s="24"/>
      <c r="MZB1890" s="24"/>
      <c r="MZC1890" s="24"/>
      <c r="MZD1890" s="24"/>
      <c r="MZE1890" s="24"/>
      <c r="MZF1890" s="24"/>
      <c r="MZG1890" s="24"/>
      <c r="MZH1890" s="24"/>
      <c r="MZI1890" s="24"/>
      <c r="MZJ1890" s="24"/>
      <c r="MZK1890" s="24"/>
      <c r="MZL1890" s="24"/>
      <c r="MZM1890" s="24"/>
      <c r="MZN1890" s="24"/>
      <c r="MZO1890" s="24"/>
      <c r="MZP1890" s="24"/>
      <c r="MZQ1890" s="24"/>
      <c r="MZR1890" s="24"/>
      <c r="MZS1890" s="24"/>
      <c r="MZT1890" s="24"/>
      <c r="MZU1890" s="24"/>
      <c r="MZV1890" s="24"/>
      <c r="MZW1890" s="24"/>
      <c r="MZX1890" s="24"/>
      <c r="MZY1890" s="24"/>
      <c r="MZZ1890" s="24"/>
      <c r="NAA1890" s="24"/>
      <c r="NAB1890" s="24"/>
      <c r="NAC1890" s="24"/>
      <c r="NAD1890" s="24"/>
      <c r="NAE1890" s="24"/>
      <c r="NAF1890" s="24"/>
      <c r="NAG1890" s="24"/>
      <c r="NAH1890" s="24"/>
      <c r="NAI1890" s="24"/>
      <c r="NAJ1890" s="24"/>
      <c r="NAK1890" s="24"/>
      <c r="NAL1890" s="24"/>
      <c r="NAM1890" s="24"/>
      <c r="NAN1890" s="24"/>
      <c r="NAO1890" s="24"/>
      <c r="NAP1890" s="24"/>
      <c r="NAQ1890" s="24"/>
      <c r="NAR1890" s="24"/>
      <c r="NAS1890" s="24"/>
      <c r="NAT1890" s="24"/>
      <c r="NAU1890" s="24"/>
      <c r="NAV1890" s="24"/>
      <c r="NAW1890" s="24"/>
      <c r="NAX1890" s="24"/>
      <c r="NAY1890" s="24"/>
      <c r="NAZ1890" s="24"/>
      <c r="NBA1890" s="24"/>
      <c r="NBB1890" s="24"/>
      <c r="NBC1890" s="24"/>
      <c r="NBD1890" s="24"/>
      <c r="NBE1890" s="24"/>
      <c r="NBF1890" s="24"/>
      <c r="NBG1890" s="24"/>
      <c r="NBH1890" s="24"/>
      <c r="NBI1890" s="24"/>
      <c r="NBJ1890" s="24"/>
      <c r="NBK1890" s="24"/>
      <c r="NBL1890" s="24"/>
      <c r="NBM1890" s="24"/>
      <c r="NBN1890" s="24"/>
      <c r="NBO1890" s="24"/>
      <c r="NBP1890" s="24"/>
      <c r="NBQ1890" s="24"/>
      <c r="NBR1890" s="24"/>
      <c r="NBS1890" s="24"/>
      <c r="NBT1890" s="24"/>
      <c r="NBU1890" s="24"/>
      <c r="NBV1890" s="24"/>
      <c r="NBW1890" s="24"/>
      <c r="NBX1890" s="24"/>
      <c r="NBY1890" s="24"/>
      <c r="NBZ1890" s="24"/>
      <c r="NCA1890" s="24"/>
      <c r="NCB1890" s="24"/>
      <c r="NCC1890" s="24"/>
      <c r="NCD1890" s="24"/>
      <c r="NCE1890" s="24"/>
      <c r="NCF1890" s="24"/>
      <c r="NCG1890" s="24"/>
      <c r="NCH1890" s="24"/>
      <c r="NCI1890" s="24"/>
      <c r="NCJ1890" s="24"/>
      <c r="NCK1890" s="24"/>
      <c r="NCL1890" s="24"/>
      <c r="NCM1890" s="24"/>
      <c r="NCN1890" s="24"/>
      <c r="NCO1890" s="24"/>
      <c r="NCP1890" s="24"/>
      <c r="NCQ1890" s="24"/>
      <c r="NCR1890" s="24"/>
      <c r="NCS1890" s="24"/>
      <c r="NCT1890" s="24"/>
      <c r="NCU1890" s="24"/>
      <c r="NCV1890" s="24"/>
      <c r="NCW1890" s="24"/>
      <c r="NCX1890" s="24"/>
      <c r="NCY1890" s="24"/>
      <c r="NCZ1890" s="24"/>
      <c r="NDA1890" s="24"/>
      <c r="NDB1890" s="24"/>
      <c r="NDC1890" s="24"/>
      <c r="NDD1890" s="24"/>
      <c r="NDE1890" s="24"/>
      <c r="NDF1890" s="24"/>
      <c r="NDG1890" s="24"/>
      <c r="NDH1890" s="24"/>
      <c r="NDI1890" s="24"/>
      <c r="NDJ1890" s="24"/>
      <c r="NDK1890" s="24"/>
      <c r="NDL1890" s="24"/>
      <c r="NDM1890" s="24"/>
      <c r="NDN1890" s="24"/>
      <c r="NDO1890" s="24"/>
      <c r="NDP1890" s="24"/>
      <c r="NDQ1890" s="24"/>
      <c r="NDR1890" s="24"/>
      <c r="NDS1890" s="24"/>
      <c r="NDT1890" s="24"/>
      <c r="NDU1890" s="24"/>
      <c r="NDV1890" s="24"/>
      <c r="NDW1890" s="24"/>
      <c r="NDX1890" s="24"/>
      <c r="NDY1890" s="24"/>
      <c r="NDZ1890" s="24"/>
      <c r="NEA1890" s="24"/>
      <c r="NEB1890" s="24"/>
      <c r="NEC1890" s="24"/>
      <c r="NED1890" s="24"/>
      <c r="NEE1890" s="24"/>
      <c r="NEF1890" s="24"/>
      <c r="NEG1890" s="24"/>
      <c r="NEH1890" s="24"/>
      <c r="NEI1890" s="24"/>
      <c r="NEJ1890" s="24"/>
      <c r="NEK1890" s="24"/>
      <c r="NEL1890" s="24"/>
      <c r="NEM1890" s="24"/>
      <c r="NEN1890" s="24"/>
      <c r="NEO1890" s="24"/>
      <c r="NEP1890" s="24"/>
      <c r="NEQ1890" s="24"/>
      <c r="NER1890" s="24"/>
      <c r="NES1890" s="24"/>
      <c r="NET1890" s="24"/>
      <c r="NEU1890" s="24"/>
      <c r="NEV1890" s="24"/>
      <c r="NEW1890" s="24"/>
      <c r="NEX1890" s="24"/>
      <c r="NEY1890" s="24"/>
      <c r="NEZ1890" s="24"/>
      <c r="NFA1890" s="24"/>
      <c r="NFB1890" s="24"/>
      <c r="NFC1890" s="24"/>
      <c r="NFD1890" s="24"/>
      <c r="NFE1890" s="24"/>
      <c r="NFF1890" s="24"/>
      <c r="NFG1890" s="24"/>
      <c r="NFH1890" s="24"/>
      <c r="NFI1890" s="24"/>
      <c r="NFJ1890" s="24"/>
      <c r="NFK1890" s="24"/>
      <c r="NFL1890" s="24"/>
      <c r="NFM1890" s="24"/>
      <c r="NFN1890" s="24"/>
      <c r="NFO1890" s="24"/>
      <c r="NFP1890" s="24"/>
      <c r="NFQ1890" s="24"/>
      <c r="NFR1890" s="24"/>
      <c r="NFS1890" s="24"/>
      <c r="NFT1890" s="24"/>
      <c r="NFU1890" s="24"/>
      <c r="NFV1890" s="24"/>
      <c r="NFW1890" s="24"/>
      <c r="NFX1890" s="24"/>
      <c r="NFY1890" s="24"/>
      <c r="NFZ1890" s="24"/>
      <c r="NGA1890" s="24"/>
      <c r="NGB1890" s="24"/>
      <c r="NGC1890" s="24"/>
      <c r="NGD1890" s="24"/>
      <c r="NGE1890" s="24"/>
      <c r="NGF1890" s="24"/>
      <c r="NGG1890" s="24"/>
      <c r="NGH1890" s="24"/>
      <c r="NGI1890" s="24"/>
      <c r="NGJ1890" s="24"/>
      <c r="NGK1890" s="24"/>
      <c r="NGL1890" s="24"/>
      <c r="NGM1890" s="24"/>
      <c r="NGN1890" s="24"/>
      <c r="NGO1890" s="24"/>
      <c r="NGP1890" s="24"/>
      <c r="NGQ1890" s="24"/>
      <c r="NGR1890" s="24"/>
      <c r="NGS1890" s="24"/>
      <c r="NGT1890" s="24"/>
      <c r="NGU1890" s="24"/>
      <c r="NGV1890" s="24"/>
      <c r="NGW1890" s="24"/>
      <c r="NGX1890" s="24"/>
      <c r="NGY1890" s="24"/>
      <c r="NGZ1890" s="24"/>
      <c r="NHA1890" s="24"/>
      <c r="NHB1890" s="24"/>
      <c r="NHC1890" s="24"/>
      <c r="NHD1890" s="24"/>
      <c r="NHE1890" s="24"/>
      <c r="NHF1890" s="24"/>
      <c r="NHG1890" s="24"/>
      <c r="NHH1890" s="24"/>
      <c r="NHI1890" s="24"/>
      <c r="NHJ1890" s="24"/>
      <c r="NHK1890" s="24"/>
      <c r="NHL1890" s="24"/>
      <c r="NHM1890" s="24"/>
      <c r="NHN1890" s="24"/>
      <c r="NHO1890" s="24"/>
      <c r="NHP1890" s="24"/>
      <c r="NHQ1890" s="24"/>
      <c r="NHR1890" s="24"/>
      <c r="NHS1890" s="24"/>
      <c r="NHT1890" s="24"/>
      <c r="NHU1890" s="24"/>
      <c r="NHV1890" s="24"/>
      <c r="NHW1890" s="24"/>
      <c r="NHX1890" s="24"/>
      <c r="NHY1890" s="24"/>
      <c r="NHZ1890" s="24"/>
      <c r="NIA1890" s="24"/>
      <c r="NIB1890" s="24"/>
      <c r="NIC1890" s="24"/>
      <c r="NID1890" s="24"/>
      <c r="NIE1890" s="24"/>
      <c r="NIF1890" s="24"/>
      <c r="NIG1890" s="24"/>
      <c r="NIH1890" s="24"/>
      <c r="NII1890" s="24"/>
      <c r="NIJ1890" s="24"/>
      <c r="NIK1890" s="24"/>
      <c r="NIL1890" s="24"/>
      <c r="NIM1890" s="24"/>
      <c r="NIN1890" s="24"/>
      <c r="NIO1890" s="24"/>
      <c r="NIP1890" s="24"/>
      <c r="NIQ1890" s="24"/>
      <c r="NIR1890" s="24"/>
      <c r="NIS1890" s="24"/>
      <c r="NIT1890" s="24"/>
      <c r="NIU1890" s="24"/>
      <c r="NIV1890" s="24"/>
      <c r="NIW1890" s="24"/>
      <c r="NIX1890" s="24"/>
      <c r="NIY1890" s="24"/>
      <c r="NIZ1890" s="24"/>
      <c r="NJA1890" s="24"/>
      <c r="NJB1890" s="24"/>
      <c r="NJC1890" s="24"/>
      <c r="NJD1890" s="24"/>
      <c r="NJE1890" s="24"/>
      <c r="NJF1890" s="24"/>
      <c r="NJG1890" s="24"/>
      <c r="NJH1890" s="24"/>
      <c r="NJI1890" s="24"/>
      <c r="NJJ1890" s="24"/>
      <c r="NJK1890" s="24"/>
      <c r="NJL1890" s="24"/>
      <c r="NJM1890" s="24"/>
      <c r="NJN1890" s="24"/>
      <c r="NJO1890" s="24"/>
      <c r="NJP1890" s="24"/>
      <c r="NJQ1890" s="24"/>
      <c r="NJR1890" s="24"/>
      <c r="NJS1890" s="24"/>
      <c r="NJT1890" s="24"/>
      <c r="NJU1890" s="24"/>
      <c r="NJV1890" s="24"/>
      <c r="NJW1890" s="24"/>
      <c r="NJX1890" s="24"/>
      <c r="NJY1890" s="24"/>
      <c r="NJZ1890" s="24"/>
      <c r="NKA1890" s="24"/>
      <c r="NKB1890" s="24"/>
      <c r="NKC1890" s="24"/>
      <c r="NKD1890" s="24"/>
      <c r="NKE1890" s="24"/>
      <c r="NKF1890" s="24"/>
      <c r="NKG1890" s="24"/>
      <c r="NKH1890" s="24"/>
      <c r="NKI1890" s="24"/>
      <c r="NKJ1890" s="24"/>
      <c r="NKK1890" s="24"/>
      <c r="NKL1890" s="24"/>
      <c r="NKM1890" s="24"/>
      <c r="NKN1890" s="24"/>
      <c r="NKO1890" s="24"/>
      <c r="NKP1890" s="24"/>
      <c r="NKQ1890" s="24"/>
      <c r="NKR1890" s="24"/>
      <c r="NKS1890" s="24"/>
      <c r="NKT1890" s="24"/>
      <c r="NKU1890" s="24"/>
      <c r="NKV1890" s="24"/>
      <c r="NKW1890" s="24"/>
      <c r="NKX1890" s="24"/>
      <c r="NKY1890" s="24"/>
      <c r="NKZ1890" s="24"/>
      <c r="NLA1890" s="24"/>
      <c r="NLB1890" s="24"/>
      <c r="NLC1890" s="24"/>
      <c r="NLD1890" s="24"/>
      <c r="NLE1890" s="24"/>
      <c r="NLF1890" s="24"/>
      <c r="NLG1890" s="24"/>
      <c r="NLH1890" s="24"/>
      <c r="NLI1890" s="24"/>
      <c r="NLJ1890" s="24"/>
      <c r="NLK1890" s="24"/>
      <c r="NLL1890" s="24"/>
      <c r="NLM1890" s="24"/>
      <c r="NLN1890" s="24"/>
      <c r="NLO1890" s="24"/>
      <c r="NLP1890" s="24"/>
      <c r="NLQ1890" s="24"/>
      <c r="NLR1890" s="24"/>
      <c r="NLS1890" s="24"/>
      <c r="NLT1890" s="24"/>
      <c r="NLU1890" s="24"/>
      <c r="NLV1890" s="24"/>
      <c r="NLW1890" s="24"/>
      <c r="NLX1890" s="24"/>
      <c r="NLY1890" s="24"/>
      <c r="NLZ1890" s="24"/>
      <c r="NMA1890" s="24"/>
      <c r="NMB1890" s="24"/>
      <c r="NMC1890" s="24"/>
      <c r="NMD1890" s="24"/>
      <c r="NME1890" s="24"/>
      <c r="NMF1890" s="24"/>
      <c r="NMG1890" s="24"/>
      <c r="NMH1890" s="24"/>
      <c r="NMI1890" s="24"/>
      <c r="NMJ1890" s="24"/>
      <c r="NMK1890" s="24"/>
      <c r="NML1890" s="24"/>
      <c r="NMM1890" s="24"/>
      <c r="NMN1890" s="24"/>
      <c r="NMO1890" s="24"/>
      <c r="NMP1890" s="24"/>
      <c r="NMQ1890" s="24"/>
      <c r="NMR1890" s="24"/>
      <c r="NMS1890" s="24"/>
      <c r="NMT1890" s="24"/>
      <c r="NMU1890" s="24"/>
      <c r="NMV1890" s="24"/>
      <c r="NMW1890" s="24"/>
      <c r="NMX1890" s="24"/>
      <c r="NMY1890" s="24"/>
      <c r="NMZ1890" s="24"/>
      <c r="NNA1890" s="24"/>
      <c r="NNB1890" s="24"/>
      <c r="NNC1890" s="24"/>
      <c r="NND1890" s="24"/>
      <c r="NNE1890" s="24"/>
      <c r="NNF1890" s="24"/>
      <c r="NNG1890" s="24"/>
      <c r="NNH1890" s="24"/>
      <c r="NNI1890" s="24"/>
      <c r="NNJ1890" s="24"/>
      <c r="NNK1890" s="24"/>
      <c r="NNL1890" s="24"/>
      <c r="NNM1890" s="24"/>
      <c r="NNN1890" s="24"/>
      <c r="NNO1890" s="24"/>
      <c r="NNP1890" s="24"/>
      <c r="NNQ1890" s="24"/>
      <c r="NNR1890" s="24"/>
      <c r="NNS1890" s="24"/>
      <c r="NNT1890" s="24"/>
      <c r="NNU1890" s="24"/>
      <c r="NNV1890" s="24"/>
      <c r="NNW1890" s="24"/>
      <c r="NNX1890" s="24"/>
      <c r="NNY1890" s="24"/>
      <c r="NNZ1890" s="24"/>
      <c r="NOA1890" s="24"/>
      <c r="NOB1890" s="24"/>
      <c r="NOC1890" s="24"/>
      <c r="NOD1890" s="24"/>
      <c r="NOE1890" s="24"/>
      <c r="NOF1890" s="24"/>
      <c r="NOG1890" s="24"/>
      <c r="NOH1890" s="24"/>
      <c r="NOI1890" s="24"/>
      <c r="NOJ1890" s="24"/>
      <c r="NOK1890" s="24"/>
      <c r="NOL1890" s="24"/>
      <c r="NOM1890" s="24"/>
      <c r="NON1890" s="24"/>
      <c r="NOO1890" s="24"/>
      <c r="NOP1890" s="24"/>
      <c r="NOQ1890" s="24"/>
      <c r="NOR1890" s="24"/>
      <c r="NOS1890" s="24"/>
      <c r="NOT1890" s="24"/>
      <c r="NOU1890" s="24"/>
      <c r="NOV1890" s="24"/>
      <c r="NOW1890" s="24"/>
      <c r="NOX1890" s="24"/>
      <c r="NOY1890" s="24"/>
      <c r="NOZ1890" s="24"/>
      <c r="NPA1890" s="24"/>
      <c r="NPB1890" s="24"/>
      <c r="NPC1890" s="24"/>
      <c r="NPD1890" s="24"/>
      <c r="NPE1890" s="24"/>
      <c r="NPF1890" s="24"/>
      <c r="NPG1890" s="24"/>
      <c r="NPH1890" s="24"/>
      <c r="NPI1890" s="24"/>
      <c r="NPJ1890" s="24"/>
      <c r="NPK1890" s="24"/>
      <c r="NPL1890" s="24"/>
      <c r="NPM1890" s="24"/>
      <c r="NPN1890" s="24"/>
      <c r="NPO1890" s="24"/>
      <c r="NPP1890" s="24"/>
      <c r="NPQ1890" s="24"/>
      <c r="NPR1890" s="24"/>
      <c r="NPS1890" s="24"/>
      <c r="NPT1890" s="24"/>
      <c r="NPU1890" s="24"/>
      <c r="NPV1890" s="24"/>
      <c r="NPW1890" s="24"/>
      <c r="NPX1890" s="24"/>
      <c r="NPY1890" s="24"/>
      <c r="NPZ1890" s="24"/>
      <c r="NQA1890" s="24"/>
      <c r="NQB1890" s="24"/>
      <c r="NQC1890" s="24"/>
      <c r="NQD1890" s="24"/>
      <c r="NQE1890" s="24"/>
      <c r="NQF1890" s="24"/>
      <c r="NQG1890" s="24"/>
      <c r="NQH1890" s="24"/>
      <c r="NQI1890" s="24"/>
      <c r="NQJ1890" s="24"/>
      <c r="NQK1890" s="24"/>
      <c r="NQL1890" s="24"/>
      <c r="NQM1890" s="24"/>
      <c r="NQN1890" s="24"/>
      <c r="NQO1890" s="24"/>
      <c r="NQP1890" s="24"/>
      <c r="NQQ1890" s="24"/>
      <c r="NQR1890" s="24"/>
      <c r="NQS1890" s="24"/>
      <c r="NQT1890" s="24"/>
      <c r="NQU1890" s="24"/>
      <c r="NQV1890" s="24"/>
      <c r="NQW1890" s="24"/>
      <c r="NQX1890" s="24"/>
      <c r="NQY1890" s="24"/>
      <c r="NQZ1890" s="24"/>
      <c r="NRA1890" s="24"/>
      <c r="NRB1890" s="24"/>
      <c r="NRC1890" s="24"/>
      <c r="NRD1890" s="24"/>
      <c r="NRE1890" s="24"/>
      <c r="NRF1890" s="24"/>
      <c r="NRG1890" s="24"/>
      <c r="NRH1890" s="24"/>
      <c r="NRI1890" s="24"/>
      <c r="NRJ1890" s="24"/>
      <c r="NRK1890" s="24"/>
      <c r="NRL1890" s="24"/>
      <c r="NRM1890" s="24"/>
      <c r="NRN1890" s="24"/>
      <c r="NRO1890" s="24"/>
      <c r="NRP1890" s="24"/>
      <c r="NRQ1890" s="24"/>
      <c r="NRR1890" s="24"/>
      <c r="NRS1890" s="24"/>
      <c r="NRT1890" s="24"/>
      <c r="NRU1890" s="24"/>
      <c r="NRV1890" s="24"/>
      <c r="NRW1890" s="24"/>
      <c r="NRX1890" s="24"/>
      <c r="NRY1890" s="24"/>
      <c r="NRZ1890" s="24"/>
      <c r="NSA1890" s="24"/>
      <c r="NSB1890" s="24"/>
      <c r="NSC1890" s="24"/>
      <c r="NSD1890" s="24"/>
      <c r="NSE1890" s="24"/>
      <c r="NSF1890" s="24"/>
      <c r="NSG1890" s="24"/>
      <c r="NSH1890" s="24"/>
      <c r="NSI1890" s="24"/>
      <c r="NSJ1890" s="24"/>
      <c r="NSK1890" s="24"/>
      <c r="NSL1890" s="24"/>
      <c r="NSM1890" s="24"/>
      <c r="NSN1890" s="24"/>
      <c r="NSO1890" s="24"/>
      <c r="NSP1890" s="24"/>
      <c r="NSQ1890" s="24"/>
      <c r="NSR1890" s="24"/>
      <c r="NSS1890" s="24"/>
      <c r="NST1890" s="24"/>
      <c r="NSU1890" s="24"/>
      <c r="NSV1890" s="24"/>
      <c r="NSW1890" s="24"/>
      <c r="NSX1890" s="24"/>
      <c r="NSY1890" s="24"/>
      <c r="NSZ1890" s="24"/>
      <c r="NTA1890" s="24"/>
      <c r="NTB1890" s="24"/>
      <c r="NTC1890" s="24"/>
      <c r="NTD1890" s="24"/>
      <c r="NTE1890" s="24"/>
      <c r="NTF1890" s="24"/>
      <c r="NTG1890" s="24"/>
      <c r="NTH1890" s="24"/>
      <c r="NTI1890" s="24"/>
      <c r="NTJ1890" s="24"/>
      <c r="NTK1890" s="24"/>
      <c r="NTL1890" s="24"/>
      <c r="NTM1890" s="24"/>
      <c r="NTN1890" s="24"/>
      <c r="NTO1890" s="24"/>
      <c r="NTP1890" s="24"/>
      <c r="NTQ1890" s="24"/>
      <c r="NTR1890" s="24"/>
      <c r="NTS1890" s="24"/>
      <c r="NTT1890" s="24"/>
      <c r="NTU1890" s="24"/>
      <c r="NTV1890" s="24"/>
      <c r="NTW1890" s="24"/>
      <c r="NTX1890" s="24"/>
      <c r="NTY1890" s="24"/>
      <c r="NTZ1890" s="24"/>
      <c r="NUA1890" s="24"/>
      <c r="NUB1890" s="24"/>
      <c r="NUC1890" s="24"/>
      <c r="NUD1890" s="24"/>
      <c r="NUE1890" s="24"/>
      <c r="NUF1890" s="24"/>
      <c r="NUG1890" s="24"/>
      <c r="NUH1890" s="24"/>
      <c r="NUI1890" s="24"/>
      <c r="NUJ1890" s="24"/>
      <c r="NUK1890" s="24"/>
      <c r="NUL1890" s="24"/>
      <c r="NUM1890" s="24"/>
      <c r="NUN1890" s="24"/>
      <c r="NUO1890" s="24"/>
      <c r="NUP1890" s="24"/>
      <c r="NUQ1890" s="24"/>
      <c r="NUR1890" s="24"/>
      <c r="NUS1890" s="24"/>
      <c r="NUT1890" s="24"/>
      <c r="NUU1890" s="24"/>
      <c r="NUV1890" s="24"/>
      <c r="NUW1890" s="24"/>
      <c r="NUX1890" s="24"/>
      <c r="NUY1890" s="24"/>
      <c r="NUZ1890" s="24"/>
      <c r="NVA1890" s="24"/>
      <c r="NVB1890" s="24"/>
      <c r="NVC1890" s="24"/>
      <c r="NVD1890" s="24"/>
      <c r="NVE1890" s="24"/>
      <c r="NVF1890" s="24"/>
      <c r="NVG1890" s="24"/>
      <c r="NVH1890" s="24"/>
      <c r="NVI1890" s="24"/>
      <c r="NVJ1890" s="24"/>
      <c r="NVK1890" s="24"/>
      <c r="NVL1890" s="24"/>
      <c r="NVM1890" s="24"/>
      <c r="NVN1890" s="24"/>
      <c r="NVO1890" s="24"/>
      <c r="NVP1890" s="24"/>
      <c r="NVQ1890" s="24"/>
      <c r="NVR1890" s="24"/>
      <c r="NVS1890" s="24"/>
      <c r="NVT1890" s="24"/>
      <c r="NVU1890" s="24"/>
      <c r="NVV1890" s="24"/>
      <c r="NVW1890" s="24"/>
      <c r="NVX1890" s="24"/>
      <c r="NVY1890" s="24"/>
      <c r="NVZ1890" s="24"/>
      <c r="NWA1890" s="24"/>
      <c r="NWB1890" s="24"/>
      <c r="NWC1890" s="24"/>
      <c r="NWD1890" s="24"/>
      <c r="NWE1890" s="24"/>
      <c r="NWF1890" s="24"/>
      <c r="NWG1890" s="24"/>
      <c r="NWH1890" s="24"/>
      <c r="NWI1890" s="24"/>
      <c r="NWJ1890" s="24"/>
      <c r="NWK1890" s="24"/>
      <c r="NWL1890" s="24"/>
      <c r="NWM1890" s="24"/>
      <c r="NWN1890" s="24"/>
      <c r="NWO1890" s="24"/>
      <c r="NWP1890" s="24"/>
      <c r="NWQ1890" s="24"/>
      <c r="NWR1890" s="24"/>
      <c r="NWS1890" s="24"/>
      <c r="NWT1890" s="24"/>
      <c r="NWU1890" s="24"/>
      <c r="NWV1890" s="24"/>
      <c r="NWW1890" s="24"/>
      <c r="NWX1890" s="24"/>
      <c r="NWY1890" s="24"/>
      <c r="NWZ1890" s="24"/>
      <c r="NXA1890" s="24"/>
      <c r="NXB1890" s="24"/>
      <c r="NXC1890" s="24"/>
      <c r="NXD1890" s="24"/>
      <c r="NXE1890" s="24"/>
      <c r="NXF1890" s="24"/>
      <c r="NXG1890" s="24"/>
      <c r="NXH1890" s="24"/>
      <c r="NXI1890" s="24"/>
      <c r="NXJ1890" s="24"/>
      <c r="NXK1890" s="24"/>
      <c r="NXL1890" s="24"/>
      <c r="NXM1890" s="24"/>
      <c r="NXN1890" s="24"/>
      <c r="NXO1890" s="24"/>
      <c r="NXP1890" s="24"/>
      <c r="NXQ1890" s="24"/>
      <c r="NXR1890" s="24"/>
      <c r="NXS1890" s="24"/>
      <c r="NXT1890" s="24"/>
      <c r="NXU1890" s="24"/>
      <c r="NXV1890" s="24"/>
      <c r="NXW1890" s="24"/>
      <c r="NXX1890" s="24"/>
      <c r="NXY1890" s="24"/>
      <c r="NXZ1890" s="24"/>
      <c r="NYA1890" s="24"/>
      <c r="NYB1890" s="24"/>
      <c r="NYC1890" s="24"/>
      <c r="NYD1890" s="24"/>
      <c r="NYE1890" s="24"/>
      <c r="NYF1890" s="24"/>
      <c r="NYG1890" s="24"/>
      <c r="NYH1890" s="24"/>
      <c r="NYI1890" s="24"/>
      <c r="NYJ1890" s="24"/>
      <c r="NYK1890" s="24"/>
      <c r="NYL1890" s="24"/>
      <c r="NYM1890" s="24"/>
      <c r="NYN1890" s="24"/>
      <c r="NYO1890" s="24"/>
      <c r="NYP1890" s="24"/>
      <c r="NYQ1890" s="24"/>
      <c r="NYR1890" s="24"/>
      <c r="NYS1890" s="24"/>
      <c r="NYT1890" s="24"/>
      <c r="NYU1890" s="24"/>
      <c r="NYV1890" s="24"/>
      <c r="NYW1890" s="24"/>
      <c r="NYX1890" s="24"/>
      <c r="NYY1890" s="24"/>
      <c r="NYZ1890" s="24"/>
      <c r="NZA1890" s="24"/>
      <c r="NZB1890" s="24"/>
      <c r="NZC1890" s="24"/>
      <c r="NZD1890" s="24"/>
      <c r="NZE1890" s="24"/>
      <c r="NZF1890" s="24"/>
      <c r="NZG1890" s="24"/>
      <c r="NZH1890" s="24"/>
      <c r="NZI1890" s="24"/>
      <c r="NZJ1890" s="24"/>
      <c r="NZK1890" s="24"/>
      <c r="NZL1890" s="24"/>
      <c r="NZM1890" s="24"/>
      <c r="NZN1890" s="24"/>
      <c r="NZO1890" s="24"/>
      <c r="NZP1890" s="24"/>
      <c r="NZQ1890" s="24"/>
      <c r="NZR1890" s="24"/>
      <c r="NZS1890" s="24"/>
      <c r="NZT1890" s="24"/>
      <c r="NZU1890" s="24"/>
      <c r="NZV1890" s="24"/>
      <c r="NZW1890" s="24"/>
      <c r="NZX1890" s="24"/>
      <c r="NZY1890" s="24"/>
      <c r="NZZ1890" s="24"/>
      <c r="OAA1890" s="24"/>
      <c r="OAB1890" s="24"/>
      <c r="OAC1890" s="24"/>
      <c r="OAD1890" s="24"/>
      <c r="OAE1890" s="24"/>
      <c r="OAF1890" s="24"/>
      <c r="OAG1890" s="24"/>
      <c r="OAH1890" s="24"/>
      <c r="OAI1890" s="24"/>
      <c r="OAJ1890" s="24"/>
      <c r="OAK1890" s="24"/>
      <c r="OAL1890" s="24"/>
      <c r="OAM1890" s="24"/>
      <c r="OAN1890" s="24"/>
      <c r="OAO1890" s="24"/>
      <c r="OAP1890" s="24"/>
      <c r="OAQ1890" s="24"/>
      <c r="OAR1890" s="24"/>
      <c r="OAS1890" s="24"/>
      <c r="OAT1890" s="24"/>
      <c r="OAU1890" s="24"/>
      <c r="OAV1890" s="24"/>
      <c r="OAW1890" s="24"/>
      <c r="OAX1890" s="24"/>
      <c r="OAY1890" s="24"/>
      <c r="OAZ1890" s="24"/>
      <c r="OBA1890" s="24"/>
      <c r="OBB1890" s="24"/>
      <c r="OBC1890" s="24"/>
      <c r="OBD1890" s="24"/>
      <c r="OBE1890" s="24"/>
      <c r="OBF1890" s="24"/>
      <c r="OBG1890" s="24"/>
      <c r="OBH1890" s="24"/>
      <c r="OBI1890" s="24"/>
      <c r="OBJ1890" s="24"/>
      <c r="OBK1890" s="24"/>
      <c r="OBL1890" s="24"/>
      <c r="OBM1890" s="24"/>
      <c r="OBN1890" s="24"/>
      <c r="OBO1890" s="24"/>
      <c r="OBP1890" s="24"/>
      <c r="OBQ1890" s="24"/>
      <c r="OBR1890" s="24"/>
      <c r="OBS1890" s="24"/>
      <c r="OBT1890" s="24"/>
      <c r="OBU1890" s="24"/>
      <c r="OBV1890" s="24"/>
      <c r="OBW1890" s="24"/>
      <c r="OBX1890" s="24"/>
      <c r="OBY1890" s="24"/>
      <c r="OBZ1890" s="24"/>
      <c r="OCA1890" s="24"/>
      <c r="OCB1890" s="24"/>
      <c r="OCC1890" s="24"/>
      <c r="OCD1890" s="24"/>
      <c r="OCE1890" s="24"/>
      <c r="OCF1890" s="24"/>
      <c r="OCG1890" s="24"/>
      <c r="OCH1890" s="24"/>
      <c r="OCI1890" s="24"/>
      <c r="OCJ1890" s="24"/>
      <c r="OCK1890" s="24"/>
      <c r="OCL1890" s="24"/>
      <c r="OCM1890" s="24"/>
      <c r="OCN1890" s="24"/>
      <c r="OCO1890" s="24"/>
      <c r="OCP1890" s="24"/>
      <c r="OCQ1890" s="24"/>
      <c r="OCR1890" s="24"/>
      <c r="OCS1890" s="24"/>
      <c r="OCT1890" s="24"/>
      <c r="OCU1890" s="24"/>
      <c r="OCV1890" s="24"/>
      <c r="OCW1890" s="24"/>
      <c r="OCX1890" s="24"/>
      <c r="OCY1890" s="24"/>
      <c r="OCZ1890" s="24"/>
      <c r="ODA1890" s="24"/>
      <c r="ODB1890" s="24"/>
      <c r="ODC1890" s="24"/>
      <c r="ODD1890" s="24"/>
      <c r="ODE1890" s="24"/>
      <c r="ODF1890" s="24"/>
      <c r="ODG1890" s="24"/>
      <c r="ODH1890" s="24"/>
      <c r="ODI1890" s="24"/>
      <c r="ODJ1890" s="24"/>
      <c r="ODK1890" s="24"/>
      <c r="ODL1890" s="24"/>
      <c r="ODM1890" s="24"/>
      <c r="ODN1890" s="24"/>
      <c r="ODO1890" s="24"/>
      <c r="ODP1890" s="24"/>
      <c r="ODQ1890" s="24"/>
      <c r="ODR1890" s="24"/>
      <c r="ODS1890" s="24"/>
      <c r="ODT1890" s="24"/>
      <c r="ODU1890" s="24"/>
      <c r="ODV1890" s="24"/>
      <c r="ODW1890" s="24"/>
      <c r="ODX1890" s="24"/>
      <c r="ODY1890" s="24"/>
      <c r="ODZ1890" s="24"/>
      <c r="OEA1890" s="24"/>
      <c r="OEB1890" s="24"/>
      <c r="OEC1890" s="24"/>
      <c r="OED1890" s="24"/>
      <c r="OEE1890" s="24"/>
      <c r="OEF1890" s="24"/>
      <c r="OEG1890" s="24"/>
      <c r="OEH1890" s="24"/>
      <c r="OEI1890" s="24"/>
      <c r="OEJ1890" s="24"/>
      <c r="OEK1890" s="24"/>
      <c r="OEL1890" s="24"/>
      <c r="OEM1890" s="24"/>
      <c r="OEN1890" s="24"/>
      <c r="OEO1890" s="24"/>
      <c r="OEP1890" s="24"/>
      <c r="OEQ1890" s="24"/>
      <c r="OER1890" s="24"/>
      <c r="OES1890" s="24"/>
      <c r="OET1890" s="24"/>
      <c r="OEU1890" s="24"/>
      <c r="OEV1890" s="24"/>
      <c r="OEW1890" s="24"/>
      <c r="OEX1890" s="24"/>
      <c r="OEY1890" s="24"/>
      <c r="OEZ1890" s="24"/>
      <c r="OFA1890" s="24"/>
      <c r="OFB1890" s="24"/>
      <c r="OFC1890" s="24"/>
      <c r="OFD1890" s="24"/>
      <c r="OFE1890" s="24"/>
      <c r="OFF1890" s="24"/>
      <c r="OFG1890" s="24"/>
      <c r="OFH1890" s="24"/>
      <c r="OFI1890" s="24"/>
      <c r="OFJ1890" s="24"/>
      <c r="OFK1890" s="24"/>
      <c r="OFL1890" s="24"/>
      <c r="OFM1890" s="24"/>
      <c r="OFN1890" s="24"/>
      <c r="OFO1890" s="24"/>
      <c r="OFP1890" s="24"/>
      <c r="OFQ1890" s="24"/>
      <c r="OFR1890" s="24"/>
      <c r="OFS1890" s="24"/>
      <c r="OFT1890" s="24"/>
      <c r="OFU1890" s="24"/>
      <c r="OFV1890" s="24"/>
      <c r="OFW1890" s="24"/>
      <c r="OFX1890" s="24"/>
      <c r="OFY1890" s="24"/>
      <c r="OFZ1890" s="24"/>
      <c r="OGA1890" s="24"/>
      <c r="OGB1890" s="24"/>
      <c r="OGC1890" s="24"/>
      <c r="OGD1890" s="24"/>
      <c r="OGE1890" s="24"/>
      <c r="OGF1890" s="24"/>
      <c r="OGG1890" s="24"/>
      <c r="OGH1890" s="24"/>
      <c r="OGI1890" s="24"/>
      <c r="OGJ1890" s="24"/>
      <c r="OGK1890" s="24"/>
      <c r="OGL1890" s="24"/>
      <c r="OGM1890" s="24"/>
      <c r="OGN1890" s="24"/>
      <c r="OGO1890" s="24"/>
      <c r="OGP1890" s="24"/>
      <c r="OGQ1890" s="24"/>
      <c r="OGR1890" s="24"/>
      <c r="OGS1890" s="24"/>
      <c r="OGT1890" s="24"/>
      <c r="OGU1890" s="24"/>
      <c r="OGV1890" s="24"/>
      <c r="OGW1890" s="24"/>
      <c r="OGX1890" s="24"/>
      <c r="OGY1890" s="24"/>
      <c r="OGZ1890" s="24"/>
      <c r="OHA1890" s="24"/>
      <c r="OHB1890" s="24"/>
      <c r="OHC1890" s="24"/>
      <c r="OHD1890" s="24"/>
      <c r="OHE1890" s="24"/>
      <c r="OHF1890" s="24"/>
      <c r="OHG1890" s="24"/>
      <c r="OHH1890" s="24"/>
      <c r="OHI1890" s="24"/>
      <c r="OHJ1890" s="24"/>
      <c r="OHK1890" s="24"/>
      <c r="OHL1890" s="24"/>
      <c r="OHM1890" s="24"/>
      <c r="OHN1890" s="24"/>
      <c r="OHO1890" s="24"/>
      <c r="OHP1890" s="24"/>
      <c r="OHQ1890" s="24"/>
      <c r="OHR1890" s="24"/>
      <c r="OHS1890" s="24"/>
      <c r="OHT1890" s="24"/>
      <c r="OHU1890" s="24"/>
      <c r="OHV1890" s="24"/>
      <c r="OHW1890" s="24"/>
      <c r="OHX1890" s="24"/>
      <c r="OHY1890" s="24"/>
      <c r="OHZ1890" s="24"/>
      <c r="OIA1890" s="24"/>
      <c r="OIB1890" s="24"/>
      <c r="OIC1890" s="24"/>
      <c r="OID1890" s="24"/>
      <c r="OIE1890" s="24"/>
      <c r="OIF1890" s="24"/>
      <c r="OIG1890" s="24"/>
      <c r="OIH1890" s="24"/>
      <c r="OII1890" s="24"/>
      <c r="OIJ1890" s="24"/>
      <c r="OIK1890" s="24"/>
      <c r="OIL1890" s="24"/>
      <c r="OIM1890" s="24"/>
      <c r="OIN1890" s="24"/>
      <c r="OIO1890" s="24"/>
      <c r="OIP1890" s="24"/>
      <c r="OIQ1890" s="24"/>
      <c r="OIR1890" s="24"/>
      <c r="OIS1890" s="24"/>
      <c r="OIT1890" s="24"/>
      <c r="OIU1890" s="24"/>
      <c r="OIV1890" s="24"/>
      <c r="OIW1890" s="24"/>
      <c r="OIX1890" s="24"/>
      <c r="OIY1890" s="24"/>
      <c r="OIZ1890" s="24"/>
      <c r="OJA1890" s="24"/>
      <c r="OJB1890" s="24"/>
      <c r="OJC1890" s="24"/>
      <c r="OJD1890" s="24"/>
      <c r="OJE1890" s="24"/>
      <c r="OJF1890" s="24"/>
      <c r="OJG1890" s="24"/>
      <c r="OJH1890" s="24"/>
      <c r="OJI1890" s="24"/>
      <c r="OJJ1890" s="24"/>
      <c r="OJK1890" s="24"/>
      <c r="OJL1890" s="24"/>
      <c r="OJM1890" s="24"/>
      <c r="OJN1890" s="24"/>
      <c r="OJO1890" s="24"/>
      <c r="OJP1890" s="24"/>
      <c r="OJQ1890" s="24"/>
      <c r="OJR1890" s="24"/>
      <c r="OJS1890" s="24"/>
      <c r="OJT1890" s="24"/>
      <c r="OJU1890" s="24"/>
      <c r="OJV1890" s="24"/>
      <c r="OJW1890" s="24"/>
      <c r="OJX1890" s="24"/>
      <c r="OJY1890" s="24"/>
      <c r="OJZ1890" s="24"/>
      <c r="OKA1890" s="24"/>
      <c r="OKB1890" s="24"/>
      <c r="OKC1890" s="24"/>
      <c r="OKD1890" s="24"/>
      <c r="OKE1890" s="24"/>
      <c r="OKF1890" s="24"/>
      <c r="OKG1890" s="24"/>
      <c r="OKH1890" s="24"/>
      <c r="OKI1890" s="24"/>
      <c r="OKJ1890" s="24"/>
      <c r="OKK1890" s="24"/>
      <c r="OKL1890" s="24"/>
      <c r="OKM1890" s="24"/>
      <c r="OKN1890" s="24"/>
      <c r="OKO1890" s="24"/>
      <c r="OKP1890" s="24"/>
      <c r="OKQ1890" s="24"/>
      <c r="OKR1890" s="24"/>
      <c r="OKS1890" s="24"/>
      <c r="OKT1890" s="24"/>
      <c r="OKU1890" s="24"/>
      <c r="OKV1890" s="24"/>
      <c r="OKW1890" s="24"/>
      <c r="OKX1890" s="24"/>
      <c r="OKY1890" s="24"/>
      <c r="OKZ1890" s="24"/>
      <c r="OLA1890" s="24"/>
      <c r="OLB1890" s="24"/>
      <c r="OLC1890" s="24"/>
      <c r="OLD1890" s="24"/>
      <c r="OLE1890" s="24"/>
      <c r="OLF1890" s="24"/>
      <c r="OLG1890" s="24"/>
      <c r="OLH1890" s="24"/>
      <c r="OLI1890" s="24"/>
      <c r="OLJ1890" s="24"/>
      <c r="OLK1890" s="24"/>
      <c r="OLL1890" s="24"/>
      <c r="OLM1890" s="24"/>
      <c r="OLN1890" s="24"/>
      <c r="OLO1890" s="24"/>
      <c r="OLP1890" s="24"/>
      <c r="OLQ1890" s="24"/>
      <c r="OLR1890" s="24"/>
      <c r="OLS1890" s="24"/>
      <c r="OLT1890" s="24"/>
      <c r="OLU1890" s="24"/>
      <c r="OLV1890" s="24"/>
      <c r="OLW1890" s="24"/>
      <c r="OLX1890" s="24"/>
      <c r="OLY1890" s="24"/>
      <c r="OLZ1890" s="24"/>
      <c r="OMA1890" s="24"/>
      <c r="OMB1890" s="24"/>
      <c r="OMC1890" s="24"/>
      <c r="OMD1890" s="24"/>
      <c r="OME1890" s="24"/>
      <c r="OMF1890" s="24"/>
      <c r="OMG1890" s="24"/>
      <c r="OMH1890" s="24"/>
      <c r="OMI1890" s="24"/>
      <c r="OMJ1890" s="24"/>
      <c r="OMK1890" s="24"/>
      <c r="OML1890" s="24"/>
      <c r="OMM1890" s="24"/>
      <c r="OMN1890" s="24"/>
      <c r="OMO1890" s="24"/>
      <c r="OMP1890" s="24"/>
      <c r="OMQ1890" s="24"/>
      <c r="OMR1890" s="24"/>
      <c r="OMS1890" s="24"/>
      <c r="OMT1890" s="24"/>
      <c r="OMU1890" s="24"/>
      <c r="OMV1890" s="24"/>
      <c r="OMW1890" s="24"/>
      <c r="OMX1890" s="24"/>
      <c r="OMY1890" s="24"/>
      <c r="OMZ1890" s="24"/>
      <c r="ONA1890" s="24"/>
      <c r="ONB1890" s="24"/>
      <c r="ONC1890" s="24"/>
      <c r="OND1890" s="24"/>
      <c r="ONE1890" s="24"/>
      <c r="ONF1890" s="24"/>
      <c r="ONG1890" s="24"/>
      <c r="ONH1890" s="24"/>
      <c r="ONI1890" s="24"/>
      <c r="ONJ1890" s="24"/>
      <c r="ONK1890" s="24"/>
      <c r="ONL1890" s="24"/>
      <c r="ONM1890" s="24"/>
      <c r="ONN1890" s="24"/>
      <c r="ONO1890" s="24"/>
      <c r="ONP1890" s="24"/>
      <c r="ONQ1890" s="24"/>
      <c r="ONR1890" s="24"/>
      <c r="ONS1890" s="24"/>
      <c r="ONT1890" s="24"/>
      <c r="ONU1890" s="24"/>
      <c r="ONV1890" s="24"/>
      <c r="ONW1890" s="24"/>
      <c r="ONX1890" s="24"/>
      <c r="ONY1890" s="24"/>
      <c r="ONZ1890" s="24"/>
      <c r="OOA1890" s="24"/>
      <c r="OOB1890" s="24"/>
      <c r="OOC1890" s="24"/>
      <c r="OOD1890" s="24"/>
      <c r="OOE1890" s="24"/>
      <c r="OOF1890" s="24"/>
      <c r="OOG1890" s="24"/>
      <c r="OOH1890" s="24"/>
      <c r="OOI1890" s="24"/>
      <c r="OOJ1890" s="24"/>
      <c r="OOK1890" s="24"/>
      <c r="OOL1890" s="24"/>
      <c r="OOM1890" s="24"/>
      <c r="OON1890" s="24"/>
      <c r="OOO1890" s="24"/>
      <c r="OOP1890" s="24"/>
      <c r="OOQ1890" s="24"/>
      <c r="OOR1890" s="24"/>
      <c r="OOS1890" s="24"/>
      <c r="OOT1890" s="24"/>
      <c r="OOU1890" s="24"/>
      <c r="OOV1890" s="24"/>
      <c r="OOW1890" s="24"/>
      <c r="OOX1890" s="24"/>
      <c r="OOY1890" s="24"/>
      <c r="OOZ1890" s="24"/>
      <c r="OPA1890" s="24"/>
      <c r="OPB1890" s="24"/>
      <c r="OPC1890" s="24"/>
      <c r="OPD1890" s="24"/>
      <c r="OPE1890" s="24"/>
      <c r="OPF1890" s="24"/>
      <c r="OPG1890" s="24"/>
      <c r="OPH1890" s="24"/>
      <c r="OPI1890" s="24"/>
      <c r="OPJ1890" s="24"/>
      <c r="OPK1890" s="24"/>
      <c r="OPL1890" s="24"/>
      <c r="OPM1890" s="24"/>
      <c r="OPN1890" s="24"/>
      <c r="OPO1890" s="24"/>
      <c r="OPP1890" s="24"/>
      <c r="OPQ1890" s="24"/>
      <c r="OPR1890" s="24"/>
      <c r="OPS1890" s="24"/>
      <c r="OPT1890" s="24"/>
      <c r="OPU1890" s="24"/>
      <c r="OPV1890" s="24"/>
      <c r="OPW1890" s="24"/>
      <c r="OPX1890" s="24"/>
      <c r="OPY1890" s="24"/>
      <c r="OPZ1890" s="24"/>
      <c r="OQA1890" s="24"/>
      <c r="OQB1890" s="24"/>
      <c r="OQC1890" s="24"/>
      <c r="OQD1890" s="24"/>
      <c r="OQE1890" s="24"/>
      <c r="OQF1890" s="24"/>
      <c r="OQG1890" s="24"/>
      <c r="OQH1890" s="24"/>
      <c r="OQI1890" s="24"/>
      <c r="OQJ1890" s="24"/>
      <c r="OQK1890" s="24"/>
      <c r="OQL1890" s="24"/>
      <c r="OQM1890" s="24"/>
      <c r="OQN1890" s="24"/>
      <c r="OQO1890" s="24"/>
      <c r="OQP1890" s="24"/>
      <c r="OQQ1890" s="24"/>
      <c r="OQR1890" s="24"/>
      <c r="OQS1890" s="24"/>
      <c r="OQT1890" s="24"/>
      <c r="OQU1890" s="24"/>
      <c r="OQV1890" s="24"/>
      <c r="OQW1890" s="24"/>
      <c r="OQX1890" s="24"/>
      <c r="OQY1890" s="24"/>
      <c r="OQZ1890" s="24"/>
      <c r="ORA1890" s="24"/>
      <c r="ORB1890" s="24"/>
      <c r="ORC1890" s="24"/>
      <c r="ORD1890" s="24"/>
      <c r="ORE1890" s="24"/>
      <c r="ORF1890" s="24"/>
      <c r="ORG1890" s="24"/>
      <c r="ORH1890" s="24"/>
      <c r="ORI1890" s="24"/>
      <c r="ORJ1890" s="24"/>
      <c r="ORK1890" s="24"/>
      <c r="ORL1890" s="24"/>
      <c r="ORM1890" s="24"/>
      <c r="ORN1890" s="24"/>
      <c r="ORO1890" s="24"/>
      <c r="ORP1890" s="24"/>
      <c r="ORQ1890" s="24"/>
      <c r="ORR1890" s="24"/>
      <c r="ORS1890" s="24"/>
      <c r="ORT1890" s="24"/>
      <c r="ORU1890" s="24"/>
      <c r="ORV1890" s="24"/>
      <c r="ORW1890" s="24"/>
      <c r="ORX1890" s="24"/>
      <c r="ORY1890" s="24"/>
      <c r="ORZ1890" s="24"/>
      <c r="OSA1890" s="24"/>
      <c r="OSB1890" s="24"/>
      <c r="OSC1890" s="24"/>
      <c r="OSD1890" s="24"/>
      <c r="OSE1890" s="24"/>
      <c r="OSF1890" s="24"/>
      <c r="OSG1890" s="24"/>
      <c r="OSH1890" s="24"/>
      <c r="OSI1890" s="24"/>
      <c r="OSJ1890" s="24"/>
      <c r="OSK1890" s="24"/>
      <c r="OSL1890" s="24"/>
      <c r="OSM1890" s="24"/>
      <c r="OSN1890" s="24"/>
      <c r="OSO1890" s="24"/>
      <c r="OSP1890" s="24"/>
      <c r="OSQ1890" s="24"/>
      <c r="OSR1890" s="24"/>
      <c r="OSS1890" s="24"/>
      <c r="OST1890" s="24"/>
      <c r="OSU1890" s="24"/>
      <c r="OSV1890" s="24"/>
      <c r="OSW1890" s="24"/>
      <c r="OSX1890" s="24"/>
      <c r="OSY1890" s="24"/>
      <c r="OSZ1890" s="24"/>
      <c r="OTA1890" s="24"/>
      <c r="OTB1890" s="24"/>
      <c r="OTC1890" s="24"/>
      <c r="OTD1890" s="24"/>
      <c r="OTE1890" s="24"/>
      <c r="OTF1890" s="24"/>
      <c r="OTG1890" s="24"/>
      <c r="OTH1890" s="24"/>
      <c r="OTI1890" s="24"/>
      <c r="OTJ1890" s="24"/>
      <c r="OTK1890" s="24"/>
      <c r="OTL1890" s="24"/>
      <c r="OTM1890" s="24"/>
      <c r="OTN1890" s="24"/>
      <c r="OTO1890" s="24"/>
      <c r="OTP1890" s="24"/>
      <c r="OTQ1890" s="24"/>
      <c r="OTR1890" s="24"/>
      <c r="OTS1890" s="24"/>
      <c r="OTT1890" s="24"/>
      <c r="OTU1890" s="24"/>
      <c r="OTV1890" s="24"/>
      <c r="OTW1890" s="24"/>
      <c r="OTX1890" s="24"/>
      <c r="OTY1890" s="24"/>
      <c r="OTZ1890" s="24"/>
      <c r="OUA1890" s="24"/>
      <c r="OUB1890" s="24"/>
      <c r="OUC1890" s="24"/>
      <c r="OUD1890" s="24"/>
      <c r="OUE1890" s="24"/>
      <c r="OUF1890" s="24"/>
      <c r="OUG1890" s="24"/>
      <c r="OUH1890" s="24"/>
      <c r="OUI1890" s="24"/>
      <c r="OUJ1890" s="24"/>
      <c r="OUK1890" s="24"/>
      <c r="OUL1890" s="24"/>
      <c r="OUM1890" s="24"/>
      <c r="OUN1890" s="24"/>
      <c r="OUO1890" s="24"/>
      <c r="OUP1890" s="24"/>
      <c r="OUQ1890" s="24"/>
      <c r="OUR1890" s="24"/>
      <c r="OUS1890" s="24"/>
      <c r="OUT1890" s="24"/>
      <c r="OUU1890" s="24"/>
      <c r="OUV1890" s="24"/>
      <c r="OUW1890" s="24"/>
      <c r="OUX1890" s="24"/>
      <c r="OUY1890" s="24"/>
      <c r="OUZ1890" s="24"/>
      <c r="OVA1890" s="24"/>
      <c r="OVB1890" s="24"/>
      <c r="OVC1890" s="24"/>
      <c r="OVD1890" s="24"/>
      <c r="OVE1890" s="24"/>
      <c r="OVF1890" s="24"/>
      <c r="OVG1890" s="24"/>
      <c r="OVH1890" s="24"/>
      <c r="OVI1890" s="24"/>
      <c r="OVJ1890" s="24"/>
      <c r="OVK1890" s="24"/>
      <c r="OVL1890" s="24"/>
      <c r="OVM1890" s="24"/>
      <c r="OVN1890" s="24"/>
      <c r="OVO1890" s="24"/>
      <c r="OVP1890" s="24"/>
      <c r="OVQ1890" s="24"/>
      <c r="OVR1890" s="24"/>
      <c r="OVS1890" s="24"/>
      <c r="OVT1890" s="24"/>
      <c r="OVU1890" s="24"/>
      <c r="OVV1890" s="24"/>
      <c r="OVW1890" s="24"/>
      <c r="OVX1890" s="24"/>
      <c r="OVY1890" s="24"/>
      <c r="OVZ1890" s="24"/>
      <c r="OWA1890" s="24"/>
      <c r="OWB1890" s="24"/>
      <c r="OWC1890" s="24"/>
      <c r="OWD1890" s="24"/>
      <c r="OWE1890" s="24"/>
      <c r="OWF1890" s="24"/>
      <c r="OWG1890" s="24"/>
      <c r="OWH1890" s="24"/>
      <c r="OWI1890" s="24"/>
      <c r="OWJ1890" s="24"/>
      <c r="OWK1890" s="24"/>
      <c r="OWL1890" s="24"/>
      <c r="OWM1890" s="24"/>
      <c r="OWN1890" s="24"/>
      <c r="OWO1890" s="24"/>
      <c r="OWP1890" s="24"/>
      <c r="OWQ1890" s="24"/>
      <c r="OWR1890" s="24"/>
      <c r="OWS1890" s="24"/>
      <c r="OWT1890" s="24"/>
      <c r="OWU1890" s="24"/>
      <c r="OWV1890" s="24"/>
      <c r="OWW1890" s="24"/>
      <c r="OWX1890" s="24"/>
      <c r="OWY1890" s="24"/>
      <c r="OWZ1890" s="24"/>
      <c r="OXA1890" s="24"/>
      <c r="OXB1890" s="24"/>
      <c r="OXC1890" s="24"/>
      <c r="OXD1890" s="24"/>
      <c r="OXE1890" s="24"/>
      <c r="OXF1890" s="24"/>
      <c r="OXG1890" s="24"/>
      <c r="OXH1890" s="24"/>
      <c r="OXI1890" s="24"/>
      <c r="OXJ1890" s="24"/>
      <c r="OXK1890" s="24"/>
      <c r="OXL1890" s="24"/>
      <c r="OXM1890" s="24"/>
      <c r="OXN1890" s="24"/>
      <c r="OXO1890" s="24"/>
      <c r="OXP1890" s="24"/>
      <c r="OXQ1890" s="24"/>
      <c r="OXR1890" s="24"/>
      <c r="OXS1890" s="24"/>
      <c r="OXT1890" s="24"/>
      <c r="OXU1890" s="24"/>
      <c r="OXV1890" s="24"/>
      <c r="OXW1890" s="24"/>
      <c r="OXX1890" s="24"/>
      <c r="OXY1890" s="24"/>
      <c r="OXZ1890" s="24"/>
      <c r="OYA1890" s="24"/>
      <c r="OYB1890" s="24"/>
      <c r="OYC1890" s="24"/>
      <c r="OYD1890" s="24"/>
      <c r="OYE1890" s="24"/>
      <c r="OYF1890" s="24"/>
      <c r="OYG1890" s="24"/>
      <c r="OYH1890" s="24"/>
      <c r="OYI1890" s="24"/>
      <c r="OYJ1890" s="24"/>
      <c r="OYK1890" s="24"/>
      <c r="OYL1890" s="24"/>
      <c r="OYM1890" s="24"/>
      <c r="OYN1890" s="24"/>
      <c r="OYO1890" s="24"/>
      <c r="OYP1890" s="24"/>
      <c r="OYQ1890" s="24"/>
      <c r="OYR1890" s="24"/>
      <c r="OYS1890" s="24"/>
      <c r="OYT1890" s="24"/>
      <c r="OYU1890" s="24"/>
      <c r="OYV1890" s="24"/>
      <c r="OYW1890" s="24"/>
      <c r="OYX1890" s="24"/>
      <c r="OYY1890" s="24"/>
      <c r="OYZ1890" s="24"/>
      <c r="OZA1890" s="24"/>
      <c r="OZB1890" s="24"/>
      <c r="OZC1890" s="24"/>
      <c r="OZD1890" s="24"/>
      <c r="OZE1890" s="24"/>
      <c r="OZF1890" s="24"/>
      <c r="OZG1890" s="24"/>
      <c r="OZH1890" s="24"/>
      <c r="OZI1890" s="24"/>
      <c r="OZJ1890" s="24"/>
      <c r="OZK1890" s="24"/>
      <c r="OZL1890" s="24"/>
      <c r="OZM1890" s="24"/>
      <c r="OZN1890" s="24"/>
      <c r="OZO1890" s="24"/>
      <c r="OZP1890" s="24"/>
      <c r="OZQ1890" s="24"/>
      <c r="OZR1890" s="24"/>
      <c r="OZS1890" s="24"/>
      <c r="OZT1890" s="24"/>
      <c r="OZU1890" s="24"/>
      <c r="OZV1890" s="24"/>
      <c r="OZW1890" s="24"/>
      <c r="OZX1890" s="24"/>
      <c r="OZY1890" s="24"/>
      <c r="OZZ1890" s="24"/>
      <c r="PAA1890" s="24"/>
      <c r="PAB1890" s="24"/>
      <c r="PAC1890" s="24"/>
      <c r="PAD1890" s="24"/>
      <c r="PAE1890" s="24"/>
      <c r="PAF1890" s="24"/>
      <c r="PAG1890" s="24"/>
      <c r="PAH1890" s="24"/>
      <c r="PAI1890" s="24"/>
      <c r="PAJ1890" s="24"/>
      <c r="PAK1890" s="24"/>
      <c r="PAL1890" s="24"/>
      <c r="PAM1890" s="24"/>
      <c r="PAN1890" s="24"/>
      <c r="PAO1890" s="24"/>
      <c r="PAP1890" s="24"/>
      <c r="PAQ1890" s="24"/>
      <c r="PAR1890" s="24"/>
      <c r="PAS1890" s="24"/>
      <c r="PAT1890" s="24"/>
      <c r="PAU1890" s="24"/>
      <c r="PAV1890" s="24"/>
      <c r="PAW1890" s="24"/>
      <c r="PAX1890" s="24"/>
      <c r="PAY1890" s="24"/>
      <c r="PAZ1890" s="24"/>
      <c r="PBA1890" s="24"/>
      <c r="PBB1890" s="24"/>
      <c r="PBC1890" s="24"/>
      <c r="PBD1890" s="24"/>
      <c r="PBE1890" s="24"/>
      <c r="PBF1890" s="24"/>
      <c r="PBG1890" s="24"/>
      <c r="PBH1890" s="24"/>
      <c r="PBI1890" s="24"/>
      <c r="PBJ1890" s="24"/>
      <c r="PBK1890" s="24"/>
      <c r="PBL1890" s="24"/>
      <c r="PBM1890" s="24"/>
      <c r="PBN1890" s="24"/>
      <c r="PBO1890" s="24"/>
      <c r="PBP1890" s="24"/>
      <c r="PBQ1890" s="24"/>
      <c r="PBR1890" s="24"/>
      <c r="PBS1890" s="24"/>
      <c r="PBT1890" s="24"/>
      <c r="PBU1890" s="24"/>
      <c r="PBV1890" s="24"/>
      <c r="PBW1890" s="24"/>
      <c r="PBX1890" s="24"/>
      <c r="PBY1890" s="24"/>
      <c r="PBZ1890" s="24"/>
      <c r="PCA1890" s="24"/>
      <c r="PCB1890" s="24"/>
      <c r="PCC1890" s="24"/>
      <c r="PCD1890" s="24"/>
      <c r="PCE1890" s="24"/>
      <c r="PCF1890" s="24"/>
      <c r="PCG1890" s="24"/>
      <c r="PCH1890" s="24"/>
      <c r="PCI1890" s="24"/>
      <c r="PCJ1890" s="24"/>
      <c r="PCK1890" s="24"/>
      <c r="PCL1890" s="24"/>
      <c r="PCM1890" s="24"/>
      <c r="PCN1890" s="24"/>
      <c r="PCO1890" s="24"/>
      <c r="PCP1890" s="24"/>
      <c r="PCQ1890" s="24"/>
      <c r="PCR1890" s="24"/>
      <c r="PCS1890" s="24"/>
      <c r="PCT1890" s="24"/>
      <c r="PCU1890" s="24"/>
      <c r="PCV1890" s="24"/>
      <c r="PCW1890" s="24"/>
      <c r="PCX1890" s="24"/>
      <c r="PCY1890" s="24"/>
      <c r="PCZ1890" s="24"/>
      <c r="PDA1890" s="24"/>
      <c r="PDB1890" s="24"/>
      <c r="PDC1890" s="24"/>
      <c r="PDD1890" s="24"/>
      <c r="PDE1890" s="24"/>
      <c r="PDF1890" s="24"/>
      <c r="PDG1890" s="24"/>
      <c r="PDH1890" s="24"/>
      <c r="PDI1890" s="24"/>
      <c r="PDJ1890" s="24"/>
      <c r="PDK1890" s="24"/>
      <c r="PDL1890" s="24"/>
      <c r="PDM1890" s="24"/>
      <c r="PDN1890" s="24"/>
      <c r="PDO1890" s="24"/>
      <c r="PDP1890" s="24"/>
      <c r="PDQ1890" s="24"/>
      <c r="PDR1890" s="24"/>
      <c r="PDS1890" s="24"/>
      <c r="PDT1890" s="24"/>
      <c r="PDU1890" s="24"/>
      <c r="PDV1890" s="24"/>
      <c r="PDW1890" s="24"/>
      <c r="PDX1890" s="24"/>
      <c r="PDY1890" s="24"/>
      <c r="PDZ1890" s="24"/>
      <c r="PEA1890" s="24"/>
      <c r="PEB1890" s="24"/>
      <c r="PEC1890" s="24"/>
      <c r="PED1890" s="24"/>
      <c r="PEE1890" s="24"/>
      <c r="PEF1890" s="24"/>
      <c r="PEG1890" s="24"/>
      <c r="PEH1890" s="24"/>
      <c r="PEI1890" s="24"/>
      <c r="PEJ1890" s="24"/>
      <c r="PEK1890" s="24"/>
      <c r="PEL1890" s="24"/>
      <c r="PEM1890" s="24"/>
      <c r="PEN1890" s="24"/>
      <c r="PEO1890" s="24"/>
      <c r="PEP1890" s="24"/>
      <c r="PEQ1890" s="24"/>
      <c r="PER1890" s="24"/>
      <c r="PES1890" s="24"/>
      <c r="PET1890" s="24"/>
      <c r="PEU1890" s="24"/>
      <c r="PEV1890" s="24"/>
      <c r="PEW1890" s="24"/>
      <c r="PEX1890" s="24"/>
      <c r="PEY1890" s="24"/>
      <c r="PEZ1890" s="24"/>
      <c r="PFA1890" s="24"/>
      <c r="PFB1890" s="24"/>
      <c r="PFC1890" s="24"/>
      <c r="PFD1890" s="24"/>
      <c r="PFE1890" s="24"/>
      <c r="PFF1890" s="24"/>
      <c r="PFG1890" s="24"/>
      <c r="PFH1890" s="24"/>
      <c r="PFI1890" s="24"/>
      <c r="PFJ1890" s="24"/>
      <c r="PFK1890" s="24"/>
      <c r="PFL1890" s="24"/>
      <c r="PFM1890" s="24"/>
      <c r="PFN1890" s="24"/>
      <c r="PFO1890" s="24"/>
      <c r="PFP1890" s="24"/>
      <c r="PFQ1890" s="24"/>
      <c r="PFR1890" s="24"/>
      <c r="PFS1890" s="24"/>
      <c r="PFT1890" s="24"/>
      <c r="PFU1890" s="24"/>
      <c r="PFV1890" s="24"/>
      <c r="PFW1890" s="24"/>
      <c r="PFX1890" s="24"/>
      <c r="PFY1890" s="24"/>
      <c r="PFZ1890" s="24"/>
      <c r="PGA1890" s="24"/>
      <c r="PGB1890" s="24"/>
      <c r="PGC1890" s="24"/>
      <c r="PGD1890" s="24"/>
      <c r="PGE1890" s="24"/>
      <c r="PGF1890" s="24"/>
      <c r="PGG1890" s="24"/>
      <c r="PGH1890" s="24"/>
      <c r="PGI1890" s="24"/>
      <c r="PGJ1890" s="24"/>
      <c r="PGK1890" s="24"/>
      <c r="PGL1890" s="24"/>
      <c r="PGM1890" s="24"/>
      <c r="PGN1890" s="24"/>
      <c r="PGO1890" s="24"/>
      <c r="PGP1890" s="24"/>
      <c r="PGQ1890" s="24"/>
      <c r="PGR1890" s="24"/>
      <c r="PGS1890" s="24"/>
      <c r="PGT1890" s="24"/>
      <c r="PGU1890" s="24"/>
      <c r="PGV1890" s="24"/>
      <c r="PGW1890" s="24"/>
      <c r="PGX1890" s="24"/>
      <c r="PGY1890" s="24"/>
      <c r="PGZ1890" s="24"/>
      <c r="PHA1890" s="24"/>
      <c r="PHB1890" s="24"/>
      <c r="PHC1890" s="24"/>
      <c r="PHD1890" s="24"/>
      <c r="PHE1890" s="24"/>
      <c r="PHF1890" s="24"/>
      <c r="PHG1890" s="24"/>
      <c r="PHH1890" s="24"/>
      <c r="PHI1890" s="24"/>
      <c r="PHJ1890" s="24"/>
      <c r="PHK1890" s="24"/>
      <c r="PHL1890" s="24"/>
      <c r="PHM1890" s="24"/>
      <c r="PHN1890" s="24"/>
      <c r="PHO1890" s="24"/>
      <c r="PHP1890" s="24"/>
      <c r="PHQ1890" s="24"/>
      <c r="PHR1890" s="24"/>
      <c r="PHS1890" s="24"/>
      <c r="PHT1890" s="24"/>
      <c r="PHU1890" s="24"/>
      <c r="PHV1890" s="24"/>
      <c r="PHW1890" s="24"/>
      <c r="PHX1890" s="24"/>
      <c r="PHY1890" s="24"/>
      <c r="PHZ1890" s="24"/>
      <c r="PIA1890" s="24"/>
      <c r="PIB1890" s="24"/>
      <c r="PIC1890" s="24"/>
      <c r="PID1890" s="24"/>
      <c r="PIE1890" s="24"/>
      <c r="PIF1890" s="24"/>
      <c r="PIG1890" s="24"/>
      <c r="PIH1890" s="24"/>
      <c r="PII1890" s="24"/>
      <c r="PIJ1890" s="24"/>
      <c r="PIK1890" s="24"/>
      <c r="PIL1890" s="24"/>
      <c r="PIM1890" s="24"/>
      <c r="PIN1890" s="24"/>
      <c r="PIO1890" s="24"/>
      <c r="PIP1890" s="24"/>
      <c r="PIQ1890" s="24"/>
      <c r="PIR1890" s="24"/>
      <c r="PIS1890" s="24"/>
      <c r="PIT1890" s="24"/>
      <c r="PIU1890" s="24"/>
      <c r="PIV1890" s="24"/>
      <c r="PIW1890" s="24"/>
      <c r="PIX1890" s="24"/>
      <c r="PIY1890" s="24"/>
      <c r="PIZ1890" s="24"/>
      <c r="PJA1890" s="24"/>
      <c r="PJB1890" s="24"/>
      <c r="PJC1890" s="24"/>
      <c r="PJD1890" s="24"/>
      <c r="PJE1890" s="24"/>
      <c r="PJF1890" s="24"/>
      <c r="PJG1890" s="24"/>
      <c r="PJH1890" s="24"/>
      <c r="PJI1890" s="24"/>
      <c r="PJJ1890" s="24"/>
      <c r="PJK1890" s="24"/>
      <c r="PJL1890" s="24"/>
      <c r="PJM1890" s="24"/>
      <c r="PJN1890" s="24"/>
      <c r="PJO1890" s="24"/>
      <c r="PJP1890" s="24"/>
      <c r="PJQ1890" s="24"/>
      <c r="PJR1890" s="24"/>
      <c r="PJS1890" s="24"/>
      <c r="PJT1890" s="24"/>
      <c r="PJU1890" s="24"/>
      <c r="PJV1890" s="24"/>
      <c r="PJW1890" s="24"/>
      <c r="PJX1890" s="24"/>
      <c r="PJY1890" s="24"/>
      <c r="PJZ1890" s="24"/>
      <c r="PKA1890" s="24"/>
      <c r="PKB1890" s="24"/>
      <c r="PKC1890" s="24"/>
      <c r="PKD1890" s="24"/>
      <c r="PKE1890" s="24"/>
      <c r="PKF1890" s="24"/>
      <c r="PKG1890" s="24"/>
      <c r="PKH1890" s="24"/>
      <c r="PKI1890" s="24"/>
      <c r="PKJ1890" s="24"/>
      <c r="PKK1890" s="24"/>
      <c r="PKL1890" s="24"/>
      <c r="PKM1890" s="24"/>
      <c r="PKN1890" s="24"/>
      <c r="PKO1890" s="24"/>
      <c r="PKP1890" s="24"/>
      <c r="PKQ1890" s="24"/>
      <c r="PKR1890" s="24"/>
      <c r="PKS1890" s="24"/>
      <c r="PKT1890" s="24"/>
      <c r="PKU1890" s="24"/>
      <c r="PKV1890" s="24"/>
      <c r="PKW1890" s="24"/>
      <c r="PKX1890" s="24"/>
      <c r="PKY1890" s="24"/>
      <c r="PKZ1890" s="24"/>
      <c r="PLA1890" s="24"/>
      <c r="PLB1890" s="24"/>
      <c r="PLC1890" s="24"/>
      <c r="PLD1890" s="24"/>
      <c r="PLE1890" s="24"/>
      <c r="PLF1890" s="24"/>
      <c r="PLG1890" s="24"/>
      <c r="PLH1890" s="24"/>
      <c r="PLI1890" s="24"/>
      <c r="PLJ1890" s="24"/>
      <c r="PLK1890" s="24"/>
      <c r="PLL1890" s="24"/>
      <c r="PLM1890" s="24"/>
      <c r="PLN1890" s="24"/>
      <c r="PLO1890" s="24"/>
      <c r="PLP1890" s="24"/>
      <c r="PLQ1890" s="24"/>
      <c r="PLR1890" s="24"/>
      <c r="PLS1890" s="24"/>
      <c r="PLT1890" s="24"/>
      <c r="PLU1890" s="24"/>
      <c r="PLV1890" s="24"/>
      <c r="PLW1890" s="24"/>
      <c r="PLX1890" s="24"/>
      <c r="PLY1890" s="24"/>
      <c r="PLZ1890" s="24"/>
      <c r="PMA1890" s="24"/>
      <c r="PMB1890" s="24"/>
      <c r="PMC1890" s="24"/>
      <c r="PMD1890" s="24"/>
      <c r="PME1890" s="24"/>
      <c r="PMF1890" s="24"/>
      <c r="PMG1890" s="24"/>
      <c r="PMH1890" s="24"/>
      <c r="PMI1890" s="24"/>
      <c r="PMJ1890" s="24"/>
      <c r="PMK1890" s="24"/>
      <c r="PML1890" s="24"/>
      <c r="PMM1890" s="24"/>
      <c r="PMN1890" s="24"/>
      <c r="PMO1890" s="24"/>
      <c r="PMP1890" s="24"/>
      <c r="PMQ1890" s="24"/>
      <c r="PMR1890" s="24"/>
      <c r="PMS1890" s="24"/>
      <c r="PMT1890" s="24"/>
      <c r="PMU1890" s="24"/>
      <c r="PMV1890" s="24"/>
      <c r="PMW1890" s="24"/>
      <c r="PMX1890" s="24"/>
      <c r="PMY1890" s="24"/>
      <c r="PMZ1890" s="24"/>
      <c r="PNA1890" s="24"/>
      <c r="PNB1890" s="24"/>
      <c r="PNC1890" s="24"/>
      <c r="PND1890" s="24"/>
      <c r="PNE1890" s="24"/>
      <c r="PNF1890" s="24"/>
      <c r="PNG1890" s="24"/>
      <c r="PNH1890" s="24"/>
      <c r="PNI1890" s="24"/>
      <c r="PNJ1890" s="24"/>
      <c r="PNK1890" s="24"/>
      <c r="PNL1890" s="24"/>
      <c r="PNM1890" s="24"/>
      <c r="PNN1890" s="24"/>
      <c r="PNO1890" s="24"/>
      <c r="PNP1890" s="24"/>
      <c r="PNQ1890" s="24"/>
      <c r="PNR1890" s="24"/>
      <c r="PNS1890" s="24"/>
      <c r="PNT1890" s="24"/>
      <c r="PNU1890" s="24"/>
      <c r="PNV1890" s="24"/>
      <c r="PNW1890" s="24"/>
      <c r="PNX1890" s="24"/>
      <c r="PNY1890" s="24"/>
      <c r="PNZ1890" s="24"/>
      <c r="POA1890" s="24"/>
      <c r="POB1890" s="24"/>
      <c r="POC1890" s="24"/>
      <c r="POD1890" s="24"/>
      <c r="POE1890" s="24"/>
      <c r="POF1890" s="24"/>
      <c r="POG1890" s="24"/>
      <c r="POH1890" s="24"/>
      <c r="POI1890" s="24"/>
      <c r="POJ1890" s="24"/>
      <c r="POK1890" s="24"/>
      <c r="POL1890" s="24"/>
      <c r="POM1890" s="24"/>
      <c r="PON1890" s="24"/>
      <c r="POO1890" s="24"/>
      <c r="POP1890" s="24"/>
      <c r="POQ1890" s="24"/>
      <c r="POR1890" s="24"/>
      <c r="POS1890" s="24"/>
      <c r="POT1890" s="24"/>
      <c r="POU1890" s="24"/>
      <c r="POV1890" s="24"/>
      <c r="POW1890" s="24"/>
      <c r="POX1890" s="24"/>
      <c r="POY1890" s="24"/>
      <c r="POZ1890" s="24"/>
      <c r="PPA1890" s="24"/>
      <c r="PPB1890" s="24"/>
      <c r="PPC1890" s="24"/>
      <c r="PPD1890" s="24"/>
      <c r="PPE1890" s="24"/>
      <c r="PPF1890" s="24"/>
      <c r="PPG1890" s="24"/>
      <c r="PPH1890" s="24"/>
      <c r="PPI1890" s="24"/>
      <c r="PPJ1890" s="24"/>
      <c r="PPK1890" s="24"/>
      <c r="PPL1890" s="24"/>
      <c r="PPM1890" s="24"/>
      <c r="PPN1890" s="24"/>
      <c r="PPO1890" s="24"/>
      <c r="PPP1890" s="24"/>
      <c r="PPQ1890" s="24"/>
      <c r="PPR1890" s="24"/>
      <c r="PPS1890" s="24"/>
      <c r="PPT1890" s="24"/>
      <c r="PPU1890" s="24"/>
      <c r="PPV1890" s="24"/>
      <c r="PPW1890" s="24"/>
      <c r="PPX1890" s="24"/>
      <c r="PPY1890" s="24"/>
      <c r="PPZ1890" s="24"/>
      <c r="PQA1890" s="24"/>
      <c r="PQB1890" s="24"/>
      <c r="PQC1890" s="24"/>
      <c r="PQD1890" s="24"/>
      <c r="PQE1890" s="24"/>
      <c r="PQF1890" s="24"/>
      <c r="PQG1890" s="24"/>
      <c r="PQH1890" s="24"/>
      <c r="PQI1890" s="24"/>
      <c r="PQJ1890" s="24"/>
      <c r="PQK1890" s="24"/>
      <c r="PQL1890" s="24"/>
      <c r="PQM1890" s="24"/>
      <c r="PQN1890" s="24"/>
      <c r="PQO1890" s="24"/>
      <c r="PQP1890" s="24"/>
      <c r="PQQ1890" s="24"/>
      <c r="PQR1890" s="24"/>
      <c r="PQS1890" s="24"/>
      <c r="PQT1890" s="24"/>
      <c r="PQU1890" s="24"/>
      <c r="PQV1890" s="24"/>
      <c r="PQW1890" s="24"/>
      <c r="PQX1890" s="24"/>
      <c r="PQY1890" s="24"/>
      <c r="PQZ1890" s="24"/>
      <c r="PRA1890" s="24"/>
      <c r="PRB1890" s="24"/>
      <c r="PRC1890" s="24"/>
      <c r="PRD1890" s="24"/>
      <c r="PRE1890" s="24"/>
      <c r="PRF1890" s="24"/>
      <c r="PRG1890" s="24"/>
      <c r="PRH1890" s="24"/>
      <c r="PRI1890" s="24"/>
      <c r="PRJ1890" s="24"/>
      <c r="PRK1890" s="24"/>
      <c r="PRL1890" s="24"/>
      <c r="PRM1890" s="24"/>
      <c r="PRN1890" s="24"/>
      <c r="PRO1890" s="24"/>
      <c r="PRP1890" s="24"/>
      <c r="PRQ1890" s="24"/>
      <c r="PRR1890" s="24"/>
      <c r="PRS1890" s="24"/>
      <c r="PRT1890" s="24"/>
      <c r="PRU1890" s="24"/>
      <c r="PRV1890" s="24"/>
      <c r="PRW1890" s="24"/>
      <c r="PRX1890" s="24"/>
      <c r="PRY1890" s="24"/>
      <c r="PRZ1890" s="24"/>
      <c r="PSA1890" s="24"/>
      <c r="PSB1890" s="24"/>
      <c r="PSC1890" s="24"/>
      <c r="PSD1890" s="24"/>
      <c r="PSE1890" s="24"/>
      <c r="PSF1890" s="24"/>
      <c r="PSG1890" s="24"/>
      <c r="PSH1890" s="24"/>
      <c r="PSI1890" s="24"/>
      <c r="PSJ1890" s="24"/>
      <c r="PSK1890" s="24"/>
      <c r="PSL1890" s="24"/>
      <c r="PSM1890" s="24"/>
      <c r="PSN1890" s="24"/>
      <c r="PSO1890" s="24"/>
      <c r="PSP1890" s="24"/>
      <c r="PSQ1890" s="24"/>
      <c r="PSR1890" s="24"/>
      <c r="PSS1890" s="24"/>
      <c r="PST1890" s="24"/>
      <c r="PSU1890" s="24"/>
      <c r="PSV1890" s="24"/>
      <c r="PSW1890" s="24"/>
      <c r="PSX1890" s="24"/>
      <c r="PSY1890" s="24"/>
      <c r="PSZ1890" s="24"/>
      <c r="PTA1890" s="24"/>
      <c r="PTB1890" s="24"/>
      <c r="PTC1890" s="24"/>
      <c r="PTD1890" s="24"/>
      <c r="PTE1890" s="24"/>
      <c r="PTF1890" s="24"/>
      <c r="PTG1890" s="24"/>
      <c r="PTH1890" s="24"/>
      <c r="PTI1890" s="24"/>
      <c r="PTJ1890" s="24"/>
      <c r="PTK1890" s="24"/>
      <c r="PTL1890" s="24"/>
      <c r="PTM1890" s="24"/>
      <c r="PTN1890" s="24"/>
      <c r="PTO1890" s="24"/>
      <c r="PTP1890" s="24"/>
      <c r="PTQ1890" s="24"/>
      <c r="PTR1890" s="24"/>
      <c r="PTS1890" s="24"/>
      <c r="PTT1890" s="24"/>
      <c r="PTU1890" s="24"/>
      <c r="PTV1890" s="24"/>
      <c r="PTW1890" s="24"/>
      <c r="PTX1890" s="24"/>
      <c r="PTY1890" s="24"/>
      <c r="PTZ1890" s="24"/>
      <c r="PUA1890" s="24"/>
      <c r="PUB1890" s="24"/>
      <c r="PUC1890" s="24"/>
      <c r="PUD1890" s="24"/>
      <c r="PUE1890" s="24"/>
      <c r="PUF1890" s="24"/>
      <c r="PUG1890" s="24"/>
      <c r="PUH1890" s="24"/>
      <c r="PUI1890" s="24"/>
      <c r="PUJ1890" s="24"/>
      <c r="PUK1890" s="24"/>
      <c r="PUL1890" s="24"/>
      <c r="PUM1890" s="24"/>
      <c r="PUN1890" s="24"/>
      <c r="PUO1890" s="24"/>
      <c r="PUP1890" s="24"/>
      <c r="PUQ1890" s="24"/>
      <c r="PUR1890" s="24"/>
      <c r="PUS1890" s="24"/>
      <c r="PUT1890" s="24"/>
      <c r="PUU1890" s="24"/>
      <c r="PUV1890" s="24"/>
      <c r="PUW1890" s="24"/>
      <c r="PUX1890" s="24"/>
      <c r="PUY1890" s="24"/>
      <c r="PUZ1890" s="24"/>
      <c r="PVA1890" s="24"/>
      <c r="PVB1890" s="24"/>
      <c r="PVC1890" s="24"/>
      <c r="PVD1890" s="24"/>
      <c r="PVE1890" s="24"/>
      <c r="PVF1890" s="24"/>
      <c r="PVG1890" s="24"/>
      <c r="PVH1890" s="24"/>
      <c r="PVI1890" s="24"/>
      <c r="PVJ1890" s="24"/>
      <c r="PVK1890" s="24"/>
      <c r="PVL1890" s="24"/>
      <c r="PVM1890" s="24"/>
      <c r="PVN1890" s="24"/>
      <c r="PVO1890" s="24"/>
      <c r="PVP1890" s="24"/>
      <c r="PVQ1890" s="24"/>
      <c r="PVR1890" s="24"/>
      <c r="PVS1890" s="24"/>
      <c r="PVT1890" s="24"/>
      <c r="PVU1890" s="24"/>
      <c r="PVV1890" s="24"/>
      <c r="PVW1890" s="24"/>
      <c r="PVX1890" s="24"/>
      <c r="PVY1890" s="24"/>
      <c r="PVZ1890" s="24"/>
      <c r="PWA1890" s="24"/>
      <c r="PWB1890" s="24"/>
      <c r="PWC1890" s="24"/>
      <c r="PWD1890" s="24"/>
      <c r="PWE1890" s="24"/>
      <c r="PWF1890" s="24"/>
      <c r="PWG1890" s="24"/>
      <c r="PWH1890" s="24"/>
      <c r="PWI1890" s="24"/>
      <c r="PWJ1890" s="24"/>
      <c r="PWK1890" s="24"/>
      <c r="PWL1890" s="24"/>
      <c r="PWM1890" s="24"/>
      <c r="PWN1890" s="24"/>
      <c r="PWO1890" s="24"/>
      <c r="PWP1890" s="24"/>
      <c r="PWQ1890" s="24"/>
      <c r="PWR1890" s="24"/>
      <c r="PWS1890" s="24"/>
      <c r="PWT1890" s="24"/>
      <c r="PWU1890" s="24"/>
      <c r="PWV1890" s="24"/>
      <c r="PWW1890" s="24"/>
      <c r="PWX1890" s="24"/>
      <c r="PWY1890" s="24"/>
      <c r="PWZ1890" s="24"/>
      <c r="PXA1890" s="24"/>
      <c r="PXB1890" s="24"/>
      <c r="PXC1890" s="24"/>
      <c r="PXD1890" s="24"/>
      <c r="PXE1890" s="24"/>
      <c r="PXF1890" s="24"/>
      <c r="PXG1890" s="24"/>
      <c r="PXH1890" s="24"/>
      <c r="PXI1890" s="24"/>
      <c r="PXJ1890" s="24"/>
      <c r="PXK1890" s="24"/>
      <c r="PXL1890" s="24"/>
      <c r="PXM1890" s="24"/>
      <c r="PXN1890" s="24"/>
      <c r="PXO1890" s="24"/>
      <c r="PXP1890" s="24"/>
      <c r="PXQ1890" s="24"/>
      <c r="PXR1890" s="24"/>
      <c r="PXS1890" s="24"/>
      <c r="PXT1890" s="24"/>
      <c r="PXU1890" s="24"/>
      <c r="PXV1890" s="24"/>
      <c r="PXW1890" s="24"/>
      <c r="PXX1890" s="24"/>
      <c r="PXY1890" s="24"/>
      <c r="PXZ1890" s="24"/>
      <c r="PYA1890" s="24"/>
      <c r="PYB1890" s="24"/>
      <c r="PYC1890" s="24"/>
      <c r="PYD1890" s="24"/>
      <c r="PYE1890" s="24"/>
      <c r="PYF1890" s="24"/>
      <c r="PYG1890" s="24"/>
      <c r="PYH1890" s="24"/>
      <c r="PYI1890" s="24"/>
      <c r="PYJ1890" s="24"/>
      <c r="PYK1890" s="24"/>
      <c r="PYL1890" s="24"/>
      <c r="PYM1890" s="24"/>
      <c r="PYN1890" s="24"/>
      <c r="PYO1890" s="24"/>
      <c r="PYP1890" s="24"/>
      <c r="PYQ1890" s="24"/>
      <c r="PYR1890" s="24"/>
      <c r="PYS1890" s="24"/>
      <c r="PYT1890" s="24"/>
      <c r="PYU1890" s="24"/>
      <c r="PYV1890" s="24"/>
      <c r="PYW1890" s="24"/>
      <c r="PYX1890" s="24"/>
      <c r="PYY1890" s="24"/>
      <c r="PYZ1890" s="24"/>
      <c r="PZA1890" s="24"/>
      <c r="PZB1890" s="24"/>
      <c r="PZC1890" s="24"/>
      <c r="PZD1890" s="24"/>
      <c r="PZE1890" s="24"/>
      <c r="PZF1890" s="24"/>
      <c r="PZG1890" s="24"/>
      <c r="PZH1890" s="24"/>
      <c r="PZI1890" s="24"/>
      <c r="PZJ1890" s="24"/>
      <c r="PZK1890" s="24"/>
      <c r="PZL1890" s="24"/>
      <c r="PZM1890" s="24"/>
      <c r="PZN1890" s="24"/>
      <c r="PZO1890" s="24"/>
      <c r="PZP1890" s="24"/>
      <c r="PZQ1890" s="24"/>
      <c r="PZR1890" s="24"/>
      <c r="PZS1890" s="24"/>
      <c r="PZT1890" s="24"/>
      <c r="PZU1890" s="24"/>
      <c r="PZV1890" s="24"/>
      <c r="PZW1890" s="24"/>
      <c r="PZX1890" s="24"/>
      <c r="PZY1890" s="24"/>
      <c r="PZZ1890" s="24"/>
      <c r="QAA1890" s="24"/>
      <c r="QAB1890" s="24"/>
      <c r="QAC1890" s="24"/>
      <c r="QAD1890" s="24"/>
      <c r="QAE1890" s="24"/>
      <c r="QAF1890" s="24"/>
      <c r="QAG1890" s="24"/>
      <c r="QAH1890" s="24"/>
      <c r="QAI1890" s="24"/>
      <c r="QAJ1890" s="24"/>
      <c r="QAK1890" s="24"/>
      <c r="QAL1890" s="24"/>
      <c r="QAM1890" s="24"/>
      <c r="QAN1890" s="24"/>
      <c r="QAO1890" s="24"/>
      <c r="QAP1890" s="24"/>
      <c r="QAQ1890" s="24"/>
      <c r="QAR1890" s="24"/>
      <c r="QAS1890" s="24"/>
      <c r="QAT1890" s="24"/>
      <c r="QAU1890" s="24"/>
      <c r="QAV1890" s="24"/>
      <c r="QAW1890" s="24"/>
      <c r="QAX1890" s="24"/>
      <c r="QAY1890" s="24"/>
      <c r="QAZ1890" s="24"/>
      <c r="QBA1890" s="24"/>
      <c r="QBB1890" s="24"/>
      <c r="QBC1890" s="24"/>
      <c r="QBD1890" s="24"/>
      <c r="QBE1890" s="24"/>
      <c r="QBF1890" s="24"/>
      <c r="QBG1890" s="24"/>
      <c r="QBH1890" s="24"/>
      <c r="QBI1890" s="24"/>
      <c r="QBJ1890" s="24"/>
      <c r="QBK1890" s="24"/>
      <c r="QBL1890" s="24"/>
      <c r="QBM1890" s="24"/>
      <c r="QBN1890" s="24"/>
      <c r="QBO1890" s="24"/>
      <c r="QBP1890" s="24"/>
      <c r="QBQ1890" s="24"/>
      <c r="QBR1890" s="24"/>
      <c r="QBS1890" s="24"/>
      <c r="QBT1890" s="24"/>
      <c r="QBU1890" s="24"/>
      <c r="QBV1890" s="24"/>
      <c r="QBW1890" s="24"/>
      <c r="QBX1890" s="24"/>
      <c r="QBY1890" s="24"/>
      <c r="QBZ1890" s="24"/>
      <c r="QCA1890" s="24"/>
      <c r="QCB1890" s="24"/>
      <c r="QCC1890" s="24"/>
      <c r="QCD1890" s="24"/>
      <c r="QCE1890" s="24"/>
      <c r="QCF1890" s="24"/>
      <c r="QCG1890" s="24"/>
      <c r="QCH1890" s="24"/>
      <c r="QCI1890" s="24"/>
      <c r="QCJ1890" s="24"/>
      <c r="QCK1890" s="24"/>
      <c r="QCL1890" s="24"/>
      <c r="QCM1890" s="24"/>
      <c r="QCN1890" s="24"/>
      <c r="QCO1890" s="24"/>
      <c r="QCP1890" s="24"/>
      <c r="QCQ1890" s="24"/>
      <c r="QCR1890" s="24"/>
      <c r="QCS1890" s="24"/>
      <c r="QCT1890" s="24"/>
      <c r="QCU1890" s="24"/>
      <c r="QCV1890" s="24"/>
      <c r="QCW1890" s="24"/>
      <c r="QCX1890" s="24"/>
      <c r="QCY1890" s="24"/>
      <c r="QCZ1890" s="24"/>
      <c r="QDA1890" s="24"/>
      <c r="QDB1890" s="24"/>
      <c r="QDC1890" s="24"/>
      <c r="QDD1890" s="24"/>
      <c r="QDE1890" s="24"/>
      <c r="QDF1890" s="24"/>
      <c r="QDG1890" s="24"/>
      <c r="QDH1890" s="24"/>
      <c r="QDI1890" s="24"/>
      <c r="QDJ1890" s="24"/>
      <c r="QDK1890" s="24"/>
      <c r="QDL1890" s="24"/>
      <c r="QDM1890" s="24"/>
      <c r="QDN1890" s="24"/>
      <c r="QDO1890" s="24"/>
      <c r="QDP1890" s="24"/>
      <c r="QDQ1890" s="24"/>
      <c r="QDR1890" s="24"/>
      <c r="QDS1890" s="24"/>
      <c r="QDT1890" s="24"/>
      <c r="QDU1890" s="24"/>
      <c r="QDV1890" s="24"/>
      <c r="QDW1890" s="24"/>
      <c r="QDX1890" s="24"/>
      <c r="QDY1890" s="24"/>
      <c r="QDZ1890" s="24"/>
      <c r="QEA1890" s="24"/>
      <c r="QEB1890" s="24"/>
      <c r="QEC1890" s="24"/>
      <c r="QED1890" s="24"/>
      <c r="QEE1890" s="24"/>
      <c r="QEF1890" s="24"/>
      <c r="QEG1890" s="24"/>
      <c r="QEH1890" s="24"/>
      <c r="QEI1890" s="24"/>
      <c r="QEJ1890" s="24"/>
      <c r="QEK1890" s="24"/>
      <c r="QEL1890" s="24"/>
      <c r="QEM1890" s="24"/>
      <c r="QEN1890" s="24"/>
      <c r="QEO1890" s="24"/>
      <c r="QEP1890" s="24"/>
      <c r="QEQ1890" s="24"/>
      <c r="QER1890" s="24"/>
      <c r="QES1890" s="24"/>
      <c r="QET1890" s="24"/>
      <c r="QEU1890" s="24"/>
      <c r="QEV1890" s="24"/>
      <c r="QEW1890" s="24"/>
      <c r="QEX1890" s="24"/>
      <c r="QEY1890" s="24"/>
      <c r="QEZ1890" s="24"/>
      <c r="QFA1890" s="24"/>
      <c r="QFB1890" s="24"/>
      <c r="QFC1890" s="24"/>
      <c r="QFD1890" s="24"/>
      <c r="QFE1890" s="24"/>
      <c r="QFF1890" s="24"/>
      <c r="QFG1890" s="24"/>
      <c r="QFH1890" s="24"/>
      <c r="QFI1890" s="24"/>
      <c r="QFJ1890" s="24"/>
      <c r="QFK1890" s="24"/>
      <c r="QFL1890" s="24"/>
      <c r="QFM1890" s="24"/>
      <c r="QFN1890" s="24"/>
      <c r="QFO1890" s="24"/>
      <c r="QFP1890" s="24"/>
      <c r="QFQ1890" s="24"/>
      <c r="QFR1890" s="24"/>
      <c r="QFS1890" s="24"/>
      <c r="QFT1890" s="24"/>
      <c r="QFU1890" s="24"/>
      <c r="QFV1890" s="24"/>
      <c r="QFW1890" s="24"/>
      <c r="QFX1890" s="24"/>
      <c r="QFY1890" s="24"/>
      <c r="QFZ1890" s="24"/>
      <c r="QGA1890" s="24"/>
      <c r="QGB1890" s="24"/>
      <c r="QGC1890" s="24"/>
      <c r="QGD1890" s="24"/>
      <c r="QGE1890" s="24"/>
      <c r="QGF1890" s="24"/>
      <c r="QGG1890" s="24"/>
      <c r="QGH1890" s="24"/>
      <c r="QGI1890" s="24"/>
      <c r="QGJ1890" s="24"/>
      <c r="QGK1890" s="24"/>
      <c r="QGL1890" s="24"/>
      <c r="QGM1890" s="24"/>
      <c r="QGN1890" s="24"/>
      <c r="QGO1890" s="24"/>
      <c r="QGP1890" s="24"/>
      <c r="QGQ1890" s="24"/>
      <c r="QGR1890" s="24"/>
      <c r="QGS1890" s="24"/>
      <c r="QGT1890" s="24"/>
      <c r="QGU1890" s="24"/>
      <c r="QGV1890" s="24"/>
      <c r="QGW1890" s="24"/>
      <c r="QGX1890" s="24"/>
      <c r="QGY1890" s="24"/>
      <c r="QGZ1890" s="24"/>
      <c r="QHA1890" s="24"/>
      <c r="QHB1890" s="24"/>
      <c r="QHC1890" s="24"/>
      <c r="QHD1890" s="24"/>
      <c r="QHE1890" s="24"/>
      <c r="QHF1890" s="24"/>
      <c r="QHG1890" s="24"/>
      <c r="QHH1890" s="24"/>
      <c r="QHI1890" s="24"/>
      <c r="QHJ1890" s="24"/>
      <c r="QHK1890" s="24"/>
      <c r="QHL1890" s="24"/>
      <c r="QHM1890" s="24"/>
      <c r="QHN1890" s="24"/>
      <c r="QHO1890" s="24"/>
      <c r="QHP1890" s="24"/>
      <c r="QHQ1890" s="24"/>
      <c r="QHR1890" s="24"/>
      <c r="QHS1890" s="24"/>
      <c r="QHT1890" s="24"/>
      <c r="QHU1890" s="24"/>
      <c r="QHV1890" s="24"/>
      <c r="QHW1890" s="24"/>
      <c r="QHX1890" s="24"/>
      <c r="QHY1890" s="24"/>
      <c r="QHZ1890" s="24"/>
      <c r="QIA1890" s="24"/>
      <c r="QIB1890" s="24"/>
      <c r="QIC1890" s="24"/>
      <c r="QID1890" s="24"/>
      <c r="QIE1890" s="24"/>
      <c r="QIF1890" s="24"/>
      <c r="QIG1890" s="24"/>
      <c r="QIH1890" s="24"/>
      <c r="QII1890" s="24"/>
      <c r="QIJ1890" s="24"/>
      <c r="QIK1890" s="24"/>
      <c r="QIL1890" s="24"/>
      <c r="QIM1890" s="24"/>
      <c r="QIN1890" s="24"/>
      <c r="QIO1890" s="24"/>
      <c r="QIP1890" s="24"/>
      <c r="QIQ1890" s="24"/>
      <c r="QIR1890" s="24"/>
      <c r="QIS1890" s="24"/>
      <c r="QIT1890" s="24"/>
      <c r="QIU1890" s="24"/>
      <c r="QIV1890" s="24"/>
      <c r="QIW1890" s="24"/>
      <c r="QIX1890" s="24"/>
      <c r="QIY1890" s="24"/>
      <c r="QIZ1890" s="24"/>
      <c r="QJA1890" s="24"/>
      <c r="QJB1890" s="24"/>
      <c r="QJC1890" s="24"/>
      <c r="QJD1890" s="24"/>
      <c r="QJE1890" s="24"/>
      <c r="QJF1890" s="24"/>
      <c r="QJG1890" s="24"/>
      <c r="QJH1890" s="24"/>
      <c r="QJI1890" s="24"/>
      <c r="QJJ1890" s="24"/>
      <c r="QJK1890" s="24"/>
      <c r="QJL1890" s="24"/>
      <c r="QJM1890" s="24"/>
      <c r="QJN1890" s="24"/>
      <c r="QJO1890" s="24"/>
      <c r="QJP1890" s="24"/>
      <c r="QJQ1890" s="24"/>
      <c r="QJR1890" s="24"/>
      <c r="QJS1890" s="24"/>
      <c r="QJT1890" s="24"/>
      <c r="QJU1890" s="24"/>
      <c r="QJV1890" s="24"/>
      <c r="QJW1890" s="24"/>
      <c r="QJX1890" s="24"/>
      <c r="QJY1890" s="24"/>
      <c r="QJZ1890" s="24"/>
      <c r="QKA1890" s="24"/>
      <c r="QKB1890" s="24"/>
      <c r="QKC1890" s="24"/>
      <c r="QKD1890" s="24"/>
      <c r="QKE1890" s="24"/>
      <c r="QKF1890" s="24"/>
      <c r="QKG1890" s="24"/>
      <c r="QKH1890" s="24"/>
      <c r="QKI1890" s="24"/>
      <c r="QKJ1890" s="24"/>
      <c r="QKK1890" s="24"/>
      <c r="QKL1890" s="24"/>
      <c r="QKM1890" s="24"/>
      <c r="QKN1890" s="24"/>
      <c r="QKO1890" s="24"/>
      <c r="QKP1890" s="24"/>
      <c r="QKQ1890" s="24"/>
      <c r="QKR1890" s="24"/>
      <c r="QKS1890" s="24"/>
      <c r="QKT1890" s="24"/>
      <c r="QKU1890" s="24"/>
      <c r="QKV1890" s="24"/>
      <c r="QKW1890" s="24"/>
      <c r="QKX1890" s="24"/>
      <c r="QKY1890" s="24"/>
      <c r="QKZ1890" s="24"/>
      <c r="QLA1890" s="24"/>
      <c r="QLB1890" s="24"/>
      <c r="QLC1890" s="24"/>
      <c r="QLD1890" s="24"/>
      <c r="QLE1890" s="24"/>
      <c r="QLF1890" s="24"/>
      <c r="QLG1890" s="24"/>
      <c r="QLH1890" s="24"/>
      <c r="QLI1890" s="24"/>
      <c r="QLJ1890" s="24"/>
      <c r="QLK1890" s="24"/>
      <c r="QLL1890" s="24"/>
      <c r="QLM1890" s="24"/>
      <c r="QLN1890" s="24"/>
      <c r="QLO1890" s="24"/>
      <c r="QLP1890" s="24"/>
      <c r="QLQ1890" s="24"/>
      <c r="QLR1890" s="24"/>
      <c r="QLS1890" s="24"/>
      <c r="QLT1890" s="24"/>
      <c r="QLU1890" s="24"/>
      <c r="QLV1890" s="24"/>
      <c r="QLW1890" s="24"/>
      <c r="QLX1890" s="24"/>
      <c r="QLY1890" s="24"/>
      <c r="QLZ1890" s="24"/>
      <c r="QMA1890" s="24"/>
      <c r="QMB1890" s="24"/>
      <c r="QMC1890" s="24"/>
      <c r="QMD1890" s="24"/>
      <c r="QME1890" s="24"/>
      <c r="QMF1890" s="24"/>
      <c r="QMG1890" s="24"/>
      <c r="QMH1890" s="24"/>
      <c r="QMI1890" s="24"/>
      <c r="QMJ1890" s="24"/>
      <c r="QMK1890" s="24"/>
      <c r="QML1890" s="24"/>
      <c r="QMM1890" s="24"/>
      <c r="QMN1890" s="24"/>
      <c r="QMO1890" s="24"/>
      <c r="QMP1890" s="24"/>
      <c r="QMQ1890" s="24"/>
      <c r="QMR1890" s="24"/>
      <c r="QMS1890" s="24"/>
      <c r="QMT1890" s="24"/>
      <c r="QMU1890" s="24"/>
      <c r="QMV1890" s="24"/>
      <c r="QMW1890" s="24"/>
      <c r="QMX1890" s="24"/>
      <c r="QMY1890" s="24"/>
      <c r="QMZ1890" s="24"/>
      <c r="QNA1890" s="24"/>
      <c r="QNB1890" s="24"/>
      <c r="QNC1890" s="24"/>
      <c r="QND1890" s="24"/>
      <c r="QNE1890" s="24"/>
      <c r="QNF1890" s="24"/>
      <c r="QNG1890" s="24"/>
      <c r="QNH1890" s="24"/>
      <c r="QNI1890" s="24"/>
      <c r="QNJ1890" s="24"/>
      <c r="QNK1890" s="24"/>
      <c r="QNL1890" s="24"/>
      <c r="QNM1890" s="24"/>
      <c r="QNN1890" s="24"/>
      <c r="QNO1890" s="24"/>
      <c r="QNP1890" s="24"/>
      <c r="QNQ1890" s="24"/>
      <c r="QNR1890" s="24"/>
      <c r="QNS1890" s="24"/>
      <c r="QNT1890" s="24"/>
      <c r="QNU1890" s="24"/>
      <c r="QNV1890" s="24"/>
      <c r="QNW1890" s="24"/>
      <c r="QNX1890" s="24"/>
      <c r="QNY1890" s="24"/>
      <c r="QNZ1890" s="24"/>
      <c r="QOA1890" s="24"/>
      <c r="QOB1890" s="24"/>
      <c r="QOC1890" s="24"/>
      <c r="QOD1890" s="24"/>
      <c r="QOE1890" s="24"/>
      <c r="QOF1890" s="24"/>
      <c r="QOG1890" s="24"/>
      <c r="QOH1890" s="24"/>
      <c r="QOI1890" s="24"/>
      <c r="QOJ1890" s="24"/>
      <c r="QOK1890" s="24"/>
      <c r="QOL1890" s="24"/>
      <c r="QOM1890" s="24"/>
      <c r="QON1890" s="24"/>
      <c r="QOO1890" s="24"/>
      <c r="QOP1890" s="24"/>
      <c r="QOQ1890" s="24"/>
      <c r="QOR1890" s="24"/>
      <c r="QOS1890" s="24"/>
      <c r="QOT1890" s="24"/>
      <c r="QOU1890" s="24"/>
      <c r="QOV1890" s="24"/>
      <c r="QOW1890" s="24"/>
      <c r="QOX1890" s="24"/>
      <c r="QOY1890" s="24"/>
      <c r="QOZ1890" s="24"/>
      <c r="QPA1890" s="24"/>
      <c r="QPB1890" s="24"/>
      <c r="QPC1890" s="24"/>
      <c r="QPD1890" s="24"/>
      <c r="QPE1890" s="24"/>
      <c r="QPF1890" s="24"/>
      <c r="QPG1890" s="24"/>
      <c r="QPH1890" s="24"/>
      <c r="QPI1890" s="24"/>
      <c r="QPJ1890" s="24"/>
      <c r="QPK1890" s="24"/>
      <c r="QPL1890" s="24"/>
      <c r="QPM1890" s="24"/>
      <c r="QPN1890" s="24"/>
      <c r="QPO1890" s="24"/>
      <c r="QPP1890" s="24"/>
      <c r="QPQ1890" s="24"/>
      <c r="QPR1890" s="24"/>
      <c r="QPS1890" s="24"/>
      <c r="QPT1890" s="24"/>
      <c r="QPU1890" s="24"/>
      <c r="QPV1890" s="24"/>
      <c r="QPW1890" s="24"/>
      <c r="QPX1890" s="24"/>
      <c r="QPY1890" s="24"/>
      <c r="QPZ1890" s="24"/>
      <c r="QQA1890" s="24"/>
      <c r="QQB1890" s="24"/>
      <c r="QQC1890" s="24"/>
      <c r="QQD1890" s="24"/>
      <c r="QQE1890" s="24"/>
      <c r="QQF1890" s="24"/>
      <c r="QQG1890" s="24"/>
      <c r="QQH1890" s="24"/>
      <c r="QQI1890" s="24"/>
      <c r="QQJ1890" s="24"/>
      <c r="QQK1890" s="24"/>
      <c r="QQL1890" s="24"/>
      <c r="QQM1890" s="24"/>
      <c r="QQN1890" s="24"/>
      <c r="QQO1890" s="24"/>
      <c r="QQP1890" s="24"/>
      <c r="QQQ1890" s="24"/>
      <c r="QQR1890" s="24"/>
      <c r="QQS1890" s="24"/>
      <c r="QQT1890" s="24"/>
      <c r="QQU1890" s="24"/>
      <c r="QQV1890" s="24"/>
      <c r="QQW1890" s="24"/>
      <c r="QQX1890" s="24"/>
      <c r="QQY1890" s="24"/>
      <c r="QQZ1890" s="24"/>
      <c r="QRA1890" s="24"/>
      <c r="QRB1890" s="24"/>
      <c r="QRC1890" s="24"/>
      <c r="QRD1890" s="24"/>
      <c r="QRE1890" s="24"/>
      <c r="QRF1890" s="24"/>
      <c r="QRG1890" s="24"/>
      <c r="QRH1890" s="24"/>
      <c r="QRI1890" s="24"/>
      <c r="QRJ1890" s="24"/>
      <c r="QRK1890" s="24"/>
      <c r="QRL1890" s="24"/>
      <c r="QRM1890" s="24"/>
      <c r="QRN1890" s="24"/>
      <c r="QRO1890" s="24"/>
      <c r="QRP1890" s="24"/>
      <c r="QRQ1890" s="24"/>
      <c r="QRR1890" s="24"/>
      <c r="QRS1890" s="24"/>
      <c r="QRT1890" s="24"/>
      <c r="QRU1890" s="24"/>
      <c r="QRV1890" s="24"/>
      <c r="QRW1890" s="24"/>
      <c r="QRX1890" s="24"/>
      <c r="QRY1890" s="24"/>
      <c r="QRZ1890" s="24"/>
      <c r="QSA1890" s="24"/>
      <c r="QSB1890" s="24"/>
      <c r="QSC1890" s="24"/>
      <c r="QSD1890" s="24"/>
      <c r="QSE1890" s="24"/>
      <c r="QSF1890" s="24"/>
      <c r="QSG1890" s="24"/>
      <c r="QSH1890" s="24"/>
      <c r="QSI1890" s="24"/>
      <c r="QSJ1890" s="24"/>
      <c r="QSK1890" s="24"/>
      <c r="QSL1890" s="24"/>
      <c r="QSM1890" s="24"/>
      <c r="QSN1890" s="24"/>
      <c r="QSO1890" s="24"/>
      <c r="QSP1890" s="24"/>
      <c r="QSQ1890" s="24"/>
      <c r="QSR1890" s="24"/>
      <c r="QSS1890" s="24"/>
      <c r="QST1890" s="24"/>
      <c r="QSU1890" s="24"/>
      <c r="QSV1890" s="24"/>
      <c r="QSW1890" s="24"/>
      <c r="QSX1890" s="24"/>
      <c r="QSY1890" s="24"/>
      <c r="QSZ1890" s="24"/>
      <c r="QTA1890" s="24"/>
      <c r="QTB1890" s="24"/>
      <c r="QTC1890" s="24"/>
      <c r="QTD1890" s="24"/>
      <c r="QTE1890" s="24"/>
      <c r="QTF1890" s="24"/>
      <c r="QTG1890" s="24"/>
      <c r="QTH1890" s="24"/>
      <c r="QTI1890" s="24"/>
      <c r="QTJ1890" s="24"/>
      <c r="QTK1890" s="24"/>
      <c r="QTL1890" s="24"/>
      <c r="QTM1890" s="24"/>
      <c r="QTN1890" s="24"/>
      <c r="QTO1890" s="24"/>
      <c r="QTP1890" s="24"/>
      <c r="QTQ1890" s="24"/>
      <c r="QTR1890" s="24"/>
      <c r="QTS1890" s="24"/>
      <c r="QTT1890" s="24"/>
      <c r="QTU1890" s="24"/>
      <c r="QTV1890" s="24"/>
      <c r="QTW1890" s="24"/>
      <c r="QTX1890" s="24"/>
      <c r="QTY1890" s="24"/>
      <c r="QTZ1890" s="24"/>
      <c r="QUA1890" s="24"/>
      <c r="QUB1890" s="24"/>
      <c r="QUC1890" s="24"/>
      <c r="QUD1890" s="24"/>
      <c r="QUE1890" s="24"/>
      <c r="QUF1890" s="24"/>
      <c r="QUG1890" s="24"/>
      <c r="QUH1890" s="24"/>
      <c r="QUI1890" s="24"/>
      <c r="QUJ1890" s="24"/>
      <c r="QUK1890" s="24"/>
      <c r="QUL1890" s="24"/>
      <c r="QUM1890" s="24"/>
      <c r="QUN1890" s="24"/>
      <c r="QUO1890" s="24"/>
      <c r="QUP1890" s="24"/>
      <c r="QUQ1890" s="24"/>
      <c r="QUR1890" s="24"/>
      <c r="QUS1890" s="24"/>
      <c r="QUT1890" s="24"/>
      <c r="QUU1890" s="24"/>
      <c r="QUV1890" s="24"/>
      <c r="QUW1890" s="24"/>
      <c r="QUX1890" s="24"/>
      <c r="QUY1890" s="24"/>
      <c r="QUZ1890" s="24"/>
      <c r="QVA1890" s="24"/>
      <c r="QVB1890" s="24"/>
      <c r="QVC1890" s="24"/>
      <c r="QVD1890" s="24"/>
      <c r="QVE1890" s="24"/>
      <c r="QVF1890" s="24"/>
      <c r="QVG1890" s="24"/>
      <c r="QVH1890" s="24"/>
      <c r="QVI1890" s="24"/>
      <c r="QVJ1890" s="24"/>
      <c r="QVK1890" s="24"/>
      <c r="QVL1890" s="24"/>
      <c r="QVM1890" s="24"/>
      <c r="QVN1890" s="24"/>
      <c r="QVO1890" s="24"/>
      <c r="QVP1890" s="24"/>
      <c r="QVQ1890" s="24"/>
      <c r="QVR1890" s="24"/>
      <c r="QVS1890" s="24"/>
      <c r="QVT1890" s="24"/>
      <c r="QVU1890" s="24"/>
      <c r="QVV1890" s="24"/>
      <c r="QVW1890" s="24"/>
      <c r="QVX1890" s="24"/>
      <c r="QVY1890" s="24"/>
      <c r="QVZ1890" s="24"/>
      <c r="QWA1890" s="24"/>
      <c r="QWB1890" s="24"/>
      <c r="QWC1890" s="24"/>
      <c r="QWD1890" s="24"/>
      <c r="QWE1890" s="24"/>
      <c r="QWF1890" s="24"/>
      <c r="QWG1890" s="24"/>
      <c r="QWH1890" s="24"/>
      <c r="QWI1890" s="24"/>
      <c r="QWJ1890" s="24"/>
      <c r="QWK1890" s="24"/>
      <c r="QWL1890" s="24"/>
      <c r="QWM1890" s="24"/>
      <c r="QWN1890" s="24"/>
      <c r="QWO1890" s="24"/>
      <c r="QWP1890" s="24"/>
      <c r="QWQ1890" s="24"/>
      <c r="QWR1890" s="24"/>
      <c r="QWS1890" s="24"/>
      <c r="QWT1890" s="24"/>
      <c r="QWU1890" s="24"/>
      <c r="QWV1890" s="24"/>
      <c r="QWW1890" s="24"/>
      <c r="QWX1890" s="24"/>
      <c r="QWY1890" s="24"/>
      <c r="QWZ1890" s="24"/>
      <c r="QXA1890" s="24"/>
      <c r="QXB1890" s="24"/>
      <c r="QXC1890" s="24"/>
      <c r="QXD1890" s="24"/>
      <c r="QXE1890" s="24"/>
      <c r="QXF1890" s="24"/>
      <c r="QXG1890" s="24"/>
      <c r="QXH1890" s="24"/>
      <c r="QXI1890" s="24"/>
      <c r="QXJ1890" s="24"/>
      <c r="QXK1890" s="24"/>
      <c r="QXL1890" s="24"/>
      <c r="QXM1890" s="24"/>
      <c r="QXN1890" s="24"/>
      <c r="QXO1890" s="24"/>
      <c r="QXP1890" s="24"/>
      <c r="QXQ1890" s="24"/>
      <c r="QXR1890" s="24"/>
      <c r="QXS1890" s="24"/>
      <c r="QXT1890" s="24"/>
      <c r="QXU1890" s="24"/>
      <c r="QXV1890" s="24"/>
      <c r="QXW1890" s="24"/>
      <c r="QXX1890" s="24"/>
      <c r="QXY1890" s="24"/>
      <c r="QXZ1890" s="24"/>
      <c r="QYA1890" s="24"/>
      <c r="QYB1890" s="24"/>
      <c r="QYC1890" s="24"/>
      <c r="QYD1890" s="24"/>
      <c r="QYE1890" s="24"/>
      <c r="QYF1890" s="24"/>
      <c r="QYG1890" s="24"/>
      <c r="QYH1890" s="24"/>
      <c r="QYI1890" s="24"/>
      <c r="QYJ1890" s="24"/>
      <c r="QYK1890" s="24"/>
      <c r="QYL1890" s="24"/>
      <c r="QYM1890" s="24"/>
      <c r="QYN1890" s="24"/>
      <c r="QYO1890" s="24"/>
      <c r="QYP1890" s="24"/>
      <c r="QYQ1890" s="24"/>
      <c r="QYR1890" s="24"/>
      <c r="QYS1890" s="24"/>
      <c r="QYT1890" s="24"/>
      <c r="QYU1890" s="24"/>
      <c r="QYV1890" s="24"/>
      <c r="QYW1890" s="24"/>
      <c r="QYX1890" s="24"/>
      <c r="QYY1890" s="24"/>
      <c r="QYZ1890" s="24"/>
      <c r="QZA1890" s="24"/>
      <c r="QZB1890" s="24"/>
      <c r="QZC1890" s="24"/>
      <c r="QZD1890" s="24"/>
      <c r="QZE1890" s="24"/>
      <c r="QZF1890" s="24"/>
      <c r="QZG1890" s="24"/>
      <c r="QZH1890" s="24"/>
      <c r="QZI1890" s="24"/>
      <c r="QZJ1890" s="24"/>
      <c r="QZK1890" s="24"/>
      <c r="QZL1890" s="24"/>
      <c r="QZM1890" s="24"/>
      <c r="QZN1890" s="24"/>
      <c r="QZO1890" s="24"/>
      <c r="QZP1890" s="24"/>
      <c r="QZQ1890" s="24"/>
      <c r="QZR1890" s="24"/>
      <c r="QZS1890" s="24"/>
      <c r="QZT1890" s="24"/>
      <c r="QZU1890" s="24"/>
      <c r="QZV1890" s="24"/>
      <c r="QZW1890" s="24"/>
      <c r="QZX1890" s="24"/>
      <c r="QZY1890" s="24"/>
      <c r="QZZ1890" s="24"/>
      <c r="RAA1890" s="24"/>
      <c r="RAB1890" s="24"/>
      <c r="RAC1890" s="24"/>
      <c r="RAD1890" s="24"/>
      <c r="RAE1890" s="24"/>
      <c r="RAF1890" s="24"/>
      <c r="RAG1890" s="24"/>
      <c r="RAH1890" s="24"/>
      <c r="RAI1890" s="24"/>
      <c r="RAJ1890" s="24"/>
      <c r="RAK1890" s="24"/>
      <c r="RAL1890" s="24"/>
      <c r="RAM1890" s="24"/>
      <c r="RAN1890" s="24"/>
      <c r="RAO1890" s="24"/>
      <c r="RAP1890" s="24"/>
      <c r="RAQ1890" s="24"/>
      <c r="RAR1890" s="24"/>
      <c r="RAS1890" s="24"/>
      <c r="RAT1890" s="24"/>
      <c r="RAU1890" s="24"/>
      <c r="RAV1890" s="24"/>
      <c r="RAW1890" s="24"/>
      <c r="RAX1890" s="24"/>
      <c r="RAY1890" s="24"/>
      <c r="RAZ1890" s="24"/>
      <c r="RBA1890" s="24"/>
      <c r="RBB1890" s="24"/>
      <c r="RBC1890" s="24"/>
      <c r="RBD1890" s="24"/>
      <c r="RBE1890" s="24"/>
      <c r="RBF1890" s="24"/>
      <c r="RBG1890" s="24"/>
      <c r="RBH1890" s="24"/>
      <c r="RBI1890" s="24"/>
      <c r="RBJ1890" s="24"/>
      <c r="RBK1890" s="24"/>
      <c r="RBL1890" s="24"/>
      <c r="RBM1890" s="24"/>
      <c r="RBN1890" s="24"/>
      <c r="RBO1890" s="24"/>
      <c r="RBP1890" s="24"/>
      <c r="RBQ1890" s="24"/>
      <c r="RBR1890" s="24"/>
      <c r="RBS1890" s="24"/>
      <c r="RBT1890" s="24"/>
      <c r="RBU1890" s="24"/>
      <c r="RBV1890" s="24"/>
      <c r="RBW1890" s="24"/>
      <c r="RBX1890" s="24"/>
      <c r="RBY1890" s="24"/>
      <c r="RBZ1890" s="24"/>
      <c r="RCA1890" s="24"/>
      <c r="RCB1890" s="24"/>
      <c r="RCC1890" s="24"/>
      <c r="RCD1890" s="24"/>
      <c r="RCE1890" s="24"/>
      <c r="RCF1890" s="24"/>
      <c r="RCG1890" s="24"/>
      <c r="RCH1890" s="24"/>
      <c r="RCI1890" s="24"/>
      <c r="RCJ1890" s="24"/>
      <c r="RCK1890" s="24"/>
      <c r="RCL1890" s="24"/>
      <c r="RCM1890" s="24"/>
      <c r="RCN1890" s="24"/>
      <c r="RCO1890" s="24"/>
      <c r="RCP1890" s="24"/>
      <c r="RCQ1890" s="24"/>
      <c r="RCR1890" s="24"/>
      <c r="RCS1890" s="24"/>
      <c r="RCT1890" s="24"/>
      <c r="RCU1890" s="24"/>
      <c r="RCV1890" s="24"/>
      <c r="RCW1890" s="24"/>
      <c r="RCX1890" s="24"/>
      <c r="RCY1890" s="24"/>
      <c r="RCZ1890" s="24"/>
      <c r="RDA1890" s="24"/>
      <c r="RDB1890" s="24"/>
      <c r="RDC1890" s="24"/>
      <c r="RDD1890" s="24"/>
      <c r="RDE1890" s="24"/>
      <c r="RDF1890" s="24"/>
      <c r="RDG1890" s="24"/>
      <c r="RDH1890" s="24"/>
      <c r="RDI1890" s="24"/>
      <c r="RDJ1890" s="24"/>
      <c r="RDK1890" s="24"/>
      <c r="RDL1890" s="24"/>
      <c r="RDM1890" s="24"/>
      <c r="RDN1890" s="24"/>
      <c r="RDO1890" s="24"/>
      <c r="RDP1890" s="24"/>
      <c r="RDQ1890" s="24"/>
      <c r="RDR1890" s="24"/>
      <c r="RDS1890" s="24"/>
      <c r="RDT1890" s="24"/>
      <c r="RDU1890" s="24"/>
      <c r="RDV1890" s="24"/>
      <c r="RDW1890" s="24"/>
      <c r="RDX1890" s="24"/>
      <c r="RDY1890" s="24"/>
      <c r="RDZ1890" s="24"/>
      <c r="REA1890" s="24"/>
      <c r="REB1890" s="24"/>
      <c r="REC1890" s="24"/>
      <c r="RED1890" s="24"/>
      <c r="REE1890" s="24"/>
      <c r="REF1890" s="24"/>
      <c r="REG1890" s="24"/>
      <c r="REH1890" s="24"/>
      <c r="REI1890" s="24"/>
      <c r="REJ1890" s="24"/>
      <c r="REK1890" s="24"/>
      <c r="REL1890" s="24"/>
      <c r="REM1890" s="24"/>
      <c r="REN1890" s="24"/>
      <c r="REO1890" s="24"/>
      <c r="REP1890" s="24"/>
      <c r="REQ1890" s="24"/>
      <c r="RER1890" s="24"/>
      <c r="RES1890" s="24"/>
      <c r="RET1890" s="24"/>
      <c r="REU1890" s="24"/>
      <c r="REV1890" s="24"/>
      <c r="REW1890" s="24"/>
      <c r="REX1890" s="24"/>
      <c r="REY1890" s="24"/>
      <c r="REZ1890" s="24"/>
      <c r="RFA1890" s="24"/>
      <c r="RFB1890" s="24"/>
      <c r="RFC1890" s="24"/>
      <c r="RFD1890" s="24"/>
      <c r="RFE1890" s="24"/>
      <c r="RFF1890" s="24"/>
      <c r="RFG1890" s="24"/>
      <c r="RFH1890" s="24"/>
      <c r="RFI1890" s="24"/>
      <c r="RFJ1890" s="24"/>
      <c r="RFK1890" s="24"/>
      <c r="RFL1890" s="24"/>
      <c r="RFM1890" s="24"/>
      <c r="RFN1890" s="24"/>
      <c r="RFO1890" s="24"/>
      <c r="RFP1890" s="24"/>
      <c r="RFQ1890" s="24"/>
      <c r="RFR1890" s="24"/>
      <c r="RFS1890" s="24"/>
      <c r="RFT1890" s="24"/>
      <c r="RFU1890" s="24"/>
      <c r="RFV1890" s="24"/>
      <c r="RFW1890" s="24"/>
      <c r="RFX1890" s="24"/>
      <c r="RFY1890" s="24"/>
      <c r="RFZ1890" s="24"/>
      <c r="RGA1890" s="24"/>
      <c r="RGB1890" s="24"/>
      <c r="RGC1890" s="24"/>
      <c r="RGD1890" s="24"/>
      <c r="RGE1890" s="24"/>
      <c r="RGF1890" s="24"/>
      <c r="RGG1890" s="24"/>
      <c r="RGH1890" s="24"/>
      <c r="RGI1890" s="24"/>
      <c r="RGJ1890" s="24"/>
      <c r="RGK1890" s="24"/>
      <c r="RGL1890" s="24"/>
      <c r="RGM1890" s="24"/>
      <c r="RGN1890" s="24"/>
      <c r="RGO1890" s="24"/>
      <c r="RGP1890" s="24"/>
      <c r="RGQ1890" s="24"/>
      <c r="RGR1890" s="24"/>
      <c r="RGS1890" s="24"/>
      <c r="RGT1890" s="24"/>
      <c r="RGU1890" s="24"/>
      <c r="RGV1890" s="24"/>
      <c r="RGW1890" s="24"/>
      <c r="RGX1890" s="24"/>
      <c r="RGY1890" s="24"/>
      <c r="RGZ1890" s="24"/>
      <c r="RHA1890" s="24"/>
      <c r="RHB1890" s="24"/>
      <c r="RHC1890" s="24"/>
      <c r="RHD1890" s="24"/>
      <c r="RHE1890" s="24"/>
      <c r="RHF1890" s="24"/>
      <c r="RHG1890" s="24"/>
      <c r="RHH1890" s="24"/>
      <c r="RHI1890" s="24"/>
      <c r="RHJ1890" s="24"/>
      <c r="RHK1890" s="24"/>
      <c r="RHL1890" s="24"/>
      <c r="RHM1890" s="24"/>
      <c r="RHN1890" s="24"/>
      <c r="RHO1890" s="24"/>
      <c r="RHP1890" s="24"/>
      <c r="RHQ1890" s="24"/>
      <c r="RHR1890" s="24"/>
      <c r="RHS1890" s="24"/>
      <c r="RHT1890" s="24"/>
      <c r="RHU1890" s="24"/>
      <c r="RHV1890" s="24"/>
      <c r="RHW1890" s="24"/>
      <c r="RHX1890" s="24"/>
      <c r="RHY1890" s="24"/>
      <c r="RHZ1890" s="24"/>
      <c r="RIA1890" s="24"/>
      <c r="RIB1890" s="24"/>
      <c r="RIC1890" s="24"/>
      <c r="RID1890" s="24"/>
      <c r="RIE1890" s="24"/>
      <c r="RIF1890" s="24"/>
      <c r="RIG1890" s="24"/>
      <c r="RIH1890" s="24"/>
      <c r="RII1890" s="24"/>
      <c r="RIJ1890" s="24"/>
      <c r="RIK1890" s="24"/>
      <c r="RIL1890" s="24"/>
      <c r="RIM1890" s="24"/>
      <c r="RIN1890" s="24"/>
      <c r="RIO1890" s="24"/>
      <c r="RIP1890" s="24"/>
      <c r="RIQ1890" s="24"/>
      <c r="RIR1890" s="24"/>
      <c r="RIS1890" s="24"/>
      <c r="RIT1890" s="24"/>
      <c r="RIU1890" s="24"/>
      <c r="RIV1890" s="24"/>
      <c r="RIW1890" s="24"/>
      <c r="RIX1890" s="24"/>
      <c r="RIY1890" s="24"/>
      <c r="RIZ1890" s="24"/>
      <c r="RJA1890" s="24"/>
      <c r="RJB1890" s="24"/>
      <c r="RJC1890" s="24"/>
      <c r="RJD1890" s="24"/>
      <c r="RJE1890" s="24"/>
      <c r="RJF1890" s="24"/>
      <c r="RJG1890" s="24"/>
      <c r="RJH1890" s="24"/>
      <c r="RJI1890" s="24"/>
      <c r="RJJ1890" s="24"/>
      <c r="RJK1890" s="24"/>
      <c r="RJL1890" s="24"/>
      <c r="RJM1890" s="24"/>
      <c r="RJN1890" s="24"/>
      <c r="RJO1890" s="24"/>
      <c r="RJP1890" s="24"/>
      <c r="RJQ1890" s="24"/>
      <c r="RJR1890" s="24"/>
      <c r="RJS1890" s="24"/>
      <c r="RJT1890" s="24"/>
      <c r="RJU1890" s="24"/>
      <c r="RJV1890" s="24"/>
      <c r="RJW1890" s="24"/>
      <c r="RJX1890" s="24"/>
      <c r="RJY1890" s="24"/>
      <c r="RJZ1890" s="24"/>
      <c r="RKA1890" s="24"/>
      <c r="RKB1890" s="24"/>
      <c r="RKC1890" s="24"/>
      <c r="RKD1890" s="24"/>
      <c r="RKE1890" s="24"/>
      <c r="RKF1890" s="24"/>
      <c r="RKG1890" s="24"/>
      <c r="RKH1890" s="24"/>
      <c r="RKI1890" s="24"/>
      <c r="RKJ1890" s="24"/>
      <c r="RKK1890" s="24"/>
      <c r="RKL1890" s="24"/>
      <c r="RKM1890" s="24"/>
      <c r="RKN1890" s="24"/>
      <c r="RKO1890" s="24"/>
      <c r="RKP1890" s="24"/>
      <c r="RKQ1890" s="24"/>
      <c r="RKR1890" s="24"/>
      <c r="RKS1890" s="24"/>
      <c r="RKT1890" s="24"/>
      <c r="RKU1890" s="24"/>
      <c r="RKV1890" s="24"/>
      <c r="RKW1890" s="24"/>
      <c r="RKX1890" s="24"/>
      <c r="RKY1890" s="24"/>
      <c r="RKZ1890" s="24"/>
      <c r="RLA1890" s="24"/>
      <c r="RLB1890" s="24"/>
      <c r="RLC1890" s="24"/>
      <c r="RLD1890" s="24"/>
      <c r="RLE1890" s="24"/>
      <c r="RLF1890" s="24"/>
      <c r="RLG1890" s="24"/>
      <c r="RLH1890" s="24"/>
      <c r="RLI1890" s="24"/>
      <c r="RLJ1890" s="24"/>
      <c r="RLK1890" s="24"/>
      <c r="RLL1890" s="24"/>
      <c r="RLM1890" s="24"/>
      <c r="RLN1890" s="24"/>
      <c r="RLO1890" s="24"/>
      <c r="RLP1890" s="24"/>
      <c r="RLQ1890" s="24"/>
      <c r="RLR1890" s="24"/>
      <c r="RLS1890" s="24"/>
      <c r="RLT1890" s="24"/>
      <c r="RLU1890" s="24"/>
      <c r="RLV1890" s="24"/>
      <c r="RLW1890" s="24"/>
      <c r="RLX1890" s="24"/>
      <c r="RLY1890" s="24"/>
      <c r="RLZ1890" s="24"/>
      <c r="RMA1890" s="24"/>
      <c r="RMB1890" s="24"/>
      <c r="RMC1890" s="24"/>
      <c r="RMD1890" s="24"/>
      <c r="RME1890" s="24"/>
      <c r="RMF1890" s="24"/>
      <c r="RMG1890" s="24"/>
      <c r="RMH1890" s="24"/>
      <c r="RMI1890" s="24"/>
      <c r="RMJ1890" s="24"/>
      <c r="RMK1890" s="24"/>
      <c r="RML1890" s="24"/>
      <c r="RMM1890" s="24"/>
      <c r="RMN1890" s="24"/>
      <c r="RMO1890" s="24"/>
      <c r="RMP1890" s="24"/>
      <c r="RMQ1890" s="24"/>
      <c r="RMR1890" s="24"/>
      <c r="RMS1890" s="24"/>
      <c r="RMT1890" s="24"/>
      <c r="RMU1890" s="24"/>
      <c r="RMV1890" s="24"/>
      <c r="RMW1890" s="24"/>
      <c r="RMX1890" s="24"/>
      <c r="RMY1890" s="24"/>
      <c r="RMZ1890" s="24"/>
      <c r="RNA1890" s="24"/>
      <c r="RNB1890" s="24"/>
      <c r="RNC1890" s="24"/>
      <c r="RND1890" s="24"/>
      <c r="RNE1890" s="24"/>
      <c r="RNF1890" s="24"/>
      <c r="RNG1890" s="24"/>
      <c r="RNH1890" s="24"/>
      <c r="RNI1890" s="24"/>
      <c r="RNJ1890" s="24"/>
      <c r="RNK1890" s="24"/>
      <c r="RNL1890" s="24"/>
      <c r="RNM1890" s="24"/>
      <c r="RNN1890" s="24"/>
      <c r="RNO1890" s="24"/>
      <c r="RNP1890" s="24"/>
      <c r="RNQ1890" s="24"/>
      <c r="RNR1890" s="24"/>
      <c r="RNS1890" s="24"/>
      <c r="RNT1890" s="24"/>
      <c r="RNU1890" s="24"/>
      <c r="RNV1890" s="24"/>
      <c r="RNW1890" s="24"/>
      <c r="RNX1890" s="24"/>
      <c r="RNY1890" s="24"/>
      <c r="RNZ1890" s="24"/>
      <c r="ROA1890" s="24"/>
      <c r="ROB1890" s="24"/>
      <c r="ROC1890" s="24"/>
      <c r="ROD1890" s="24"/>
      <c r="ROE1890" s="24"/>
      <c r="ROF1890" s="24"/>
      <c r="ROG1890" s="24"/>
      <c r="ROH1890" s="24"/>
      <c r="ROI1890" s="24"/>
      <c r="ROJ1890" s="24"/>
      <c r="ROK1890" s="24"/>
      <c r="ROL1890" s="24"/>
      <c r="ROM1890" s="24"/>
      <c r="RON1890" s="24"/>
      <c r="ROO1890" s="24"/>
      <c r="ROP1890" s="24"/>
      <c r="ROQ1890" s="24"/>
      <c r="ROR1890" s="24"/>
      <c r="ROS1890" s="24"/>
      <c r="ROT1890" s="24"/>
      <c r="ROU1890" s="24"/>
      <c r="ROV1890" s="24"/>
      <c r="ROW1890" s="24"/>
      <c r="ROX1890" s="24"/>
      <c r="ROY1890" s="24"/>
      <c r="ROZ1890" s="24"/>
      <c r="RPA1890" s="24"/>
      <c r="RPB1890" s="24"/>
      <c r="RPC1890" s="24"/>
      <c r="RPD1890" s="24"/>
      <c r="RPE1890" s="24"/>
      <c r="RPF1890" s="24"/>
      <c r="RPG1890" s="24"/>
      <c r="RPH1890" s="24"/>
      <c r="RPI1890" s="24"/>
      <c r="RPJ1890" s="24"/>
      <c r="RPK1890" s="24"/>
      <c r="RPL1890" s="24"/>
      <c r="RPM1890" s="24"/>
      <c r="RPN1890" s="24"/>
      <c r="RPO1890" s="24"/>
      <c r="RPP1890" s="24"/>
      <c r="RPQ1890" s="24"/>
      <c r="RPR1890" s="24"/>
      <c r="RPS1890" s="24"/>
      <c r="RPT1890" s="24"/>
      <c r="RPU1890" s="24"/>
      <c r="RPV1890" s="24"/>
      <c r="RPW1890" s="24"/>
      <c r="RPX1890" s="24"/>
      <c r="RPY1890" s="24"/>
      <c r="RPZ1890" s="24"/>
      <c r="RQA1890" s="24"/>
      <c r="RQB1890" s="24"/>
      <c r="RQC1890" s="24"/>
      <c r="RQD1890" s="24"/>
      <c r="RQE1890" s="24"/>
      <c r="RQF1890" s="24"/>
      <c r="RQG1890" s="24"/>
      <c r="RQH1890" s="24"/>
      <c r="RQI1890" s="24"/>
      <c r="RQJ1890" s="24"/>
      <c r="RQK1890" s="24"/>
      <c r="RQL1890" s="24"/>
      <c r="RQM1890" s="24"/>
      <c r="RQN1890" s="24"/>
      <c r="RQO1890" s="24"/>
      <c r="RQP1890" s="24"/>
      <c r="RQQ1890" s="24"/>
      <c r="RQR1890" s="24"/>
      <c r="RQS1890" s="24"/>
      <c r="RQT1890" s="24"/>
      <c r="RQU1890" s="24"/>
      <c r="RQV1890" s="24"/>
      <c r="RQW1890" s="24"/>
      <c r="RQX1890" s="24"/>
      <c r="RQY1890" s="24"/>
      <c r="RQZ1890" s="24"/>
      <c r="RRA1890" s="24"/>
      <c r="RRB1890" s="24"/>
      <c r="RRC1890" s="24"/>
      <c r="RRD1890" s="24"/>
      <c r="RRE1890" s="24"/>
      <c r="RRF1890" s="24"/>
      <c r="RRG1890" s="24"/>
      <c r="RRH1890" s="24"/>
      <c r="RRI1890" s="24"/>
      <c r="RRJ1890" s="24"/>
      <c r="RRK1890" s="24"/>
      <c r="RRL1890" s="24"/>
      <c r="RRM1890" s="24"/>
      <c r="RRN1890" s="24"/>
      <c r="RRO1890" s="24"/>
      <c r="RRP1890" s="24"/>
      <c r="RRQ1890" s="24"/>
      <c r="RRR1890" s="24"/>
      <c r="RRS1890" s="24"/>
      <c r="RRT1890" s="24"/>
      <c r="RRU1890" s="24"/>
      <c r="RRV1890" s="24"/>
      <c r="RRW1890" s="24"/>
      <c r="RRX1890" s="24"/>
      <c r="RRY1890" s="24"/>
      <c r="RRZ1890" s="24"/>
      <c r="RSA1890" s="24"/>
      <c r="RSB1890" s="24"/>
      <c r="RSC1890" s="24"/>
      <c r="RSD1890" s="24"/>
      <c r="RSE1890" s="24"/>
      <c r="RSF1890" s="24"/>
      <c r="RSG1890" s="24"/>
      <c r="RSH1890" s="24"/>
      <c r="RSI1890" s="24"/>
      <c r="RSJ1890" s="24"/>
      <c r="RSK1890" s="24"/>
      <c r="RSL1890" s="24"/>
      <c r="RSM1890" s="24"/>
      <c r="RSN1890" s="24"/>
      <c r="RSO1890" s="24"/>
      <c r="RSP1890" s="24"/>
      <c r="RSQ1890" s="24"/>
      <c r="RSR1890" s="24"/>
      <c r="RSS1890" s="24"/>
      <c r="RST1890" s="24"/>
      <c r="RSU1890" s="24"/>
      <c r="RSV1890" s="24"/>
      <c r="RSW1890" s="24"/>
      <c r="RSX1890" s="24"/>
      <c r="RSY1890" s="24"/>
      <c r="RSZ1890" s="24"/>
      <c r="RTA1890" s="24"/>
      <c r="RTB1890" s="24"/>
      <c r="RTC1890" s="24"/>
      <c r="RTD1890" s="24"/>
      <c r="RTE1890" s="24"/>
      <c r="RTF1890" s="24"/>
      <c r="RTG1890" s="24"/>
      <c r="RTH1890" s="24"/>
      <c r="RTI1890" s="24"/>
      <c r="RTJ1890" s="24"/>
      <c r="RTK1890" s="24"/>
      <c r="RTL1890" s="24"/>
      <c r="RTM1890" s="24"/>
      <c r="RTN1890" s="24"/>
      <c r="RTO1890" s="24"/>
      <c r="RTP1890" s="24"/>
      <c r="RTQ1890" s="24"/>
      <c r="RTR1890" s="24"/>
      <c r="RTS1890" s="24"/>
      <c r="RTT1890" s="24"/>
      <c r="RTU1890" s="24"/>
      <c r="RTV1890" s="24"/>
      <c r="RTW1890" s="24"/>
      <c r="RTX1890" s="24"/>
      <c r="RTY1890" s="24"/>
      <c r="RTZ1890" s="24"/>
      <c r="RUA1890" s="24"/>
      <c r="RUB1890" s="24"/>
      <c r="RUC1890" s="24"/>
      <c r="RUD1890" s="24"/>
      <c r="RUE1890" s="24"/>
      <c r="RUF1890" s="24"/>
      <c r="RUG1890" s="24"/>
      <c r="RUH1890" s="24"/>
      <c r="RUI1890" s="24"/>
      <c r="RUJ1890" s="24"/>
      <c r="RUK1890" s="24"/>
      <c r="RUL1890" s="24"/>
      <c r="RUM1890" s="24"/>
      <c r="RUN1890" s="24"/>
      <c r="RUO1890" s="24"/>
      <c r="RUP1890" s="24"/>
      <c r="RUQ1890" s="24"/>
      <c r="RUR1890" s="24"/>
      <c r="RUS1890" s="24"/>
      <c r="RUT1890" s="24"/>
      <c r="RUU1890" s="24"/>
      <c r="RUV1890" s="24"/>
      <c r="RUW1890" s="24"/>
      <c r="RUX1890" s="24"/>
      <c r="RUY1890" s="24"/>
      <c r="RUZ1890" s="24"/>
      <c r="RVA1890" s="24"/>
      <c r="RVB1890" s="24"/>
      <c r="RVC1890" s="24"/>
      <c r="RVD1890" s="24"/>
      <c r="RVE1890" s="24"/>
      <c r="RVF1890" s="24"/>
      <c r="RVG1890" s="24"/>
      <c r="RVH1890" s="24"/>
      <c r="RVI1890" s="24"/>
      <c r="RVJ1890" s="24"/>
      <c r="RVK1890" s="24"/>
      <c r="RVL1890" s="24"/>
      <c r="RVM1890" s="24"/>
      <c r="RVN1890" s="24"/>
      <c r="RVO1890" s="24"/>
      <c r="RVP1890" s="24"/>
      <c r="RVQ1890" s="24"/>
      <c r="RVR1890" s="24"/>
      <c r="RVS1890" s="24"/>
      <c r="RVT1890" s="24"/>
      <c r="RVU1890" s="24"/>
      <c r="RVV1890" s="24"/>
      <c r="RVW1890" s="24"/>
      <c r="RVX1890" s="24"/>
      <c r="RVY1890" s="24"/>
      <c r="RVZ1890" s="24"/>
      <c r="RWA1890" s="24"/>
      <c r="RWB1890" s="24"/>
      <c r="RWC1890" s="24"/>
      <c r="RWD1890" s="24"/>
      <c r="RWE1890" s="24"/>
      <c r="RWF1890" s="24"/>
      <c r="RWG1890" s="24"/>
      <c r="RWH1890" s="24"/>
      <c r="RWI1890" s="24"/>
      <c r="RWJ1890" s="24"/>
      <c r="RWK1890" s="24"/>
      <c r="RWL1890" s="24"/>
      <c r="RWM1890" s="24"/>
      <c r="RWN1890" s="24"/>
      <c r="RWO1890" s="24"/>
      <c r="RWP1890" s="24"/>
      <c r="RWQ1890" s="24"/>
      <c r="RWR1890" s="24"/>
      <c r="RWS1890" s="24"/>
      <c r="RWT1890" s="24"/>
      <c r="RWU1890" s="24"/>
      <c r="RWV1890" s="24"/>
      <c r="RWW1890" s="24"/>
      <c r="RWX1890" s="24"/>
      <c r="RWY1890" s="24"/>
      <c r="RWZ1890" s="24"/>
      <c r="RXA1890" s="24"/>
      <c r="RXB1890" s="24"/>
      <c r="RXC1890" s="24"/>
      <c r="RXD1890" s="24"/>
      <c r="RXE1890" s="24"/>
      <c r="RXF1890" s="24"/>
      <c r="RXG1890" s="24"/>
      <c r="RXH1890" s="24"/>
      <c r="RXI1890" s="24"/>
      <c r="RXJ1890" s="24"/>
      <c r="RXK1890" s="24"/>
      <c r="RXL1890" s="24"/>
      <c r="RXM1890" s="24"/>
      <c r="RXN1890" s="24"/>
      <c r="RXO1890" s="24"/>
      <c r="RXP1890" s="24"/>
      <c r="RXQ1890" s="24"/>
      <c r="RXR1890" s="24"/>
      <c r="RXS1890" s="24"/>
      <c r="RXT1890" s="24"/>
      <c r="RXU1890" s="24"/>
      <c r="RXV1890" s="24"/>
      <c r="RXW1890" s="24"/>
      <c r="RXX1890" s="24"/>
      <c r="RXY1890" s="24"/>
      <c r="RXZ1890" s="24"/>
      <c r="RYA1890" s="24"/>
      <c r="RYB1890" s="24"/>
      <c r="RYC1890" s="24"/>
      <c r="RYD1890" s="24"/>
      <c r="RYE1890" s="24"/>
      <c r="RYF1890" s="24"/>
      <c r="RYG1890" s="24"/>
      <c r="RYH1890" s="24"/>
      <c r="RYI1890" s="24"/>
      <c r="RYJ1890" s="24"/>
      <c r="RYK1890" s="24"/>
      <c r="RYL1890" s="24"/>
      <c r="RYM1890" s="24"/>
      <c r="RYN1890" s="24"/>
      <c r="RYO1890" s="24"/>
      <c r="RYP1890" s="24"/>
      <c r="RYQ1890" s="24"/>
      <c r="RYR1890" s="24"/>
      <c r="RYS1890" s="24"/>
      <c r="RYT1890" s="24"/>
      <c r="RYU1890" s="24"/>
      <c r="RYV1890" s="24"/>
      <c r="RYW1890" s="24"/>
      <c r="RYX1890" s="24"/>
      <c r="RYY1890" s="24"/>
      <c r="RYZ1890" s="24"/>
      <c r="RZA1890" s="24"/>
      <c r="RZB1890" s="24"/>
      <c r="RZC1890" s="24"/>
      <c r="RZD1890" s="24"/>
      <c r="RZE1890" s="24"/>
      <c r="RZF1890" s="24"/>
      <c r="RZG1890" s="24"/>
      <c r="RZH1890" s="24"/>
      <c r="RZI1890" s="24"/>
      <c r="RZJ1890" s="24"/>
      <c r="RZK1890" s="24"/>
      <c r="RZL1890" s="24"/>
      <c r="RZM1890" s="24"/>
      <c r="RZN1890" s="24"/>
      <c r="RZO1890" s="24"/>
      <c r="RZP1890" s="24"/>
      <c r="RZQ1890" s="24"/>
      <c r="RZR1890" s="24"/>
      <c r="RZS1890" s="24"/>
      <c r="RZT1890" s="24"/>
      <c r="RZU1890" s="24"/>
      <c r="RZV1890" s="24"/>
      <c r="RZW1890" s="24"/>
      <c r="RZX1890" s="24"/>
      <c r="RZY1890" s="24"/>
      <c r="RZZ1890" s="24"/>
      <c r="SAA1890" s="24"/>
      <c r="SAB1890" s="24"/>
      <c r="SAC1890" s="24"/>
      <c r="SAD1890" s="24"/>
      <c r="SAE1890" s="24"/>
      <c r="SAF1890" s="24"/>
      <c r="SAG1890" s="24"/>
      <c r="SAH1890" s="24"/>
      <c r="SAI1890" s="24"/>
      <c r="SAJ1890" s="24"/>
      <c r="SAK1890" s="24"/>
      <c r="SAL1890" s="24"/>
      <c r="SAM1890" s="24"/>
      <c r="SAN1890" s="24"/>
      <c r="SAO1890" s="24"/>
      <c r="SAP1890" s="24"/>
      <c r="SAQ1890" s="24"/>
      <c r="SAR1890" s="24"/>
      <c r="SAS1890" s="24"/>
      <c r="SAT1890" s="24"/>
      <c r="SAU1890" s="24"/>
      <c r="SAV1890" s="24"/>
      <c r="SAW1890" s="24"/>
      <c r="SAX1890" s="24"/>
      <c r="SAY1890" s="24"/>
      <c r="SAZ1890" s="24"/>
      <c r="SBA1890" s="24"/>
      <c r="SBB1890" s="24"/>
      <c r="SBC1890" s="24"/>
      <c r="SBD1890" s="24"/>
      <c r="SBE1890" s="24"/>
      <c r="SBF1890" s="24"/>
      <c r="SBG1890" s="24"/>
      <c r="SBH1890" s="24"/>
      <c r="SBI1890" s="24"/>
      <c r="SBJ1890" s="24"/>
      <c r="SBK1890" s="24"/>
      <c r="SBL1890" s="24"/>
      <c r="SBM1890" s="24"/>
      <c r="SBN1890" s="24"/>
      <c r="SBO1890" s="24"/>
      <c r="SBP1890" s="24"/>
      <c r="SBQ1890" s="24"/>
      <c r="SBR1890" s="24"/>
      <c r="SBS1890" s="24"/>
      <c r="SBT1890" s="24"/>
      <c r="SBU1890" s="24"/>
      <c r="SBV1890" s="24"/>
      <c r="SBW1890" s="24"/>
      <c r="SBX1890" s="24"/>
      <c r="SBY1890" s="24"/>
      <c r="SBZ1890" s="24"/>
      <c r="SCA1890" s="24"/>
      <c r="SCB1890" s="24"/>
      <c r="SCC1890" s="24"/>
      <c r="SCD1890" s="24"/>
      <c r="SCE1890" s="24"/>
      <c r="SCF1890" s="24"/>
      <c r="SCG1890" s="24"/>
      <c r="SCH1890" s="24"/>
      <c r="SCI1890" s="24"/>
      <c r="SCJ1890" s="24"/>
      <c r="SCK1890" s="24"/>
      <c r="SCL1890" s="24"/>
      <c r="SCM1890" s="24"/>
      <c r="SCN1890" s="24"/>
      <c r="SCO1890" s="24"/>
      <c r="SCP1890" s="24"/>
      <c r="SCQ1890" s="24"/>
      <c r="SCR1890" s="24"/>
      <c r="SCS1890" s="24"/>
      <c r="SCT1890" s="24"/>
      <c r="SCU1890" s="24"/>
      <c r="SCV1890" s="24"/>
      <c r="SCW1890" s="24"/>
      <c r="SCX1890" s="24"/>
      <c r="SCY1890" s="24"/>
      <c r="SCZ1890" s="24"/>
      <c r="SDA1890" s="24"/>
      <c r="SDB1890" s="24"/>
      <c r="SDC1890" s="24"/>
      <c r="SDD1890" s="24"/>
      <c r="SDE1890" s="24"/>
      <c r="SDF1890" s="24"/>
      <c r="SDG1890" s="24"/>
      <c r="SDH1890" s="24"/>
      <c r="SDI1890" s="24"/>
      <c r="SDJ1890" s="24"/>
      <c r="SDK1890" s="24"/>
      <c r="SDL1890" s="24"/>
      <c r="SDM1890" s="24"/>
      <c r="SDN1890" s="24"/>
      <c r="SDO1890" s="24"/>
      <c r="SDP1890" s="24"/>
      <c r="SDQ1890" s="24"/>
      <c r="SDR1890" s="24"/>
      <c r="SDS1890" s="24"/>
      <c r="SDT1890" s="24"/>
      <c r="SDU1890" s="24"/>
      <c r="SDV1890" s="24"/>
      <c r="SDW1890" s="24"/>
      <c r="SDX1890" s="24"/>
      <c r="SDY1890" s="24"/>
      <c r="SDZ1890" s="24"/>
      <c r="SEA1890" s="24"/>
      <c r="SEB1890" s="24"/>
      <c r="SEC1890" s="24"/>
      <c r="SED1890" s="24"/>
      <c r="SEE1890" s="24"/>
      <c r="SEF1890" s="24"/>
      <c r="SEG1890" s="24"/>
      <c r="SEH1890" s="24"/>
      <c r="SEI1890" s="24"/>
      <c r="SEJ1890" s="24"/>
      <c r="SEK1890" s="24"/>
      <c r="SEL1890" s="24"/>
      <c r="SEM1890" s="24"/>
      <c r="SEN1890" s="24"/>
      <c r="SEO1890" s="24"/>
      <c r="SEP1890" s="24"/>
      <c r="SEQ1890" s="24"/>
      <c r="SER1890" s="24"/>
      <c r="SES1890" s="24"/>
      <c r="SET1890" s="24"/>
      <c r="SEU1890" s="24"/>
      <c r="SEV1890" s="24"/>
      <c r="SEW1890" s="24"/>
      <c r="SEX1890" s="24"/>
      <c r="SEY1890" s="24"/>
      <c r="SEZ1890" s="24"/>
      <c r="SFA1890" s="24"/>
      <c r="SFB1890" s="24"/>
      <c r="SFC1890" s="24"/>
      <c r="SFD1890" s="24"/>
      <c r="SFE1890" s="24"/>
      <c r="SFF1890" s="24"/>
      <c r="SFG1890" s="24"/>
      <c r="SFH1890" s="24"/>
      <c r="SFI1890" s="24"/>
      <c r="SFJ1890" s="24"/>
      <c r="SFK1890" s="24"/>
      <c r="SFL1890" s="24"/>
      <c r="SFM1890" s="24"/>
      <c r="SFN1890" s="24"/>
      <c r="SFO1890" s="24"/>
      <c r="SFP1890" s="24"/>
      <c r="SFQ1890" s="24"/>
      <c r="SFR1890" s="24"/>
      <c r="SFS1890" s="24"/>
      <c r="SFT1890" s="24"/>
      <c r="SFU1890" s="24"/>
      <c r="SFV1890" s="24"/>
      <c r="SFW1890" s="24"/>
      <c r="SFX1890" s="24"/>
      <c r="SFY1890" s="24"/>
      <c r="SFZ1890" s="24"/>
      <c r="SGA1890" s="24"/>
      <c r="SGB1890" s="24"/>
      <c r="SGC1890" s="24"/>
      <c r="SGD1890" s="24"/>
      <c r="SGE1890" s="24"/>
      <c r="SGF1890" s="24"/>
      <c r="SGG1890" s="24"/>
      <c r="SGH1890" s="24"/>
      <c r="SGI1890" s="24"/>
      <c r="SGJ1890" s="24"/>
      <c r="SGK1890" s="24"/>
      <c r="SGL1890" s="24"/>
      <c r="SGM1890" s="24"/>
      <c r="SGN1890" s="24"/>
      <c r="SGO1890" s="24"/>
      <c r="SGP1890" s="24"/>
      <c r="SGQ1890" s="24"/>
      <c r="SGR1890" s="24"/>
      <c r="SGS1890" s="24"/>
      <c r="SGT1890" s="24"/>
      <c r="SGU1890" s="24"/>
      <c r="SGV1890" s="24"/>
      <c r="SGW1890" s="24"/>
      <c r="SGX1890" s="24"/>
      <c r="SGY1890" s="24"/>
      <c r="SGZ1890" s="24"/>
      <c r="SHA1890" s="24"/>
      <c r="SHB1890" s="24"/>
      <c r="SHC1890" s="24"/>
      <c r="SHD1890" s="24"/>
      <c r="SHE1890" s="24"/>
      <c r="SHF1890" s="24"/>
      <c r="SHG1890" s="24"/>
      <c r="SHH1890" s="24"/>
      <c r="SHI1890" s="24"/>
      <c r="SHJ1890" s="24"/>
      <c r="SHK1890" s="24"/>
      <c r="SHL1890" s="24"/>
      <c r="SHM1890" s="24"/>
      <c r="SHN1890" s="24"/>
      <c r="SHO1890" s="24"/>
      <c r="SHP1890" s="24"/>
      <c r="SHQ1890" s="24"/>
      <c r="SHR1890" s="24"/>
      <c r="SHS1890" s="24"/>
      <c r="SHT1890" s="24"/>
      <c r="SHU1890" s="24"/>
      <c r="SHV1890" s="24"/>
      <c r="SHW1890" s="24"/>
      <c r="SHX1890" s="24"/>
      <c r="SHY1890" s="24"/>
      <c r="SHZ1890" s="24"/>
      <c r="SIA1890" s="24"/>
      <c r="SIB1890" s="24"/>
      <c r="SIC1890" s="24"/>
      <c r="SID1890" s="24"/>
      <c r="SIE1890" s="24"/>
      <c r="SIF1890" s="24"/>
      <c r="SIG1890" s="24"/>
      <c r="SIH1890" s="24"/>
      <c r="SII1890" s="24"/>
      <c r="SIJ1890" s="24"/>
      <c r="SIK1890" s="24"/>
      <c r="SIL1890" s="24"/>
      <c r="SIM1890" s="24"/>
      <c r="SIN1890" s="24"/>
      <c r="SIO1890" s="24"/>
      <c r="SIP1890" s="24"/>
      <c r="SIQ1890" s="24"/>
      <c r="SIR1890" s="24"/>
      <c r="SIS1890" s="24"/>
      <c r="SIT1890" s="24"/>
      <c r="SIU1890" s="24"/>
      <c r="SIV1890" s="24"/>
      <c r="SIW1890" s="24"/>
      <c r="SIX1890" s="24"/>
      <c r="SIY1890" s="24"/>
      <c r="SIZ1890" s="24"/>
      <c r="SJA1890" s="24"/>
      <c r="SJB1890" s="24"/>
      <c r="SJC1890" s="24"/>
      <c r="SJD1890" s="24"/>
      <c r="SJE1890" s="24"/>
      <c r="SJF1890" s="24"/>
      <c r="SJG1890" s="24"/>
      <c r="SJH1890" s="24"/>
      <c r="SJI1890" s="24"/>
      <c r="SJJ1890" s="24"/>
      <c r="SJK1890" s="24"/>
      <c r="SJL1890" s="24"/>
      <c r="SJM1890" s="24"/>
      <c r="SJN1890" s="24"/>
      <c r="SJO1890" s="24"/>
      <c r="SJP1890" s="24"/>
      <c r="SJQ1890" s="24"/>
      <c r="SJR1890" s="24"/>
      <c r="SJS1890" s="24"/>
      <c r="SJT1890" s="24"/>
      <c r="SJU1890" s="24"/>
      <c r="SJV1890" s="24"/>
      <c r="SJW1890" s="24"/>
      <c r="SJX1890" s="24"/>
      <c r="SJY1890" s="24"/>
      <c r="SJZ1890" s="24"/>
      <c r="SKA1890" s="24"/>
      <c r="SKB1890" s="24"/>
      <c r="SKC1890" s="24"/>
      <c r="SKD1890" s="24"/>
      <c r="SKE1890" s="24"/>
      <c r="SKF1890" s="24"/>
      <c r="SKG1890" s="24"/>
      <c r="SKH1890" s="24"/>
      <c r="SKI1890" s="24"/>
      <c r="SKJ1890" s="24"/>
      <c r="SKK1890" s="24"/>
      <c r="SKL1890" s="24"/>
      <c r="SKM1890" s="24"/>
      <c r="SKN1890" s="24"/>
      <c r="SKO1890" s="24"/>
      <c r="SKP1890" s="24"/>
      <c r="SKQ1890" s="24"/>
      <c r="SKR1890" s="24"/>
      <c r="SKS1890" s="24"/>
      <c r="SKT1890" s="24"/>
      <c r="SKU1890" s="24"/>
      <c r="SKV1890" s="24"/>
      <c r="SKW1890" s="24"/>
      <c r="SKX1890" s="24"/>
      <c r="SKY1890" s="24"/>
      <c r="SKZ1890" s="24"/>
      <c r="SLA1890" s="24"/>
      <c r="SLB1890" s="24"/>
      <c r="SLC1890" s="24"/>
      <c r="SLD1890" s="24"/>
      <c r="SLE1890" s="24"/>
      <c r="SLF1890" s="24"/>
      <c r="SLG1890" s="24"/>
      <c r="SLH1890" s="24"/>
      <c r="SLI1890" s="24"/>
      <c r="SLJ1890" s="24"/>
      <c r="SLK1890" s="24"/>
      <c r="SLL1890" s="24"/>
      <c r="SLM1890" s="24"/>
      <c r="SLN1890" s="24"/>
      <c r="SLO1890" s="24"/>
      <c r="SLP1890" s="24"/>
      <c r="SLQ1890" s="24"/>
      <c r="SLR1890" s="24"/>
      <c r="SLS1890" s="24"/>
      <c r="SLT1890" s="24"/>
      <c r="SLU1890" s="24"/>
      <c r="SLV1890" s="24"/>
      <c r="SLW1890" s="24"/>
      <c r="SLX1890" s="24"/>
      <c r="SLY1890" s="24"/>
      <c r="SLZ1890" s="24"/>
      <c r="SMA1890" s="24"/>
      <c r="SMB1890" s="24"/>
      <c r="SMC1890" s="24"/>
      <c r="SMD1890" s="24"/>
      <c r="SME1890" s="24"/>
      <c r="SMF1890" s="24"/>
      <c r="SMG1890" s="24"/>
      <c r="SMH1890" s="24"/>
      <c r="SMI1890" s="24"/>
      <c r="SMJ1890" s="24"/>
      <c r="SMK1890" s="24"/>
      <c r="SML1890" s="24"/>
      <c r="SMM1890" s="24"/>
      <c r="SMN1890" s="24"/>
      <c r="SMO1890" s="24"/>
      <c r="SMP1890" s="24"/>
      <c r="SMQ1890" s="24"/>
      <c r="SMR1890" s="24"/>
      <c r="SMS1890" s="24"/>
      <c r="SMT1890" s="24"/>
      <c r="SMU1890" s="24"/>
      <c r="SMV1890" s="24"/>
      <c r="SMW1890" s="24"/>
      <c r="SMX1890" s="24"/>
      <c r="SMY1890" s="24"/>
      <c r="SMZ1890" s="24"/>
      <c r="SNA1890" s="24"/>
      <c r="SNB1890" s="24"/>
      <c r="SNC1890" s="24"/>
      <c r="SND1890" s="24"/>
      <c r="SNE1890" s="24"/>
      <c r="SNF1890" s="24"/>
      <c r="SNG1890" s="24"/>
      <c r="SNH1890" s="24"/>
      <c r="SNI1890" s="24"/>
      <c r="SNJ1890" s="24"/>
      <c r="SNK1890" s="24"/>
      <c r="SNL1890" s="24"/>
      <c r="SNM1890" s="24"/>
      <c r="SNN1890" s="24"/>
      <c r="SNO1890" s="24"/>
      <c r="SNP1890" s="24"/>
      <c r="SNQ1890" s="24"/>
      <c r="SNR1890" s="24"/>
      <c r="SNS1890" s="24"/>
      <c r="SNT1890" s="24"/>
      <c r="SNU1890" s="24"/>
      <c r="SNV1890" s="24"/>
      <c r="SNW1890" s="24"/>
      <c r="SNX1890" s="24"/>
      <c r="SNY1890" s="24"/>
      <c r="SNZ1890" s="24"/>
      <c r="SOA1890" s="24"/>
      <c r="SOB1890" s="24"/>
      <c r="SOC1890" s="24"/>
      <c r="SOD1890" s="24"/>
      <c r="SOE1890" s="24"/>
      <c r="SOF1890" s="24"/>
      <c r="SOG1890" s="24"/>
      <c r="SOH1890" s="24"/>
      <c r="SOI1890" s="24"/>
      <c r="SOJ1890" s="24"/>
      <c r="SOK1890" s="24"/>
      <c r="SOL1890" s="24"/>
      <c r="SOM1890" s="24"/>
      <c r="SON1890" s="24"/>
      <c r="SOO1890" s="24"/>
      <c r="SOP1890" s="24"/>
      <c r="SOQ1890" s="24"/>
      <c r="SOR1890" s="24"/>
      <c r="SOS1890" s="24"/>
      <c r="SOT1890" s="24"/>
      <c r="SOU1890" s="24"/>
      <c r="SOV1890" s="24"/>
      <c r="SOW1890" s="24"/>
      <c r="SOX1890" s="24"/>
      <c r="SOY1890" s="24"/>
      <c r="SOZ1890" s="24"/>
      <c r="SPA1890" s="24"/>
      <c r="SPB1890" s="24"/>
      <c r="SPC1890" s="24"/>
      <c r="SPD1890" s="24"/>
      <c r="SPE1890" s="24"/>
      <c r="SPF1890" s="24"/>
      <c r="SPG1890" s="24"/>
      <c r="SPH1890" s="24"/>
      <c r="SPI1890" s="24"/>
      <c r="SPJ1890" s="24"/>
      <c r="SPK1890" s="24"/>
      <c r="SPL1890" s="24"/>
      <c r="SPM1890" s="24"/>
      <c r="SPN1890" s="24"/>
      <c r="SPO1890" s="24"/>
      <c r="SPP1890" s="24"/>
      <c r="SPQ1890" s="24"/>
      <c r="SPR1890" s="24"/>
      <c r="SPS1890" s="24"/>
      <c r="SPT1890" s="24"/>
      <c r="SPU1890" s="24"/>
      <c r="SPV1890" s="24"/>
      <c r="SPW1890" s="24"/>
      <c r="SPX1890" s="24"/>
      <c r="SPY1890" s="24"/>
      <c r="SPZ1890" s="24"/>
      <c r="SQA1890" s="24"/>
      <c r="SQB1890" s="24"/>
      <c r="SQC1890" s="24"/>
      <c r="SQD1890" s="24"/>
      <c r="SQE1890" s="24"/>
      <c r="SQF1890" s="24"/>
      <c r="SQG1890" s="24"/>
      <c r="SQH1890" s="24"/>
      <c r="SQI1890" s="24"/>
      <c r="SQJ1890" s="24"/>
      <c r="SQK1890" s="24"/>
      <c r="SQL1890" s="24"/>
      <c r="SQM1890" s="24"/>
      <c r="SQN1890" s="24"/>
      <c r="SQO1890" s="24"/>
      <c r="SQP1890" s="24"/>
      <c r="SQQ1890" s="24"/>
      <c r="SQR1890" s="24"/>
      <c r="SQS1890" s="24"/>
      <c r="SQT1890" s="24"/>
      <c r="SQU1890" s="24"/>
      <c r="SQV1890" s="24"/>
      <c r="SQW1890" s="24"/>
      <c r="SQX1890" s="24"/>
      <c r="SQY1890" s="24"/>
      <c r="SQZ1890" s="24"/>
      <c r="SRA1890" s="24"/>
      <c r="SRB1890" s="24"/>
      <c r="SRC1890" s="24"/>
      <c r="SRD1890" s="24"/>
      <c r="SRE1890" s="24"/>
      <c r="SRF1890" s="24"/>
      <c r="SRG1890" s="24"/>
      <c r="SRH1890" s="24"/>
      <c r="SRI1890" s="24"/>
      <c r="SRJ1890" s="24"/>
      <c r="SRK1890" s="24"/>
      <c r="SRL1890" s="24"/>
      <c r="SRM1890" s="24"/>
      <c r="SRN1890" s="24"/>
      <c r="SRO1890" s="24"/>
      <c r="SRP1890" s="24"/>
      <c r="SRQ1890" s="24"/>
      <c r="SRR1890" s="24"/>
      <c r="SRS1890" s="24"/>
      <c r="SRT1890" s="24"/>
      <c r="SRU1890" s="24"/>
      <c r="SRV1890" s="24"/>
      <c r="SRW1890" s="24"/>
      <c r="SRX1890" s="24"/>
      <c r="SRY1890" s="24"/>
      <c r="SRZ1890" s="24"/>
      <c r="SSA1890" s="24"/>
      <c r="SSB1890" s="24"/>
      <c r="SSC1890" s="24"/>
      <c r="SSD1890" s="24"/>
      <c r="SSE1890" s="24"/>
      <c r="SSF1890" s="24"/>
      <c r="SSG1890" s="24"/>
      <c r="SSH1890" s="24"/>
      <c r="SSI1890" s="24"/>
      <c r="SSJ1890" s="24"/>
      <c r="SSK1890" s="24"/>
      <c r="SSL1890" s="24"/>
      <c r="SSM1890" s="24"/>
      <c r="SSN1890" s="24"/>
      <c r="SSO1890" s="24"/>
      <c r="SSP1890" s="24"/>
      <c r="SSQ1890" s="24"/>
      <c r="SSR1890" s="24"/>
      <c r="SSS1890" s="24"/>
      <c r="SST1890" s="24"/>
      <c r="SSU1890" s="24"/>
      <c r="SSV1890" s="24"/>
      <c r="SSW1890" s="24"/>
      <c r="SSX1890" s="24"/>
      <c r="SSY1890" s="24"/>
      <c r="SSZ1890" s="24"/>
      <c r="STA1890" s="24"/>
      <c r="STB1890" s="24"/>
      <c r="STC1890" s="24"/>
      <c r="STD1890" s="24"/>
      <c r="STE1890" s="24"/>
      <c r="STF1890" s="24"/>
      <c r="STG1890" s="24"/>
      <c r="STH1890" s="24"/>
      <c r="STI1890" s="24"/>
      <c r="STJ1890" s="24"/>
      <c r="STK1890" s="24"/>
      <c r="STL1890" s="24"/>
      <c r="STM1890" s="24"/>
      <c r="STN1890" s="24"/>
      <c r="STO1890" s="24"/>
      <c r="STP1890" s="24"/>
      <c r="STQ1890" s="24"/>
      <c r="STR1890" s="24"/>
      <c r="STS1890" s="24"/>
      <c r="STT1890" s="24"/>
      <c r="STU1890" s="24"/>
      <c r="STV1890" s="24"/>
      <c r="STW1890" s="24"/>
      <c r="STX1890" s="24"/>
      <c r="STY1890" s="24"/>
      <c r="STZ1890" s="24"/>
      <c r="SUA1890" s="24"/>
      <c r="SUB1890" s="24"/>
      <c r="SUC1890" s="24"/>
      <c r="SUD1890" s="24"/>
      <c r="SUE1890" s="24"/>
      <c r="SUF1890" s="24"/>
      <c r="SUG1890" s="24"/>
      <c r="SUH1890" s="24"/>
      <c r="SUI1890" s="24"/>
      <c r="SUJ1890" s="24"/>
      <c r="SUK1890" s="24"/>
      <c r="SUL1890" s="24"/>
      <c r="SUM1890" s="24"/>
      <c r="SUN1890" s="24"/>
      <c r="SUO1890" s="24"/>
      <c r="SUP1890" s="24"/>
      <c r="SUQ1890" s="24"/>
      <c r="SUR1890" s="24"/>
      <c r="SUS1890" s="24"/>
      <c r="SUT1890" s="24"/>
      <c r="SUU1890" s="24"/>
      <c r="SUV1890" s="24"/>
      <c r="SUW1890" s="24"/>
      <c r="SUX1890" s="24"/>
      <c r="SUY1890" s="24"/>
      <c r="SUZ1890" s="24"/>
      <c r="SVA1890" s="24"/>
      <c r="SVB1890" s="24"/>
      <c r="SVC1890" s="24"/>
      <c r="SVD1890" s="24"/>
      <c r="SVE1890" s="24"/>
      <c r="SVF1890" s="24"/>
      <c r="SVG1890" s="24"/>
      <c r="SVH1890" s="24"/>
      <c r="SVI1890" s="24"/>
      <c r="SVJ1890" s="24"/>
      <c r="SVK1890" s="24"/>
      <c r="SVL1890" s="24"/>
      <c r="SVM1890" s="24"/>
      <c r="SVN1890" s="24"/>
      <c r="SVO1890" s="24"/>
      <c r="SVP1890" s="24"/>
      <c r="SVQ1890" s="24"/>
      <c r="SVR1890" s="24"/>
      <c r="SVS1890" s="24"/>
      <c r="SVT1890" s="24"/>
      <c r="SVU1890" s="24"/>
      <c r="SVV1890" s="24"/>
      <c r="SVW1890" s="24"/>
      <c r="SVX1890" s="24"/>
      <c r="SVY1890" s="24"/>
      <c r="SVZ1890" s="24"/>
      <c r="SWA1890" s="24"/>
      <c r="SWB1890" s="24"/>
      <c r="SWC1890" s="24"/>
      <c r="SWD1890" s="24"/>
      <c r="SWE1890" s="24"/>
      <c r="SWF1890" s="24"/>
      <c r="SWG1890" s="24"/>
      <c r="SWH1890" s="24"/>
      <c r="SWI1890" s="24"/>
      <c r="SWJ1890" s="24"/>
      <c r="SWK1890" s="24"/>
      <c r="SWL1890" s="24"/>
      <c r="SWM1890" s="24"/>
      <c r="SWN1890" s="24"/>
      <c r="SWO1890" s="24"/>
      <c r="SWP1890" s="24"/>
      <c r="SWQ1890" s="24"/>
      <c r="SWR1890" s="24"/>
      <c r="SWS1890" s="24"/>
      <c r="SWT1890" s="24"/>
      <c r="SWU1890" s="24"/>
      <c r="SWV1890" s="24"/>
      <c r="SWW1890" s="24"/>
      <c r="SWX1890" s="24"/>
      <c r="SWY1890" s="24"/>
      <c r="SWZ1890" s="24"/>
      <c r="SXA1890" s="24"/>
      <c r="SXB1890" s="24"/>
      <c r="SXC1890" s="24"/>
      <c r="SXD1890" s="24"/>
      <c r="SXE1890" s="24"/>
      <c r="SXF1890" s="24"/>
      <c r="SXG1890" s="24"/>
      <c r="SXH1890" s="24"/>
      <c r="SXI1890" s="24"/>
      <c r="SXJ1890" s="24"/>
      <c r="SXK1890" s="24"/>
      <c r="SXL1890" s="24"/>
      <c r="SXM1890" s="24"/>
      <c r="SXN1890" s="24"/>
      <c r="SXO1890" s="24"/>
      <c r="SXP1890" s="24"/>
      <c r="SXQ1890" s="24"/>
      <c r="SXR1890" s="24"/>
      <c r="SXS1890" s="24"/>
      <c r="SXT1890" s="24"/>
      <c r="SXU1890" s="24"/>
      <c r="SXV1890" s="24"/>
      <c r="SXW1890" s="24"/>
      <c r="SXX1890" s="24"/>
      <c r="SXY1890" s="24"/>
      <c r="SXZ1890" s="24"/>
      <c r="SYA1890" s="24"/>
      <c r="SYB1890" s="24"/>
      <c r="SYC1890" s="24"/>
      <c r="SYD1890" s="24"/>
      <c r="SYE1890" s="24"/>
      <c r="SYF1890" s="24"/>
      <c r="SYG1890" s="24"/>
      <c r="SYH1890" s="24"/>
      <c r="SYI1890" s="24"/>
      <c r="SYJ1890" s="24"/>
      <c r="SYK1890" s="24"/>
      <c r="SYL1890" s="24"/>
      <c r="SYM1890" s="24"/>
      <c r="SYN1890" s="24"/>
      <c r="SYO1890" s="24"/>
      <c r="SYP1890" s="24"/>
      <c r="SYQ1890" s="24"/>
      <c r="SYR1890" s="24"/>
      <c r="SYS1890" s="24"/>
      <c r="SYT1890" s="24"/>
      <c r="SYU1890" s="24"/>
      <c r="SYV1890" s="24"/>
      <c r="SYW1890" s="24"/>
      <c r="SYX1890" s="24"/>
      <c r="SYY1890" s="24"/>
      <c r="SYZ1890" s="24"/>
      <c r="SZA1890" s="24"/>
      <c r="SZB1890" s="24"/>
      <c r="SZC1890" s="24"/>
      <c r="SZD1890" s="24"/>
      <c r="SZE1890" s="24"/>
      <c r="SZF1890" s="24"/>
      <c r="SZG1890" s="24"/>
      <c r="SZH1890" s="24"/>
      <c r="SZI1890" s="24"/>
      <c r="SZJ1890" s="24"/>
      <c r="SZK1890" s="24"/>
      <c r="SZL1890" s="24"/>
      <c r="SZM1890" s="24"/>
      <c r="SZN1890" s="24"/>
      <c r="SZO1890" s="24"/>
      <c r="SZP1890" s="24"/>
      <c r="SZQ1890" s="24"/>
      <c r="SZR1890" s="24"/>
      <c r="SZS1890" s="24"/>
      <c r="SZT1890" s="24"/>
      <c r="SZU1890" s="24"/>
      <c r="SZV1890" s="24"/>
      <c r="SZW1890" s="24"/>
      <c r="SZX1890" s="24"/>
      <c r="SZY1890" s="24"/>
      <c r="SZZ1890" s="24"/>
      <c r="TAA1890" s="24"/>
      <c r="TAB1890" s="24"/>
      <c r="TAC1890" s="24"/>
      <c r="TAD1890" s="24"/>
      <c r="TAE1890" s="24"/>
      <c r="TAF1890" s="24"/>
      <c r="TAG1890" s="24"/>
      <c r="TAH1890" s="24"/>
      <c r="TAI1890" s="24"/>
      <c r="TAJ1890" s="24"/>
      <c r="TAK1890" s="24"/>
      <c r="TAL1890" s="24"/>
      <c r="TAM1890" s="24"/>
      <c r="TAN1890" s="24"/>
      <c r="TAO1890" s="24"/>
      <c r="TAP1890" s="24"/>
      <c r="TAQ1890" s="24"/>
      <c r="TAR1890" s="24"/>
      <c r="TAS1890" s="24"/>
      <c r="TAT1890" s="24"/>
      <c r="TAU1890" s="24"/>
      <c r="TAV1890" s="24"/>
      <c r="TAW1890" s="24"/>
      <c r="TAX1890" s="24"/>
      <c r="TAY1890" s="24"/>
      <c r="TAZ1890" s="24"/>
      <c r="TBA1890" s="24"/>
      <c r="TBB1890" s="24"/>
      <c r="TBC1890" s="24"/>
      <c r="TBD1890" s="24"/>
      <c r="TBE1890" s="24"/>
      <c r="TBF1890" s="24"/>
      <c r="TBG1890" s="24"/>
      <c r="TBH1890" s="24"/>
      <c r="TBI1890" s="24"/>
      <c r="TBJ1890" s="24"/>
      <c r="TBK1890" s="24"/>
      <c r="TBL1890" s="24"/>
      <c r="TBM1890" s="24"/>
      <c r="TBN1890" s="24"/>
      <c r="TBO1890" s="24"/>
      <c r="TBP1890" s="24"/>
      <c r="TBQ1890" s="24"/>
      <c r="TBR1890" s="24"/>
      <c r="TBS1890" s="24"/>
      <c r="TBT1890" s="24"/>
      <c r="TBU1890" s="24"/>
      <c r="TBV1890" s="24"/>
      <c r="TBW1890" s="24"/>
      <c r="TBX1890" s="24"/>
      <c r="TBY1890" s="24"/>
      <c r="TBZ1890" s="24"/>
      <c r="TCA1890" s="24"/>
      <c r="TCB1890" s="24"/>
      <c r="TCC1890" s="24"/>
      <c r="TCD1890" s="24"/>
      <c r="TCE1890" s="24"/>
      <c r="TCF1890" s="24"/>
      <c r="TCG1890" s="24"/>
      <c r="TCH1890" s="24"/>
      <c r="TCI1890" s="24"/>
      <c r="TCJ1890" s="24"/>
      <c r="TCK1890" s="24"/>
      <c r="TCL1890" s="24"/>
      <c r="TCM1890" s="24"/>
      <c r="TCN1890" s="24"/>
      <c r="TCO1890" s="24"/>
      <c r="TCP1890" s="24"/>
      <c r="TCQ1890" s="24"/>
      <c r="TCR1890" s="24"/>
      <c r="TCS1890" s="24"/>
      <c r="TCT1890" s="24"/>
      <c r="TCU1890" s="24"/>
      <c r="TCV1890" s="24"/>
      <c r="TCW1890" s="24"/>
      <c r="TCX1890" s="24"/>
      <c r="TCY1890" s="24"/>
      <c r="TCZ1890" s="24"/>
      <c r="TDA1890" s="24"/>
      <c r="TDB1890" s="24"/>
      <c r="TDC1890" s="24"/>
      <c r="TDD1890" s="24"/>
      <c r="TDE1890" s="24"/>
      <c r="TDF1890" s="24"/>
      <c r="TDG1890" s="24"/>
      <c r="TDH1890" s="24"/>
      <c r="TDI1890" s="24"/>
      <c r="TDJ1890" s="24"/>
      <c r="TDK1890" s="24"/>
      <c r="TDL1890" s="24"/>
      <c r="TDM1890" s="24"/>
      <c r="TDN1890" s="24"/>
      <c r="TDO1890" s="24"/>
      <c r="TDP1890" s="24"/>
      <c r="TDQ1890" s="24"/>
      <c r="TDR1890" s="24"/>
      <c r="TDS1890" s="24"/>
      <c r="TDT1890" s="24"/>
      <c r="TDU1890" s="24"/>
      <c r="TDV1890" s="24"/>
      <c r="TDW1890" s="24"/>
      <c r="TDX1890" s="24"/>
      <c r="TDY1890" s="24"/>
      <c r="TDZ1890" s="24"/>
      <c r="TEA1890" s="24"/>
      <c r="TEB1890" s="24"/>
      <c r="TEC1890" s="24"/>
      <c r="TED1890" s="24"/>
      <c r="TEE1890" s="24"/>
      <c r="TEF1890" s="24"/>
      <c r="TEG1890" s="24"/>
      <c r="TEH1890" s="24"/>
      <c r="TEI1890" s="24"/>
      <c r="TEJ1890" s="24"/>
      <c r="TEK1890" s="24"/>
      <c r="TEL1890" s="24"/>
      <c r="TEM1890" s="24"/>
      <c r="TEN1890" s="24"/>
      <c r="TEO1890" s="24"/>
      <c r="TEP1890" s="24"/>
      <c r="TEQ1890" s="24"/>
      <c r="TER1890" s="24"/>
      <c r="TES1890" s="24"/>
      <c r="TET1890" s="24"/>
      <c r="TEU1890" s="24"/>
      <c r="TEV1890" s="24"/>
      <c r="TEW1890" s="24"/>
      <c r="TEX1890" s="24"/>
      <c r="TEY1890" s="24"/>
      <c r="TEZ1890" s="24"/>
      <c r="TFA1890" s="24"/>
      <c r="TFB1890" s="24"/>
      <c r="TFC1890" s="24"/>
      <c r="TFD1890" s="24"/>
      <c r="TFE1890" s="24"/>
      <c r="TFF1890" s="24"/>
      <c r="TFG1890" s="24"/>
      <c r="TFH1890" s="24"/>
      <c r="TFI1890" s="24"/>
      <c r="TFJ1890" s="24"/>
      <c r="TFK1890" s="24"/>
      <c r="TFL1890" s="24"/>
      <c r="TFM1890" s="24"/>
      <c r="TFN1890" s="24"/>
      <c r="TFO1890" s="24"/>
      <c r="TFP1890" s="24"/>
      <c r="TFQ1890" s="24"/>
      <c r="TFR1890" s="24"/>
      <c r="TFS1890" s="24"/>
      <c r="TFT1890" s="24"/>
      <c r="TFU1890" s="24"/>
      <c r="TFV1890" s="24"/>
      <c r="TFW1890" s="24"/>
      <c r="TFX1890" s="24"/>
      <c r="TFY1890" s="24"/>
      <c r="TFZ1890" s="24"/>
      <c r="TGA1890" s="24"/>
      <c r="TGB1890" s="24"/>
      <c r="TGC1890" s="24"/>
      <c r="TGD1890" s="24"/>
      <c r="TGE1890" s="24"/>
      <c r="TGF1890" s="24"/>
      <c r="TGG1890" s="24"/>
      <c r="TGH1890" s="24"/>
      <c r="TGI1890" s="24"/>
      <c r="TGJ1890" s="24"/>
      <c r="TGK1890" s="24"/>
      <c r="TGL1890" s="24"/>
      <c r="TGM1890" s="24"/>
      <c r="TGN1890" s="24"/>
      <c r="TGO1890" s="24"/>
      <c r="TGP1890" s="24"/>
      <c r="TGQ1890" s="24"/>
      <c r="TGR1890" s="24"/>
      <c r="TGS1890" s="24"/>
      <c r="TGT1890" s="24"/>
      <c r="TGU1890" s="24"/>
      <c r="TGV1890" s="24"/>
      <c r="TGW1890" s="24"/>
      <c r="TGX1890" s="24"/>
      <c r="TGY1890" s="24"/>
      <c r="TGZ1890" s="24"/>
      <c r="THA1890" s="24"/>
      <c r="THB1890" s="24"/>
      <c r="THC1890" s="24"/>
      <c r="THD1890" s="24"/>
      <c r="THE1890" s="24"/>
      <c r="THF1890" s="24"/>
      <c r="THG1890" s="24"/>
      <c r="THH1890" s="24"/>
      <c r="THI1890" s="24"/>
      <c r="THJ1890" s="24"/>
      <c r="THK1890" s="24"/>
      <c r="THL1890" s="24"/>
      <c r="THM1890" s="24"/>
      <c r="THN1890" s="24"/>
      <c r="THO1890" s="24"/>
      <c r="THP1890" s="24"/>
      <c r="THQ1890" s="24"/>
      <c r="THR1890" s="24"/>
      <c r="THS1890" s="24"/>
      <c r="THT1890" s="24"/>
      <c r="THU1890" s="24"/>
      <c r="THV1890" s="24"/>
      <c r="THW1890" s="24"/>
      <c r="THX1890" s="24"/>
      <c r="THY1890" s="24"/>
      <c r="THZ1890" s="24"/>
      <c r="TIA1890" s="24"/>
      <c r="TIB1890" s="24"/>
      <c r="TIC1890" s="24"/>
      <c r="TID1890" s="24"/>
      <c r="TIE1890" s="24"/>
      <c r="TIF1890" s="24"/>
      <c r="TIG1890" s="24"/>
      <c r="TIH1890" s="24"/>
      <c r="TII1890" s="24"/>
      <c r="TIJ1890" s="24"/>
      <c r="TIK1890" s="24"/>
      <c r="TIL1890" s="24"/>
      <c r="TIM1890" s="24"/>
      <c r="TIN1890" s="24"/>
      <c r="TIO1890" s="24"/>
      <c r="TIP1890" s="24"/>
      <c r="TIQ1890" s="24"/>
      <c r="TIR1890" s="24"/>
      <c r="TIS1890" s="24"/>
      <c r="TIT1890" s="24"/>
      <c r="TIU1890" s="24"/>
      <c r="TIV1890" s="24"/>
      <c r="TIW1890" s="24"/>
      <c r="TIX1890" s="24"/>
      <c r="TIY1890" s="24"/>
      <c r="TIZ1890" s="24"/>
      <c r="TJA1890" s="24"/>
      <c r="TJB1890" s="24"/>
      <c r="TJC1890" s="24"/>
      <c r="TJD1890" s="24"/>
      <c r="TJE1890" s="24"/>
      <c r="TJF1890" s="24"/>
      <c r="TJG1890" s="24"/>
      <c r="TJH1890" s="24"/>
      <c r="TJI1890" s="24"/>
      <c r="TJJ1890" s="24"/>
      <c r="TJK1890" s="24"/>
      <c r="TJL1890" s="24"/>
      <c r="TJM1890" s="24"/>
      <c r="TJN1890" s="24"/>
      <c r="TJO1890" s="24"/>
      <c r="TJP1890" s="24"/>
      <c r="TJQ1890" s="24"/>
      <c r="TJR1890" s="24"/>
      <c r="TJS1890" s="24"/>
      <c r="TJT1890" s="24"/>
      <c r="TJU1890" s="24"/>
      <c r="TJV1890" s="24"/>
      <c r="TJW1890" s="24"/>
      <c r="TJX1890" s="24"/>
      <c r="TJY1890" s="24"/>
      <c r="TJZ1890" s="24"/>
      <c r="TKA1890" s="24"/>
      <c r="TKB1890" s="24"/>
      <c r="TKC1890" s="24"/>
      <c r="TKD1890" s="24"/>
      <c r="TKE1890" s="24"/>
      <c r="TKF1890" s="24"/>
      <c r="TKG1890" s="24"/>
      <c r="TKH1890" s="24"/>
      <c r="TKI1890" s="24"/>
      <c r="TKJ1890" s="24"/>
      <c r="TKK1890" s="24"/>
      <c r="TKL1890" s="24"/>
      <c r="TKM1890" s="24"/>
      <c r="TKN1890" s="24"/>
      <c r="TKO1890" s="24"/>
      <c r="TKP1890" s="24"/>
      <c r="TKQ1890" s="24"/>
      <c r="TKR1890" s="24"/>
      <c r="TKS1890" s="24"/>
      <c r="TKT1890" s="24"/>
      <c r="TKU1890" s="24"/>
      <c r="TKV1890" s="24"/>
      <c r="TKW1890" s="24"/>
      <c r="TKX1890" s="24"/>
      <c r="TKY1890" s="24"/>
      <c r="TKZ1890" s="24"/>
      <c r="TLA1890" s="24"/>
      <c r="TLB1890" s="24"/>
      <c r="TLC1890" s="24"/>
      <c r="TLD1890" s="24"/>
      <c r="TLE1890" s="24"/>
      <c r="TLF1890" s="24"/>
      <c r="TLG1890" s="24"/>
      <c r="TLH1890" s="24"/>
      <c r="TLI1890" s="24"/>
      <c r="TLJ1890" s="24"/>
      <c r="TLK1890" s="24"/>
      <c r="TLL1890" s="24"/>
      <c r="TLM1890" s="24"/>
      <c r="TLN1890" s="24"/>
      <c r="TLO1890" s="24"/>
      <c r="TLP1890" s="24"/>
      <c r="TLQ1890" s="24"/>
      <c r="TLR1890" s="24"/>
      <c r="TLS1890" s="24"/>
      <c r="TLT1890" s="24"/>
      <c r="TLU1890" s="24"/>
      <c r="TLV1890" s="24"/>
      <c r="TLW1890" s="24"/>
      <c r="TLX1890" s="24"/>
      <c r="TLY1890" s="24"/>
      <c r="TLZ1890" s="24"/>
      <c r="TMA1890" s="24"/>
      <c r="TMB1890" s="24"/>
      <c r="TMC1890" s="24"/>
      <c r="TMD1890" s="24"/>
      <c r="TME1890" s="24"/>
      <c r="TMF1890" s="24"/>
      <c r="TMG1890" s="24"/>
      <c r="TMH1890" s="24"/>
      <c r="TMI1890" s="24"/>
      <c r="TMJ1890" s="24"/>
      <c r="TMK1890" s="24"/>
      <c r="TML1890" s="24"/>
      <c r="TMM1890" s="24"/>
      <c r="TMN1890" s="24"/>
      <c r="TMO1890" s="24"/>
      <c r="TMP1890" s="24"/>
      <c r="TMQ1890" s="24"/>
      <c r="TMR1890" s="24"/>
      <c r="TMS1890" s="24"/>
      <c r="TMT1890" s="24"/>
      <c r="TMU1890" s="24"/>
      <c r="TMV1890" s="24"/>
      <c r="TMW1890" s="24"/>
      <c r="TMX1890" s="24"/>
      <c r="TMY1890" s="24"/>
      <c r="TMZ1890" s="24"/>
      <c r="TNA1890" s="24"/>
      <c r="TNB1890" s="24"/>
      <c r="TNC1890" s="24"/>
      <c r="TND1890" s="24"/>
      <c r="TNE1890" s="24"/>
      <c r="TNF1890" s="24"/>
      <c r="TNG1890" s="24"/>
      <c r="TNH1890" s="24"/>
      <c r="TNI1890" s="24"/>
      <c r="TNJ1890" s="24"/>
      <c r="TNK1890" s="24"/>
      <c r="TNL1890" s="24"/>
      <c r="TNM1890" s="24"/>
      <c r="TNN1890" s="24"/>
      <c r="TNO1890" s="24"/>
      <c r="TNP1890" s="24"/>
      <c r="TNQ1890" s="24"/>
      <c r="TNR1890" s="24"/>
      <c r="TNS1890" s="24"/>
      <c r="TNT1890" s="24"/>
      <c r="TNU1890" s="24"/>
      <c r="TNV1890" s="24"/>
      <c r="TNW1890" s="24"/>
      <c r="TNX1890" s="24"/>
      <c r="TNY1890" s="24"/>
      <c r="TNZ1890" s="24"/>
      <c r="TOA1890" s="24"/>
      <c r="TOB1890" s="24"/>
      <c r="TOC1890" s="24"/>
      <c r="TOD1890" s="24"/>
      <c r="TOE1890" s="24"/>
      <c r="TOF1890" s="24"/>
      <c r="TOG1890" s="24"/>
      <c r="TOH1890" s="24"/>
      <c r="TOI1890" s="24"/>
      <c r="TOJ1890" s="24"/>
      <c r="TOK1890" s="24"/>
      <c r="TOL1890" s="24"/>
      <c r="TOM1890" s="24"/>
      <c r="TON1890" s="24"/>
      <c r="TOO1890" s="24"/>
      <c r="TOP1890" s="24"/>
      <c r="TOQ1890" s="24"/>
      <c r="TOR1890" s="24"/>
      <c r="TOS1890" s="24"/>
      <c r="TOT1890" s="24"/>
      <c r="TOU1890" s="24"/>
      <c r="TOV1890" s="24"/>
      <c r="TOW1890" s="24"/>
      <c r="TOX1890" s="24"/>
      <c r="TOY1890" s="24"/>
      <c r="TOZ1890" s="24"/>
      <c r="TPA1890" s="24"/>
      <c r="TPB1890" s="24"/>
      <c r="TPC1890" s="24"/>
      <c r="TPD1890" s="24"/>
      <c r="TPE1890" s="24"/>
      <c r="TPF1890" s="24"/>
      <c r="TPG1890" s="24"/>
      <c r="TPH1890" s="24"/>
      <c r="TPI1890" s="24"/>
      <c r="TPJ1890" s="24"/>
      <c r="TPK1890" s="24"/>
      <c r="TPL1890" s="24"/>
      <c r="TPM1890" s="24"/>
      <c r="TPN1890" s="24"/>
      <c r="TPO1890" s="24"/>
      <c r="TPP1890" s="24"/>
      <c r="TPQ1890" s="24"/>
      <c r="TPR1890" s="24"/>
      <c r="TPS1890" s="24"/>
      <c r="TPT1890" s="24"/>
      <c r="TPU1890" s="24"/>
      <c r="TPV1890" s="24"/>
      <c r="TPW1890" s="24"/>
      <c r="TPX1890" s="24"/>
      <c r="TPY1890" s="24"/>
      <c r="TPZ1890" s="24"/>
      <c r="TQA1890" s="24"/>
      <c r="TQB1890" s="24"/>
      <c r="TQC1890" s="24"/>
      <c r="TQD1890" s="24"/>
      <c r="TQE1890" s="24"/>
      <c r="TQF1890" s="24"/>
      <c r="TQG1890" s="24"/>
      <c r="TQH1890" s="24"/>
      <c r="TQI1890" s="24"/>
      <c r="TQJ1890" s="24"/>
      <c r="TQK1890" s="24"/>
      <c r="TQL1890" s="24"/>
      <c r="TQM1890" s="24"/>
      <c r="TQN1890" s="24"/>
      <c r="TQO1890" s="24"/>
      <c r="TQP1890" s="24"/>
      <c r="TQQ1890" s="24"/>
      <c r="TQR1890" s="24"/>
      <c r="TQS1890" s="24"/>
      <c r="TQT1890" s="24"/>
      <c r="TQU1890" s="24"/>
      <c r="TQV1890" s="24"/>
      <c r="TQW1890" s="24"/>
      <c r="TQX1890" s="24"/>
      <c r="TQY1890" s="24"/>
      <c r="TQZ1890" s="24"/>
      <c r="TRA1890" s="24"/>
      <c r="TRB1890" s="24"/>
      <c r="TRC1890" s="24"/>
      <c r="TRD1890" s="24"/>
      <c r="TRE1890" s="24"/>
      <c r="TRF1890" s="24"/>
      <c r="TRG1890" s="24"/>
      <c r="TRH1890" s="24"/>
      <c r="TRI1890" s="24"/>
      <c r="TRJ1890" s="24"/>
      <c r="TRK1890" s="24"/>
      <c r="TRL1890" s="24"/>
      <c r="TRM1890" s="24"/>
      <c r="TRN1890" s="24"/>
      <c r="TRO1890" s="24"/>
      <c r="TRP1890" s="24"/>
      <c r="TRQ1890" s="24"/>
      <c r="TRR1890" s="24"/>
      <c r="TRS1890" s="24"/>
      <c r="TRT1890" s="24"/>
      <c r="TRU1890" s="24"/>
      <c r="TRV1890" s="24"/>
      <c r="TRW1890" s="24"/>
      <c r="TRX1890" s="24"/>
      <c r="TRY1890" s="24"/>
      <c r="TRZ1890" s="24"/>
      <c r="TSA1890" s="24"/>
      <c r="TSB1890" s="24"/>
      <c r="TSC1890" s="24"/>
      <c r="TSD1890" s="24"/>
      <c r="TSE1890" s="24"/>
      <c r="TSF1890" s="24"/>
      <c r="TSG1890" s="24"/>
      <c r="TSH1890" s="24"/>
      <c r="TSI1890" s="24"/>
      <c r="TSJ1890" s="24"/>
      <c r="TSK1890" s="24"/>
      <c r="TSL1890" s="24"/>
      <c r="TSM1890" s="24"/>
      <c r="TSN1890" s="24"/>
      <c r="TSO1890" s="24"/>
      <c r="TSP1890" s="24"/>
      <c r="TSQ1890" s="24"/>
      <c r="TSR1890" s="24"/>
      <c r="TSS1890" s="24"/>
      <c r="TST1890" s="24"/>
      <c r="TSU1890" s="24"/>
      <c r="TSV1890" s="24"/>
      <c r="TSW1890" s="24"/>
      <c r="TSX1890" s="24"/>
      <c r="TSY1890" s="24"/>
      <c r="TSZ1890" s="24"/>
      <c r="TTA1890" s="24"/>
      <c r="TTB1890" s="24"/>
      <c r="TTC1890" s="24"/>
      <c r="TTD1890" s="24"/>
      <c r="TTE1890" s="24"/>
      <c r="TTF1890" s="24"/>
      <c r="TTG1890" s="24"/>
      <c r="TTH1890" s="24"/>
      <c r="TTI1890" s="24"/>
      <c r="TTJ1890" s="24"/>
      <c r="TTK1890" s="24"/>
      <c r="TTL1890" s="24"/>
      <c r="TTM1890" s="24"/>
      <c r="TTN1890" s="24"/>
      <c r="TTO1890" s="24"/>
      <c r="TTP1890" s="24"/>
      <c r="TTQ1890" s="24"/>
      <c r="TTR1890" s="24"/>
      <c r="TTS1890" s="24"/>
      <c r="TTT1890" s="24"/>
      <c r="TTU1890" s="24"/>
      <c r="TTV1890" s="24"/>
      <c r="TTW1890" s="24"/>
      <c r="TTX1890" s="24"/>
      <c r="TTY1890" s="24"/>
      <c r="TTZ1890" s="24"/>
      <c r="TUA1890" s="24"/>
      <c r="TUB1890" s="24"/>
      <c r="TUC1890" s="24"/>
      <c r="TUD1890" s="24"/>
      <c r="TUE1890" s="24"/>
      <c r="TUF1890" s="24"/>
      <c r="TUG1890" s="24"/>
      <c r="TUH1890" s="24"/>
      <c r="TUI1890" s="24"/>
      <c r="TUJ1890" s="24"/>
      <c r="TUK1890" s="24"/>
      <c r="TUL1890" s="24"/>
      <c r="TUM1890" s="24"/>
      <c r="TUN1890" s="24"/>
      <c r="TUO1890" s="24"/>
      <c r="TUP1890" s="24"/>
      <c r="TUQ1890" s="24"/>
      <c r="TUR1890" s="24"/>
      <c r="TUS1890" s="24"/>
      <c r="TUT1890" s="24"/>
      <c r="TUU1890" s="24"/>
      <c r="TUV1890" s="24"/>
      <c r="TUW1890" s="24"/>
      <c r="TUX1890" s="24"/>
      <c r="TUY1890" s="24"/>
      <c r="TUZ1890" s="24"/>
      <c r="TVA1890" s="24"/>
      <c r="TVB1890" s="24"/>
      <c r="TVC1890" s="24"/>
      <c r="TVD1890" s="24"/>
      <c r="TVE1890" s="24"/>
      <c r="TVF1890" s="24"/>
      <c r="TVG1890" s="24"/>
      <c r="TVH1890" s="24"/>
      <c r="TVI1890" s="24"/>
      <c r="TVJ1890" s="24"/>
      <c r="TVK1890" s="24"/>
      <c r="TVL1890" s="24"/>
      <c r="TVM1890" s="24"/>
      <c r="TVN1890" s="24"/>
      <c r="TVO1890" s="24"/>
      <c r="TVP1890" s="24"/>
      <c r="TVQ1890" s="24"/>
      <c r="TVR1890" s="24"/>
      <c r="TVS1890" s="24"/>
      <c r="TVT1890" s="24"/>
      <c r="TVU1890" s="24"/>
      <c r="TVV1890" s="24"/>
      <c r="TVW1890" s="24"/>
      <c r="TVX1890" s="24"/>
      <c r="TVY1890" s="24"/>
      <c r="TVZ1890" s="24"/>
      <c r="TWA1890" s="24"/>
      <c r="TWB1890" s="24"/>
      <c r="TWC1890" s="24"/>
      <c r="TWD1890" s="24"/>
      <c r="TWE1890" s="24"/>
      <c r="TWF1890" s="24"/>
      <c r="TWG1890" s="24"/>
      <c r="TWH1890" s="24"/>
      <c r="TWI1890" s="24"/>
      <c r="TWJ1890" s="24"/>
      <c r="TWK1890" s="24"/>
      <c r="TWL1890" s="24"/>
      <c r="TWM1890" s="24"/>
      <c r="TWN1890" s="24"/>
      <c r="TWO1890" s="24"/>
      <c r="TWP1890" s="24"/>
      <c r="TWQ1890" s="24"/>
      <c r="TWR1890" s="24"/>
      <c r="TWS1890" s="24"/>
      <c r="TWT1890" s="24"/>
      <c r="TWU1890" s="24"/>
      <c r="TWV1890" s="24"/>
      <c r="TWW1890" s="24"/>
      <c r="TWX1890" s="24"/>
      <c r="TWY1890" s="24"/>
      <c r="TWZ1890" s="24"/>
      <c r="TXA1890" s="24"/>
      <c r="TXB1890" s="24"/>
      <c r="TXC1890" s="24"/>
      <c r="TXD1890" s="24"/>
      <c r="TXE1890" s="24"/>
      <c r="TXF1890" s="24"/>
      <c r="TXG1890" s="24"/>
      <c r="TXH1890" s="24"/>
      <c r="TXI1890" s="24"/>
      <c r="TXJ1890" s="24"/>
      <c r="TXK1890" s="24"/>
      <c r="TXL1890" s="24"/>
      <c r="TXM1890" s="24"/>
      <c r="TXN1890" s="24"/>
      <c r="TXO1890" s="24"/>
      <c r="TXP1890" s="24"/>
      <c r="TXQ1890" s="24"/>
      <c r="TXR1890" s="24"/>
      <c r="TXS1890" s="24"/>
      <c r="TXT1890" s="24"/>
      <c r="TXU1890" s="24"/>
      <c r="TXV1890" s="24"/>
      <c r="TXW1890" s="24"/>
      <c r="TXX1890" s="24"/>
      <c r="TXY1890" s="24"/>
      <c r="TXZ1890" s="24"/>
      <c r="TYA1890" s="24"/>
      <c r="TYB1890" s="24"/>
      <c r="TYC1890" s="24"/>
      <c r="TYD1890" s="24"/>
      <c r="TYE1890" s="24"/>
      <c r="TYF1890" s="24"/>
      <c r="TYG1890" s="24"/>
      <c r="TYH1890" s="24"/>
      <c r="TYI1890" s="24"/>
      <c r="TYJ1890" s="24"/>
      <c r="TYK1890" s="24"/>
      <c r="TYL1890" s="24"/>
      <c r="TYM1890" s="24"/>
      <c r="TYN1890" s="24"/>
      <c r="TYO1890" s="24"/>
      <c r="TYP1890" s="24"/>
      <c r="TYQ1890" s="24"/>
      <c r="TYR1890" s="24"/>
      <c r="TYS1890" s="24"/>
      <c r="TYT1890" s="24"/>
      <c r="TYU1890" s="24"/>
      <c r="TYV1890" s="24"/>
      <c r="TYW1890" s="24"/>
      <c r="TYX1890" s="24"/>
      <c r="TYY1890" s="24"/>
      <c r="TYZ1890" s="24"/>
      <c r="TZA1890" s="24"/>
      <c r="TZB1890" s="24"/>
      <c r="TZC1890" s="24"/>
      <c r="TZD1890" s="24"/>
      <c r="TZE1890" s="24"/>
      <c r="TZF1890" s="24"/>
      <c r="TZG1890" s="24"/>
      <c r="TZH1890" s="24"/>
      <c r="TZI1890" s="24"/>
      <c r="TZJ1890" s="24"/>
      <c r="TZK1890" s="24"/>
      <c r="TZL1890" s="24"/>
      <c r="TZM1890" s="24"/>
      <c r="TZN1890" s="24"/>
      <c r="TZO1890" s="24"/>
      <c r="TZP1890" s="24"/>
      <c r="TZQ1890" s="24"/>
      <c r="TZR1890" s="24"/>
      <c r="TZS1890" s="24"/>
      <c r="TZT1890" s="24"/>
      <c r="TZU1890" s="24"/>
      <c r="TZV1890" s="24"/>
      <c r="TZW1890" s="24"/>
      <c r="TZX1890" s="24"/>
      <c r="TZY1890" s="24"/>
      <c r="TZZ1890" s="24"/>
      <c r="UAA1890" s="24"/>
      <c r="UAB1890" s="24"/>
      <c r="UAC1890" s="24"/>
      <c r="UAD1890" s="24"/>
      <c r="UAE1890" s="24"/>
      <c r="UAF1890" s="24"/>
      <c r="UAG1890" s="24"/>
      <c r="UAH1890" s="24"/>
      <c r="UAI1890" s="24"/>
      <c r="UAJ1890" s="24"/>
      <c r="UAK1890" s="24"/>
      <c r="UAL1890" s="24"/>
      <c r="UAM1890" s="24"/>
      <c r="UAN1890" s="24"/>
      <c r="UAO1890" s="24"/>
      <c r="UAP1890" s="24"/>
      <c r="UAQ1890" s="24"/>
      <c r="UAR1890" s="24"/>
      <c r="UAS1890" s="24"/>
      <c r="UAT1890" s="24"/>
      <c r="UAU1890" s="24"/>
      <c r="UAV1890" s="24"/>
      <c r="UAW1890" s="24"/>
      <c r="UAX1890" s="24"/>
      <c r="UAY1890" s="24"/>
      <c r="UAZ1890" s="24"/>
      <c r="UBA1890" s="24"/>
      <c r="UBB1890" s="24"/>
      <c r="UBC1890" s="24"/>
      <c r="UBD1890" s="24"/>
      <c r="UBE1890" s="24"/>
      <c r="UBF1890" s="24"/>
      <c r="UBG1890" s="24"/>
      <c r="UBH1890" s="24"/>
      <c r="UBI1890" s="24"/>
      <c r="UBJ1890" s="24"/>
      <c r="UBK1890" s="24"/>
      <c r="UBL1890" s="24"/>
      <c r="UBM1890" s="24"/>
      <c r="UBN1890" s="24"/>
      <c r="UBO1890" s="24"/>
      <c r="UBP1890" s="24"/>
      <c r="UBQ1890" s="24"/>
      <c r="UBR1890" s="24"/>
      <c r="UBS1890" s="24"/>
      <c r="UBT1890" s="24"/>
      <c r="UBU1890" s="24"/>
      <c r="UBV1890" s="24"/>
      <c r="UBW1890" s="24"/>
      <c r="UBX1890" s="24"/>
      <c r="UBY1890" s="24"/>
      <c r="UBZ1890" s="24"/>
      <c r="UCA1890" s="24"/>
      <c r="UCB1890" s="24"/>
      <c r="UCC1890" s="24"/>
      <c r="UCD1890" s="24"/>
      <c r="UCE1890" s="24"/>
      <c r="UCF1890" s="24"/>
      <c r="UCG1890" s="24"/>
      <c r="UCH1890" s="24"/>
      <c r="UCI1890" s="24"/>
      <c r="UCJ1890" s="24"/>
      <c r="UCK1890" s="24"/>
      <c r="UCL1890" s="24"/>
      <c r="UCM1890" s="24"/>
      <c r="UCN1890" s="24"/>
      <c r="UCO1890" s="24"/>
      <c r="UCP1890" s="24"/>
      <c r="UCQ1890" s="24"/>
      <c r="UCR1890" s="24"/>
      <c r="UCS1890" s="24"/>
      <c r="UCT1890" s="24"/>
      <c r="UCU1890" s="24"/>
      <c r="UCV1890" s="24"/>
      <c r="UCW1890" s="24"/>
      <c r="UCX1890" s="24"/>
      <c r="UCY1890" s="24"/>
      <c r="UCZ1890" s="24"/>
      <c r="UDA1890" s="24"/>
      <c r="UDB1890" s="24"/>
      <c r="UDC1890" s="24"/>
      <c r="UDD1890" s="24"/>
      <c r="UDE1890" s="24"/>
      <c r="UDF1890" s="24"/>
      <c r="UDG1890" s="24"/>
      <c r="UDH1890" s="24"/>
      <c r="UDI1890" s="24"/>
      <c r="UDJ1890" s="24"/>
      <c r="UDK1890" s="24"/>
      <c r="UDL1890" s="24"/>
      <c r="UDM1890" s="24"/>
      <c r="UDN1890" s="24"/>
      <c r="UDO1890" s="24"/>
      <c r="UDP1890" s="24"/>
      <c r="UDQ1890" s="24"/>
      <c r="UDR1890" s="24"/>
      <c r="UDS1890" s="24"/>
      <c r="UDT1890" s="24"/>
      <c r="UDU1890" s="24"/>
      <c r="UDV1890" s="24"/>
      <c r="UDW1890" s="24"/>
      <c r="UDX1890" s="24"/>
      <c r="UDY1890" s="24"/>
      <c r="UDZ1890" s="24"/>
      <c r="UEA1890" s="24"/>
      <c r="UEB1890" s="24"/>
      <c r="UEC1890" s="24"/>
      <c r="UED1890" s="24"/>
      <c r="UEE1890" s="24"/>
      <c r="UEF1890" s="24"/>
      <c r="UEG1890" s="24"/>
      <c r="UEH1890" s="24"/>
      <c r="UEI1890" s="24"/>
      <c r="UEJ1890" s="24"/>
      <c r="UEK1890" s="24"/>
      <c r="UEL1890" s="24"/>
      <c r="UEM1890" s="24"/>
      <c r="UEN1890" s="24"/>
      <c r="UEO1890" s="24"/>
      <c r="UEP1890" s="24"/>
      <c r="UEQ1890" s="24"/>
      <c r="UER1890" s="24"/>
      <c r="UES1890" s="24"/>
      <c r="UET1890" s="24"/>
      <c r="UEU1890" s="24"/>
      <c r="UEV1890" s="24"/>
      <c r="UEW1890" s="24"/>
      <c r="UEX1890" s="24"/>
      <c r="UEY1890" s="24"/>
      <c r="UEZ1890" s="24"/>
      <c r="UFA1890" s="24"/>
      <c r="UFB1890" s="24"/>
      <c r="UFC1890" s="24"/>
      <c r="UFD1890" s="24"/>
      <c r="UFE1890" s="24"/>
      <c r="UFF1890" s="24"/>
      <c r="UFG1890" s="24"/>
      <c r="UFH1890" s="24"/>
      <c r="UFI1890" s="24"/>
      <c r="UFJ1890" s="24"/>
      <c r="UFK1890" s="24"/>
      <c r="UFL1890" s="24"/>
      <c r="UFM1890" s="24"/>
      <c r="UFN1890" s="24"/>
      <c r="UFO1890" s="24"/>
      <c r="UFP1890" s="24"/>
      <c r="UFQ1890" s="24"/>
      <c r="UFR1890" s="24"/>
      <c r="UFS1890" s="24"/>
      <c r="UFT1890" s="24"/>
      <c r="UFU1890" s="24"/>
      <c r="UFV1890" s="24"/>
      <c r="UFW1890" s="24"/>
      <c r="UFX1890" s="24"/>
      <c r="UFY1890" s="24"/>
      <c r="UFZ1890" s="24"/>
      <c r="UGA1890" s="24"/>
      <c r="UGB1890" s="24"/>
      <c r="UGC1890" s="24"/>
      <c r="UGD1890" s="24"/>
      <c r="UGE1890" s="24"/>
      <c r="UGF1890" s="24"/>
      <c r="UGG1890" s="24"/>
      <c r="UGH1890" s="24"/>
      <c r="UGI1890" s="24"/>
      <c r="UGJ1890" s="24"/>
      <c r="UGK1890" s="24"/>
      <c r="UGL1890" s="24"/>
      <c r="UGM1890" s="24"/>
      <c r="UGN1890" s="24"/>
      <c r="UGO1890" s="24"/>
      <c r="UGP1890" s="24"/>
      <c r="UGQ1890" s="24"/>
      <c r="UGR1890" s="24"/>
      <c r="UGS1890" s="24"/>
      <c r="UGT1890" s="24"/>
      <c r="UGU1890" s="24"/>
      <c r="UGV1890" s="24"/>
      <c r="UGW1890" s="24"/>
      <c r="UGX1890" s="24"/>
      <c r="UGY1890" s="24"/>
      <c r="UGZ1890" s="24"/>
      <c r="UHA1890" s="24"/>
      <c r="UHB1890" s="24"/>
      <c r="UHC1890" s="24"/>
      <c r="UHD1890" s="24"/>
      <c r="UHE1890" s="24"/>
      <c r="UHF1890" s="24"/>
      <c r="UHG1890" s="24"/>
      <c r="UHH1890" s="24"/>
      <c r="UHI1890" s="24"/>
      <c r="UHJ1890" s="24"/>
      <c r="UHK1890" s="24"/>
      <c r="UHL1890" s="24"/>
      <c r="UHM1890" s="24"/>
      <c r="UHN1890" s="24"/>
      <c r="UHO1890" s="24"/>
      <c r="UHP1890" s="24"/>
      <c r="UHQ1890" s="24"/>
      <c r="UHR1890" s="24"/>
      <c r="UHS1890" s="24"/>
      <c r="UHT1890" s="24"/>
      <c r="UHU1890" s="24"/>
      <c r="UHV1890" s="24"/>
      <c r="UHW1890" s="24"/>
      <c r="UHX1890" s="24"/>
      <c r="UHY1890" s="24"/>
      <c r="UHZ1890" s="24"/>
      <c r="UIA1890" s="24"/>
      <c r="UIB1890" s="24"/>
      <c r="UIC1890" s="24"/>
      <c r="UID1890" s="24"/>
      <c r="UIE1890" s="24"/>
      <c r="UIF1890" s="24"/>
      <c r="UIG1890" s="24"/>
      <c r="UIH1890" s="24"/>
      <c r="UII1890" s="24"/>
      <c r="UIJ1890" s="24"/>
      <c r="UIK1890" s="24"/>
      <c r="UIL1890" s="24"/>
      <c r="UIM1890" s="24"/>
      <c r="UIN1890" s="24"/>
      <c r="UIO1890" s="24"/>
      <c r="UIP1890" s="24"/>
      <c r="UIQ1890" s="24"/>
      <c r="UIR1890" s="24"/>
      <c r="UIS1890" s="24"/>
      <c r="UIT1890" s="24"/>
      <c r="UIU1890" s="24"/>
      <c r="UIV1890" s="24"/>
      <c r="UIW1890" s="24"/>
      <c r="UIX1890" s="24"/>
      <c r="UIY1890" s="24"/>
      <c r="UIZ1890" s="24"/>
      <c r="UJA1890" s="24"/>
      <c r="UJB1890" s="24"/>
      <c r="UJC1890" s="24"/>
      <c r="UJD1890" s="24"/>
      <c r="UJE1890" s="24"/>
      <c r="UJF1890" s="24"/>
      <c r="UJG1890" s="24"/>
      <c r="UJH1890" s="24"/>
      <c r="UJI1890" s="24"/>
      <c r="UJJ1890" s="24"/>
      <c r="UJK1890" s="24"/>
      <c r="UJL1890" s="24"/>
      <c r="UJM1890" s="24"/>
      <c r="UJN1890" s="24"/>
      <c r="UJO1890" s="24"/>
      <c r="UJP1890" s="24"/>
      <c r="UJQ1890" s="24"/>
      <c r="UJR1890" s="24"/>
      <c r="UJS1890" s="24"/>
      <c r="UJT1890" s="24"/>
      <c r="UJU1890" s="24"/>
      <c r="UJV1890" s="24"/>
      <c r="UJW1890" s="24"/>
      <c r="UJX1890" s="24"/>
      <c r="UJY1890" s="24"/>
      <c r="UJZ1890" s="24"/>
      <c r="UKA1890" s="24"/>
      <c r="UKB1890" s="24"/>
      <c r="UKC1890" s="24"/>
      <c r="UKD1890" s="24"/>
      <c r="UKE1890" s="24"/>
      <c r="UKF1890" s="24"/>
      <c r="UKG1890" s="24"/>
      <c r="UKH1890" s="24"/>
      <c r="UKI1890" s="24"/>
      <c r="UKJ1890" s="24"/>
      <c r="UKK1890" s="24"/>
      <c r="UKL1890" s="24"/>
      <c r="UKM1890" s="24"/>
      <c r="UKN1890" s="24"/>
      <c r="UKO1890" s="24"/>
      <c r="UKP1890" s="24"/>
      <c r="UKQ1890" s="24"/>
      <c r="UKR1890" s="24"/>
      <c r="UKS1890" s="24"/>
      <c r="UKT1890" s="24"/>
      <c r="UKU1890" s="24"/>
      <c r="UKV1890" s="24"/>
      <c r="UKW1890" s="24"/>
      <c r="UKX1890" s="24"/>
      <c r="UKY1890" s="24"/>
      <c r="UKZ1890" s="24"/>
      <c r="ULA1890" s="24"/>
      <c r="ULB1890" s="24"/>
      <c r="ULC1890" s="24"/>
      <c r="ULD1890" s="24"/>
      <c r="ULE1890" s="24"/>
      <c r="ULF1890" s="24"/>
      <c r="ULG1890" s="24"/>
      <c r="ULH1890" s="24"/>
      <c r="ULI1890" s="24"/>
      <c r="ULJ1890" s="24"/>
      <c r="ULK1890" s="24"/>
      <c r="ULL1890" s="24"/>
      <c r="ULM1890" s="24"/>
      <c r="ULN1890" s="24"/>
      <c r="ULO1890" s="24"/>
      <c r="ULP1890" s="24"/>
      <c r="ULQ1890" s="24"/>
      <c r="ULR1890" s="24"/>
      <c r="ULS1890" s="24"/>
      <c r="ULT1890" s="24"/>
      <c r="ULU1890" s="24"/>
      <c r="ULV1890" s="24"/>
      <c r="ULW1890" s="24"/>
      <c r="ULX1890" s="24"/>
      <c r="ULY1890" s="24"/>
      <c r="ULZ1890" s="24"/>
      <c r="UMA1890" s="24"/>
      <c r="UMB1890" s="24"/>
      <c r="UMC1890" s="24"/>
      <c r="UMD1890" s="24"/>
      <c r="UME1890" s="24"/>
      <c r="UMF1890" s="24"/>
      <c r="UMG1890" s="24"/>
      <c r="UMH1890" s="24"/>
      <c r="UMI1890" s="24"/>
      <c r="UMJ1890" s="24"/>
      <c r="UMK1890" s="24"/>
      <c r="UML1890" s="24"/>
      <c r="UMM1890" s="24"/>
      <c r="UMN1890" s="24"/>
      <c r="UMO1890" s="24"/>
      <c r="UMP1890" s="24"/>
      <c r="UMQ1890" s="24"/>
      <c r="UMR1890" s="24"/>
      <c r="UMS1890" s="24"/>
      <c r="UMT1890" s="24"/>
      <c r="UMU1890" s="24"/>
      <c r="UMV1890" s="24"/>
      <c r="UMW1890" s="24"/>
      <c r="UMX1890" s="24"/>
      <c r="UMY1890" s="24"/>
      <c r="UMZ1890" s="24"/>
      <c r="UNA1890" s="24"/>
      <c r="UNB1890" s="24"/>
      <c r="UNC1890" s="24"/>
      <c r="UND1890" s="24"/>
      <c r="UNE1890" s="24"/>
      <c r="UNF1890" s="24"/>
      <c r="UNG1890" s="24"/>
      <c r="UNH1890" s="24"/>
      <c r="UNI1890" s="24"/>
      <c r="UNJ1890" s="24"/>
      <c r="UNK1890" s="24"/>
      <c r="UNL1890" s="24"/>
      <c r="UNM1890" s="24"/>
      <c r="UNN1890" s="24"/>
      <c r="UNO1890" s="24"/>
      <c r="UNP1890" s="24"/>
      <c r="UNQ1890" s="24"/>
      <c r="UNR1890" s="24"/>
      <c r="UNS1890" s="24"/>
      <c r="UNT1890" s="24"/>
      <c r="UNU1890" s="24"/>
      <c r="UNV1890" s="24"/>
      <c r="UNW1890" s="24"/>
      <c r="UNX1890" s="24"/>
      <c r="UNY1890" s="24"/>
      <c r="UNZ1890" s="24"/>
      <c r="UOA1890" s="24"/>
      <c r="UOB1890" s="24"/>
      <c r="UOC1890" s="24"/>
      <c r="UOD1890" s="24"/>
      <c r="UOE1890" s="24"/>
      <c r="UOF1890" s="24"/>
      <c r="UOG1890" s="24"/>
      <c r="UOH1890" s="24"/>
      <c r="UOI1890" s="24"/>
      <c r="UOJ1890" s="24"/>
      <c r="UOK1890" s="24"/>
      <c r="UOL1890" s="24"/>
      <c r="UOM1890" s="24"/>
      <c r="UON1890" s="24"/>
      <c r="UOO1890" s="24"/>
      <c r="UOP1890" s="24"/>
      <c r="UOQ1890" s="24"/>
      <c r="UOR1890" s="24"/>
      <c r="UOS1890" s="24"/>
      <c r="UOT1890" s="24"/>
      <c r="UOU1890" s="24"/>
      <c r="UOV1890" s="24"/>
      <c r="UOW1890" s="24"/>
      <c r="UOX1890" s="24"/>
      <c r="UOY1890" s="24"/>
      <c r="UOZ1890" s="24"/>
      <c r="UPA1890" s="24"/>
      <c r="UPB1890" s="24"/>
      <c r="UPC1890" s="24"/>
      <c r="UPD1890" s="24"/>
      <c r="UPE1890" s="24"/>
      <c r="UPF1890" s="24"/>
      <c r="UPG1890" s="24"/>
      <c r="UPH1890" s="24"/>
      <c r="UPI1890" s="24"/>
      <c r="UPJ1890" s="24"/>
      <c r="UPK1890" s="24"/>
      <c r="UPL1890" s="24"/>
      <c r="UPM1890" s="24"/>
      <c r="UPN1890" s="24"/>
      <c r="UPO1890" s="24"/>
      <c r="UPP1890" s="24"/>
      <c r="UPQ1890" s="24"/>
      <c r="UPR1890" s="24"/>
      <c r="UPS1890" s="24"/>
      <c r="UPT1890" s="24"/>
      <c r="UPU1890" s="24"/>
      <c r="UPV1890" s="24"/>
      <c r="UPW1890" s="24"/>
      <c r="UPX1890" s="24"/>
      <c r="UPY1890" s="24"/>
      <c r="UPZ1890" s="24"/>
      <c r="UQA1890" s="24"/>
      <c r="UQB1890" s="24"/>
      <c r="UQC1890" s="24"/>
      <c r="UQD1890" s="24"/>
      <c r="UQE1890" s="24"/>
      <c r="UQF1890" s="24"/>
      <c r="UQG1890" s="24"/>
      <c r="UQH1890" s="24"/>
      <c r="UQI1890" s="24"/>
      <c r="UQJ1890" s="24"/>
      <c r="UQK1890" s="24"/>
      <c r="UQL1890" s="24"/>
      <c r="UQM1890" s="24"/>
      <c r="UQN1890" s="24"/>
      <c r="UQO1890" s="24"/>
      <c r="UQP1890" s="24"/>
      <c r="UQQ1890" s="24"/>
      <c r="UQR1890" s="24"/>
      <c r="UQS1890" s="24"/>
      <c r="UQT1890" s="24"/>
      <c r="UQU1890" s="24"/>
      <c r="UQV1890" s="24"/>
      <c r="UQW1890" s="24"/>
      <c r="UQX1890" s="24"/>
      <c r="UQY1890" s="24"/>
      <c r="UQZ1890" s="24"/>
      <c r="URA1890" s="24"/>
      <c r="URB1890" s="24"/>
      <c r="URC1890" s="24"/>
      <c r="URD1890" s="24"/>
      <c r="URE1890" s="24"/>
      <c r="URF1890" s="24"/>
      <c r="URG1890" s="24"/>
      <c r="URH1890" s="24"/>
      <c r="URI1890" s="24"/>
      <c r="URJ1890" s="24"/>
      <c r="URK1890" s="24"/>
      <c r="URL1890" s="24"/>
      <c r="URM1890" s="24"/>
      <c r="URN1890" s="24"/>
      <c r="URO1890" s="24"/>
      <c r="URP1890" s="24"/>
      <c r="URQ1890" s="24"/>
      <c r="URR1890" s="24"/>
      <c r="URS1890" s="24"/>
      <c r="URT1890" s="24"/>
      <c r="URU1890" s="24"/>
      <c r="URV1890" s="24"/>
      <c r="URW1890" s="24"/>
      <c r="URX1890" s="24"/>
      <c r="URY1890" s="24"/>
      <c r="URZ1890" s="24"/>
      <c r="USA1890" s="24"/>
      <c r="USB1890" s="24"/>
      <c r="USC1890" s="24"/>
      <c r="USD1890" s="24"/>
      <c r="USE1890" s="24"/>
      <c r="USF1890" s="24"/>
      <c r="USG1890" s="24"/>
      <c r="USH1890" s="24"/>
      <c r="USI1890" s="24"/>
      <c r="USJ1890" s="24"/>
      <c r="USK1890" s="24"/>
      <c r="USL1890" s="24"/>
      <c r="USM1890" s="24"/>
      <c r="USN1890" s="24"/>
      <c r="USO1890" s="24"/>
      <c r="USP1890" s="24"/>
      <c r="USQ1890" s="24"/>
      <c r="USR1890" s="24"/>
      <c r="USS1890" s="24"/>
      <c r="UST1890" s="24"/>
      <c r="USU1890" s="24"/>
      <c r="USV1890" s="24"/>
      <c r="USW1890" s="24"/>
      <c r="USX1890" s="24"/>
      <c r="USY1890" s="24"/>
      <c r="USZ1890" s="24"/>
      <c r="UTA1890" s="24"/>
      <c r="UTB1890" s="24"/>
      <c r="UTC1890" s="24"/>
      <c r="UTD1890" s="24"/>
      <c r="UTE1890" s="24"/>
      <c r="UTF1890" s="24"/>
      <c r="UTG1890" s="24"/>
      <c r="UTH1890" s="24"/>
      <c r="UTI1890" s="24"/>
      <c r="UTJ1890" s="24"/>
      <c r="UTK1890" s="24"/>
      <c r="UTL1890" s="24"/>
      <c r="UTM1890" s="24"/>
      <c r="UTN1890" s="24"/>
      <c r="UTO1890" s="24"/>
      <c r="UTP1890" s="24"/>
      <c r="UTQ1890" s="24"/>
      <c r="UTR1890" s="24"/>
      <c r="UTS1890" s="24"/>
      <c r="UTT1890" s="24"/>
      <c r="UTU1890" s="24"/>
      <c r="UTV1890" s="24"/>
      <c r="UTW1890" s="24"/>
      <c r="UTX1890" s="24"/>
      <c r="UTY1890" s="24"/>
      <c r="UTZ1890" s="24"/>
      <c r="UUA1890" s="24"/>
      <c r="UUB1890" s="24"/>
      <c r="UUC1890" s="24"/>
      <c r="UUD1890" s="24"/>
      <c r="UUE1890" s="24"/>
      <c r="UUF1890" s="24"/>
      <c r="UUG1890" s="24"/>
      <c r="UUH1890" s="24"/>
      <c r="UUI1890" s="24"/>
      <c r="UUJ1890" s="24"/>
      <c r="UUK1890" s="24"/>
      <c r="UUL1890" s="24"/>
      <c r="UUM1890" s="24"/>
      <c r="UUN1890" s="24"/>
      <c r="UUO1890" s="24"/>
      <c r="UUP1890" s="24"/>
      <c r="UUQ1890" s="24"/>
      <c r="UUR1890" s="24"/>
      <c r="UUS1890" s="24"/>
      <c r="UUT1890" s="24"/>
      <c r="UUU1890" s="24"/>
      <c r="UUV1890" s="24"/>
      <c r="UUW1890" s="24"/>
      <c r="UUX1890" s="24"/>
      <c r="UUY1890" s="24"/>
      <c r="UUZ1890" s="24"/>
      <c r="UVA1890" s="24"/>
      <c r="UVB1890" s="24"/>
      <c r="UVC1890" s="24"/>
      <c r="UVD1890" s="24"/>
      <c r="UVE1890" s="24"/>
      <c r="UVF1890" s="24"/>
      <c r="UVG1890" s="24"/>
      <c r="UVH1890" s="24"/>
      <c r="UVI1890" s="24"/>
      <c r="UVJ1890" s="24"/>
      <c r="UVK1890" s="24"/>
      <c r="UVL1890" s="24"/>
      <c r="UVM1890" s="24"/>
      <c r="UVN1890" s="24"/>
      <c r="UVO1890" s="24"/>
      <c r="UVP1890" s="24"/>
      <c r="UVQ1890" s="24"/>
      <c r="UVR1890" s="24"/>
      <c r="UVS1890" s="24"/>
      <c r="UVT1890" s="24"/>
      <c r="UVU1890" s="24"/>
      <c r="UVV1890" s="24"/>
      <c r="UVW1890" s="24"/>
      <c r="UVX1890" s="24"/>
      <c r="UVY1890" s="24"/>
      <c r="UVZ1890" s="24"/>
      <c r="UWA1890" s="24"/>
      <c r="UWB1890" s="24"/>
      <c r="UWC1890" s="24"/>
      <c r="UWD1890" s="24"/>
      <c r="UWE1890" s="24"/>
      <c r="UWF1890" s="24"/>
      <c r="UWG1890" s="24"/>
      <c r="UWH1890" s="24"/>
      <c r="UWI1890" s="24"/>
      <c r="UWJ1890" s="24"/>
      <c r="UWK1890" s="24"/>
      <c r="UWL1890" s="24"/>
      <c r="UWM1890" s="24"/>
      <c r="UWN1890" s="24"/>
      <c r="UWO1890" s="24"/>
      <c r="UWP1890" s="24"/>
      <c r="UWQ1890" s="24"/>
      <c r="UWR1890" s="24"/>
      <c r="UWS1890" s="24"/>
      <c r="UWT1890" s="24"/>
      <c r="UWU1890" s="24"/>
      <c r="UWV1890" s="24"/>
      <c r="UWW1890" s="24"/>
      <c r="UWX1890" s="24"/>
      <c r="UWY1890" s="24"/>
      <c r="UWZ1890" s="24"/>
      <c r="UXA1890" s="24"/>
      <c r="UXB1890" s="24"/>
      <c r="UXC1890" s="24"/>
      <c r="UXD1890" s="24"/>
      <c r="UXE1890" s="24"/>
      <c r="UXF1890" s="24"/>
      <c r="UXG1890" s="24"/>
      <c r="UXH1890" s="24"/>
      <c r="UXI1890" s="24"/>
      <c r="UXJ1890" s="24"/>
      <c r="UXK1890" s="24"/>
      <c r="UXL1890" s="24"/>
      <c r="UXM1890" s="24"/>
      <c r="UXN1890" s="24"/>
      <c r="UXO1890" s="24"/>
      <c r="UXP1890" s="24"/>
      <c r="UXQ1890" s="24"/>
      <c r="UXR1890" s="24"/>
      <c r="UXS1890" s="24"/>
      <c r="UXT1890" s="24"/>
      <c r="UXU1890" s="24"/>
      <c r="UXV1890" s="24"/>
      <c r="UXW1890" s="24"/>
      <c r="UXX1890" s="24"/>
      <c r="UXY1890" s="24"/>
      <c r="UXZ1890" s="24"/>
      <c r="UYA1890" s="24"/>
      <c r="UYB1890" s="24"/>
      <c r="UYC1890" s="24"/>
      <c r="UYD1890" s="24"/>
      <c r="UYE1890" s="24"/>
      <c r="UYF1890" s="24"/>
      <c r="UYG1890" s="24"/>
      <c r="UYH1890" s="24"/>
      <c r="UYI1890" s="24"/>
      <c r="UYJ1890" s="24"/>
      <c r="UYK1890" s="24"/>
      <c r="UYL1890" s="24"/>
      <c r="UYM1890" s="24"/>
      <c r="UYN1890" s="24"/>
      <c r="UYO1890" s="24"/>
      <c r="UYP1890" s="24"/>
      <c r="UYQ1890" s="24"/>
      <c r="UYR1890" s="24"/>
      <c r="UYS1890" s="24"/>
      <c r="UYT1890" s="24"/>
      <c r="UYU1890" s="24"/>
      <c r="UYV1890" s="24"/>
      <c r="UYW1890" s="24"/>
      <c r="UYX1890" s="24"/>
      <c r="UYY1890" s="24"/>
      <c r="UYZ1890" s="24"/>
      <c r="UZA1890" s="24"/>
      <c r="UZB1890" s="24"/>
      <c r="UZC1890" s="24"/>
      <c r="UZD1890" s="24"/>
      <c r="UZE1890" s="24"/>
      <c r="UZF1890" s="24"/>
      <c r="UZG1890" s="24"/>
      <c r="UZH1890" s="24"/>
      <c r="UZI1890" s="24"/>
      <c r="UZJ1890" s="24"/>
      <c r="UZK1890" s="24"/>
      <c r="UZL1890" s="24"/>
      <c r="UZM1890" s="24"/>
      <c r="UZN1890" s="24"/>
      <c r="UZO1890" s="24"/>
      <c r="UZP1890" s="24"/>
      <c r="UZQ1890" s="24"/>
      <c r="UZR1890" s="24"/>
      <c r="UZS1890" s="24"/>
      <c r="UZT1890" s="24"/>
      <c r="UZU1890" s="24"/>
      <c r="UZV1890" s="24"/>
      <c r="UZW1890" s="24"/>
      <c r="UZX1890" s="24"/>
      <c r="UZY1890" s="24"/>
      <c r="UZZ1890" s="24"/>
      <c r="VAA1890" s="24"/>
      <c r="VAB1890" s="24"/>
      <c r="VAC1890" s="24"/>
      <c r="VAD1890" s="24"/>
      <c r="VAE1890" s="24"/>
      <c r="VAF1890" s="24"/>
      <c r="VAG1890" s="24"/>
      <c r="VAH1890" s="24"/>
      <c r="VAI1890" s="24"/>
      <c r="VAJ1890" s="24"/>
      <c r="VAK1890" s="24"/>
      <c r="VAL1890" s="24"/>
      <c r="VAM1890" s="24"/>
      <c r="VAN1890" s="24"/>
      <c r="VAO1890" s="24"/>
      <c r="VAP1890" s="24"/>
      <c r="VAQ1890" s="24"/>
      <c r="VAR1890" s="24"/>
      <c r="VAS1890" s="24"/>
      <c r="VAT1890" s="24"/>
      <c r="VAU1890" s="24"/>
      <c r="VAV1890" s="24"/>
      <c r="VAW1890" s="24"/>
      <c r="VAX1890" s="24"/>
      <c r="VAY1890" s="24"/>
      <c r="VAZ1890" s="24"/>
      <c r="VBA1890" s="24"/>
      <c r="VBB1890" s="24"/>
      <c r="VBC1890" s="24"/>
      <c r="VBD1890" s="24"/>
      <c r="VBE1890" s="24"/>
      <c r="VBF1890" s="24"/>
      <c r="VBG1890" s="24"/>
      <c r="VBH1890" s="24"/>
      <c r="VBI1890" s="24"/>
      <c r="VBJ1890" s="24"/>
      <c r="VBK1890" s="24"/>
      <c r="VBL1890" s="24"/>
      <c r="VBM1890" s="24"/>
      <c r="VBN1890" s="24"/>
      <c r="VBO1890" s="24"/>
      <c r="VBP1890" s="24"/>
      <c r="VBQ1890" s="24"/>
      <c r="VBR1890" s="24"/>
      <c r="VBS1890" s="24"/>
      <c r="VBT1890" s="24"/>
      <c r="VBU1890" s="24"/>
      <c r="VBV1890" s="24"/>
      <c r="VBW1890" s="24"/>
      <c r="VBX1890" s="24"/>
      <c r="VBY1890" s="24"/>
      <c r="VBZ1890" s="24"/>
      <c r="VCA1890" s="24"/>
      <c r="VCB1890" s="24"/>
      <c r="VCC1890" s="24"/>
      <c r="VCD1890" s="24"/>
      <c r="VCE1890" s="24"/>
      <c r="VCF1890" s="24"/>
      <c r="VCG1890" s="24"/>
      <c r="VCH1890" s="24"/>
      <c r="VCI1890" s="24"/>
      <c r="VCJ1890" s="24"/>
      <c r="VCK1890" s="24"/>
      <c r="VCL1890" s="24"/>
      <c r="VCM1890" s="24"/>
      <c r="VCN1890" s="24"/>
      <c r="VCO1890" s="24"/>
      <c r="VCP1890" s="24"/>
      <c r="VCQ1890" s="24"/>
      <c r="VCR1890" s="24"/>
      <c r="VCS1890" s="24"/>
      <c r="VCT1890" s="24"/>
      <c r="VCU1890" s="24"/>
      <c r="VCV1890" s="24"/>
      <c r="VCW1890" s="24"/>
      <c r="VCX1890" s="24"/>
      <c r="VCY1890" s="24"/>
      <c r="VCZ1890" s="24"/>
      <c r="VDA1890" s="24"/>
      <c r="VDB1890" s="24"/>
      <c r="VDC1890" s="24"/>
      <c r="VDD1890" s="24"/>
      <c r="VDE1890" s="24"/>
      <c r="VDF1890" s="24"/>
      <c r="VDG1890" s="24"/>
      <c r="VDH1890" s="24"/>
      <c r="VDI1890" s="24"/>
      <c r="VDJ1890" s="24"/>
      <c r="VDK1890" s="24"/>
      <c r="VDL1890" s="24"/>
      <c r="VDM1890" s="24"/>
      <c r="VDN1890" s="24"/>
      <c r="VDO1890" s="24"/>
      <c r="VDP1890" s="24"/>
      <c r="VDQ1890" s="24"/>
      <c r="VDR1890" s="24"/>
      <c r="VDS1890" s="24"/>
      <c r="VDT1890" s="24"/>
      <c r="VDU1890" s="24"/>
      <c r="VDV1890" s="24"/>
      <c r="VDW1890" s="24"/>
      <c r="VDX1890" s="24"/>
      <c r="VDY1890" s="24"/>
      <c r="VDZ1890" s="24"/>
      <c r="VEA1890" s="24"/>
      <c r="VEB1890" s="24"/>
      <c r="VEC1890" s="24"/>
      <c r="VED1890" s="24"/>
      <c r="VEE1890" s="24"/>
      <c r="VEF1890" s="24"/>
      <c r="VEG1890" s="24"/>
      <c r="VEH1890" s="24"/>
      <c r="VEI1890" s="24"/>
      <c r="VEJ1890" s="24"/>
      <c r="VEK1890" s="24"/>
      <c r="VEL1890" s="24"/>
      <c r="VEM1890" s="24"/>
      <c r="VEN1890" s="24"/>
      <c r="VEO1890" s="24"/>
      <c r="VEP1890" s="24"/>
      <c r="VEQ1890" s="24"/>
      <c r="VER1890" s="24"/>
      <c r="VES1890" s="24"/>
      <c r="VET1890" s="24"/>
      <c r="VEU1890" s="24"/>
      <c r="VEV1890" s="24"/>
      <c r="VEW1890" s="24"/>
      <c r="VEX1890" s="24"/>
      <c r="VEY1890" s="24"/>
      <c r="VEZ1890" s="24"/>
      <c r="VFA1890" s="24"/>
      <c r="VFB1890" s="24"/>
      <c r="VFC1890" s="24"/>
      <c r="VFD1890" s="24"/>
      <c r="VFE1890" s="24"/>
      <c r="VFF1890" s="24"/>
      <c r="VFG1890" s="24"/>
      <c r="VFH1890" s="24"/>
      <c r="VFI1890" s="24"/>
      <c r="VFJ1890" s="24"/>
      <c r="VFK1890" s="24"/>
      <c r="VFL1890" s="24"/>
      <c r="VFM1890" s="24"/>
      <c r="VFN1890" s="24"/>
      <c r="VFO1890" s="24"/>
      <c r="VFP1890" s="24"/>
      <c r="VFQ1890" s="24"/>
      <c r="VFR1890" s="24"/>
      <c r="VFS1890" s="24"/>
      <c r="VFT1890" s="24"/>
      <c r="VFU1890" s="24"/>
      <c r="VFV1890" s="24"/>
      <c r="VFW1890" s="24"/>
      <c r="VFX1890" s="24"/>
      <c r="VFY1890" s="24"/>
      <c r="VFZ1890" s="24"/>
      <c r="VGA1890" s="24"/>
      <c r="VGB1890" s="24"/>
      <c r="VGC1890" s="24"/>
      <c r="VGD1890" s="24"/>
      <c r="VGE1890" s="24"/>
      <c r="VGF1890" s="24"/>
      <c r="VGG1890" s="24"/>
      <c r="VGH1890" s="24"/>
      <c r="VGI1890" s="24"/>
      <c r="VGJ1890" s="24"/>
      <c r="VGK1890" s="24"/>
      <c r="VGL1890" s="24"/>
      <c r="VGM1890" s="24"/>
      <c r="VGN1890" s="24"/>
      <c r="VGO1890" s="24"/>
      <c r="VGP1890" s="24"/>
      <c r="VGQ1890" s="24"/>
      <c r="VGR1890" s="24"/>
      <c r="VGS1890" s="24"/>
      <c r="VGT1890" s="24"/>
      <c r="VGU1890" s="24"/>
      <c r="VGV1890" s="24"/>
      <c r="VGW1890" s="24"/>
      <c r="VGX1890" s="24"/>
      <c r="VGY1890" s="24"/>
      <c r="VGZ1890" s="24"/>
      <c r="VHA1890" s="24"/>
      <c r="VHB1890" s="24"/>
      <c r="VHC1890" s="24"/>
      <c r="VHD1890" s="24"/>
      <c r="VHE1890" s="24"/>
      <c r="VHF1890" s="24"/>
      <c r="VHG1890" s="24"/>
      <c r="VHH1890" s="24"/>
      <c r="VHI1890" s="24"/>
      <c r="VHJ1890" s="24"/>
      <c r="VHK1890" s="24"/>
      <c r="VHL1890" s="24"/>
      <c r="VHM1890" s="24"/>
      <c r="VHN1890" s="24"/>
      <c r="VHO1890" s="24"/>
      <c r="VHP1890" s="24"/>
      <c r="VHQ1890" s="24"/>
      <c r="VHR1890" s="24"/>
      <c r="VHS1890" s="24"/>
      <c r="VHT1890" s="24"/>
      <c r="VHU1890" s="24"/>
      <c r="VHV1890" s="24"/>
      <c r="VHW1890" s="24"/>
      <c r="VHX1890" s="24"/>
      <c r="VHY1890" s="24"/>
      <c r="VHZ1890" s="24"/>
      <c r="VIA1890" s="24"/>
      <c r="VIB1890" s="24"/>
      <c r="VIC1890" s="24"/>
      <c r="VID1890" s="24"/>
      <c r="VIE1890" s="24"/>
      <c r="VIF1890" s="24"/>
      <c r="VIG1890" s="24"/>
      <c r="VIH1890" s="24"/>
      <c r="VII1890" s="24"/>
      <c r="VIJ1890" s="24"/>
      <c r="VIK1890" s="24"/>
      <c r="VIL1890" s="24"/>
      <c r="VIM1890" s="24"/>
      <c r="VIN1890" s="24"/>
      <c r="VIO1890" s="24"/>
      <c r="VIP1890" s="24"/>
      <c r="VIQ1890" s="24"/>
      <c r="VIR1890" s="24"/>
      <c r="VIS1890" s="24"/>
      <c r="VIT1890" s="24"/>
      <c r="VIU1890" s="24"/>
      <c r="VIV1890" s="24"/>
      <c r="VIW1890" s="24"/>
      <c r="VIX1890" s="24"/>
      <c r="VIY1890" s="24"/>
      <c r="VIZ1890" s="24"/>
      <c r="VJA1890" s="24"/>
      <c r="VJB1890" s="24"/>
      <c r="VJC1890" s="24"/>
      <c r="VJD1890" s="24"/>
      <c r="VJE1890" s="24"/>
      <c r="VJF1890" s="24"/>
      <c r="VJG1890" s="24"/>
      <c r="VJH1890" s="24"/>
      <c r="VJI1890" s="24"/>
      <c r="VJJ1890" s="24"/>
      <c r="VJK1890" s="24"/>
      <c r="VJL1890" s="24"/>
      <c r="VJM1890" s="24"/>
      <c r="VJN1890" s="24"/>
      <c r="VJO1890" s="24"/>
      <c r="VJP1890" s="24"/>
      <c r="VJQ1890" s="24"/>
      <c r="VJR1890" s="24"/>
      <c r="VJS1890" s="24"/>
      <c r="VJT1890" s="24"/>
      <c r="VJU1890" s="24"/>
      <c r="VJV1890" s="24"/>
      <c r="VJW1890" s="24"/>
      <c r="VJX1890" s="24"/>
      <c r="VJY1890" s="24"/>
      <c r="VJZ1890" s="24"/>
      <c r="VKA1890" s="24"/>
      <c r="VKB1890" s="24"/>
      <c r="VKC1890" s="24"/>
      <c r="VKD1890" s="24"/>
      <c r="VKE1890" s="24"/>
      <c r="VKF1890" s="24"/>
      <c r="VKG1890" s="24"/>
      <c r="VKH1890" s="24"/>
      <c r="VKI1890" s="24"/>
      <c r="VKJ1890" s="24"/>
      <c r="VKK1890" s="24"/>
      <c r="VKL1890" s="24"/>
      <c r="VKM1890" s="24"/>
      <c r="VKN1890" s="24"/>
      <c r="VKO1890" s="24"/>
      <c r="VKP1890" s="24"/>
      <c r="VKQ1890" s="24"/>
      <c r="VKR1890" s="24"/>
      <c r="VKS1890" s="24"/>
      <c r="VKT1890" s="24"/>
      <c r="VKU1890" s="24"/>
      <c r="VKV1890" s="24"/>
      <c r="VKW1890" s="24"/>
      <c r="VKX1890" s="24"/>
      <c r="VKY1890" s="24"/>
      <c r="VKZ1890" s="24"/>
      <c r="VLA1890" s="24"/>
      <c r="VLB1890" s="24"/>
      <c r="VLC1890" s="24"/>
      <c r="VLD1890" s="24"/>
      <c r="VLE1890" s="24"/>
      <c r="VLF1890" s="24"/>
      <c r="VLG1890" s="24"/>
      <c r="VLH1890" s="24"/>
      <c r="VLI1890" s="24"/>
      <c r="VLJ1890" s="24"/>
      <c r="VLK1890" s="24"/>
      <c r="VLL1890" s="24"/>
      <c r="VLM1890" s="24"/>
      <c r="VLN1890" s="24"/>
      <c r="VLO1890" s="24"/>
      <c r="VLP1890" s="24"/>
      <c r="VLQ1890" s="24"/>
      <c r="VLR1890" s="24"/>
      <c r="VLS1890" s="24"/>
      <c r="VLT1890" s="24"/>
      <c r="VLU1890" s="24"/>
      <c r="VLV1890" s="24"/>
      <c r="VLW1890" s="24"/>
      <c r="VLX1890" s="24"/>
      <c r="VLY1890" s="24"/>
      <c r="VLZ1890" s="24"/>
      <c r="VMA1890" s="24"/>
      <c r="VMB1890" s="24"/>
      <c r="VMC1890" s="24"/>
      <c r="VMD1890" s="24"/>
      <c r="VME1890" s="24"/>
      <c r="VMF1890" s="24"/>
      <c r="VMG1890" s="24"/>
      <c r="VMH1890" s="24"/>
      <c r="VMI1890" s="24"/>
      <c r="VMJ1890" s="24"/>
      <c r="VMK1890" s="24"/>
      <c r="VML1890" s="24"/>
      <c r="VMM1890" s="24"/>
      <c r="VMN1890" s="24"/>
      <c r="VMO1890" s="24"/>
      <c r="VMP1890" s="24"/>
      <c r="VMQ1890" s="24"/>
      <c r="VMR1890" s="24"/>
      <c r="VMS1890" s="24"/>
      <c r="VMT1890" s="24"/>
      <c r="VMU1890" s="24"/>
      <c r="VMV1890" s="24"/>
      <c r="VMW1890" s="24"/>
      <c r="VMX1890" s="24"/>
      <c r="VMY1890" s="24"/>
      <c r="VMZ1890" s="24"/>
      <c r="VNA1890" s="24"/>
      <c r="VNB1890" s="24"/>
      <c r="VNC1890" s="24"/>
      <c r="VND1890" s="24"/>
      <c r="VNE1890" s="24"/>
      <c r="VNF1890" s="24"/>
      <c r="VNG1890" s="24"/>
      <c r="VNH1890" s="24"/>
      <c r="VNI1890" s="24"/>
      <c r="VNJ1890" s="24"/>
      <c r="VNK1890" s="24"/>
      <c r="VNL1890" s="24"/>
      <c r="VNM1890" s="24"/>
      <c r="VNN1890" s="24"/>
      <c r="VNO1890" s="24"/>
      <c r="VNP1890" s="24"/>
      <c r="VNQ1890" s="24"/>
      <c r="VNR1890" s="24"/>
      <c r="VNS1890" s="24"/>
      <c r="VNT1890" s="24"/>
      <c r="VNU1890" s="24"/>
      <c r="VNV1890" s="24"/>
      <c r="VNW1890" s="24"/>
      <c r="VNX1890" s="24"/>
      <c r="VNY1890" s="24"/>
      <c r="VNZ1890" s="24"/>
      <c r="VOA1890" s="24"/>
      <c r="VOB1890" s="24"/>
      <c r="VOC1890" s="24"/>
      <c r="VOD1890" s="24"/>
      <c r="VOE1890" s="24"/>
      <c r="VOF1890" s="24"/>
      <c r="VOG1890" s="24"/>
      <c r="VOH1890" s="24"/>
      <c r="VOI1890" s="24"/>
      <c r="VOJ1890" s="24"/>
      <c r="VOK1890" s="24"/>
      <c r="VOL1890" s="24"/>
      <c r="VOM1890" s="24"/>
      <c r="VON1890" s="24"/>
      <c r="VOO1890" s="24"/>
      <c r="VOP1890" s="24"/>
      <c r="VOQ1890" s="24"/>
      <c r="VOR1890" s="24"/>
      <c r="VOS1890" s="24"/>
      <c r="VOT1890" s="24"/>
      <c r="VOU1890" s="24"/>
      <c r="VOV1890" s="24"/>
      <c r="VOW1890" s="24"/>
      <c r="VOX1890" s="24"/>
      <c r="VOY1890" s="24"/>
      <c r="VOZ1890" s="24"/>
      <c r="VPA1890" s="24"/>
      <c r="VPB1890" s="24"/>
      <c r="VPC1890" s="24"/>
      <c r="VPD1890" s="24"/>
      <c r="VPE1890" s="24"/>
      <c r="VPF1890" s="24"/>
      <c r="VPG1890" s="24"/>
      <c r="VPH1890" s="24"/>
      <c r="VPI1890" s="24"/>
      <c r="VPJ1890" s="24"/>
      <c r="VPK1890" s="24"/>
      <c r="VPL1890" s="24"/>
      <c r="VPM1890" s="24"/>
      <c r="VPN1890" s="24"/>
      <c r="VPO1890" s="24"/>
      <c r="VPP1890" s="24"/>
      <c r="VPQ1890" s="24"/>
      <c r="VPR1890" s="24"/>
      <c r="VPS1890" s="24"/>
      <c r="VPT1890" s="24"/>
      <c r="VPU1890" s="24"/>
      <c r="VPV1890" s="24"/>
      <c r="VPW1890" s="24"/>
      <c r="VPX1890" s="24"/>
      <c r="VPY1890" s="24"/>
      <c r="VPZ1890" s="24"/>
      <c r="VQA1890" s="24"/>
      <c r="VQB1890" s="24"/>
      <c r="VQC1890" s="24"/>
      <c r="VQD1890" s="24"/>
      <c r="VQE1890" s="24"/>
      <c r="VQF1890" s="24"/>
      <c r="VQG1890" s="24"/>
      <c r="VQH1890" s="24"/>
      <c r="VQI1890" s="24"/>
      <c r="VQJ1890" s="24"/>
      <c r="VQK1890" s="24"/>
      <c r="VQL1890" s="24"/>
      <c r="VQM1890" s="24"/>
      <c r="VQN1890" s="24"/>
      <c r="VQO1890" s="24"/>
      <c r="VQP1890" s="24"/>
      <c r="VQQ1890" s="24"/>
      <c r="VQR1890" s="24"/>
      <c r="VQS1890" s="24"/>
      <c r="VQT1890" s="24"/>
      <c r="VQU1890" s="24"/>
      <c r="VQV1890" s="24"/>
      <c r="VQW1890" s="24"/>
      <c r="VQX1890" s="24"/>
      <c r="VQY1890" s="24"/>
      <c r="VQZ1890" s="24"/>
      <c r="VRA1890" s="24"/>
      <c r="VRB1890" s="24"/>
      <c r="VRC1890" s="24"/>
      <c r="VRD1890" s="24"/>
      <c r="VRE1890" s="24"/>
      <c r="VRF1890" s="24"/>
      <c r="VRG1890" s="24"/>
      <c r="VRH1890" s="24"/>
      <c r="VRI1890" s="24"/>
      <c r="VRJ1890" s="24"/>
      <c r="VRK1890" s="24"/>
      <c r="VRL1890" s="24"/>
      <c r="VRM1890" s="24"/>
      <c r="VRN1890" s="24"/>
      <c r="VRO1890" s="24"/>
      <c r="VRP1890" s="24"/>
      <c r="VRQ1890" s="24"/>
      <c r="VRR1890" s="24"/>
      <c r="VRS1890" s="24"/>
      <c r="VRT1890" s="24"/>
      <c r="VRU1890" s="24"/>
      <c r="VRV1890" s="24"/>
      <c r="VRW1890" s="24"/>
      <c r="VRX1890" s="24"/>
      <c r="VRY1890" s="24"/>
      <c r="VRZ1890" s="24"/>
      <c r="VSA1890" s="24"/>
      <c r="VSB1890" s="24"/>
      <c r="VSC1890" s="24"/>
      <c r="VSD1890" s="24"/>
      <c r="VSE1890" s="24"/>
      <c r="VSF1890" s="24"/>
      <c r="VSG1890" s="24"/>
      <c r="VSH1890" s="24"/>
      <c r="VSI1890" s="24"/>
      <c r="VSJ1890" s="24"/>
      <c r="VSK1890" s="24"/>
      <c r="VSL1890" s="24"/>
      <c r="VSM1890" s="24"/>
      <c r="VSN1890" s="24"/>
      <c r="VSO1890" s="24"/>
      <c r="VSP1890" s="24"/>
      <c r="VSQ1890" s="24"/>
      <c r="VSR1890" s="24"/>
      <c r="VSS1890" s="24"/>
      <c r="VST1890" s="24"/>
      <c r="VSU1890" s="24"/>
      <c r="VSV1890" s="24"/>
      <c r="VSW1890" s="24"/>
      <c r="VSX1890" s="24"/>
      <c r="VSY1890" s="24"/>
      <c r="VSZ1890" s="24"/>
      <c r="VTA1890" s="24"/>
      <c r="VTB1890" s="24"/>
      <c r="VTC1890" s="24"/>
      <c r="VTD1890" s="24"/>
      <c r="VTE1890" s="24"/>
      <c r="VTF1890" s="24"/>
      <c r="VTG1890" s="24"/>
      <c r="VTH1890" s="24"/>
      <c r="VTI1890" s="24"/>
      <c r="VTJ1890" s="24"/>
      <c r="VTK1890" s="24"/>
      <c r="VTL1890" s="24"/>
      <c r="VTM1890" s="24"/>
      <c r="VTN1890" s="24"/>
      <c r="VTO1890" s="24"/>
      <c r="VTP1890" s="24"/>
      <c r="VTQ1890" s="24"/>
      <c r="VTR1890" s="24"/>
      <c r="VTS1890" s="24"/>
      <c r="VTT1890" s="24"/>
      <c r="VTU1890" s="24"/>
      <c r="VTV1890" s="24"/>
      <c r="VTW1890" s="24"/>
      <c r="VTX1890" s="24"/>
      <c r="VTY1890" s="24"/>
      <c r="VTZ1890" s="24"/>
      <c r="VUA1890" s="24"/>
      <c r="VUB1890" s="24"/>
      <c r="VUC1890" s="24"/>
      <c r="VUD1890" s="24"/>
      <c r="VUE1890" s="24"/>
      <c r="VUF1890" s="24"/>
      <c r="VUG1890" s="24"/>
      <c r="VUH1890" s="24"/>
      <c r="VUI1890" s="24"/>
      <c r="VUJ1890" s="24"/>
      <c r="VUK1890" s="24"/>
      <c r="VUL1890" s="24"/>
      <c r="VUM1890" s="24"/>
      <c r="VUN1890" s="24"/>
      <c r="VUO1890" s="24"/>
      <c r="VUP1890" s="24"/>
      <c r="VUQ1890" s="24"/>
      <c r="VUR1890" s="24"/>
      <c r="VUS1890" s="24"/>
      <c r="VUT1890" s="24"/>
      <c r="VUU1890" s="24"/>
      <c r="VUV1890" s="24"/>
      <c r="VUW1890" s="24"/>
      <c r="VUX1890" s="24"/>
      <c r="VUY1890" s="24"/>
      <c r="VUZ1890" s="24"/>
      <c r="VVA1890" s="24"/>
      <c r="VVB1890" s="24"/>
      <c r="VVC1890" s="24"/>
      <c r="VVD1890" s="24"/>
      <c r="VVE1890" s="24"/>
      <c r="VVF1890" s="24"/>
      <c r="VVG1890" s="24"/>
      <c r="VVH1890" s="24"/>
      <c r="VVI1890" s="24"/>
      <c r="VVJ1890" s="24"/>
      <c r="VVK1890" s="24"/>
      <c r="VVL1890" s="24"/>
      <c r="VVM1890" s="24"/>
      <c r="VVN1890" s="24"/>
      <c r="VVO1890" s="24"/>
      <c r="VVP1890" s="24"/>
      <c r="VVQ1890" s="24"/>
      <c r="VVR1890" s="24"/>
      <c r="VVS1890" s="24"/>
      <c r="VVT1890" s="24"/>
      <c r="VVU1890" s="24"/>
      <c r="VVV1890" s="24"/>
      <c r="VVW1890" s="24"/>
      <c r="VVX1890" s="24"/>
      <c r="VVY1890" s="24"/>
      <c r="VVZ1890" s="24"/>
      <c r="VWA1890" s="24"/>
      <c r="VWB1890" s="24"/>
      <c r="VWC1890" s="24"/>
      <c r="VWD1890" s="24"/>
      <c r="VWE1890" s="24"/>
      <c r="VWF1890" s="24"/>
      <c r="VWG1890" s="24"/>
      <c r="VWH1890" s="24"/>
      <c r="VWI1890" s="24"/>
      <c r="VWJ1890" s="24"/>
      <c r="VWK1890" s="24"/>
      <c r="VWL1890" s="24"/>
      <c r="VWM1890" s="24"/>
      <c r="VWN1890" s="24"/>
      <c r="VWO1890" s="24"/>
      <c r="VWP1890" s="24"/>
      <c r="VWQ1890" s="24"/>
      <c r="VWR1890" s="24"/>
      <c r="VWS1890" s="24"/>
      <c r="VWT1890" s="24"/>
      <c r="VWU1890" s="24"/>
      <c r="VWV1890" s="24"/>
      <c r="VWW1890" s="24"/>
      <c r="VWX1890" s="24"/>
      <c r="VWY1890" s="24"/>
      <c r="VWZ1890" s="24"/>
      <c r="VXA1890" s="24"/>
      <c r="VXB1890" s="24"/>
      <c r="VXC1890" s="24"/>
      <c r="VXD1890" s="24"/>
      <c r="VXE1890" s="24"/>
      <c r="VXF1890" s="24"/>
      <c r="VXG1890" s="24"/>
      <c r="VXH1890" s="24"/>
      <c r="VXI1890" s="24"/>
      <c r="VXJ1890" s="24"/>
      <c r="VXK1890" s="24"/>
      <c r="VXL1890" s="24"/>
      <c r="VXM1890" s="24"/>
      <c r="VXN1890" s="24"/>
      <c r="VXO1890" s="24"/>
      <c r="VXP1890" s="24"/>
      <c r="VXQ1890" s="24"/>
      <c r="VXR1890" s="24"/>
      <c r="VXS1890" s="24"/>
      <c r="VXT1890" s="24"/>
      <c r="VXU1890" s="24"/>
      <c r="VXV1890" s="24"/>
      <c r="VXW1890" s="24"/>
      <c r="VXX1890" s="24"/>
      <c r="VXY1890" s="24"/>
      <c r="VXZ1890" s="24"/>
      <c r="VYA1890" s="24"/>
      <c r="VYB1890" s="24"/>
      <c r="VYC1890" s="24"/>
      <c r="VYD1890" s="24"/>
      <c r="VYE1890" s="24"/>
      <c r="VYF1890" s="24"/>
      <c r="VYG1890" s="24"/>
      <c r="VYH1890" s="24"/>
      <c r="VYI1890" s="24"/>
      <c r="VYJ1890" s="24"/>
      <c r="VYK1890" s="24"/>
      <c r="VYL1890" s="24"/>
      <c r="VYM1890" s="24"/>
      <c r="VYN1890" s="24"/>
      <c r="VYO1890" s="24"/>
      <c r="VYP1890" s="24"/>
      <c r="VYQ1890" s="24"/>
      <c r="VYR1890" s="24"/>
      <c r="VYS1890" s="24"/>
      <c r="VYT1890" s="24"/>
      <c r="VYU1890" s="24"/>
      <c r="VYV1890" s="24"/>
      <c r="VYW1890" s="24"/>
      <c r="VYX1890" s="24"/>
      <c r="VYY1890" s="24"/>
      <c r="VYZ1890" s="24"/>
      <c r="VZA1890" s="24"/>
      <c r="VZB1890" s="24"/>
      <c r="VZC1890" s="24"/>
      <c r="VZD1890" s="24"/>
      <c r="VZE1890" s="24"/>
      <c r="VZF1890" s="24"/>
      <c r="VZG1890" s="24"/>
      <c r="VZH1890" s="24"/>
      <c r="VZI1890" s="24"/>
      <c r="VZJ1890" s="24"/>
      <c r="VZK1890" s="24"/>
      <c r="VZL1890" s="24"/>
      <c r="VZM1890" s="24"/>
      <c r="VZN1890" s="24"/>
      <c r="VZO1890" s="24"/>
      <c r="VZP1890" s="24"/>
      <c r="VZQ1890" s="24"/>
      <c r="VZR1890" s="24"/>
      <c r="VZS1890" s="24"/>
      <c r="VZT1890" s="24"/>
      <c r="VZU1890" s="24"/>
      <c r="VZV1890" s="24"/>
      <c r="VZW1890" s="24"/>
      <c r="VZX1890" s="24"/>
      <c r="VZY1890" s="24"/>
      <c r="VZZ1890" s="24"/>
      <c r="WAA1890" s="24"/>
      <c r="WAB1890" s="24"/>
      <c r="WAC1890" s="24"/>
      <c r="WAD1890" s="24"/>
      <c r="WAE1890" s="24"/>
      <c r="WAF1890" s="24"/>
      <c r="WAG1890" s="24"/>
      <c r="WAH1890" s="24"/>
      <c r="WAI1890" s="24"/>
      <c r="WAJ1890" s="24"/>
      <c r="WAK1890" s="24"/>
      <c r="WAL1890" s="24"/>
      <c r="WAM1890" s="24"/>
      <c r="WAN1890" s="24"/>
      <c r="WAO1890" s="24"/>
      <c r="WAP1890" s="24"/>
      <c r="WAQ1890" s="24"/>
      <c r="WAR1890" s="24"/>
      <c r="WAS1890" s="24"/>
      <c r="WAT1890" s="24"/>
      <c r="WAU1890" s="24"/>
      <c r="WAV1890" s="24"/>
      <c r="WAW1890" s="24"/>
      <c r="WAX1890" s="24"/>
      <c r="WAY1890" s="24"/>
      <c r="WAZ1890" s="24"/>
      <c r="WBA1890" s="24"/>
      <c r="WBB1890" s="24"/>
      <c r="WBC1890" s="24"/>
      <c r="WBD1890" s="24"/>
      <c r="WBE1890" s="24"/>
      <c r="WBF1890" s="24"/>
      <c r="WBG1890" s="24"/>
      <c r="WBH1890" s="24"/>
      <c r="WBI1890" s="24"/>
      <c r="WBJ1890" s="24"/>
      <c r="WBK1890" s="24"/>
      <c r="WBL1890" s="24"/>
      <c r="WBM1890" s="24"/>
      <c r="WBN1890" s="24"/>
      <c r="WBO1890" s="24"/>
      <c r="WBP1890" s="24"/>
      <c r="WBQ1890" s="24"/>
      <c r="WBR1890" s="24"/>
      <c r="WBS1890" s="24"/>
      <c r="WBT1890" s="24"/>
      <c r="WBU1890" s="24"/>
      <c r="WBV1890" s="24"/>
      <c r="WBW1890" s="24"/>
      <c r="WBX1890" s="24"/>
      <c r="WBY1890" s="24"/>
      <c r="WBZ1890" s="24"/>
      <c r="WCA1890" s="24"/>
      <c r="WCB1890" s="24"/>
      <c r="WCC1890" s="24"/>
      <c r="WCD1890" s="24"/>
      <c r="WCE1890" s="24"/>
      <c r="WCF1890" s="24"/>
      <c r="WCG1890" s="24"/>
      <c r="WCH1890" s="24"/>
      <c r="WCI1890" s="24"/>
      <c r="WCJ1890" s="24"/>
      <c r="WCK1890" s="24"/>
      <c r="WCL1890" s="24"/>
      <c r="WCM1890" s="24"/>
      <c r="WCN1890" s="24"/>
      <c r="WCO1890" s="24"/>
      <c r="WCP1890" s="24"/>
      <c r="WCQ1890" s="24"/>
      <c r="WCR1890" s="24"/>
      <c r="WCS1890" s="24"/>
      <c r="WCT1890" s="24"/>
      <c r="WCU1890" s="24"/>
      <c r="WCV1890" s="24"/>
      <c r="WCW1890" s="24"/>
      <c r="WCX1890" s="24"/>
      <c r="WCY1890" s="24"/>
      <c r="WCZ1890" s="24"/>
      <c r="WDA1890" s="24"/>
      <c r="WDB1890" s="24"/>
      <c r="WDC1890" s="24"/>
      <c r="WDD1890" s="24"/>
      <c r="WDE1890" s="24"/>
      <c r="WDF1890" s="24"/>
      <c r="WDG1890" s="24"/>
      <c r="WDH1890" s="24"/>
      <c r="WDI1890" s="24"/>
      <c r="WDJ1890" s="24"/>
      <c r="WDK1890" s="24"/>
      <c r="WDL1890" s="24"/>
      <c r="WDM1890" s="24"/>
      <c r="WDN1890" s="24"/>
      <c r="WDO1890" s="24"/>
      <c r="WDP1890" s="24"/>
      <c r="WDQ1890" s="24"/>
      <c r="WDR1890" s="24"/>
      <c r="WDS1890" s="24"/>
      <c r="WDT1890" s="24"/>
      <c r="WDU1890" s="24"/>
      <c r="WDV1890" s="24"/>
      <c r="WDW1890" s="24"/>
      <c r="WDX1890" s="24"/>
      <c r="WDY1890" s="24"/>
      <c r="WDZ1890" s="24"/>
      <c r="WEA1890" s="24"/>
      <c r="WEB1890" s="24"/>
      <c r="WEC1890" s="24"/>
      <c r="WED1890" s="24"/>
      <c r="WEE1890" s="24"/>
      <c r="WEF1890" s="24"/>
      <c r="WEG1890" s="24"/>
      <c r="WEH1890" s="24"/>
      <c r="WEI1890" s="24"/>
      <c r="WEJ1890" s="24"/>
      <c r="WEK1890" s="24"/>
      <c r="WEL1890" s="24"/>
      <c r="WEM1890" s="24"/>
      <c r="WEN1890" s="24"/>
      <c r="WEO1890" s="24"/>
      <c r="WEP1890" s="24"/>
      <c r="WEQ1890" s="24"/>
      <c r="WER1890" s="24"/>
      <c r="WES1890" s="24"/>
      <c r="WET1890" s="24"/>
      <c r="WEU1890" s="24"/>
      <c r="WEV1890" s="24"/>
      <c r="WEW1890" s="24"/>
      <c r="WEX1890" s="24"/>
      <c r="WEY1890" s="24"/>
      <c r="WEZ1890" s="24"/>
      <c r="WFA1890" s="24"/>
      <c r="WFB1890" s="24"/>
      <c r="WFC1890" s="24"/>
      <c r="WFD1890" s="24"/>
      <c r="WFE1890" s="24"/>
      <c r="WFF1890" s="24"/>
      <c r="WFG1890" s="24"/>
      <c r="WFH1890" s="24"/>
      <c r="WFI1890" s="24"/>
      <c r="WFJ1890" s="24"/>
      <c r="WFK1890" s="24"/>
      <c r="WFL1890" s="24"/>
      <c r="WFM1890" s="24"/>
      <c r="WFN1890" s="24"/>
      <c r="WFO1890" s="24"/>
      <c r="WFP1890" s="24"/>
      <c r="WFQ1890" s="24"/>
      <c r="WFR1890" s="24"/>
      <c r="WFS1890" s="24"/>
      <c r="WFT1890" s="24"/>
      <c r="WFU1890" s="24"/>
      <c r="WFV1890" s="24"/>
      <c r="WFW1890" s="24"/>
      <c r="WFX1890" s="24"/>
      <c r="WFY1890" s="24"/>
      <c r="WFZ1890" s="24"/>
      <c r="WGA1890" s="24"/>
      <c r="WGB1890" s="24"/>
      <c r="WGC1890" s="24"/>
      <c r="WGD1890" s="24"/>
      <c r="WGE1890" s="24"/>
      <c r="WGF1890" s="24"/>
      <c r="WGG1890" s="24"/>
      <c r="WGH1890" s="24"/>
      <c r="WGI1890" s="24"/>
      <c r="WGJ1890" s="24"/>
      <c r="WGK1890" s="24"/>
      <c r="WGL1890" s="24"/>
      <c r="WGM1890" s="24"/>
      <c r="WGN1890" s="24"/>
      <c r="WGO1890" s="24"/>
      <c r="WGP1890" s="24"/>
      <c r="WGQ1890" s="24"/>
      <c r="WGR1890" s="24"/>
      <c r="WGS1890" s="24"/>
      <c r="WGT1890" s="24"/>
      <c r="WGU1890" s="24"/>
      <c r="WGV1890" s="24"/>
      <c r="WGW1890" s="24"/>
      <c r="WGX1890" s="24"/>
      <c r="WGY1890" s="24"/>
      <c r="WGZ1890" s="24"/>
      <c r="WHA1890" s="24"/>
      <c r="WHB1890" s="24"/>
      <c r="WHC1890" s="24"/>
      <c r="WHD1890" s="24"/>
      <c r="WHE1890" s="24"/>
      <c r="WHF1890" s="24"/>
      <c r="WHG1890" s="24"/>
      <c r="WHH1890" s="24"/>
      <c r="WHI1890" s="24"/>
      <c r="WHJ1890" s="24"/>
      <c r="WHK1890" s="24"/>
      <c r="WHL1890" s="24"/>
      <c r="WHM1890" s="24"/>
      <c r="WHN1890" s="24"/>
      <c r="WHO1890" s="24"/>
      <c r="WHP1890" s="24"/>
      <c r="WHQ1890" s="24"/>
      <c r="WHR1890" s="24"/>
      <c r="WHS1890" s="24"/>
      <c r="WHT1890" s="24"/>
      <c r="WHU1890" s="24"/>
      <c r="WHV1890" s="24"/>
      <c r="WHW1890" s="24"/>
      <c r="WHX1890" s="24"/>
      <c r="WHY1890" s="24"/>
      <c r="WHZ1890" s="24"/>
      <c r="WIA1890" s="24"/>
      <c r="WIB1890" s="24"/>
      <c r="WIC1890" s="24"/>
      <c r="WID1890" s="24"/>
      <c r="WIE1890" s="24"/>
      <c r="WIF1890" s="24"/>
      <c r="WIG1890" s="24"/>
      <c r="WIH1890" s="24"/>
      <c r="WII1890" s="24"/>
      <c r="WIJ1890" s="24"/>
      <c r="WIK1890" s="24"/>
      <c r="WIL1890" s="24"/>
      <c r="WIM1890" s="24"/>
      <c r="WIN1890" s="24"/>
      <c r="WIO1890" s="24"/>
      <c r="WIP1890" s="24"/>
      <c r="WIQ1890" s="24"/>
      <c r="WIR1890" s="24"/>
      <c r="WIS1890" s="24"/>
      <c r="WIT1890" s="24"/>
      <c r="WIU1890" s="24"/>
      <c r="WIV1890" s="24"/>
      <c r="WIW1890" s="24"/>
      <c r="WIX1890" s="24"/>
      <c r="WIY1890" s="24"/>
      <c r="WIZ1890" s="24"/>
      <c r="WJA1890" s="24"/>
      <c r="WJB1890" s="24"/>
      <c r="WJC1890" s="24"/>
      <c r="WJD1890" s="24"/>
      <c r="WJE1890" s="24"/>
      <c r="WJF1890" s="24"/>
      <c r="WJG1890" s="24"/>
      <c r="WJH1890" s="24"/>
      <c r="WJI1890" s="24"/>
      <c r="WJJ1890" s="24"/>
      <c r="WJK1890" s="24"/>
      <c r="WJL1890" s="24"/>
      <c r="WJM1890" s="24"/>
      <c r="WJN1890" s="24"/>
      <c r="WJO1890" s="24"/>
      <c r="WJP1890" s="24"/>
      <c r="WJQ1890" s="24"/>
      <c r="WJR1890" s="24"/>
      <c r="WJS1890" s="24"/>
      <c r="WJT1890" s="24"/>
      <c r="WJU1890" s="24"/>
      <c r="WJV1890" s="24"/>
      <c r="WJW1890" s="24"/>
      <c r="WJX1890" s="24"/>
      <c r="WJY1890" s="24"/>
      <c r="WJZ1890" s="24"/>
      <c r="WKA1890" s="24"/>
      <c r="WKB1890" s="24"/>
      <c r="WKC1890" s="24"/>
      <c r="WKD1890" s="24"/>
      <c r="WKE1890" s="24"/>
      <c r="WKF1890" s="24"/>
      <c r="WKG1890" s="24"/>
      <c r="WKH1890" s="24"/>
      <c r="WKI1890" s="24"/>
      <c r="WKJ1890" s="24"/>
      <c r="WKK1890" s="24"/>
      <c r="WKL1890" s="24"/>
      <c r="WKM1890" s="24"/>
      <c r="WKN1890" s="24"/>
      <c r="WKO1890" s="24"/>
      <c r="WKP1890" s="24"/>
      <c r="WKQ1890" s="24"/>
      <c r="WKR1890" s="24"/>
      <c r="WKS1890" s="24"/>
      <c r="WKT1890" s="24"/>
      <c r="WKU1890" s="24"/>
      <c r="WKV1890" s="24"/>
      <c r="WKW1890" s="24"/>
      <c r="WKX1890" s="24"/>
      <c r="WKY1890" s="24"/>
      <c r="WKZ1890" s="24"/>
      <c r="WLA1890" s="24"/>
      <c r="WLB1890" s="24"/>
      <c r="WLC1890" s="24"/>
      <c r="WLD1890" s="24"/>
      <c r="WLE1890" s="24"/>
      <c r="WLF1890" s="24"/>
      <c r="WLG1890" s="24"/>
      <c r="WLH1890" s="24"/>
      <c r="WLI1890" s="24"/>
      <c r="WLJ1890" s="24"/>
      <c r="WLK1890" s="24"/>
      <c r="WLL1890" s="24"/>
      <c r="WLM1890" s="24"/>
      <c r="WLN1890" s="24"/>
      <c r="WLO1890" s="24"/>
      <c r="WLP1890" s="24"/>
      <c r="WLQ1890" s="24"/>
      <c r="WLR1890" s="24"/>
      <c r="WLS1890" s="24"/>
      <c r="WLT1890" s="24"/>
      <c r="WLU1890" s="24"/>
      <c r="WLV1890" s="24"/>
      <c r="WLW1890" s="24"/>
      <c r="WLX1890" s="24"/>
      <c r="WLY1890" s="24"/>
      <c r="WLZ1890" s="24"/>
      <c r="WMA1890" s="24"/>
      <c r="WMB1890" s="24"/>
      <c r="WMC1890" s="24"/>
      <c r="WMD1890" s="24"/>
      <c r="WME1890" s="24"/>
      <c r="WMF1890" s="24"/>
      <c r="WMG1890" s="24"/>
      <c r="WMH1890" s="24"/>
      <c r="WMI1890" s="24"/>
      <c r="WMJ1890" s="24"/>
      <c r="WMK1890" s="24"/>
      <c r="WML1890" s="24"/>
      <c r="WMM1890" s="24"/>
      <c r="WMN1890" s="24"/>
      <c r="WMO1890" s="24"/>
      <c r="WMP1890" s="24"/>
      <c r="WMQ1890" s="24"/>
      <c r="WMR1890" s="24"/>
      <c r="WMS1890" s="24"/>
      <c r="WMT1890" s="24"/>
      <c r="WMU1890" s="24"/>
      <c r="WMV1890" s="24"/>
      <c r="WMW1890" s="24"/>
      <c r="WMX1890" s="24"/>
      <c r="WMY1890" s="24"/>
      <c r="WMZ1890" s="24"/>
      <c r="WNA1890" s="24"/>
      <c r="WNB1890" s="24"/>
      <c r="WNC1890" s="24"/>
      <c r="WND1890" s="24"/>
      <c r="WNE1890" s="24"/>
      <c r="WNF1890" s="24"/>
      <c r="WNG1890" s="24"/>
      <c r="WNH1890" s="24"/>
      <c r="WNI1890" s="24"/>
      <c r="WNJ1890" s="24"/>
      <c r="WNK1890" s="24"/>
      <c r="WNL1890" s="24"/>
      <c r="WNM1890" s="24"/>
      <c r="WNN1890" s="24"/>
      <c r="WNO1890" s="24"/>
      <c r="WNP1890" s="24"/>
      <c r="WNQ1890" s="24"/>
      <c r="WNR1890" s="24"/>
      <c r="WNS1890" s="24"/>
      <c r="WNT1890" s="24"/>
      <c r="WNU1890" s="24"/>
      <c r="WNV1890" s="24"/>
      <c r="WNW1890" s="24"/>
      <c r="WNX1890" s="24"/>
      <c r="WNY1890" s="24"/>
      <c r="WNZ1890" s="24"/>
      <c r="WOA1890" s="24"/>
      <c r="WOB1890" s="24"/>
      <c r="WOC1890" s="24"/>
      <c r="WOD1890" s="24"/>
      <c r="WOE1890" s="24"/>
      <c r="WOF1890" s="24"/>
      <c r="WOG1890" s="24"/>
      <c r="WOH1890" s="24"/>
      <c r="WOI1890" s="24"/>
      <c r="WOJ1890" s="24"/>
      <c r="WOK1890" s="24"/>
      <c r="WOL1890" s="24"/>
      <c r="WOM1890" s="24"/>
      <c r="WON1890" s="24"/>
      <c r="WOO1890" s="24"/>
      <c r="WOP1890" s="24"/>
      <c r="WOQ1890" s="24"/>
      <c r="WOR1890" s="24"/>
      <c r="WOS1890" s="24"/>
      <c r="WOT1890" s="24"/>
      <c r="WOU1890" s="24"/>
      <c r="WOV1890" s="24"/>
      <c r="WOW1890" s="24"/>
      <c r="WOX1890" s="24"/>
      <c r="WOY1890" s="24"/>
      <c r="WOZ1890" s="24"/>
      <c r="WPA1890" s="24"/>
      <c r="WPB1890" s="24"/>
      <c r="WPC1890" s="24"/>
      <c r="WPD1890" s="24"/>
      <c r="WPE1890" s="24"/>
      <c r="WPF1890" s="24"/>
      <c r="WPG1890" s="24"/>
      <c r="WPH1890" s="24"/>
      <c r="WPI1890" s="24"/>
      <c r="WPJ1890" s="24"/>
      <c r="WPK1890" s="24"/>
      <c r="WPL1890" s="24"/>
      <c r="WPM1890" s="24"/>
      <c r="WPN1890" s="24"/>
      <c r="WPO1890" s="24"/>
      <c r="WPP1890" s="24"/>
      <c r="WPQ1890" s="24"/>
      <c r="WPR1890" s="24"/>
      <c r="WPS1890" s="24"/>
      <c r="WPT1890" s="24"/>
      <c r="WPU1890" s="24"/>
      <c r="WPV1890" s="24"/>
      <c r="WPW1890" s="24"/>
      <c r="WPX1890" s="24"/>
      <c r="WPY1890" s="24"/>
      <c r="WPZ1890" s="24"/>
      <c r="WQA1890" s="24"/>
      <c r="WQB1890" s="24"/>
      <c r="WQC1890" s="24"/>
      <c r="WQD1890" s="24"/>
      <c r="WQE1890" s="24"/>
      <c r="WQF1890" s="24"/>
      <c r="WQG1890" s="24"/>
      <c r="WQH1890" s="24"/>
      <c r="WQI1890" s="24"/>
      <c r="WQJ1890" s="24"/>
      <c r="WQK1890" s="24"/>
      <c r="WQL1890" s="24"/>
      <c r="WQM1890" s="24"/>
      <c r="WQN1890" s="24"/>
      <c r="WQO1890" s="24"/>
      <c r="WQP1890" s="24"/>
      <c r="WQQ1890" s="24"/>
      <c r="WQR1890" s="24"/>
      <c r="WQS1890" s="24"/>
      <c r="WQT1890" s="24"/>
      <c r="WQU1890" s="24"/>
      <c r="WQV1890" s="24"/>
      <c r="WQW1890" s="24"/>
      <c r="WQX1890" s="24"/>
      <c r="WQY1890" s="24"/>
      <c r="WQZ1890" s="24"/>
      <c r="WRA1890" s="24"/>
      <c r="WRB1890" s="24"/>
      <c r="WRC1890" s="24"/>
      <c r="WRD1890" s="24"/>
      <c r="WRE1890" s="24"/>
      <c r="WRF1890" s="24"/>
      <c r="WRG1890" s="24"/>
      <c r="WRH1890" s="24"/>
      <c r="WRI1890" s="24"/>
      <c r="WRJ1890" s="24"/>
      <c r="WRK1890" s="24"/>
      <c r="WRL1890" s="24"/>
      <c r="WRM1890" s="24"/>
      <c r="WRN1890" s="24"/>
      <c r="WRO1890" s="24"/>
      <c r="WRP1890" s="24"/>
      <c r="WRQ1890" s="24"/>
      <c r="WRR1890" s="24"/>
      <c r="WRS1890" s="24"/>
      <c r="WRT1890" s="24"/>
      <c r="WRU1890" s="24"/>
      <c r="WRV1890" s="24"/>
      <c r="WRW1890" s="24"/>
      <c r="WRX1890" s="24"/>
      <c r="WRY1890" s="24"/>
      <c r="WRZ1890" s="24"/>
      <c r="WSA1890" s="24"/>
      <c r="WSB1890" s="24"/>
      <c r="WSC1890" s="24"/>
      <c r="WSD1890" s="24"/>
      <c r="WSE1890" s="24"/>
      <c r="WSF1890" s="24"/>
      <c r="WSG1890" s="24"/>
      <c r="WSH1890" s="24"/>
      <c r="WSI1890" s="24"/>
      <c r="WSJ1890" s="24"/>
      <c r="WSK1890" s="24"/>
      <c r="WSL1890" s="24"/>
      <c r="WSM1890" s="24"/>
      <c r="WSN1890" s="24"/>
      <c r="WSO1890" s="24"/>
      <c r="WSP1890" s="24"/>
      <c r="WSQ1890" s="24"/>
      <c r="WSR1890" s="24"/>
      <c r="WSS1890" s="24"/>
      <c r="WST1890" s="24"/>
      <c r="WSU1890" s="24"/>
      <c r="WSV1890" s="24"/>
      <c r="WSW1890" s="24"/>
      <c r="WSX1890" s="24"/>
      <c r="WSY1890" s="24"/>
      <c r="WSZ1890" s="24"/>
      <c r="WTA1890" s="24"/>
      <c r="WTB1890" s="24"/>
      <c r="WTC1890" s="24"/>
      <c r="WTD1890" s="24"/>
      <c r="WTE1890" s="24"/>
      <c r="WTF1890" s="24"/>
      <c r="WTG1890" s="24"/>
      <c r="WTH1890" s="24"/>
      <c r="WTI1890" s="24"/>
      <c r="WTJ1890" s="24"/>
      <c r="WTK1890" s="24"/>
      <c r="WTL1890" s="24"/>
      <c r="WTM1890" s="24"/>
      <c r="WTN1890" s="24"/>
      <c r="WTO1890" s="24"/>
      <c r="WTP1890" s="24"/>
      <c r="WTQ1890" s="24"/>
      <c r="WTR1890" s="24"/>
      <c r="WTS1890" s="24"/>
      <c r="WTT1890" s="24"/>
      <c r="WTU1890" s="24"/>
      <c r="WTV1890" s="24"/>
      <c r="WTW1890" s="24"/>
      <c r="WTX1890" s="24"/>
      <c r="WTY1890" s="24"/>
      <c r="WTZ1890" s="24"/>
      <c r="WUA1890" s="24"/>
      <c r="WUB1890" s="24"/>
      <c r="WUC1890" s="24"/>
      <c r="WUD1890" s="24"/>
      <c r="WUE1890" s="24"/>
      <c r="WUF1890" s="24"/>
      <c r="WUG1890" s="24"/>
      <c r="WUH1890" s="24"/>
      <c r="WUI1890" s="24"/>
      <c r="WUJ1890" s="24"/>
      <c r="WUK1890" s="24"/>
      <c r="WUL1890" s="24"/>
      <c r="WUM1890" s="24"/>
      <c r="WUN1890" s="24"/>
      <c r="WUO1890" s="24"/>
      <c r="WUP1890" s="24"/>
      <c r="WUQ1890" s="24"/>
      <c r="WUR1890" s="24"/>
      <c r="WUS1890" s="24"/>
      <c r="WUT1890" s="24"/>
      <c r="WUU1890" s="24"/>
      <c r="WUV1890" s="24"/>
      <c r="WUW1890" s="24"/>
      <c r="WUX1890" s="24"/>
      <c r="WUY1890" s="24"/>
      <c r="WUZ1890" s="24"/>
      <c r="WVA1890" s="24"/>
      <c r="WVB1890" s="24"/>
      <c r="WVC1890" s="24"/>
      <c r="WVD1890" s="24"/>
      <c r="WVE1890" s="24"/>
      <c r="WVF1890" s="24"/>
      <c r="WVG1890" s="24"/>
      <c r="WVH1890" s="24"/>
      <c r="WVI1890" s="24"/>
      <c r="WVJ1890" s="24"/>
      <c r="WVK1890" s="24"/>
      <c r="WVL1890" s="24"/>
      <c r="WVM1890" s="24"/>
      <c r="WVN1890" s="24"/>
      <c r="WVO1890" s="24"/>
      <c r="WVP1890" s="24"/>
      <c r="WVQ1890" s="24"/>
      <c r="WVR1890" s="24"/>
      <c r="WVS1890" s="24"/>
      <c r="WVT1890" s="24"/>
      <c r="WVU1890" s="24"/>
      <c r="WVV1890" s="24"/>
      <c r="WVW1890" s="24"/>
      <c r="WVX1890" s="24"/>
      <c r="WVY1890" s="24"/>
      <c r="WVZ1890" s="24"/>
      <c r="WWA1890" s="24"/>
      <c r="WWB1890" s="24"/>
      <c r="WWC1890" s="24"/>
      <c r="WWD1890" s="24"/>
      <c r="WWE1890" s="24"/>
      <c r="WWF1890" s="24"/>
      <c r="WWG1890" s="24"/>
      <c r="WWH1890" s="24"/>
      <c r="WWI1890" s="24"/>
      <c r="WWJ1890" s="24"/>
      <c r="WWK1890" s="24"/>
      <c r="WWL1890" s="24"/>
      <c r="WWM1890" s="24"/>
      <c r="WWN1890" s="24"/>
      <c r="WWO1890" s="24"/>
      <c r="WWP1890" s="24"/>
      <c r="WWQ1890" s="24"/>
      <c r="WWR1890" s="24"/>
      <c r="WWS1890" s="24"/>
      <c r="WWT1890" s="24"/>
      <c r="WWU1890" s="24"/>
      <c r="WWV1890" s="24"/>
      <c r="WWW1890" s="24"/>
      <c r="WWX1890" s="24"/>
      <c r="WWY1890" s="24"/>
      <c r="WWZ1890" s="24"/>
      <c r="WXA1890" s="24"/>
      <c r="WXB1890" s="24"/>
      <c r="WXC1890" s="24"/>
      <c r="WXD1890" s="24"/>
      <c r="WXE1890" s="24"/>
      <c r="WXF1890" s="24"/>
      <c r="WXG1890" s="24"/>
      <c r="WXH1890" s="24"/>
      <c r="WXI1890" s="24"/>
      <c r="WXJ1890" s="24"/>
      <c r="WXK1890" s="24"/>
      <c r="WXL1890" s="24"/>
      <c r="WXM1890" s="24"/>
      <c r="WXN1890" s="24"/>
      <c r="WXO1890" s="24"/>
      <c r="WXP1890" s="24"/>
      <c r="WXQ1890" s="24"/>
      <c r="WXR1890" s="24"/>
      <c r="WXS1890" s="24"/>
      <c r="WXT1890" s="24"/>
      <c r="WXU1890" s="24"/>
      <c r="WXV1890" s="24"/>
      <c r="WXW1890" s="24"/>
      <c r="WXX1890" s="24"/>
      <c r="WXY1890" s="24"/>
      <c r="WXZ1890" s="24"/>
      <c r="WYA1890" s="24"/>
      <c r="WYB1890" s="24"/>
      <c r="WYC1890" s="24"/>
      <c r="WYD1890" s="24"/>
      <c r="WYE1890" s="24"/>
      <c r="WYF1890" s="24"/>
      <c r="WYG1890" s="24"/>
      <c r="WYH1890" s="24"/>
      <c r="WYI1890" s="24"/>
      <c r="WYJ1890" s="24"/>
      <c r="WYK1890" s="24"/>
      <c r="WYL1890" s="24"/>
      <c r="WYM1890" s="24"/>
      <c r="WYN1890" s="24"/>
      <c r="WYO1890" s="24"/>
      <c r="WYP1890" s="24"/>
      <c r="WYQ1890" s="24"/>
      <c r="WYR1890" s="24"/>
      <c r="WYS1890" s="24"/>
      <c r="WYT1890" s="24"/>
      <c r="WYU1890" s="24"/>
      <c r="WYV1890" s="24"/>
      <c r="WYW1890" s="24"/>
      <c r="WYX1890" s="24"/>
      <c r="WYY1890" s="24"/>
      <c r="WYZ1890" s="24"/>
      <c r="WZA1890" s="24"/>
      <c r="WZB1890" s="24"/>
      <c r="WZC1890" s="24"/>
      <c r="WZD1890" s="24"/>
      <c r="WZE1890" s="24"/>
      <c r="WZF1890" s="24"/>
      <c r="WZG1890" s="24"/>
      <c r="WZH1890" s="24"/>
      <c r="WZI1890" s="24"/>
      <c r="WZJ1890" s="24"/>
      <c r="WZK1890" s="24"/>
      <c r="WZL1890" s="24"/>
      <c r="WZM1890" s="24"/>
      <c r="WZN1890" s="24"/>
      <c r="WZO1890" s="24"/>
      <c r="WZP1890" s="24"/>
      <c r="WZQ1890" s="24"/>
      <c r="WZR1890" s="24"/>
      <c r="WZS1890" s="24"/>
      <c r="WZT1890" s="24"/>
      <c r="WZU1890" s="24"/>
      <c r="WZV1890" s="24"/>
      <c r="WZW1890" s="24"/>
      <c r="WZX1890" s="24"/>
      <c r="WZY1890" s="24"/>
      <c r="WZZ1890" s="24"/>
      <c r="XAA1890" s="24"/>
      <c r="XAB1890" s="24"/>
      <c r="XAC1890" s="24"/>
      <c r="XAD1890" s="24"/>
      <c r="XAE1890" s="24"/>
      <c r="XAF1890" s="24"/>
      <c r="XAG1890" s="24"/>
      <c r="XAH1890" s="24"/>
      <c r="XAI1890" s="24"/>
      <c r="XAJ1890" s="24"/>
      <c r="XAK1890" s="24"/>
      <c r="XAL1890" s="24"/>
      <c r="XAM1890" s="24"/>
      <c r="XAN1890" s="24"/>
      <c r="XAO1890" s="24"/>
      <c r="XAP1890" s="24"/>
      <c r="XAQ1890" s="24"/>
      <c r="XAR1890" s="24"/>
      <c r="XAS1890" s="24"/>
      <c r="XAT1890" s="24"/>
      <c r="XAU1890" s="24"/>
      <c r="XAV1890" s="24"/>
      <c r="XAW1890" s="24"/>
      <c r="XAX1890" s="24"/>
      <c r="XAY1890" s="24"/>
      <c r="XAZ1890" s="24"/>
      <c r="XBA1890" s="24"/>
      <c r="XBB1890" s="24"/>
      <c r="XBC1890" s="24"/>
      <c r="XBD1890" s="24"/>
      <c r="XBE1890" s="24"/>
      <c r="XBF1890" s="24"/>
      <c r="XBG1890" s="24"/>
      <c r="XBH1890" s="24"/>
      <c r="XBI1890" s="24"/>
      <c r="XBJ1890" s="24"/>
      <c r="XBK1890" s="24"/>
      <c r="XBL1890" s="24"/>
      <c r="XBM1890" s="24"/>
      <c r="XBN1890" s="24"/>
      <c r="XBO1890" s="24"/>
      <c r="XBP1890" s="24"/>
      <c r="XBQ1890" s="24"/>
      <c r="XBR1890" s="24"/>
      <c r="XBS1890" s="24"/>
      <c r="XBT1890" s="24"/>
      <c r="XBU1890" s="24"/>
      <c r="XBV1890" s="24"/>
      <c r="XBW1890" s="24"/>
      <c r="XBX1890" s="24"/>
      <c r="XBY1890" s="24"/>
      <c r="XBZ1890" s="24"/>
      <c r="XCA1890" s="24"/>
      <c r="XCB1890" s="24"/>
      <c r="XCC1890" s="24"/>
      <c r="XCD1890" s="24"/>
      <c r="XCE1890" s="24"/>
      <c r="XCF1890" s="24"/>
      <c r="XCG1890" s="24"/>
      <c r="XCH1890" s="24"/>
      <c r="XCI1890" s="24"/>
      <c r="XCJ1890" s="24"/>
      <c r="XCK1890" s="24"/>
      <c r="XCL1890" s="24"/>
      <c r="XCM1890" s="24"/>
      <c r="XCN1890" s="24"/>
      <c r="XCO1890" s="24"/>
      <c r="XCP1890" s="24"/>
      <c r="XCQ1890" s="24"/>
      <c r="XCR1890" s="24"/>
      <c r="XCS1890" s="24"/>
      <c r="XCT1890" s="24"/>
      <c r="XCU1890" s="24"/>
      <c r="XCV1890" s="24"/>
      <c r="XCW1890" s="24"/>
      <c r="XCX1890" s="24"/>
      <c r="XCY1890" s="24"/>
      <c r="XCZ1890" s="24"/>
      <c r="XDA1890" s="24"/>
      <c r="XDB1890" s="24"/>
      <c r="XDC1890" s="24"/>
      <c r="XDD1890" s="24"/>
      <c r="XDE1890" s="24"/>
      <c r="XDF1890" s="24"/>
      <c r="XDG1890" s="24"/>
      <c r="XDH1890" s="24"/>
      <c r="XDI1890" s="24"/>
      <c r="XDJ1890" s="24"/>
      <c r="XDK1890" s="24"/>
      <c r="XDL1890" s="24"/>
      <c r="XDM1890" s="24"/>
      <c r="XDN1890" s="24"/>
      <c r="XDO1890" s="24"/>
      <c r="XDP1890" s="24"/>
      <c r="XDQ1890" s="24"/>
      <c r="XDR1890" s="24"/>
      <c r="XDS1890" s="24"/>
      <c r="XDT1890" s="24"/>
      <c r="XDU1890" s="24"/>
      <c r="XDV1890" s="24"/>
      <c r="XDW1890" s="24"/>
      <c r="XDX1890" s="24"/>
      <c r="XDY1890" s="24"/>
      <c r="XDZ1890" s="24"/>
      <c r="XEA1890" s="24"/>
      <c r="XEB1890" s="24"/>
      <c r="XEC1890" s="24"/>
      <c r="XED1890" s="24"/>
      <c r="XEE1890" s="24"/>
      <c r="XEF1890" s="24"/>
      <c r="XEG1890" s="24"/>
      <c r="XEH1890" s="24"/>
      <c r="XEI1890" s="24"/>
      <c r="XEJ1890" s="24"/>
      <c r="XEK1890" s="24"/>
      <c r="XEL1890" s="24"/>
      <c r="XEM1890" s="24"/>
      <c r="XEN1890" s="24"/>
      <c r="XEO1890" s="24"/>
      <c r="XEP1890" s="24"/>
      <c r="XEQ1890" s="24"/>
      <c r="XER1890" s="24"/>
      <c r="XES1890" s="24"/>
      <c r="XET1890" s="24"/>
      <c r="XEU1890" s="24"/>
      <c r="XEV1890" s="24"/>
      <c r="XEW1890" s="24"/>
      <c r="XEX1890" s="24"/>
      <c r="XEY1890" s="24"/>
      <c r="XEZ1890" s="24"/>
      <c r="XFA1890" s="24"/>
    </row>
    <row r="1891" spans="1:16381" s="55" customFormat="1" ht="47.25" customHeight="1" x14ac:dyDescent="0.25">
      <c r="A1891" s="1">
        <v>1884</v>
      </c>
      <c r="B1891" s="81" t="s">
        <v>6650</v>
      </c>
      <c r="C1891" s="1" t="s">
        <v>6651</v>
      </c>
      <c r="D1891" s="1" t="s">
        <v>6661</v>
      </c>
      <c r="E1891" s="1" t="s">
        <v>16</v>
      </c>
      <c r="F1891" s="5" t="s">
        <v>6653</v>
      </c>
      <c r="G1891" s="1" t="s">
        <v>17</v>
      </c>
      <c r="H1891" s="1">
        <v>184800000</v>
      </c>
      <c r="I1891" s="1">
        <v>264000</v>
      </c>
      <c r="J1891" s="1">
        <v>184800000</v>
      </c>
      <c r="K1891" s="1">
        <v>264000</v>
      </c>
      <c r="L1891" s="2"/>
      <c r="M1891" s="2"/>
      <c r="N1891" s="25"/>
      <c r="O1891" s="25"/>
      <c r="R1891" s="9">
        <f t="shared" si="44"/>
        <v>369600000</v>
      </c>
      <c r="S1891" s="1">
        <v>792000</v>
      </c>
      <c r="T1891" s="1" t="s">
        <v>6654</v>
      </c>
      <c r="U1891" s="1" t="s">
        <v>6662</v>
      </c>
      <c r="V1891" s="1" t="s">
        <v>6663</v>
      </c>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c r="BU1891" s="20"/>
      <c r="BV1891" s="20"/>
      <c r="BW1891" s="20"/>
      <c r="BX1891" s="20"/>
      <c r="BY1891" s="20"/>
      <c r="BZ1891" s="20"/>
      <c r="CA1891" s="20"/>
      <c r="CB1891" s="20"/>
      <c r="CC1891" s="20"/>
      <c r="CD1891" s="20"/>
      <c r="CE1891" s="20"/>
      <c r="CF1891" s="20"/>
      <c r="CG1891" s="20"/>
      <c r="CH1891" s="20"/>
      <c r="CI1891" s="20"/>
      <c r="CJ1891" s="20"/>
      <c r="CK1891" s="20"/>
      <c r="CL1891" s="20"/>
      <c r="CM1891" s="20"/>
      <c r="CN1891" s="20"/>
      <c r="CO1891" s="20"/>
      <c r="CP1891" s="20"/>
      <c r="CQ1891" s="20"/>
      <c r="CR1891" s="20"/>
      <c r="CS1891" s="20"/>
      <c r="CT1891" s="20"/>
      <c r="CU1891" s="20"/>
      <c r="CV1891" s="20"/>
      <c r="CW1891" s="20"/>
      <c r="CX1891" s="20"/>
      <c r="CY1891" s="20"/>
      <c r="CZ1891" s="20"/>
      <c r="DA1891" s="20"/>
      <c r="DB1891" s="20"/>
      <c r="DC1891" s="20"/>
      <c r="DD1891" s="20"/>
      <c r="DE1891" s="20"/>
      <c r="DF1891" s="20"/>
      <c r="DG1891" s="20"/>
      <c r="DH1891" s="20"/>
      <c r="DI1891" s="20"/>
      <c r="DJ1891" s="20"/>
      <c r="DK1891" s="20"/>
      <c r="DL1891" s="20"/>
      <c r="DM1891" s="20"/>
      <c r="DN1891" s="20"/>
      <c r="DO1891" s="20"/>
      <c r="DP1891" s="20"/>
      <c r="DQ1891" s="20"/>
      <c r="DR1891" s="20"/>
      <c r="DS1891" s="20"/>
      <c r="DT1891" s="20"/>
      <c r="DU1891" s="20"/>
      <c r="DV1891" s="20"/>
      <c r="DW1891" s="20"/>
      <c r="DX1891" s="20"/>
      <c r="DY1891" s="20"/>
      <c r="DZ1891" s="20"/>
      <c r="EA1891" s="20"/>
      <c r="EB1891" s="20"/>
      <c r="EC1891" s="20"/>
      <c r="ED1891" s="20"/>
      <c r="EE1891" s="20"/>
      <c r="EF1891" s="20"/>
      <c r="EG1891" s="20"/>
      <c r="EH1891" s="20"/>
      <c r="EI1891" s="20"/>
      <c r="EJ1891" s="20"/>
      <c r="EK1891" s="20"/>
      <c r="EL1891" s="20"/>
      <c r="EM1891" s="20"/>
      <c r="EN1891" s="20"/>
      <c r="EO1891" s="20"/>
      <c r="EP1891" s="20"/>
      <c r="EQ1891" s="20"/>
      <c r="ER1891" s="20"/>
      <c r="ES1891" s="20"/>
      <c r="ET1891" s="20"/>
      <c r="EU1891" s="20"/>
      <c r="EV1891" s="20"/>
      <c r="EW1891" s="20"/>
      <c r="EX1891" s="20"/>
      <c r="EY1891" s="20"/>
      <c r="EZ1891" s="20"/>
      <c r="FA1891" s="20"/>
      <c r="FB1891" s="20"/>
      <c r="FC1891" s="20"/>
      <c r="FD1891" s="20"/>
      <c r="FE1891" s="20"/>
      <c r="FF1891" s="20"/>
      <c r="FG1891" s="20"/>
      <c r="FH1891" s="20"/>
      <c r="FI1891" s="20"/>
      <c r="FJ1891" s="20"/>
      <c r="FK1891" s="20"/>
      <c r="FL1891" s="20"/>
      <c r="FM1891" s="20"/>
      <c r="FN1891" s="20"/>
      <c r="FO1891" s="20"/>
      <c r="FP1891" s="20"/>
      <c r="FQ1891" s="20"/>
      <c r="FR1891" s="20"/>
      <c r="FS1891" s="20"/>
      <c r="FT1891" s="20"/>
      <c r="FU1891" s="20"/>
      <c r="FV1891" s="20"/>
      <c r="FW1891" s="20"/>
      <c r="FX1891" s="20"/>
      <c r="FY1891" s="20"/>
      <c r="FZ1891" s="20"/>
      <c r="GA1891" s="20"/>
      <c r="GB1891" s="20"/>
      <c r="GC1891" s="20"/>
      <c r="GD1891" s="20"/>
      <c r="GE1891" s="20"/>
      <c r="GF1891" s="20"/>
      <c r="GG1891" s="20"/>
      <c r="GH1891" s="20"/>
      <c r="GI1891" s="20"/>
      <c r="GJ1891" s="20"/>
      <c r="GK1891" s="20"/>
      <c r="GL1891" s="20"/>
      <c r="GM1891" s="20"/>
      <c r="GN1891" s="20"/>
      <c r="GO1891" s="20"/>
      <c r="GP1891" s="20"/>
      <c r="GQ1891" s="20"/>
      <c r="GR1891" s="20"/>
      <c r="GS1891" s="20"/>
      <c r="GT1891" s="20"/>
      <c r="GU1891" s="20"/>
      <c r="GV1891" s="20"/>
      <c r="GW1891" s="20"/>
      <c r="GX1891" s="20"/>
      <c r="GY1891" s="20"/>
      <c r="GZ1891" s="20"/>
      <c r="HA1891" s="20"/>
      <c r="HB1891" s="20"/>
      <c r="HC1891" s="20"/>
      <c r="HD1891" s="20"/>
      <c r="HE1891" s="20"/>
      <c r="HF1891" s="20"/>
      <c r="HG1891" s="20"/>
      <c r="HH1891" s="20"/>
      <c r="HI1891" s="20"/>
      <c r="HJ1891" s="20"/>
      <c r="HK1891" s="20"/>
      <c r="HL1891" s="20"/>
      <c r="HM1891" s="20"/>
      <c r="HN1891" s="20"/>
      <c r="HO1891" s="20"/>
      <c r="HP1891" s="20"/>
      <c r="HQ1891" s="20"/>
      <c r="HR1891" s="20"/>
      <c r="HS1891" s="20"/>
      <c r="HT1891" s="20"/>
      <c r="HU1891" s="20"/>
      <c r="HV1891" s="20"/>
      <c r="HW1891" s="20"/>
      <c r="HX1891" s="20"/>
      <c r="HY1891" s="20"/>
      <c r="HZ1891" s="20"/>
      <c r="IA1891" s="20"/>
      <c r="IB1891" s="20"/>
      <c r="IC1891" s="20"/>
      <c r="ID1891" s="20"/>
      <c r="IE1891" s="20"/>
      <c r="IF1891" s="20"/>
      <c r="IG1891" s="20"/>
      <c r="IH1891" s="20"/>
      <c r="II1891" s="20"/>
      <c r="IJ1891" s="20"/>
      <c r="IK1891" s="20"/>
      <c r="IL1891" s="20"/>
      <c r="IM1891" s="20"/>
      <c r="IN1891" s="20"/>
      <c r="IO1891" s="20"/>
      <c r="IP1891" s="20"/>
      <c r="IQ1891" s="20"/>
      <c r="IR1891" s="20"/>
      <c r="IS1891" s="20"/>
      <c r="IT1891" s="20"/>
      <c r="IU1891" s="20"/>
      <c r="IV1891" s="20"/>
      <c r="IW1891" s="20"/>
      <c r="IX1891" s="20"/>
      <c r="IY1891" s="20"/>
      <c r="IZ1891" s="20"/>
      <c r="JA1891" s="20"/>
      <c r="JB1891" s="20"/>
      <c r="JC1891" s="20"/>
      <c r="JD1891" s="20"/>
      <c r="JE1891" s="20"/>
      <c r="JF1891" s="20"/>
      <c r="JG1891" s="20"/>
      <c r="JH1891" s="20"/>
      <c r="JI1891" s="20"/>
      <c r="JJ1891" s="20"/>
      <c r="JK1891" s="20"/>
      <c r="JL1891" s="20"/>
      <c r="JM1891" s="20"/>
      <c r="JN1891" s="20"/>
      <c r="JO1891" s="20"/>
      <c r="JP1891" s="20"/>
      <c r="JQ1891" s="20"/>
      <c r="JR1891" s="20"/>
      <c r="JS1891" s="20"/>
      <c r="JT1891" s="20"/>
      <c r="JU1891" s="20"/>
      <c r="JV1891" s="20"/>
      <c r="JW1891" s="20"/>
      <c r="JX1891" s="20"/>
      <c r="JY1891" s="20"/>
      <c r="JZ1891" s="20"/>
      <c r="KA1891" s="20"/>
      <c r="KB1891" s="20"/>
      <c r="KC1891" s="20"/>
      <c r="KD1891" s="20"/>
      <c r="KE1891" s="20"/>
      <c r="KF1891" s="20"/>
      <c r="KG1891" s="20"/>
      <c r="KH1891" s="20"/>
      <c r="KI1891" s="20"/>
      <c r="KJ1891" s="20"/>
      <c r="KK1891" s="20"/>
      <c r="KL1891" s="20"/>
      <c r="KM1891" s="20"/>
      <c r="KN1891" s="20"/>
      <c r="KO1891" s="20"/>
      <c r="KP1891" s="20"/>
      <c r="KQ1891" s="20"/>
      <c r="KR1891" s="20"/>
      <c r="KS1891" s="20"/>
      <c r="KT1891" s="20"/>
      <c r="KU1891" s="20"/>
      <c r="KV1891" s="20"/>
      <c r="KW1891" s="20"/>
      <c r="KX1891" s="20"/>
      <c r="KY1891" s="20"/>
      <c r="KZ1891" s="20"/>
      <c r="LA1891" s="20"/>
      <c r="LB1891" s="20"/>
      <c r="LC1891" s="20"/>
      <c r="LD1891" s="20"/>
      <c r="LE1891" s="20"/>
      <c r="LF1891" s="20"/>
      <c r="LG1891" s="20"/>
      <c r="LH1891" s="20"/>
      <c r="LI1891" s="20"/>
      <c r="LJ1891" s="20"/>
      <c r="LK1891" s="20"/>
      <c r="LL1891" s="20"/>
      <c r="LM1891" s="20"/>
      <c r="LN1891" s="20"/>
      <c r="LO1891" s="20"/>
      <c r="LP1891" s="20"/>
      <c r="LQ1891" s="20"/>
      <c r="LR1891" s="20"/>
      <c r="LS1891" s="20"/>
      <c r="LT1891" s="20"/>
      <c r="LU1891" s="20"/>
      <c r="LV1891" s="20"/>
      <c r="LW1891" s="20"/>
      <c r="LX1891" s="20"/>
      <c r="LY1891" s="20"/>
      <c r="LZ1891" s="20"/>
      <c r="MA1891" s="20"/>
      <c r="MB1891" s="20"/>
      <c r="MC1891" s="20"/>
      <c r="MD1891" s="20"/>
      <c r="ME1891" s="20"/>
      <c r="MF1891" s="20"/>
      <c r="MG1891" s="20"/>
      <c r="MH1891" s="20"/>
      <c r="MI1891" s="20"/>
      <c r="MJ1891" s="20"/>
      <c r="MK1891" s="20"/>
      <c r="ML1891" s="20"/>
      <c r="MM1891" s="20"/>
      <c r="MN1891" s="20"/>
      <c r="MO1891" s="20"/>
      <c r="MP1891" s="20"/>
      <c r="MQ1891" s="20"/>
      <c r="MR1891" s="20"/>
      <c r="MS1891" s="20"/>
      <c r="MT1891" s="20"/>
      <c r="MU1891" s="20"/>
      <c r="MV1891" s="20"/>
      <c r="MW1891" s="20"/>
      <c r="MX1891" s="20"/>
      <c r="MY1891" s="20"/>
      <c r="MZ1891" s="20"/>
      <c r="NA1891" s="20"/>
      <c r="NB1891" s="20"/>
      <c r="NC1891" s="20"/>
      <c r="ND1891" s="20"/>
      <c r="NE1891" s="20"/>
      <c r="NF1891" s="20"/>
      <c r="NG1891" s="20"/>
      <c r="NH1891" s="20"/>
      <c r="NI1891" s="20"/>
      <c r="NJ1891" s="20"/>
      <c r="NK1891" s="20"/>
      <c r="NL1891" s="20"/>
      <c r="NM1891" s="20"/>
      <c r="NN1891" s="20"/>
      <c r="NO1891" s="20"/>
      <c r="NP1891" s="20"/>
      <c r="NQ1891" s="20"/>
      <c r="NR1891" s="20"/>
      <c r="NS1891" s="20"/>
      <c r="NT1891" s="20"/>
      <c r="NU1891" s="20"/>
      <c r="NV1891" s="20"/>
      <c r="NW1891" s="20"/>
      <c r="NX1891" s="20"/>
      <c r="NY1891" s="20"/>
      <c r="NZ1891" s="20"/>
      <c r="OA1891" s="20"/>
      <c r="OB1891" s="20"/>
      <c r="OC1891" s="20"/>
      <c r="OD1891" s="20"/>
      <c r="OE1891" s="20"/>
      <c r="OF1891" s="20"/>
      <c r="OG1891" s="20"/>
      <c r="OH1891" s="20"/>
      <c r="OI1891" s="20"/>
      <c r="OJ1891" s="20"/>
      <c r="OK1891" s="20"/>
      <c r="OL1891" s="20"/>
      <c r="OM1891" s="20"/>
      <c r="ON1891" s="20"/>
      <c r="OO1891" s="20"/>
      <c r="OP1891" s="20"/>
      <c r="OQ1891" s="20"/>
      <c r="OR1891" s="20"/>
      <c r="OS1891" s="20"/>
      <c r="OT1891" s="20"/>
      <c r="OU1891" s="20"/>
      <c r="OV1891" s="20"/>
      <c r="OW1891" s="20"/>
      <c r="OX1891" s="20"/>
      <c r="OY1891" s="20"/>
      <c r="OZ1891" s="20"/>
      <c r="PA1891" s="20"/>
      <c r="PB1891" s="20"/>
      <c r="PC1891" s="20"/>
      <c r="PD1891" s="20"/>
      <c r="PE1891" s="20"/>
      <c r="PF1891" s="20"/>
      <c r="PG1891" s="20"/>
      <c r="PH1891" s="20"/>
      <c r="PI1891" s="20"/>
      <c r="PJ1891" s="20"/>
      <c r="PK1891" s="20"/>
      <c r="PL1891" s="20"/>
      <c r="PM1891" s="20"/>
      <c r="PN1891" s="20"/>
      <c r="PO1891" s="20"/>
      <c r="PP1891" s="20"/>
      <c r="PQ1891" s="20"/>
      <c r="PR1891" s="20"/>
      <c r="PS1891" s="20"/>
      <c r="PT1891" s="20"/>
      <c r="PU1891" s="20"/>
      <c r="PV1891" s="20"/>
      <c r="PW1891" s="20"/>
      <c r="PX1891" s="20"/>
      <c r="PY1891" s="20"/>
      <c r="PZ1891" s="20"/>
      <c r="QA1891" s="20"/>
      <c r="QB1891" s="20"/>
      <c r="QC1891" s="20"/>
      <c r="QD1891" s="20"/>
      <c r="QE1891" s="20"/>
      <c r="QF1891" s="20"/>
      <c r="QG1891" s="20"/>
      <c r="QH1891" s="20"/>
      <c r="QI1891" s="20"/>
      <c r="QJ1891" s="20"/>
      <c r="QK1891" s="20"/>
      <c r="QL1891" s="20"/>
      <c r="QM1891" s="20"/>
      <c r="QN1891" s="20"/>
      <c r="QO1891" s="20"/>
      <c r="QP1891" s="20"/>
      <c r="QQ1891" s="20"/>
      <c r="QR1891" s="20"/>
      <c r="QS1891" s="20"/>
      <c r="QT1891" s="20"/>
      <c r="QU1891" s="20"/>
      <c r="QV1891" s="20"/>
      <c r="QW1891" s="20"/>
      <c r="QX1891" s="20"/>
      <c r="QY1891" s="20"/>
      <c r="QZ1891" s="20"/>
      <c r="RA1891" s="20"/>
      <c r="RB1891" s="20"/>
      <c r="RC1891" s="20"/>
      <c r="RD1891" s="20"/>
      <c r="RE1891" s="20"/>
      <c r="RF1891" s="20"/>
      <c r="RG1891" s="20"/>
      <c r="RH1891" s="20"/>
      <c r="RI1891" s="20"/>
      <c r="RJ1891" s="20"/>
      <c r="RK1891" s="20"/>
      <c r="RL1891" s="20"/>
      <c r="RM1891" s="20"/>
      <c r="RN1891" s="20"/>
      <c r="RO1891" s="20"/>
      <c r="RP1891" s="20"/>
      <c r="RQ1891" s="20"/>
      <c r="RR1891" s="20"/>
      <c r="RS1891" s="20"/>
      <c r="RT1891" s="20"/>
      <c r="RU1891" s="20"/>
      <c r="RV1891" s="20"/>
      <c r="RW1891" s="20"/>
      <c r="RX1891" s="20"/>
      <c r="RY1891" s="20"/>
      <c r="RZ1891" s="20"/>
      <c r="SA1891" s="20"/>
      <c r="SB1891" s="20"/>
      <c r="SC1891" s="20"/>
      <c r="SD1891" s="20"/>
      <c r="SE1891" s="20"/>
      <c r="SF1891" s="20"/>
      <c r="SG1891" s="20"/>
      <c r="SH1891" s="20"/>
      <c r="SI1891" s="20"/>
      <c r="SJ1891" s="20"/>
      <c r="SK1891" s="20"/>
      <c r="SL1891" s="20"/>
      <c r="SM1891" s="20"/>
      <c r="SN1891" s="20"/>
      <c r="SO1891" s="20"/>
      <c r="SP1891" s="20"/>
      <c r="SQ1891" s="20"/>
      <c r="SR1891" s="20"/>
      <c r="SS1891" s="20"/>
      <c r="ST1891" s="20"/>
      <c r="SU1891" s="20"/>
      <c r="SV1891" s="20"/>
      <c r="SW1891" s="20"/>
      <c r="SX1891" s="20"/>
      <c r="SY1891" s="20"/>
      <c r="SZ1891" s="20"/>
      <c r="TA1891" s="20"/>
      <c r="TB1891" s="20"/>
      <c r="TC1891" s="20"/>
      <c r="TD1891" s="20"/>
      <c r="TE1891" s="20"/>
      <c r="TF1891" s="20"/>
      <c r="TG1891" s="20"/>
      <c r="TH1891" s="20"/>
      <c r="TI1891" s="20"/>
      <c r="TJ1891" s="20"/>
      <c r="TK1891" s="20"/>
      <c r="TL1891" s="20"/>
      <c r="TM1891" s="20"/>
      <c r="TN1891" s="20"/>
      <c r="TO1891" s="20"/>
      <c r="TP1891" s="20"/>
      <c r="TQ1891" s="20"/>
      <c r="TR1891" s="20"/>
      <c r="TS1891" s="20"/>
      <c r="TT1891" s="20"/>
      <c r="TU1891" s="20"/>
      <c r="TV1891" s="20"/>
      <c r="TW1891" s="20"/>
      <c r="TX1891" s="20"/>
      <c r="TY1891" s="20"/>
      <c r="TZ1891" s="20"/>
      <c r="UA1891" s="20"/>
      <c r="UB1891" s="20"/>
      <c r="UC1891" s="20"/>
      <c r="UD1891" s="20"/>
      <c r="UE1891" s="20"/>
      <c r="UF1891" s="20"/>
      <c r="UG1891" s="20"/>
      <c r="UH1891" s="20"/>
      <c r="UI1891" s="20"/>
      <c r="UJ1891" s="20"/>
      <c r="UK1891" s="20"/>
      <c r="UL1891" s="20"/>
      <c r="UM1891" s="20"/>
      <c r="UN1891" s="20"/>
      <c r="UO1891" s="20"/>
      <c r="UP1891" s="20"/>
      <c r="UQ1891" s="20"/>
      <c r="UR1891" s="20"/>
      <c r="US1891" s="20"/>
      <c r="UT1891" s="20"/>
      <c r="UU1891" s="20"/>
      <c r="UV1891" s="20"/>
      <c r="UW1891" s="20"/>
      <c r="UX1891" s="20"/>
      <c r="UY1891" s="20"/>
      <c r="UZ1891" s="20"/>
      <c r="VA1891" s="20"/>
      <c r="VB1891" s="20"/>
      <c r="VC1891" s="20"/>
      <c r="VD1891" s="20"/>
      <c r="VE1891" s="20"/>
      <c r="VF1891" s="20"/>
      <c r="VG1891" s="20"/>
      <c r="VH1891" s="20"/>
      <c r="VI1891" s="20"/>
      <c r="VJ1891" s="20"/>
      <c r="VK1891" s="20"/>
      <c r="VL1891" s="20"/>
      <c r="VM1891" s="20"/>
      <c r="VN1891" s="20"/>
      <c r="VO1891" s="20"/>
      <c r="VP1891" s="20"/>
      <c r="VQ1891" s="20"/>
      <c r="VR1891" s="20"/>
      <c r="VS1891" s="20"/>
      <c r="VT1891" s="20"/>
      <c r="VU1891" s="20"/>
      <c r="VV1891" s="20"/>
      <c r="VW1891" s="20"/>
      <c r="VX1891" s="20"/>
      <c r="VY1891" s="20"/>
      <c r="VZ1891" s="20"/>
      <c r="WA1891" s="20"/>
      <c r="WB1891" s="20"/>
      <c r="WC1891" s="20"/>
      <c r="WD1891" s="20"/>
      <c r="WE1891" s="20"/>
      <c r="WF1891" s="20"/>
      <c r="WG1891" s="20"/>
      <c r="WH1891" s="20"/>
      <c r="WI1891" s="20"/>
      <c r="WJ1891" s="20"/>
      <c r="WK1891" s="20"/>
      <c r="WL1891" s="20"/>
      <c r="WM1891" s="20"/>
      <c r="WN1891" s="20"/>
      <c r="WO1891" s="20"/>
      <c r="WP1891" s="20"/>
      <c r="WQ1891" s="20"/>
      <c r="WR1891" s="20"/>
      <c r="WS1891" s="20"/>
      <c r="WT1891" s="20"/>
      <c r="WU1891" s="20"/>
      <c r="WV1891" s="20"/>
      <c r="WW1891" s="20"/>
      <c r="WX1891" s="20"/>
      <c r="WY1891" s="20"/>
      <c r="WZ1891" s="20"/>
      <c r="XA1891" s="20"/>
      <c r="XB1891" s="20"/>
      <c r="XC1891" s="20"/>
      <c r="XD1891" s="20"/>
      <c r="XE1891" s="20"/>
      <c r="XF1891" s="20"/>
      <c r="XG1891" s="20"/>
      <c r="XH1891" s="20"/>
      <c r="XI1891" s="20"/>
      <c r="XJ1891" s="20"/>
      <c r="XK1891" s="20"/>
      <c r="XL1891" s="20"/>
      <c r="XM1891" s="20"/>
      <c r="XN1891" s="20"/>
      <c r="XO1891" s="20"/>
      <c r="XP1891" s="20"/>
      <c r="XQ1891" s="20"/>
      <c r="XR1891" s="20"/>
      <c r="XS1891" s="20"/>
      <c r="XT1891" s="20"/>
      <c r="XU1891" s="20"/>
      <c r="XV1891" s="20"/>
      <c r="XW1891" s="20"/>
      <c r="XX1891" s="20"/>
      <c r="XY1891" s="20"/>
      <c r="XZ1891" s="20"/>
      <c r="YA1891" s="20"/>
      <c r="YB1891" s="20"/>
      <c r="YC1891" s="20"/>
      <c r="YD1891" s="20"/>
      <c r="YE1891" s="20"/>
      <c r="YF1891" s="20"/>
      <c r="YG1891" s="20"/>
      <c r="YH1891" s="20"/>
      <c r="YI1891" s="20"/>
      <c r="YJ1891" s="20"/>
      <c r="YK1891" s="20"/>
      <c r="YL1891" s="20"/>
      <c r="YM1891" s="20"/>
      <c r="YN1891" s="20"/>
      <c r="YO1891" s="20"/>
      <c r="YP1891" s="20"/>
      <c r="YQ1891" s="20"/>
      <c r="YR1891" s="20"/>
      <c r="YS1891" s="20"/>
      <c r="YT1891" s="20"/>
      <c r="YU1891" s="20"/>
      <c r="YV1891" s="20"/>
      <c r="YW1891" s="20"/>
      <c r="YX1891" s="20"/>
      <c r="YY1891" s="20"/>
      <c r="YZ1891" s="20"/>
      <c r="ZA1891" s="20"/>
      <c r="ZB1891" s="20"/>
      <c r="ZC1891" s="20"/>
      <c r="ZD1891" s="20"/>
      <c r="ZE1891" s="20"/>
      <c r="ZF1891" s="20"/>
      <c r="ZG1891" s="20"/>
      <c r="ZH1891" s="20"/>
      <c r="ZI1891" s="20"/>
      <c r="ZJ1891" s="20"/>
      <c r="ZK1891" s="20"/>
      <c r="ZL1891" s="20"/>
      <c r="ZM1891" s="20"/>
      <c r="ZN1891" s="20"/>
      <c r="ZO1891" s="20"/>
      <c r="ZP1891" s="20"/>
      <c r="ZQ1891" s="20"/>
      <c r="ZR1891" s="20"/>
      <c r="ZS1891" s="20"/>
      <c r="ZT1891" s="20"/>
      <c r="ZU1891" s="20"/>
      <c r="ZV1891" s="20"/>
      <c r="ZW1891" s="20"/>
      <c r="ZX1891" s="20"/>
      <c r="ZY1891" s="20"/>
      <c r="ZZ1891" s="20"/>
      <c r="AAA1891" s="20"/>
      <c r="AAB1891" s="20"/>
      <c r="AAC1891" s="20"/>
      <c r="AAD1891" s="20"/>
      <c r="AAE1891" s="20"/>
      <c r="AAF1891" s="20"/>
      <c r="AAG1891" s="20"/>
      <c r="AAH1891" s="20"/>
      <c r="AAI1891" s="20"/>
      <c r="AAJ1891" s="20"/>
      <c r="AAK1891" s="20"/>
      <c r="AAL1891" s="20"/>
      <c r="AAM1891" s="20"/>
      <c r="AAN1891" s="20"/>
      <c r="AAO1891" s="20"/>
      <c r="AAP1891" s="20"/>
      <c r="AAQ1891" s="20"/>
      <c r="AAR1891" s="20"/>
      <c r="AAS1891" s="20"/>
      <c r="AAT1891" s="20"/>
      <c r="AAU1891" s="20"/>
      <c r="AAV1891" s="20"/>
      <c r="AAW1891" s="20"/>
      <c r="AAX1891" s="20"/>
      <c r="AAY1891" s="20"/>
      <c r="AAZ1891" s="20"/>
      <c r="ABA1891" s="20"/>
      <c r="ABB1891" s="20"/>
      <c r="ABC1891" s="20"/>
      <c r="ABD1891" s="20"/>
      <c r="ABE1891" s="20"/>
      <c r="ABF1891" s="20"/>
      <c r="ABG1891" s="20"/>
      <c r="ABH1891" s="20"/>
      <c r="ABI1891" s="20"/>
      <c r="ABJ1891" s="20"/>
      <c r="ABK1891" s="20"/>
      <c r="ABL1891" s="20"/>
      <c r="ABM1891" s="20"/>
      <c r="ABN1891" s="20"/>
      <c r="ABO1891" s="20"/>
      <c r="ABP1891" s="20"/>
      <c r="ABQ1891" s="20"/>
      <c r="ABR1891" s="20"/>
      <c r="ABS1891" s="20"/>
      <c r="ABT1891" s="20"/>
      <c r="ABU1891" s="20"/>
      <c r="ABV1891" s="20"/>
      <c r="ABW1891" s="20"/>
      <c r="ABX1891" s="20"/>
      <c r="ABY1891" s="20"/>
      <c r="ABZ1891" s="20"/>
      <c r="ACA1891" s="20"/>
      <c r="ACB1891" s="20"/>
      <c r="ACC1891" s="20"/>
      <c r="ACD1891" s="20"/>
      <c r="ACE1891" s="20"/>
      <c r="ACF1891" s="20"/>
      <c r="ACG1891" s="20"/>
      <c r="ACH1891" s="20"/>
      <c r="ACI1891" s="20"/>
      <c r="ACJ1891" s="20"/>
      <c r="ACK1891" s="20"/>
      <c r="ACL1891" s="20"/>
      <c r="ACM1891" s="20"/>
      <c r="ACN1891" s="20"/>
      <c r="ACO1891" s="20"/>
      <c r="ACP1891" s="20"/>
      <c r="ACQ1891" s="20"/>
      <c r="ACR1891" s="20"/>
      <c r="ACS1891" s="20"/>
      <c r="ACT1891" s="20"/>
      <c r="ACU1891" s="20"/>
      <c r="ACV1891" s="20"/>
      <c r="ACW1891" s="20"/>
      <c r="ACX1891" s="20"/>
      <c r="ACY1891" s="20"/>
      <c r="ACZ1891" s="20"/>
      <c r="ADA1891" s="20"/>
      <c r="ADB1891" s="20"/>
      <c r="ADC1891" s="20"/>
      <c r="ADD1891" s="20"/>
      <c r="ADE1891" s="20"/>
      <c r="ADF1891" s="20"/>
      <c r="ADG1891" s="20"/>
      <c r="ADH1891" s="20"/>
      <c r="ADI1891" s="20"/>
      <c r="ADJ1891" s="20"/>
      <c r="ADK1891" s="20"/>
      <c r="ADL1891" s="20"/>
      <c r="ADM1891" s="20"/>
      <c r="ADN1891" s="20"/>
      <c r="ADO1891" s="20"/>
      <c r="ADP1891" s="20"/>
      <c r="ADQ1891" s="20"/>
      <c r="ADR1891" s="20"/>
      <c r="ADS1891" s="20"/>
      <c r="ADT1891" s="20"/>
      <c r="ADU1891" s="20"/>
      <c r="ADV1891" s="20"/>
      <c r="ADW1891" s="20"/>
      <c r="ADX1891" s="20"/>
      <c r="ADY1891" s="20"/>
      <c r="ADZ1891" s="20"/>
      <c r="AEA1891" s="20"/>
      <c r="AEB1891" s="20"/>
      <c r="AEC1891" s="20"/>
      <c r="AED1891" s="20"/>
      <c r="AEE1891" s="20"/>
      <c r="AEF1891" s="20"/>
      <c r="AEG1891" s="20"/>
      <c r="AEH1891" s="20"/>
      <c r="AEI1891" s="20"/>
      <c r="AEJ1891" s="20"/>
      <c r="AEK1891" s="20"/>
      <c r="AEL1891" s="20"/>
      <c r="AEM1891" s="20"/>
      <c r="AEN1891" s="20"/>
      <c r="AEO1891" s="20"/>
      <c r="AEP1891" s="20"/>
      <c r="AEQ1891" s="20"/>
      <c r="AER1891" s="20"/>
      <c r="AES1891" s="20"/>
      <c r="AET1891" s="20"/>
      <c r="AEU1891" s="20"/>
      <c r="AEV1891" s="20"/>
      <c r="AEW1891" s="20"/>
      <c r="AEX1891" s="20"/>
      <c r="AEY1891" s="20"/>
      <c r="AEZ1891" s="20"/>
      <c r="AFA1891" s="20"/>
      <c r="AFB1891" s="20"/>
      <c r="AFC1891" s="20"/>
      <c r="AFD1891" s="20"/>
      <c r="AFE1891" s="20"/>
      <c r="AFF1891" s="20"/>
      <c r="AFG1891" s="20"/>
      <c r="AFH1891" s="20"/>
      <c r="AFI1891" s="20"/>
      <c r="AFJ1891" s="20"/>
      <c r="AFK1891" s="20"/>
      <c r="AFL1891" s="20"/>
      <c r="AFM1891" s="20"/>
      <c r="AFN1891" s="20"/>
      <c r="AFO1891" s="20"/>
      <c r="AFP1891" s="20"/>
      <c r="AFQ1891" s="20"/>
      <c r="AFR1891" s="20"/>
      <c r="AFS1891" s="20"/>
      <c r="AFT1891" s="20"/>
      <c r="AFU1891" s="20"/>
      <c r="AFV1891" s="20"/>
      <c r="AFW1891" s="20"/>
      <c r="AFX1891" s="20"/>
      <c r="AFY1891" s="20"/>
      <c r="AFZ1891" s="20"/>
      <c r="AGA1891" s="20"/>
      <c r="AGB1891" s="20"/>
      <c r="AGC1891" s="20"/>
      <c r="AGD1891" s="20"/>
      <c r="AGE1891" s="20"/>
      <c r="AGF1891" s="20"/>
      <c r="AGG1891" s="20"/>
      <c r="AGH1891" s="20"/>
      <c r="AGI1891" s="20"/>
      <c r="AGJ1891" s="20"/>
      <c r="AGK1891" s="20"/>
      <c r="AGL1891" s="20"/>
      <c r="AGM1891" s="20"/>
      <c r="AGN1891" s="20"/>
      <c r="AGO1891" s="20"/>
      <c r="AGP1891" s="20"/>
      <c r="AGQ1891" s="20"/>
      <c r="AGR1891" s="20"/>
      <c r="AGS1891" s="20"/>
      <c r="AGT1891" s="20"/>
      <c r="AGU1891" s="20"/>
      <c r="AGV1891" s="20"/>
      <c r="AGW1891" s="20"/>
      <c r="AGX1891" s="20"/>
      <c r="AGY1891" s="20"/>
      <c r="AGZ1891" s="20"/>
      <c r="AHA1891" s="20"/>
      <c r="AHB1891" s="20"/>
      <c r="AHC1891" s="20"/>
      <c r="AHD1891" s="20"/>
      <c r="AHE1891" s="20"/>
      <c r="AHF1891" s="20"/>
      <c r="AHG1891" s="20"/>
      <c r="AHH1891" s="20"/>
      <c r="AHI1891" s="20"/>
      <c r="AHJ1891" s="20"/>
      <c r="AHK1891" s="20"/>
      <c r="AHL1891" s="20"/>
      <c r="AHM1891" s="20"/>
      <c r="AHN1891" s="20"/>
      <c r="AHO1891" s="20"/>
      <c r="AHP1891" s="20"/>
      <c r="AHQ1891" s="20"/>
      <c r="AHR1891" s="20"/>
      <c r="AHS1891" s="20"/>
      <c r="AHT1891" s="20"/>
      <c r="AHU1891" s="20"/>
      <c r="AHV1891" s="20"/>
      <c r="AHW1891" s="20"/>
      <c r="AHX1891" s="20"/>
      <c r="AHY1891" s="20"/>
      <c r="AHZ1891" s="20"/>
      <c r="AIA1891" s="20"/>
      <c r="AIB1891" s="20"/>
      <c r="AIC1891" s="20"/>
      <c r="AID1891" s="20"/>
      <c r="AIE1891" s="20"/>
      <c r="AIF1891" s="20"/>
      <c r="AIG1891" s="20"/>
      <c r="AIH1891" s="20"/>
      <c r="AII1891" s="20"/>
      <c r="AIJ1891" s="20"/>
      <c r="AIK1891" s="20"/>
      <c r="AIL1891" s="20"/>
      <c r="AIM1891" s="20"/>
      <c r="AIN1891" s="20"/>
      <c r="AIO1891" s="20"/>
      <c r="AIP1891" s="20"/>
      <c r="AIQ1891" s="20"/>
      <c r="AIR1891" s="20"/>
      <c r="AIS1891" s="20"/>
      <c r="AIT1891" s="20"/>
      <c r="AIU1891" s="20"/>
      <c r="AIV1891" s="20"/>
      <c r="AIW1891" s="20"/>
      <c r="AIX1891" s="20"/>
      <c r="AIY1891" s="20"/>
      <c r="AIZ1891" s="20"/>
      <c r="AJA1891" s="20"/>
      <c r="AJB1891" s="20"/>
      <c r="AJC1891" s="20"/>
      <c r="AJD1891" s="20"/>
      <c r="AJE1891" s="20"/>
      <c r="AJF1891" s="20"/>
      <c r="AJG1891" s="20"/>
      <c r="AJH1891" s="20"/>
      <c r="AJI1891" s="20"/>
      <c r="AJJ1891" s="20"/>
      <c r="AJK1891" s="20"/>
      <c r="AJL1891" s="20"/>
      <c r="AJM1891" s="20"/>
      <c r="AJN1891" s="20"/>
      <c r="AJO1891" s="20"/>
      <c r="AJP1891" s="20"/>
      <c r="AJQ1891" s="20"/>
      <c r="AJR1891" s="20"/>
      <c r="AJS1891" s="20"/>
      <c r="AJT1891" s="20"/>
      <c r="AJU1891" s="20"/>
      <c r="AJV1891" s="20"/>
      <c r="AJW1891" s="20"/>
      <c r="AJX1891" s="20"/>
      <c r="AJY1891" s="20"/>
      <c r="AJZ1891" s="20"/>
      <c r="AKA1891" s="20"/>
      <c r="AKB1891" s="20"/>
      <c r="AKC1891" s="20"/>
      <c r="AKD1891" s="20"/>
      <c r="AKE1891" s="20"/>
      <c r="AKF1891" s="20"/>
      <c r="AKG1891" s="20"/>
      <c r="AKH1891" s="20"/>
      <c r="AKI1891" s="20"/>
      <c r="AKJ1891" s="20"/>
      <c r="AKK1891" s="20"/>
      <c r="AKL1891" s="20"/>
      <c r="AKM1891" s="20"/>
      <c r="AKN1891" s="20"/>
      <c r="AKO1891" s="20"/>
      <c r="AKP1891" s="20"/>
      <c r="AKQ1891" s="20"/>
      <c r="AKR1891" s="20"/>
      <c r="AKS1891" s="20"/>
      <c r="AKT1891" s="20"/>
      <c r="AKU1891" s="20"/>
      <c r="AKV1891" s="20"/>
      <c r="AKW1891" s="20"/>
      <c r="AKX1891" s="20"/>
      <c r="AKY1891" s="20"/>
      <c r="AKZ1891" s="20"/>
      <c r="ALA1891" s="20"/>
      <c r="ALB1891" s="20"/>
      <c r="ALC1891" s="20"/>
      <c r="ALD1891" s="20"/>
      <c r="ALE1891" s="20"/>
      <c r="ALF1891" s="20"/>
      <c r="ALG1891" s="20"/>
      <c r="ALH1891" s="20"/>
      <c r="ALI1891" s="20"/>
      <c r="ALJ1891" s="20"/>
      <c r="ALK1891" s="20"/>
      <c r="ALL1891" s="20"/>
      <c r="ALM1891" s="20"/>
      <c r="ALN1891" s="20"/>
      <c r="ALO1891" s="20"/>
      <c r="ALP1891" s="20"/>
      <c r="ALQ1891" s="20"/>
      <c r="ALR1891" s="20"/>
      <c r="ALS1891" s="20"/>
      <c r="ALT1891" s="20"/>
      <c r="ALU1891" s="20"/>
      <c r="ALV1891" s="20"/>
      <c r="ALW1891" s="20"/>
      <c r="ALX1891" s="20"/>
      <c r="ALY1891" s="20"/>
      <c r="ALZ1891" s="20"/>
      <c r="AMA1891" s="20"/>
      <c r="AMB1891" s="20"/>
      <c r="AMC1891" s="20"/>
      <c r="AMD1891" s="20"/>
      <c r="AME1891" s="20"/>
      <c r="AMF1891" s="20"/>
      <c r="AMG1891" s="20"/>
      <c r="AMH1891" s="20"/>
      <c r="AMI1891" s="20"/>
      <c r="AMJ1891" s="20"/>
      <c r="AMK1891" s="20"/>
      <c r="AML1891" s="20"/>
      <c r="AMM1891" s="20"/>
      <c r="AMN1891" s="20"/>
      <c r="AMO1891" s="20"/>
      <c r="AMP1891" s="20"/>
      <c r="AMQ1891" s="20"/>
      <c r="AMR1891" s="20"/>
      <c r="AMS1891" s="20"/>
      <c r="AMT1891" s="20"/>
      <c r="AMU1891" s="20"/>
      <c r="AMV1891" s="20"/>
      <c r="AMW1891" s="20"/>
      <c r="AMX1891" s="20"/>
      <c r="AMY1891" s="20"/>
      <c r="AMZ1891" s="20"/>
      <c r="ANA1891" s="20"/>
      <c r="ANB1891" s="20"/>
      <c r="ANC1891" s="20"/>
      <c r="AND1891" s="20"/>
      <c r="ANE1891" s="20"/>
      <c r="ANF1891" s="20"/>
      <c r="ANG1891" s="20"/>
      <c r="ANH1891" s="20"/>
      <c r="ANI1891" s="20"/>
      <c r="ANJ1891" s="20"/>
      <c r="ANK1891" s="20"/>
      <c r="ANL1891" s="20"/>
      <c r="ANM1891" s="20"/>
      <c r="ANN1891" s="20"/>
      <c r="ANO1891" s="20"/>
      <c r="ANP1891" s="20"/>
      <c r="ANQ1891" s="20"/>
      <c r="ANR1891" s="20"/>
      <c r="ANS1891" s="20"/>
      <c r="ANT1891" s="20"/>
      <c r="ANU1891" s="20"/>
      <c r="ANV1891" s="20"/>
      <c r="ANW1891" s="20"/>
      <c r="ANX1891" s="20"/>
      <c r="ANY1891" s="20"/>
      <c r="ANZ1891" s="20"/>
      <c r="AOA1891" s="20"/>
      <c r="AOB1891" s="20"/>
      <c r="AOC1891" s="20"/>
      <c r="AOD1891" s="20"/>
      <c r="AOE1891" s="20"/>
      <c r="AOF1891" s="20"/>
      <c r="AOG1891" s="20"/>
      <c r="AOH1891" s="20"/>
      <c r="AOI1891" s="20"/>
      <c r="AOJ1891" s="20"/>
      <c r="AOK1891" s="20"/>
      <c r="AOL1891" s="20"/>
      <c r="AOM1891" s="20"/>
      <c r="AON1891" s="20"/>
      <c r="AOO1891" s="20"/>
      <c r="AOP1891" s="20"/>
      <c r="AOQ1891" s="20"/>
      <c r="AOR1891" s="20"/>
      <c r="AOS1891" s="20"/>
      <c r="AOT1891" s="20"/>
      <c r="AOU1891" s="20"/>
      <c r="AOV1891" s="20"/>
      <c r="AOW1891" s="20"/>
      <c r="AOX1891" s="20"/>
      <c r="AOY1891" s="20"/>
      <c r="AOZ1891" s="20"/>
      <c r="APA1891" s="20"/>
      <c r="APB1891" s="20"/>
      <c r="APC1891" s="20"/>
      <c r="APD1891" s="20"/>
      <c r="APE1891" s="20"/>
      <c r="APF1891" s="20"/>
      <c r="APG1891" s="20"/>
      <c r="APH1891" s="20"/>
      <c r="API1891" s="20"/>
      <c r="APJ1891" s="20"/>
      <c r="APK1891" s="20"/>
      <c r="APL1891" s="20"/>
      <c r="APM1891" s="20"/>
      <c r="APN1891" s="20"/>
      <c r="APO1891" s="20"/>
      <c r="APP1891" s="20"/>
      <c r="APQ1891" s="20"/>
      <c r="APR1891" s="20"/>
      <c r="APS1891" s="20"/>
      <c r="APT1891" s="20"/>
      <c r="APU1891" s="20"/>
      <c r="APV1891" s="20"/>
      <c r="APW1891" s="20"/>
      <c r="APX1891" s="20"/>
      <c r="APY1891" s="20"/>
      <c r="APZ1891" s="20"/>
      <c r="AQA1891" s="20"/>
      <c r="AQB1891" s="20"/>
      <c r="AQC1891" s="20"/>
      <c r="AQD1891" s="20"/>
      <c r="AQE1891" s="20"/>
      <c r="AQF1891" s="20"/>
      <c r="AQG1891" s="20"/>
      <c r="AQH1891" s="20"/>
      <c r="AQI1891" s="20"/>
      <c r="AQJ1891" s="20"/>
      <c r="AQK1891" s="20"/>
      <c r="AQL1891" s="20"/>
      <c r="AQM1891" s="20"/>
      <c r="AQN1891" s="20"/>
      <c r="AQO1891" s="20"/>
      <c r="AQP1891" s="20"/>
      <c r="AQQ1891" s="20"/>
      <c r="AQR1891" s="20"/>
      <c r="AQS1891" s="20"/>
      <c r="AQT1891" s="20"/>
      <c r="AQU1891" s="20"/>
      <c r="AQV1891" s="20"/>
      <c r="AQW1891" s="20"/>
      <c r="AQX1891" s="20"/>
      <c r="AQY1891" s="20"/>
      <c r="AQZ1891" s="20"/>
      <c r="ARA1891" s="20"/>
      <c r="ARB1891" s="20"/>
      <c r="ARC1891" s="20"/>
      <c r="ARD1891" s="20"/>
      <c r="ARE1891" s="20"/>
      <c r="ARF1891" s="20"/>
      <c r="ARG1891" s="20"/>
      <c r="ARH1891" s="20"/>
      <c r="ARI1891" s="20"/>
      <c r="ARJ1891" s="20"/>
      <c r="ARK1891" s="20"/>
      <c r="ARL1891" s="20"/>
      <c r="ARM1891" s="20"/>
      <c r="ARN1891" s="20"/>
      <c r="ARO1891" s="20"/>
      <c r="ARP1891" s="20"/>
      <c r="ARQ1891" s="20"/>
      <c r="ARR1891" s="20"/>
      <c r="ARS1891" s="20"/>
      <c r="ART1891" s="20"/>
      <c r="ARU1891" s="20"/>
      <c r="ARV1891" s="20"/>
      <c r="ARW1891" s="20"/>
      <c r="ARX1891" s="20"/>
      <c r="ARY1891" s="20"/>
      <c r="ARZ1891" s="20"/>
      <c r="ASA1891" s="20"/>
      <c r="ASB1891" s="20"/>
      <c r="ASC1891" s="20"/>
      <c r="ASD1891" s="20"/>
      <c r="ASE1891" s="20"/>
      <c r="ASF1891" s="20"/>
      <c r="ASG1891" s="20"/>
      <c r="ASH1891" s="20"/>
      <c r="ASI1891" s="20"/>
      <c r="ASJ1891" s="20"/>
      <c r="ASK1891" s="20"/>
      <c r="ASL1891" s="20"/>
      <c r="ASM1891" s="20"/>
      <c r="ASN1891" s="20"/>
      <c r="ASO1891" s="20"/>
      <c r="ASP1891" s="20"/>
      <c r="ASQ1891" s="20"/>
      <c r="ASR1891" s="20"/>
      <c r="ASS1891" s="20"/>
      <c r="AST1891" s="20"/>
      <c r="ASU1891" s="20"/>
      <c r="ASV1891" s="20"/>
      <c r="ASW1891" s="20"/>
      <c r="ASX1891" s="20"/>
      <c r="ASY1891" s="20"/>
      <c r="ASZ1891" s="20"/>
      <c r="ATA1891" s="20"/>
      <c r="ATB1891" s="20"/>
      <c r="ATC1891" s="20"/>
      <c r="ATD1891" s="20"/>
      <c r="ATE1891" s="20"/>
      <c r="ATF1891" s="20"/>
      <c r="ATG1891" s="20"/>
      <c r="ATH1891" s="20"/>
      <c r="ATI1891" s="20"/>
      <c r="ATJ1891" s="20"/>
      <c r="ATK1891" s="20"/>
      <c r="ATL1891" s="20"/>
      <c r="ATM1891" s="20"/>
      <c r="ATN1891" s="20"/>
      <c r="ATO1891" s="20"/>
      <c r="ATP1891" s="20"/>
      <c r="ATQ1891" s="20"/>
      <c r="ATR1891" s="20"/>
      <c r="ATS1891" s="20"/>
      <c r="ATT1891" s="20"/>
      <c r="ATU1891" s="20"/>
      <c r="ATV1891" s="20"/>
      <c r="ATW1891" s="20"/>
      <c r="ATX1891" s="20"/>
      <c r="ATY1891" s="20"/>
      <c r="ATZ1891" s="20"/>
      <c r="AUA1891" s="20"/>
      <c r="AUB1891" s="20"/>
      <c r="AUC1891" s="20"/>
      <c r="AUD1891" s="20"/>
      <c r="AUE1891" s="20"/>
      <c r="AUF1891" s="20"/>
      <c r="AUG1891" s="20"/>
      <c r="AUH1891" s="20"/>
      <c r="AUI1891" s="20"/>
      <c r="AUJ1891" s="20"/>
      <c r="AUK1891" s="20"/>
      <c r="AUL1891" s="20"/>
      <c r="AUM1891" s="20"/>
      <c r="AUN1891" s="20"/>
      <c r="AUO1891" s="20"/>
      <c r="AUP1891" s="20"/>
      <c r="AUQ1891" s="20"/>
      <c r="AUR1891" s="20"/>
      <c r="AUS1891" s="20"/>
      <c r="AUT1891" s="20"/>
      <c r="AUU1891" s="20"/>
      <c r="AUV1891" s="20"/>
      <c r="AUW1891" s="20"/>
      <c r="AUX1891" s="20"/>
      <c r="AUY1891" s="20"/>
      <c r="AUZ1891" s="20"/>
      <c r="AVA1891" s="20"/>
      <c r="AVB1891" s="20"/>
      <c r="AVC1891" s="20"/>
      <c r="AVD1891" s="20"/>
      <c r="AVE1891" s="20"/>
      <c r="AVF1891" s="20"/>
      <c r="AVG1891" s="20"/>
      <c r="AVH1891" s="20"/>
      <c r="AVI1891" s="20"/>
      <c r="AVJ1891" s="20"/>
      <c r="AVK1891" s="20"/>
      <c r="AVL1891" s="20"/>
      <c r="AVM1891" s="20"/>
      <c r="AVN1891" s="20"/>
      <c r="AVO1891" s="20"/>
      <c r="AVP1891" s="20"/>
      <c r="AVQ1891" s="20"/>
      <c r="AVR1891" s="20"/>
      <c r="AVS1891" s="20"/>
      <c r="AVT1891" s="20"/>
      <c r="AVU1891" s="20"/>
      <c r="AVV1891" s="20"/>
      <c r="AVW1891" s="20"/>
      <c r="AVX1891" s="20"/>
      <c r="AVY1891" s="20"/>
      <c r="AVZ1891" s="20"/>
      <c r="AWA1891" s="20"/>
      <c r="AWB1891" s="20"/>
      <c r="AWC1891" s="20"/>
      <c r="AWD1891" s="20"/>
      <c r="AWE1891" s="20"/>
      <c r="AWF1891" s="20"/>
      <c r="AWG1891" s="20"/>
      <c r="AWH1891" s="20"/>
      <c r="AWI1891" s="20"/>
      <c r="AWJ1891" s="20"/>
      <c r="AWK1891" s="20"/>
      <c r="AWL1891" s="20"/>
      <c r="AWM1891" s="20"/>
      <c r="AWN1891" s="20"/>
      <c r="AWO1891" s="20"/>
      <c r="AWP1891" s="20"/>
      <c r="AWQ1891" s="20"/>
      <c r="AWR1891" s="20"/>
      <c r="AWS1891" s="20"/>
      <c r="AWT1891" s="20"/>
      <c r="AWU1891" s="20"/>
      <c r="AWV1891" s="20"/>
      <c r="AWW1891" s="20"/>
      <c r="AWX1891" s="20"/>
      <c r="AWY1891" s="20"/>
      <c r="AWZ1891" s="20"/>
      <c r="AXA1891" s="20"/>
      <c r="AXB1891" s="20"/>
      <c r="AXC1891" s="20"/>
      <c r="AXD1891" s="20"/>
      <c r="AXE1891" s="20"/>
      <c r="AXF1891" s="20"/>
      <c r="AXG1891" s="20"/>
      <c r="AXH1891" s="20"/>
      <c r="AXI1891" s="20"/>
      <c r="AXJ1891" s="20"/>
      <c r="AXK1891" s="20"/>
      <c r="AXL1891" s="20"/>
      <c r="AXM1891" s="20"/>
      <c r="AXN1891" s="20"/>
      <c r="AXO1891" s="20"/>
      <c r="AXP1891" s="20"/>
      <c r="AXQ1891" s="20"/>
      <c r="AXR1891" s="20"/>
      <c r="AXS1891" s="20"/>
      <c r="AXT1891" s="20"/>
      <c r="AXU1891" s="20"/>
      <c r="AXV1891" s="20"/>
      <c r="AXW1891" s="20"/>
      <c r="AXX1891" s="20"/>
      <c r="AXY1891" s="20"/>
      <c r="AXZ1891" s="20"/>
      <c r="AYA1891" s="20"/>
      <c r="AYB1891" s="20"/>
      <c r="AYC1891" s="20"/>
      <c r="AYD1891" s="20"/>
      <c r="AYE1891" s="20"/>
      <c r="AYF1891" s="20"/>
      <c r="AYG1891" s="20"/>
      <c r="AYH1891" s="20"/>
      <c r="AYI1891" s="20"/>
      <c r="AYJ1891" s="20"/>
      <c r="AYK1891" s="20"/>
      <c r="AYL1891" s="20"/>
      <c r="AYM1891" s="20"/>
      <c r="AYN1891" s="20"/>
      <c r="AYO1891" s="20"/>
      <c r="AYP1891" s="20"/>
      <c r="AYQ1891" s="20"/>
      <c r="AYR1891" s="20"/>
      <c r="AYS1891" s="20"/>
      <c r="AYT1891" s="20"/>
      <c r="AYU1891" s="20"/>
      <c r="AYV1891" s="20"/>
      <c r="AYW1891" s="20"/>
      <c r="AYX1891" s="20"/>
      <c r="AYY1891" s="20"/>
      <c r="AYZ1891" s="20"/>
      <c r="AZA1891" s="20"/>
      <c r="AZB1891" s="20"/>
      <c r="AZC1891" s="20"/>
      <c r="AZD1891" s="20"/>
      <c r="AZE1891" s="20"/>
      <c r="AZF1891" s="20"/>
      <c r="AZG1891" s="20"/>
      <c r="AZH1891" s="20"/>
      <c r="AZI1891" s="20"/>
      <c r="AZJ1891" s="20"/>
      <c r="AZK1891" s="20"/>
      <c r="AZL1891" s="20"/>
      <c r="AZM1891" s="20"/>
      <c r="AZN1891" s="20"/>
      <c r="AZO1891" s="20"/>
      <c r="AZP1891" s="20"/>
      <c r="AZQ1891" s="20"/>
      <c r="AZR1891" s="20"/>
      <c r="AZS1891" s="20"/>
      <c r="AZT1891" s="20"/>
      <c r="AZU1891" s="20"/>
      <c r="AZV1891" s="20"/>
      <c r="AZW1891" s="20"/>
      <c r="AZX1891" s="20"/>
      <c r="AZY1891" s="20"/>
      <c r="AZZ1891" s="20"/>
      <c r="BAA1891" s="20"/>
      <c r="BAB1891" s="20"/>
      <c r="BAC1891" s="20"/>
      <c r="BAD1891" s="20"/>
      <c r="BAE1891" s="20"/>
      <c r="BAF1891" s="20"/>
      <c r="BAG1891" s="20"/>
      <c r="BAH1891" s="20"/>
      <c r="BAI1891" s="20"/>
      <c r="BAJ1891" s="20"/>
      <c r="BAK1891" s="20"/>
      <c r="BAL1891" s="20"/>
      <c r="BAM1891" s="20"/>
      <c r="BAN1891" s="20"/>
      <c r="BAO1891" s="20"/>
      <c r="BAP1891" s="20"/>
      <c r="BAQ1891" s="20"/>
      <c r="BAR1891" s="20"/>
      <c r="BAS1891" s="20"/>
      <c r="BAT1891" s="20"/>
      <c r="BAU1891" s="20"/>
      <c r="BAV1891" s="20"/>
      <c r="BAW1891" s="20"/>
      <c r="BAX1891" s="20"/>
      <c r="BAY1891" s="20"/>
      <c r="BAZ1891" s="20"/>
      <c r="BBA1891" s="20"/>
      <c r="BBB1891" s="20"/>
      <c r="BBC1891" s="20"/>
      <c r="BBD1891" s="20"/>
      <c r="BBE1891" s="20"/>
      <c r="BBF1891" s="20"/>
      <c r="BBG1891" s="20"/>
      <c r="BBH1891" s="20"/>
      <c r="BBI1891" s="20"/>
      <c r="BBJ1891" s="20"/>
      <c r="BBK1891" s="20"/>
      <c r="BBL1891" s="20"/>
      <c r="BBM1891" s="20"/>
      <c r="BBN1891" s="20"/>
      <c r="BBO1891" s="20"/>
      <c r="BBP1891" s="20"/>
      <c r="BBQ1891" s="20"/>
      <c r="BBR1891" s="20"/>
      <c r="BBS1891" s="20"/>
      <c r="BBT1891" s="20"/>
      <c r="BBU1891" s="20"/>
      <c r="BBV1891" s="20"/>
      <c r="BBW1891" s="20"/>
      <c r="BBX1891" s="20"/>
      <c r="BBY1891" s="20"/>
      <c r="BBZ1891" s="20"/>
      <c r="BCA1891" s="20"/>
      <c r="BCB1891" s="20"/>
      <c r="BCC1891" s="20"/>
      <c r="BCD1891" s="20"/>
      <c r="BCE1891" s="20"/>
      <c r="BCF1891" s="20"/>
      <c r="BCG1891" s="20"/>
      <c r="BCH1891" s="20"/>
      <c r="BCI1891" s="20"/>
      <c r="BCJ1891" s="20"/>
      <c r="BCK1891" s="20"/>
      <c r="BCL1891" s="20"/>
      <c r="BCM1891" s="20"/>
      <c r="BCN1891" s="20"/>
      <c r="BCO1891" s="20"/>
      <c r="BCP1891" s="20"/>
      <c r="BCQ1891" s="20"/>
      <c r="BCR1891" s="20"/>
      <c r="BCS1891" s="20"/>
      <c r="BCT1891" s="20"/>
      <c r="BCU1891" s="20"/>
      <c r="BCV1891" s="20"/>
      <c r="BCW1891" s="20"/>
      <c r="BCX1891" s="20"/>
      <c r="BCY1891" s="20"/>
      <c r="BCZ1891" s="20"/>
      <c r="BDA1891" s="20"/>
      <c r="BDB1891" s="20"/>
      <c r="BDC1891" s="20"/>
      <c r="BDD1891" s="20"/>
      <c r="BDE1891" s="20"/>
      <c r="BDF1891" s="20"/>
      <c r="BDG1891" s="20"/>
      <c r="BDH1891" s="20"/>
      <c r="BDI1891" s="20"/>
      <c r="BDJ1891" s="20"/>
      <c r="BDK1891" s="20"/>
      <c r="BDL1891" s="20"/>
      <c r="BDM1891" s="20"/>
      <c r="BDN1891" s="20"/>
      <c r="BDO1891" s="20"/>
      <c r="BDP1891" s="20"/>
      <c r="BDQ1891" s="20"/>
      <c r="BDR1891" s="20"/>
      <c r="BDS1891" s="20"/>
      <c r="BDT1891" s="20"/>
      <c r="BDU1891" s="20"/>
      <c r="BDV1891" s="20"/>
      <c r="BDW1891" s="20"/>
      <c r="BDX1891" s="20"/>
      <c r="BDY1891" s="20"/>
      <c r="BDZ1891" s="20"/>
      <c r="BEA1891" s="20"/>
      <c r="BEB1891" s="20"/>
      <c r="BEC1891" s="20"/>
      <c r="BED1891" s="20"/>
      <c r="BEE1891" s="20"/>
      <c r="BEF1891" s="20"/>
      <c r="BEG1891" s="20"/>
      <c r="BEH1891" s="20"/>
      <c r="BEI1891" s="20"/>
      <c r="BEJ1891" s="20"/>
      <c r="BEK1891" s="20"/>
      <c r="BEL1891" s="20"/>
      <c r="BEM1891" s="20"/>
      <c r="BEN1891" s="20"/>
      <c r="BEO1891" s="20"/>
      <c r="BEP1891" s="20"/>
      <c r="BEQ1891" s="20"/>
      <c r="BER1891" s="20"/>
      <c r="BES1891" s="20"/>
      <c r="BET1891" s="20"/>
      <c r="BEU1891" s="20"/>
      <c r="BEV1891" s="20"/>
      <c r="BEW1891" s="20"/>
      <c r="BEX1891" s="20"/>
      <c r="BEY1891" s="20"/>
      <c r="BEZ1891" s="20"/>
      <c r="BFA1891" s="20"/>
      <c r="BFB1891" s="20"/>
      <c r="BFC1891" s="20"/>
      <c r="BFD1891" s="20"/>
      <c r="BFE1891" s="20"/>
      <c r="BFF1891" s="20"/>
      <c r="BFG1891" s="20"/>
      <c r="BFH1891" s="20"/>
      <c r="BFI1891" s="20"/>
      <c r="BFJ1891" s="20"/>
      <c r="BFK1891" s="20"/>
      <c r="BFL1891" s="20"/>
      <c r="BFM1891" s="20"/>
      <c r="BFN1891" s="20"/>
      <c r="BFO1891" s="20"/>
      <c r="BFP1891" s="20"/>
      <c r="BFQ1891" s="20"/>
      <c r="BFR1891" s="20"/>
      <c r="BFS1891" s="20"/>
      <c r="BFT1891" s="20"/>
      <c r="BFU1891" s="20"/>
      <c r="BFV1891" s="20"/>
      <c r="BFW1891" s="20"/>
      <c r="BFX1891" s="20"/>
      <c r="BFY1891" s="20"/>
      <c r="BFZ1891" s="20"/>
      <c r="BGA1891" s="20"/>
      <c r="BGB1891" s="20"/>
      <c r="BGC1891" s="20"/>
      <c r="BGD1891" s="20"/>
      <c r="BGE1891" s="20"/>
      <c r="BGF1891" s="20"/>
      <c r="BGG1891" s="20"/>
      <c r="BGH1891" s="20"/>
      <c r="BGI1891" s="20"/>
      <c r="BGJ1891" s="20"/>
      <c r="BGK1891" s="20"/>
      <c r="BGL1891" s="20"/>
      <c r="BGM1891" s="20"/>
      <c r="BGN1891" s="20"/>
      <c r="BGO1891" s="20"/>
      <c r="BGP1891" s="20"/>
      <c r="BGQ1891" s="20"/>
      <c r="BGR1891" s="20"/>
      <c r="BGS1891" s="20"/>
      <c r="BGT1891" s="20"/>
      <c r="BGU1891" s="20"/>
      <c r="BGV1891" s="20"/>
      <c r="BGW1891" s="20"/>
      <c r="BGX1891" s="20"/>
      <c r="BGY1891" s="20"/>
      <c r="BGZ1891" s="20"/>
      <c r="BHA1891" s="20"/>
      <c r="BHB1891" s="20"/>
      <c r="BHC1891" s="20"/>
      <c r="BHD1891" s="20"/>
      <c r="BHE1891" s="20"/>
      <c r="BHF1891" s="20"/>
      <c r="BHG1891" s="20"/>
      <c r="BHH1891" s="20"/>
      <c r="BHI1891" s="20"/>
      <c r="BHJ1891" s="20"/>
      <c r="BHK1891" s="20"/>
      <c r="BHL1891" s="20"/>
      <c r="BHM1891" s="20"/>
      <c r="BHN1891" s="20"/>
      <c r="BHO1891" s="20"/>
      <c r="BHP1891" s="20"/>
      <c r="BHQ1891" s="20"/>
      <c r="BHR1891" s="20"/>
      <c r="BHS1891" s="20"/>
      <c r="BHT1891" s="20"/>
      <c r="BHU1891" s="20"/>
      <c r="BHV1891" s="20"/>
      <c r="BHW1891" s="20"/>
      <c r="BHX1891" s="20"/>
      <c r="BHY1891" s="20"/>
      <c r="BHZ1891" s="20"/>
      <c r="BIA1891" s="20"/>
      <c r="BIB1891" s="20"/>
      <c r="BIC1891" s="20"/>
      <c r="BID1891" s="20"/>
      <c r="BIE1891" s="20"/>
      <c r="BIF1891" s="20"/>
      <c r="BIG1891" s="20"/>
      <c r="BIH1891" s="20"/>
      <c r="BII1891" s="20"/>
      <c r="BIJ1891" s="20"/>
      <c r="BIK1891" s="20"/>
      <c r="BIL1891" s="20"/>
      <c r="BIM1891" s="20"/>
      <c r="BIN1891" s="20"/>
      <c r="BIO1891" s="20"/>
      <c r="BIP1891" s="20"/>
      <c r="BIQ1891" s="20"/>
      <c r="BIR1891" s="20"/>
      <c r="BIS1891" s="20"/>
      <c r="BIT1891" s="20"/>
      <c r="BIU1891" s="20"/>
      <c r="BIV1891" s="20"/>
      <c r="BIW1891" s="20"/>
      <c r="BIX1891" s="20"/>
      <c r="BIY1891" s="20"/>
      <c r="BIZ1891" s="20"/>
      <c r="BJA1891" s="20"/>
      <c r="BJB1891" s="20"/>
      <c r="BJC1891" s="20"/>
      <c r="BJD1891" s="20"/>
      <c r="BJE1891" s="20"/>
      <c r="BJF1891" s="20"/>
      <c r="BJG1891" s="20"/>
      <c r="BJH1891" s="20"/>
      <c r="BJI1891" s="20"/>
      <c r="BJJ1891" s="20"/>
      <c r="BJK1891" s="20"/>
      <c r="BJL1891" s="20"/>
      <c r="BJM1891" s="20"/>
      <c r="BJN1891" s="20"/>
      <c r="BJO1891" s="20"/>
      <c r="BJP1891" s="20"/>
      <c r="BJQ1891" s="20"/>
      <c r="BJR1891" s="20"/>
      <c r="BJS1891" s="20"/>
      <c r="BJT1891" s="20"/>
      <c r="BJU1891" s="20"/>
      <c r="BJV1891" s="20"/>
      <c r="BJW1891" s="20"/>
      <c r="BJX1891" s="20"/>
      <c r="BJY1891" s="20"/>
      <c r="BJZ1891" s="20"/>
      <c r="BKA1891" s="20"/>
      <c r="BKB1891" s="20"/>
      <c r="BKC1891" s="20"/>
      <c r="BKD1891" s="20"/>
      <c r="BKE1891" s="20"/>
      <c r="BKF1891" s="20"/>
      <c r="BKG1891" s="20"/>
      <c r="BKH1891" s="20"/>
      <c r="BKI1891" s="20"/>
      <c r="BKJ1891" s="20"/>
      <c r="BKK1891" s="20"/>
      <c r="BKL1891" s="20"/>
      <c r="BKM1891" s="20"/>
      <c r="BKN1891" s="20"/>
      <c r="BKO1891" s="20"/>
      <c r="BKP1891" s="20"/>
      <c r="BKQ1891" s="20"/>
      <c r="BKR1891" s="20"/>
      <c r="BKS1891" s="20"/>
      <c r="BKT1891" s="20"/>
      <c r="BKU1891" s="20"/>
      <c r="BKV1891" s="20"/>
      <c r="BKW1891" s="20"/>
      <c r="BKX1891" s="20"/>
      <c r="BKY1891" s="20"/>
      <c r="BKZ1891" s="20"/>
      <c r="BLA1891" s="20"/>
      <c r="BLB1891" s="20"/>
      <c r="BLC1891" s="20"/>
      <c r="BLD1891" s="20"/>
      <c r="BLE1891" s="20"/>
      <c r="BLF1891" s="20"/>
      <c r="BLG1891" s="20"/>
      <c r="BLH1891" s="20"/>
      <c r="BLI1891" s="20"/>
      <c r="BLJ1891" s="20"/>
      <c r="BLK1891" s="20"/>
      <c r="BLL1891" s="20"/>
      <c r="BLM1891" s="20"/>
      <c r="BLN1891" s="20"/>
      <c r="BLO1891" s="20"/>
      <c r="BLP1891" s="20"/>
      <c r="BLQ1891" s="20"/>
      <c r="BLR1891" s="20"/>
      <c r="BLS1891" s="20"/>
      <c r="BLT1891" s="20"/>
      <c r="BLU1891" s="20"/>
      <c r="BLV1891" s="20"/>
      <c r="BLW1891" s="20"/>
      <c r="BLX1891" s="20"/>
      <c r="BLY1891" s="20"/>
      <c r="BLZ1891" s="20"/>
      <c r="BMA1891" s="20"/>
      <c r="BMB1891" s="20"/>
      <c r="BMC1891" s="20"/>
      <c r="BMD1891" s="20"/>
      <c r="BME1891" s="20"/>
      <c r="BMF1891" s="20"/>
      <c r="BMG1891" s="20"/>
      <c r="BMH1891" s="20"/>
      <c r="BMI1891" s="20"/>
      <c r="BMJ1891" s="20"/>
      <c r="BMK1891" s="20"/>
      <c r="BML1891" s="20"/>
      <c r="BMM1891" s="20"/>
      <c r="BMN1891" s="20"/>
      <c r="BMO1891" s="20"/>
      <c r="BMP1891" s="20"/>
      <c r="BMQ1891" s="20"/>
      <c r="BMR1891" s="20"/>
      <c r="BMS1891" s="20"/>
      <c r="BMT1891" s="20"/>
      <c r="BMU1891" s="20"/>
      <c r="BMV1891" s="20"/>
      <c r="BMW1891" s="20"/>
      <c r="BMX1891" s="20"/>
      <c r="BMY1891" s="20"/>
      <c r="BMZ1891" s="20"/>
      <c r="BNA1891" s="20"/>
      <c r="BNB1891" s="20"/>
      <c r="BNC1891" s="20"/>
      <c r="BND1891" s="20"/>
      <c r="BNE1891" s="20"/>
      <c r="BNF1891" s="20"/>
      <c r="BNG1891" s="20"/>
      <c r="BNH1891" s="20"/>
      <c r="BNI1891" s="20"/>
      <c r="BNJ1891" s="20"/>
      <c r="BNK1891" s="20"/>
      <c r="BNL1891" s="20"/>
      <c r="BNM1891" s="20"/>
      <c r="BNN1891" s="20"/>
      <c r="BNO1891" s="20"/>
      <c r="BNP1891" s="20"/>
      <c r="BNQ1891" s="20"/>
      <c r="BNR1891" s="20"/>
      <c r="BNS1891" s="20"/>
      <c r="BNT1891" s="20"/>
      <c r="BNU1891" s="20"/>
      <c r="BNV1891" s="20"/>
      <c r="BNW1891" s="20"/>
      <c r="BNX1891" s="20"/>
      <c r="BNY1891" s="20"/>
      <c r="BNZ1891" s="20"/>
      <c r="BOA1891" s="20"/>
      <c r="BOB1891" s="20"/>
      <c r="BOC1891" s="20"/>
      <c r="BOD1891" s="20"/>
      <c r="BOE1891" s="20"/>
      <c r="BOF1891" s="20"/>
      <c r="BOG1891" s="20"/>
      <c r="BOH1891" s="20"/>
      <c r="BOI1891" s="20"/>
      <c r="BOJ1891" s="20"/>
      <c r="BOK1891" s="20"/>
      <c r="BOL1891" s="20"/>
      <c r="BOM1891" s="20"/>
      <c r="BON1891" s="20"/>
      <c r="BOO1891" s="20"/>
      <c r="BOP1891" s="20"/>
      <c r="BOQ1891" s="20"/>
      <c r="BOR1891" s="20"/>
      <c r="BOS1891" s="20"/>
      <c r="BOT1891" s="20"/>
      <c r="BOU1891" s="20"/>
      <c r="BOV1891" s="20"/>
      <c r="BOW1891" s="20"/>
      <c r="BOX1891" s="20"/>
      <c r="BOY1891" s="20"/>
      <c r="BOZ1891" s="20"/>
      <c r="BPA1891" s="20"/>
      <c r="BPB1891" s="20"/>
      <c r="BPC1891" s="20"/>
      <c r="BPD1891" s="20"/>
      <c r="BPE1891" s="20"/>
      <c r="BPF1891" s="20"/>
      <c r="BPG1891" s="20"/>
      <c r="BPH1891" s="20"/>
      <c r="BPI1891" s="20"/>
      <c r="BPJ1891" s="20"/>
      <c r="BPK1891" s="20"/>
      <c r="BPL1891" s="20"/>
      <c r="BPM1891" s="20"/>
      <c r="BPN1891" s="20"/>
      <c r="BPO1891" s="20"/>
      <c r="BPP1891" s="20"/>
      <c r="BPQ1891" s="20"/>
      <c r="BPR1891" s="20"/>
      <c r="BPS1891" s="20"/>
      <c r="BPT1891" s="20"/>
      <c r="BPU1891" s="20"/>
      <c r="BPV1891" s="20"/>
      <c r="BPW1891" s="20"/>
      <c r="BPX1891" s="20"/>
      <c r="BPY1891" s="20"/>
      <c r="BPZ1891" s="20"/>
      <c r="BQA1891" s="20"/>
      <c r="BQB1891" s="20"/>
      <c r="BQC1891" s="20"/>
      <c r="BQD1891" s="20"/>
      <c r="BQE1891" s="20"/>
      <c r="BQF1891" s="20"/>
      <c r="BQG1891" s="20"/>
      <c r="BQH1891" s="20"/>
      <c r="BQI1891" s="20"/>
      <c r="BQJ1891" s="20"/>
      <c r="BQK1891" s="20"/>
      <c r="BQL1891" s="20"/>
      <c r="BQM1891" s="20"/>
      <c r="BQN1891" s="20"/>
      <c r="BQO1891" s="20"/>
      <c r="BQP1891" s="20"/>
      <c r="BQQ1891" s="20"/>
      <c r="BQR1891" s="20"/>
      <c r="BQS1891" s="20"/>
      <c r="BQT1891" s="20"/>
      <c r="BQU1891" s="20"/>
      <c r="BQV1891" s="20"/>
      <c r="BQW1891" s="20"/>
      <c r="BQX1891" s="20"/>
      <c r="BQY1891" s="20"/>
      <c r="BQZ1891" s="20"/>
      <c r="BRA1891" s="20"/>
      <c r="BRB1891" s="20"/>
      <c r="BRC1891" s="20"/>
      <c r="BRD1891" s="20"/>
      <c r="BRE1891" s="20"/>
      <c r="BRF1891" s="20"/>
      <c r="BRG1891" s="20"/>
      <c r="BRH1891" s="20"/>
      <c r="BRI1891" s="20"/>
      <c r="BRJ1891" s="20"/>
      <c r="BRK1891" s="20"/>
      <c r="BRL1891" s="20"/>
      <c r="BRM1891" s="20"/>
      <c r="BRN1891" s="20"/>
      <c r="BRO1891" s="20"/>
      <c r="BRP1891" s="20"/>
      <c r="BRQ1891" s="20"/>
      <c r="BRR1891" s="20"/>
      <c r="BRS1891" s="20"/>
      <c r="BRT1891" s="20"/>
      <c r="BRU1891" s="20"/>
      <c r="BRV1891" s="20"/>
      <c r="BRW1891" s="20"/>
      <c r="BRX1891" s="20"/>
      <c r="BRY1891" s="20"/>
      <c r="BRZ1891" s="20"/>
      <c r="BSA1891" s="20"/>
      <c r="BSB1891" s="20"/>
      <c r="BSC1891" s="20"/>
      <c r="BSD1891" s="20"/>
      <c r="BSE1891" s="20"/>
      <c r="BSF1891" s="20"/>
      <c r="BSG1891" s="20"/>
      <c r="BSH1891" s="20"/>
      <c r="BSI1891" s="20"/>
      <c r="BSJ1891" s="20"/>
      <c r="BSK1891" s="20"/>
      <c r="BSL1891" s="20"/>
      <c r="BSM1891" s="20"/>
      <c r="BSN1891" s="20"/>
      <c r="BSO1891" s="20"/>
      <c r="BSP1891" s="20"/>
      <c r="BSQ1891" s="20"/>
      <c r="BSR1891" s="20"/>
      <c r="BSS1891" s="20"/>
      <c r="BST1891" s="20"/>
      <c r="BSU1891" s="20"/>
      <c r="BSV1891" s="20"/>
      <c r="BSW1891" s="20"/>
      <c r="BSX1891" s="20"/>
      <c r="BSY1891" s="20"/>
      <c r="BSZ1891" s="20"/>
      <c r="BTA1891" s="20"/>
      <c r="BTB1891" s="20"/>
      <c r="BTC1891" s="20"/>
      <c r="BTD1891" s="20"/>
      <c r="BTE1891" s="20"/>
      <c r="BTF1891" s="20"/>
      <c r="BTG1891" s="20"/>
      <c r="BTH1891" s="20"/>
      <c r="BTI1891" s="20"/>
      <c r="BTJ1891" s="20"/>
      <c r="BTK1891" s="20"/>
      <c r="BTL1891" s="20"/>
      <c r="BTM1891" s="20"/>
      <c r="BTN1891" s="20"/>
      <c r="BTO1891" s="20"/>
      <c r="BTP1891" s="20"/>
      <c r="BTQ1891" s="20"/>
      <c r="BTR1891" s="20"/>
      <c r="BTS1891" s="20"/>
      <c r="BTT1891" s="20"/>
      <c r="BTU1891" s="20"/>
      <c r="BTV1891" s="20"/>
      <c r="BTW1891" s="20"/>
      <c r="BTX1891" s="20"/>
      <c r="BTY1891" s="20"/>
      <c r="BTZ1891" s="20"/>
      <c r="BUA1891" s="20"/>
      <c r="BUB1891" s="20"/>
      <c r="BUC1891" s="20"/>
      <c r="BUD1891" s="20"/>
      <c r="BUE1891" s="20"/>
      <c r="BUF1891" s="20"/>
      <c r="BUG1891" s="20"/>
      <c r="BUH1891" s="20"/>
      <c r="BUI1891" s="20"/>
      <c r="BUJ1891" s="20"/>
      <c r="BUK1891" s="20"/>
      <c r="BUL1891" s="20"/>
      <c r="BUM1891" s="20"/>
      <c r="BUN1891" s="20"/>
      <c r="BUO1891" s="20"/>
      <c r="BUP1891" s="20"/>
      <c r="BUQ1891" s="20"/>
      <c r="BUR1891" s="20"/>
      <c r="BUS1891" s="20"/>
      <c r="BUT1891" s="20"/>
      <c r="BUU1891" s="20"/>
      <c r="BUV1891" s="20"/>
      <c r="BUW1891" s="20"/>
      <c r="BUX1891" s="20"/>
      <c r="BUY1891" s="20"/>
      <c r="BUZ1891" s="20"/>
      <c r="BVA1891" s="20"/>
      <c r="BVB1891" s="20"/>
      <c r="BVC1891" s="20"/>
      <c r="BVD1891" s="20"/>
      <c r="BVE1891" s="20"/>
      <c r="BVF1891" s="20"/>
      <c r="BVG1891" s="20"/>
      <c r="BVH1891" s="20"/>
      <c r="BVI1891" s="20"/>
      <c r="BVJ1891" s="20"/>
      <c r="BVK1891" s="20"/>
      <c r="BVL1891" s="20"/>
      <c r="BVM1891" s="20"/>
      <c r="BVN1891" s="20"/>
      <c r="BVO1891" s="20"/>
      <c r="BVP1891" s="20"/>
      <c r="BVQ1891" s="20"/>
      <c r="BVR1891" s="20"/>
      <c r="BVS1891" s="20"/>
      <c r="BVT1891" s="20"/>
      <c r="BVU1891" s="20"/>
      <c r="BVV1891" s="20"/>
      <c r="BVW1891" s="20"/>
      <c r="BVX1891" s="20"/>
      <c r="BVY1891" s="20"/>
      <c r="BVZ1891" s="20"/>
      <c r="BWA1891" s="20"/>
      <c r="BWB1891" s="20"/>
      <c r="BWC1891" s="20"/>
      <c r="BWD1891" s="20"/>
      <c r="BWE1891" s="20"/>
      <c r="BWF1891" s="20"/>
      <c r="BWG1891" s="20"/>
      <c r="BWH1891" s="20"/>
      <c r="BWI1891" s="20"/>
      <c r="BWJ1891" s="20"/>
      <c r="BWK1891" s="20"/>
      <c r="BWL1891" s="20"/>
      <c r="BWM1891" s="20"/>
      <c r="BWN1891" s="20"/>
      <c r="BWO1891" s="20"/>
      <c r="BWP1891" s="20"/>
      <c r="BWQ1891" s="20"/>
      <c r="BWR1891" s="20"/>
      <c r="BWS1891" s="20"/>
      <c r="BWT1891" s="20"/>
      <c r="BWU1891" s="20"/>
      <c r="BWV1891" s="20"/>
      <c r="BWW1891" s="20"/>
      <c r="BWX1891" s="20"/>
      <c r="BWY1891" s="20"/>
      <c r="BWZ1891" s="20"/>
      <c r="BXA1891" s="20"/>
      <c r="BXB1891" s="20"/>
      <c r="BXC1891" s="20"/>
      <c r="BXD1891" s="20"/>
      <c r="BXE1891" s="20"/>
      <c r="BXF1891" s="20"/>
      <c r="BXG1891" s="20"/>
      <c r="BXH1891" s="20"/>
      <c r="BXI1891" s="20"/>
      <c r="BXJ1891" s="20"/>
      <c r="BXK1891" s="20"/>
      <c r="BXL1891" s="20"/>
      <c r="BXM1891" s="20"/>
      <c r="BXN1891" s="20"/>
      <c r="BXO1891" s="20"/>
      <c r="BXP1891" s="20"/>
      <c r="BXQ1891" s="20"/>
      <c r="BXR1891" s="20"/>
      <c r="BXS1891" s="20"/>
      <c r="BXT1891" s="20"/>
      <c r="BXU1891" s="20"/>
      <c r="BXV1891" s="20"/>
      <c r="BXW1891" s="20"/>
      <c r="BXX1891" s="20"/>
      <c r="BXY1891" s="20"/>
      <c r="BXZ1891" s="20"/>
      <c r="BYA1891" s="20"/>
      <c r="BYB1891" s="20"/>
      <c r="BYC1891" s="20"/>
      <c r="BYD1891" s="20"/>
      <c r="BYE1891" s="20"/>
      <c r="BYF1891" s="20"/>
      <c r="BYG1891" s="20"/>
      <c r="BYH1891" s="20"/>
      <c r="BYI1891" s="20"/>
      <c r="BYJ1891" s="20"/>
      <c r="BYK1891" s="20"/>
      <c r="BYL1891" s="20"/>
      <c r="BYM1891" s="20"/>
      <c r="BYN1891" s="20"/>
      <c r="BYO1891" s="20"/>
      <c r="BYP1891" s="20"/>
      <c r="BYQ1891" s="20"/>
      <c r="BYR1891" s="20"/>
      <c r="BYS1891" s="20"/>
      <c r="BYT1891" s="20"/>
      <c r="BYU1891" s="20"/>
      <c r="BYV1891" s="20"/>
      <c r="BYW1891" s="20"/>
      <c r="BYX1891" s="20"/>
      <c r="BYY1891" s="20"/>
      <c r="BYZ1891" s="20"/>
      <c r="BZA1891" s="20"/>
      <c r="BZB1891" s="20"/>
      <c r="BZC1891" s="20"/>
      <c r="BZD1891" s="20"/>
      <c r="BZE1891" s="20"/>
      <c r="BZF1891" s="20"/>
      <c r="BZG1891" s="20"/>
      <c r="BZH1891" s="20"/>
      <c r="BZI1891" s="20"/>
      <c r="BZJ1891" s="20"/>
      <c r="BZK1891" s="20"/>
      <c r="BZL1891" s="20"/>
      <c r="BZM1891" s="20"/>
      <c r="BZN1891" s="20"/>
      <c r="BZO1891" s="20"/>
      <c r="BZP1891" s="20"/>
      <c r="BZQ1891" s="20"/>
      <c r="BZR1891" s="20"/>
      <c r="BZS1891" s="20"/>
      <c r="BZT1891" s="20"/>
      <c r="BZU1891" s="20"/>
      <c r="BZV1891" s="20"/>
      <c r="BZW1891" s="20"/>
      <c r="BZX1891" s="20"/>
      <c r="BZY1891" s="20"/>
      <c r="BZZ1891" s="20"/>
      <c r="CAA1891" s="20"/>
      <c r="CAB1891" s="20"/>
      <c r="CAC1891" s="20"/>
      <c r="CAD1891" s="20"/>
      <c r="CAE1891" s="20"/>
      <c r="CAF1891" s="20"/>
      <c r="CAG1891" s="20"/>
      <c r="CAH1891" s="20"/>
      <c r="CAI1891" s="20"/>
      <c r="CAJ1891" s="20"/>
      <c r="CAK1891" s="20"/>
      <c r="CAL1891" s="20"/>
      <c r="CAM1891" s="20"/>
      <c r="CAN1891" s="20"/>
      <c r="CAO1891" s="20"/>
      <c r="CAP1891" s="20"/>
      <c r="CAQ1891" s="20"/>
      <c r="CAR1891" s="20"/>
      <c r="CAS1891" s="20"/>
      <c r="CAT1891" s="20"/>
      <c r="CAU1891" s="20"/>
      <c r="CAV1891" s="20"/>
      <c r="CAW1891" s="20"/>
      <c r="CAX1891" s="20"/>
      <c r="CAY1891" s="20"/>
      <c r="CAZ1891" s="20"/>
      <c r="CBA1891" s="20"/>
      <c r="CBB1891" s="20"/>
      <c r="CBC1891" s="20"/>
      <c r="CBD1891" s="20"/>
      <c r="CBE1891" s="20"/>
      <c r="CBF1891" s="20"/>
      <c r="CBG1891" s="20"/>
      <c r="CBH1891" s="20"/>
      <c r="CBI1891" s="20"/>
      <c r="CBJ1891" s="20"/>
      <c r="CBK1891" s="20"/>
      <c r="CBL1891" s="20"/>
      <c r="CBM1891" s="20"/>
      <c r="CBN1891" s="20"/>
      <c r="CBO1891" s="20"/>
      <c r="CBP1891" s="20"/>
      <c r="CBQ1891" s="20"/>
      <c r="CBR1891" s="20"/>
      <c r="CBS1891" s="20"/>
      <c r="CBT1891" s="20"/>
      <c r="CBU1891" s="20"/>
      <c r="CBV1891" s="20"/>
      <c r="CBW1891" s="20"/>
      <c r="CBX1891" s="20"/>
      <c r="CBY1891" s="20"/>
      <c r="CBZ1891" s="20"/>
      <c r="CCA1891" s="20"/>
      <c r="CCB1891" s="20"/>
      <c r="CCC1891" s="20"/>
      <c r="CCD1891" s="20"/>
      <c r="CCE1891" s="20"/>
      <c r="CCF1891" s="20"/>
      <c r="CCG1891" s="20"/>
      <c r="CCH1891" s="20"/>
      <c r="CCI1891" s="20"/>
      <c r="CCJ1891" s="20"/>
      <c r="CCK1891" s="20"/>
      <c r="CCL1891" s="20"/>
      <c r="CCM1891" s="20"/>
      <c r="CCN1891" s="20"/>
      <c r="CCO1891" s="20"/>
      <c r="CCP1891" s="20"/>
      <c r="CCQ1891" s="20"/>
      <c r="CCR1891" s="20"/>
      <c r="CCS1891" s="20"/>
      <c r="CCT1891" s="20"/>
      <c r="CCU1891" s="20"/>
      <c r="CCV1891" s="20"/>
      <c r="CCW1891" s="20"/>
      <c r="CCX1891" s="20"/>
      <c r="CCY1891" s="20"/>
      <c r="CCZ1891" s="20"/>
      <c r="CDA1891" s="20"/>
      <c r="CDB1891" s="20"/>
      <c r="CDC1891" s="20"/>
      <c r="CDD1891" s="20"/>
      <c r="CDE1891" s="20"/>
      <c r="CDF1891" s="20"/>
      <c r="CDG1891" s="20"/>
      <c r="CDH1891" s="20"/>
      <c r="CDI1891" s="20"/>
      <c r="CDJ1891" s="20"/>
      <c r="CDK1891" s="20"/>
      <c r="CDL1891" s="20"/>
      <c r="CDM1891" s="20"/>
      <c r="CDN1891" s="20"/>
      <c r="CDO1891" s="20"/>
      <c r="CDP1891" s="20"/>
      <c r="CDQ1891" s="20"/>
      <c r="CDR1891" s="20"/>
      <c r="CDS1891" s="20"/>
      <c r="CDT1891" s="20"/>
      <c r="CDU1891" s="20"/>
      <c r="CDV1891" s="20"/>
      <c r="CDW1891" s="20"/>
      <c r="CDX1891" s="20"/>
      <c r="CDY1891" s="20"/>
      <c r="CDZ1891" s="20"/>
      <c r="CEA1891" s="20"/>
      <c r="CEB1891" s="20"/>
      <c r="CEC1891" s="20"/>
      <c r="CED1891" s="20"/>
      <c r="CEE1891" s="20"/>
      <c r="CEF1891" s="20"/>
      <c r="CEG1891" s="20"/>
      <c r="CEH1891" s="20"/>
      <c r="CEI1891" s="20"/>
      <c r="CEJ1891" s="20"/>
      <c r="CEK1891" s="20"/>
      <c r="CEL1891" s="20"/>
      <c r="CEM1891" s="20"/>
      <c r="CEN1891" s="20"/>
      <c r="CEO1891" s="20"/>
      <c r="CEP1891" s="20"/>
      <c r="CEQ1891" s="20"/>
      <c r="CER1891" s="20"/>
      <c r="CES1891" s="20"/>
      <c r="CET1891" s="20"/>
      <c r="CEU1891" s="20"/>
      <c r="CEV1891" s="20"/>
      <c r="CEW1891" s="20"/>
      <c r="CEX1891" s="20"/>
      <c r="CEY1891" s="20"/>
      <c r="CEZ1891" s="20"/>
      <c r="CFA1891" s="20"/>
      <c r="CFB1891" s="20"/>
      <c r="CFC1891" s="20"/>
      <c r="CFD1891" s="20"/>
      <c r="CFE1891" s="20"/>
      <c r="CFF1891" s="20"/>
      <c r="CFG1891" s="20"/>
      <c r="CFH1891" s="20"/>
      <c r="CFI1891" s="20"/>
      <c r="CFJ1891" s="20"/>
      <c r="CFK1891" s="20"/>
      <c r="CFL1891" s="20"/>
      <c r="CFM1891" s="20"/>
      <c r="CFN1891" s="20"/>
      <c r="CFO1891" s="20"/>
      <c r="CFP1891" s="20"/>
      <c r="CFQ1891" s="20"/>
      <c r="CFR1891" s="20"/>
      <c r="CFS1891" s="20"/>
      <c r="CFT1891" s="20"/>
      <c r="CFU1891" s="20"/>
      <c r="CFV1891" s="20"/>
      <c r="CFW1891" s="20"/>
      <c r="CFX1891" s="20"/>
      <c r="CFY1891" s="20"/>
      <c r="CFZ1891" s="20"/>
      <c r="CGA1891" s="20"/>
      <c r="CGB1891" s="20"/>
      <c r="CGC1891" s="20"/>
      <c r="CGD1891" s="20"/>
      <c r="CGE1891" s="20"/>
      <c r="CGF1891" s="20"/>
      <c r="CGG1891" s="20"/>
      <c r="CGH1891" s="20"/>
      <c r="CGI1891" s="20"/>
      <c r="CGJ1891" s="20"/>
      <c r="CGK1891" s="20"/>
      <c r="CGL1891" s="20"/>
      <c r="CGM1891" s="20"/>
      <c r="CGN1891" s="20"/>
      <c r="CGO1891" s="20"/>
      <c r="CGP1891" s="20"/>
      <c r="CGQ1891" s="20"/>
      <c r="CGR1891" s="20"/>
      <c r="CGS1891" s="20"/>
      <c r="CGT1891" s="20"/>
      <c r="CGU1891" s="20"/>
      <c r="CGV1891" s="20"/>
      <c r="CGW1891" s="20"/>
      <c r="CGX1891" s="20"/>
      <c r="CGY1891" s="20"/>
      <c r="CGZ1891" s="20"/>
      <c r="CHA1891" s="20"/>
      <c r="CHB1891" s="20"/>
      <c r="CHC1891" s="20"/>
      <c r="CHD1891" s="20"/>
      <c r="CHE1891" s="20"/>
      <c r="CHF1891" s="20"/>
      <c r="CHG1891" s="20"/>
      <c r="CHH1891" s="20"/>
      <c r="CHI1891" s="20"/>
      <c r="CHJ1891" s="20"/>
      <c r="CHK1891" s="20"/>
      <c r="CHL1891" s="20"/>
      <c r="CHM1891" s="20"/>
      <c r="CHN1891" s="20"/>
      <c r="CHO1891" s="20"/>
      <c r="CHP1891" s="20"/>
      <c r="CHQ1891" s="20"/>
      <c r="CHR1891" s="20"/>
      <c r="CHS1891" s="20"/>
      <c r="CHT1891" s="20"/>
      <c r="CHU1891" s="20"/>
      <c r="CHV1891" s="20"/>
      <c r="CHW1891" s="20"/>
      <c r="CHX1891" s="20"/>
      <c r="CHY1891" s="20"/>
      <c r="CHZ1891" s="20"/>
      <c r="CIA1891" s="20"/>
      <c r="CIB1891" s="20"/>
      <c r="CIC1891" s="20"/>
      <c r="CID1891" s="20"/>
      <c r="CIE1891" s="20"/>
      <c r="CIF1891" s="20"/>
      <c r="CIG1891" s="20"/>
      <c r="CIH1891" s="20"/>
      <c r="CII1891" s="20"/>
      <c r="CIJ1891" s="20"/>
      <c r="CIK1891" s="20"/>
      <c r="CIL1891" s="20"/>
      <c r="CIM1891" s="20"/>
      <c r="CIN1891" s="20"/>
      <c r="CIO1891" s="20"/>
      <c r="CIP1891" s="20"/>
      <c r="CIQ1891" s="20"/>
      <c r="CIR1891" s="20"/>
      <c r="CIS1891" s="20"/>
      <c r="CIT1891" s="20"/>
      <c r="CIU1891" s="20"/>
      <c r="CIV1891" s="20"/>
      <c r="CIW1891" s="20"/>
      <c r="CIX1891" s="20"/>
      <c r="CIY1891" s="20"/>
      <c r="CIZ1891" s="20"/>
      <c r="CJA1891" s="20"/>
      <c r="CJB1891" s="20"/>
      <c r="CJC1891" s="20"/>
      <c r="CJD1891" s="20"/>
      <c r="CJE1891" s="20"/>
      <c r="CJF1891" s="20"/>
      <c r="CJG1891" s="20"/>
      <c r="CJH1891" s="20"/>
      <c r="CJI1891" s="20"/>
      <c r="CJJ1891" s="20"/>
      <c r="CJK1891" s="20"/>
      <c r="CJL1891" s="20"/>
      <c r="CJM1891" s="20"/>
      <c r="CJN1891" s="20"/>
      <c r="CJO1891" s="20"/>
      <c r="CJP1891" s="20"/>
      <c r="CJQ1891" s="20"/>
      <c r="CJR1891" s="20"/>
      <c r="CJS1891" s="20"/>
      <c r="CJT1891" s="20"/>
      <c r="CJU1891" s="20"/>
      <c r="CJV1891" s="20"/>
      <c r="CJW1891" s="20"/>
      <c r="CJX1891" s="20"/>
      <c r="CJY1891" s="20"/>
      <c r="CJZ1891" s="20"/>
      <c r="CKA1891" s="20"/>
      <c r="CKB1891" s="20"/>
      <c r="CKC1891" s="20"/>
      <c r="CKD1891" s="20"/>
      <c r="CKE1891" s="20"/>
      <c r="CKF1891" s="20"/>
      <c r="CKG1891" s="20"/>
      <c r="CKH1891" s="20"/>
      <c r="CKI1891" s="20"/>
      <c r="CKJ1891" s="20"/>
      <c r="CKK1891" s="20"/>
      <c r="CKL1891" s="20"/>
      <c r="CKM1891" s="20"/>
      <c r="CKN1891" s="20"/>
      <c r="CKO1891" s="20"/>
      <c r="CKP1891" s="20"/>
      <c r="CKQ1891" s="20"/>
      <c r="CKR1891" s="20"/>
      <c r="CKS1891" s="20"/>
      <c r="CKT1891" s="20"/>
      <c r="CKU1891" s="20"/>
      <c r="CKV1891" s="20"/>
      <c r="CKW1891" s="20"/>
      <c r="CKX1891" s="20"/>
      <c r="CKY1891" s="20"/>
      <c r="CKZ1891" s="20"/>
      <c r="CLA1891" s="20"/>
      <c r="CLB1891" s="20"/>
      <c r="CLC1891" s="20"/>
      <c r="CLD1891" s="20"/>
      <c r="CLE1891" s="20"/>
      <c r="CLF1891" s="20"/>
      <c r="CLG1891" s="20"/>
      <c r="CLH1891" s="20"/>
      <c r="CLI1891" s="20"/>
      <c r="CLJ1891" s="20"/>
      <c r="CLK1891" s="20"/>
      <c r="CLL1891" s="20"/>
      <c r="CLM1891" s="20"/>
      <c r="CLN1891" s="20"/>
      <c r="CLO1891" s="20"/>
      <c r="CLP1891" s="20"/>
      <c r="CLQ1891" s="20"/>
      <c r="CLR1891" s="20"/>
      <c r="CLS1891" s="20"/>
      <c r="CLT1891" s="20"/>
      <c r="CLU1891" s="20"/>
      <c r="CLV1891" s="20"/>
      <c r="CLW1891" s="20"/>
      <c r="CLX1891" s="20"/>
      <c r="CLY1891" s="20"/>
      <c r="CLZ1891" s="20"/>
      <c r="CMA1891" s="20"/>
      <c r="CMB1891" s="20"/>
      <c r="CMC1891" s="20"/>
      <c r="CMD1891" s="20"/>
      <c r="CME1891" s="20"/>
      <c r="CMF1891" s="20"/>
      <c r="CMG1891" s="20"/>
      <c r="CMH1891" s="20"/>
      <c r="CMI1891" s="20"/>
      <c r="CMJ1891" s="20"/>
      <c r="CMK1891" s="20"/>
      <c r="CML1891" s="20"/>
      <c r="CMM1891" s="20"/>
      <c r="CMN1891" s="20"/>
      <c r="CMO1891" s="20"/>
      <c r="CMP1891" s="20"/>
      <c r="CMQ1891" s="20"/>
      <c r="CMR1891" s="20"/>
      <c r="CMS1891" s="20"/>
      <c r="CMT1891" s="20"/>
      <c r="CMU1891" s="20"/>
      <c r="CMV1891" s="20"/>
      <c r="CMW1891" s="20"/>
      <c r="CMX1891" s="20"/>
      <c r="CMY1891" s="20"/>
      <c r="CMZ1891" s="20"/>
      <c r="CNA1891" s="20"/>
      <c r="CNB1891" s="20"/>
      <c r="CNC1891" s="20"/>
      <c r="CND1891" s="20"/>
      <c r="CNE1891" s="20"/>
      <c r="CNF1891" s="20"/>
      <c r="CNG1891" s="20"/>
      <c r="CNH1891" s="20"/>
      <c r="CNI1891" s="20"/>
      <c r="CNJ1891" s="20"/>
      <c r="CNK1891" s="20"/>
      <c r="CNL1891" s="20"/>
      <c r="CNM1891" s="20"/>
      <c r="CNN1891" s="20"/>
      <c r="CNO1891" s="20"/>
      <c r="CNP1891" s="20"/>
      <c r="CNQ1891" s="20"/>
      <c r="CNR1891" s="20"/>
      <c r="CNS1891" s="20"/>
      <c r="CNT1891" s="20"/>
      <c r="CNU1891" s="20"/>
      <c r="CNV1891" s="20"/>
      <c r="CNW1891" s="20"/>
      <c r="CNX1891" s="20"/>
      <c r="CNY1891" s="20"/>
      <c r="CNZ1891" s="20"/>
      <c r="COA1891" s="20"/>
      <c r="COB1891" s="20"/>
      <c r="COC1891" s="20"/>
      <c r="COD1891" s="20"/>
      <c r="COE1891" s="20"/>
      <c r="COF1891" s="20"/>
      <c r="COG1891" s="20"/>
      <c r="COH1891" s="20"/>
      <c r="COI1891" s="20"/>
      <c r="COJ1891" s="20"/>
      <c r="COK1891" s="20"/>
      <c r="COL1891" s="20"/>
      <c r="COM1891" s="20"/>
      <c r="CON1891" s="20"/>
      <c r="COO1891" s="20"/>
      <c r="COP1891" s="20"/>
      <c r="COQ1891" s="20"/>
      <c r="COR1891" s="20"/>
      <c r="COS1891" s="20"/>
      <c r="COT1891" s="20"/>
      <c r="COU1891" s="20"/>
      <c r="COV1891" s="20"/>
      <c r="COW1891" s="20"/>
      <c r="COX1891" s="20"/>
      <c r="COY1891" s="20"/>
      <c r="COZ1891" s="20"/>
      <c r="CPA1891" s="20"/>
      <c r="CPB1891" s="20"/>
      <c r="CPC1891" s="20"/>
      <c r="CPD1891" s="20"/>
      <c r="CPE1891" s="20"/>
      <c r="CPF1891" s="20"/>
      <c r="CPG1891" s="20"/>
      <c r="CPH1891" s="20"/>
      <c r="CPI1891" s="20"/>
      <c r="CPJ1891" s="20"/>
      <c r="CPK1891" s="20"/>
      <c r="CPL1891" s="20"/>
      <c r="CPM1891" s="20"/>
      <c r="CPN1891" s="20"/>
      <c r="CPO1891" s="20"/>
      <c r="CPP1891" s="20"/>
      <c r="CPQ1891" s="20"/>
      <c r="CPR1891" s="20"/>
      <c r="CPS1891" s="20"/>
      <c r="CPT1891" s="20"/>
      <c r="CPU1891" s="20"/>
      <c r="CPV1891" s="20"/>
      <c r="CPW1891" s="20"/>
      <c r="CPX1891" s="20"/>
      <c r="CPY1891" s="20"/>
      <c r="CPZ1891" s="20"/>
      <c r="CQA1891" s="20"/>
      <c r="CQB1891" s="20"/>
      <c r="CQC1891" s="20"/>
      <c r="CQD1891" s="20"/>
      <c r="CQE1891" s="20"/>
      <c r="CQF1891" s="20"/>
      <c r="CQG1891" s="20"/>
      <c r="CQH1891" s="20"/>
      <c r="CQI1891" s="20"/>
      <c r="CQJ1891" s="20"/>
      <c r="CQK1891" s="20"/>
      <c r="CQL1891" s="20"/>
      <c r="CQM1891" s="20"/>
      <c r="CQN1891" s="20"/>
      <c r="CQO1891" s="20"/>
      <c r="CQP1891" s="20"/>
      <c r="CQQ1891" s="20"/>
      <c r="CQR1891" s="20"/>
      <c r="CQS1891" s="20"/>
      <c r="CQT1891" s="20"/>
      <c r="CQU1891" s="20"/>
      <c r="CQV1891" s="20"/>
      <c r="CQW1891" s="20"/>
      <c r="CQX1891" s="20"/>
      <c r="CQY1891" s="20"/>
      <c r="CQZ1891" s="20"/>
      <c r="CRA1891" s="20"/>
      <c r="CRB1891" s="20"/>
      <c r="CRC1891" s="20"/>
      <c r="CRD1891" s="20"/>
      <c r="CRE1891" s="20"/>
      <c r="CRF1891" s="20"/>
      <c r="CRG1891" s="20"/>
      <c r="CRH1891" s="20"/>
      <c r="CRI1891" s="20"/>
      <c r="CRJ1891" s="20"/>
      <c r="CRK1891" s="20"/>
      <c r="CRL1891" s="20"/>
      <c r="CRM1891" s="20"/>
      <c r="CRN1891" s="20"/>
      <c r="CRO1891" s="20"/>
      <c r="CRP1891" s="20"/>
      <c r="CRQ1891" s="20"/>
      <c r="CRR1891" s="20"/>
      <c r="CRS1891" s="20"/>
      <c r="CRT1891" s="20"/>
      <c r="CRU1891" s="20"/>
      <c r="CRV1891" s="20"/>
      <c r="CRW1891" s="20"/>
      <c r="CRX1891" s="20"/>
      <c r="CRY1891" s="20"/>
      <c r="CRZ1891" s="20"/>
      <c r="CSA1891" s="20"/>
      <c r="CSB1891" s="20"/>
      <c r="CSC1891" s="20"/>
      <c r="CSD1891" s="20"/>
      <c r="CSE1891" s="20"/>
      <c r="CSF1891" s="20"/>
      <c r="CSG1891" s="20"/>
      <c r="CSH1891" s="20"/>
      <c r="CSI1891" s="20"/>
      <c r="CSJ1891" s="20"/>
      <c r="CSK1891" s="20"/>
      <c r="CSL1891" s="20"/>
      <c r="CSM1891" s="20"/>
      <c r="CSN1891" s="20"/>
      <c r="CSO1891" s="20"/>
      <c r="CSP1891" s="20"/>
      <c r="CSQ1891" s="20"/>
      <c r="CSR1891" s="20"/>
      <c r="CSS1891" s="20"/>
      <c r="CST1891" s="20"/>
      <c r="CSU1891" s="20"/>
      <c r="CSV1891" s="20"/>
      <c r="CSW1891" s="20"/>
      <c r="CSX1891" s="20"/>
      <c r="CSY1891" s="20"/>
      <c r="CSZ1891" s="20"/>
      <c r="CTA1891" s="20"/>
      <c r="CTB1891" s="20"/>
      <c r="CTC1891" s="20"/>
      <c r="CTD1891" s="20"/>
      <c r="CTE1891" s="20"/>
      <c r="CTF1891" s="20"/>
      <c r="CTG1891" s="20"/>
      <c r="CTH1891" s="20"/>
      <c r="CTI1891" s="20"/>
      <c r="CTJ1891" s="20"/>
      <c r="CTK1891" s="20"/>
      <c r="CTL1891" s="20"/>
      <c r="CTM1891" s="20"/>
      <c r="CTN1891" s="20"/>
      <c r="CTO1891" s="20"/>
      <c r="CTP1891" s="20"/>
      <c r="CTQ1891" s="20"/>
      <c r="CTR1891" s="20"/>
      <c r="CTS1891" s="20"/>
      <c r="CTT1891" s="20"/>
      <c r="CTU1891" s="20"/>
      <c r="CTV1891" s="20"/>
      <c r="CTW1891" s="20"/>
      <c r="CTX1891" s="20"/>
      <c r="CTY1891" s="20"/>
      <c r="CTZ1891" s="20"/>
      <c r="CUA1891" s="20"/>
      <c r="CUB1891" s="20"/>
      <c r="CUC1891" s="20"/>
      <c r="CUD1891" s="20"/>
      <c r="CUE1891" s="20"/>
      <c r="CUF1891" s="20"/>
      <c r="CUG1891" s="20"/>
      <c r="CUH1891" s="20"/>
      <c r="CUI1891" s="20"/>
      <c r="CUJ1891" s="20"/>
      <c r="CUK1891" s="20"/>
      <c r="CUL1891" s="20"/>
      <c r="CUM1891" s="20"/>
      <c r="CUN1891" s="20"/>
      <c r="CUO1891" s="20"/>
      <c r="CUP1891" s="20"/>
      <c r="CUQ1891" s="20"/>
      <c r="CUR1891" s="20"/>
      <c r="CUS1891" s="20"/>
      <c r="CUT1891" s="20"/>
      <c r="CUU1891" s="20"/>
      <c r="CUV1891" s="20"/>
      <c r="CUW1891" s="20"/>
      <c r="CUX1891" s="20"/>
      <c r="CUY1891" s="20"/>
      <c r="CUZ1891" s="20"/>
      <c r="CVA1891" s="20"/>
      <c r="CVB1891" s="20"/>
      <c r="CVC1891" s="20"/>
      <c r="CVD1891" s="20"/>
      <c r="CVE1891" s="20"/>
      <c r="CVF1891" s="20"/>
      <c r="CVG1891" s="20"/>
      <c r="CVH1891" s="20"/>
      <c r="CVI1891" s="20"/>
      <c r="CVJ1891" s="20"/>
      <c r="CVK1891" s="20"/>
      <c r="CVL1891" s="20"/>
      <c r="CVM1891" s="20"/>
      <c r="CVN1891" s="20"/>
      <c r="CVO1891" s="20"/>
      <c r="CVP1891" s="20"/>
      <c r="CVQ1891" s="20"/>
      <c r="CVR1891" s="20"/>
      <c r="CVS1891" s="20"/>
      <c r="CVT1891" s="20"/>
      <c r="CVU1891" s="20"/>
      <c r="CVV1891" s="20"/>
      <c r="CVW1891" s="20"/>
      <c r="CVX1891" s="20"/>
      <c r="CVY1891" s="20"/>
      <c r="CVZ1891" s="20"/>
      <c r="CWA1891" s="20"/>
      <c r="CWB1891" s="20"/>
      <c r="CWC1891" s="20"/>
      <c r="CWD1891" s="20"/>
      <c r="CWE1891" s="20"/>
      <c r="CWF1891" s="20"/>
      <c r="CWG1891" s="20"/>
      <c r="CWH1891" s="20"/>
      <c r="CWI1891" s="20"/>
      <c r="CWJ1891" s="20"/>
      <c r="CWK1891" s="20"/>
      <c r="CWL1891" s="20"/>
      <c r="CWM1891" s="20"/>
      <c r="CWN1891" s="20"/>
      <c r="CWO1891" s="20"/>
      <c r="CWP1891" s="20"/>
      <c r="CWQ1891" s="20"/>
      <c r="CWR1891" s="20"/>
      <c r="CWS1891" s="20"/>
      <c r="CWT1891" s="20"/>
      <c r="CWU1891" s="20"/>
      <c r="CWV1891" s="20"/>
      <c r="CWW1891" s="20"/>
      <c r="CWX1891" s="20"/>
      <c r="CWY1891" s="20"/>
      <c r="CWZ1891" s="20"/>
      <c r="CXA1891" s="20"/>
      <c r="CXB1891" s="20"/>
      <c r="CXC1891" s="20"/>
      <c r="CXD1891" s="20"/>
      <c r="CXE1891" s="20"/>
      <c r="CXF1891" s="20"/>
      <c r="CXG1891" s="20"/>
      <c r="CXH1891" s="20"/>
      <c r="CXI1891" s="20"/>
      <c r="CXJ1891" s="20"/>
      <c r="CXK1891" s="20"/>
      <c r="CXL1891" s="20"/>
      <c r="CXM1891" s="20"/>
      <c r="CXN1891" s="20"/>
      <c r="CXO1891" s="20"/>
      <c r="CXP1891" s="20"/>
      <c r="CXQ1891" s="20"/>
      <c r="CXR1891" s="20"/>
      <c r="CXS1891" s="20"/>
      <c r="CXT1891" s="20"/>
      <c r="CXU1891" s="20"/>
      <c r="CXV1891" s="20"/>
      <c r="CXW1891" s="20"/>
      <c r="CXX1891" s="20"/>
      <c r="CXY1891" s="20"/>
      <c r="CXZ1891" s="20"/>
      <c r="CYA1891" s="20"/>
      <c r="CYB1891" s="20"/>
      <c r="CYC1891" s="20"/>
      <c r="CYD1891" s="20"/>
      <c r="CYE1891" s="20"/>
      <c r="CYF1891" s="20"/>
      <c r="CYG1891" s="20"/>
      <c r="CYH1891" s="20"/>
      <c r="CYI1891" s="20"/>
      <c r="CYJ1891" s="20"/>
      <c r="CYK1891" s="20"/>
      <c r="CYL1891" s="20"/>
      <c r="CYM1891" s="20"/>
      <c r="CYN1891" s="20"/>
      <c r="CYO1891" s="20"/>
      <c r="CYP1891" s="20"/>
      <c r="CYQ1891" s="20"/>
      <c r="CYR1891" s="20"/>
      <c r="CYS1891" s="20"/>
      <c r="CYT1891" s="20"/>
      <c r="CYU1891" s="20"/>
      <c r="CYV1891" s="20"/>
      <c r="CYW1891" s="20"/>
      <c r="CYX1891" s="20"/>
      <c r="CYY1891" s="20"/>
      <c r="CYZ1891" s="20"/>
      <c r="CZA1891" s="20"/>
      <c r="CZB1891" s="20"/>
      <c r="CZC1891" s="20"/>
      <c r="CZD1891" s="20"/>
      <c r="CZE1891" s="20"/>
      <c r="CZF1891" s="20"/>
      <c r="CZG1891" s="20"/>
      <c r="CZH1891" s="20"/>
      <c r="CZI1891" s="20"/>
      <c r="CZJ1891" s="20"/>
      <c r="CZK1891" s="20"/>
      <c r="CZL1891" s="20"/>
      <c r="CZM1891" s="20"/>
      <c r="CZN1891" s="20"/>
      <c r="CZO1891" s="20"/>
      <c r="CZP1891" s="20"/>
      <c r="CZQ1891" s="20"/>
      <c r="CZR1891" s="20"/>
      <c r="CZS1891" s="20"/>
      <c r="CZT1891" s="20"/>
      <c r="CZU1891" s="20"/>
      <c r="CZV1891" s="20"/>
      <c r="CZW1891" s="20"/>
      <c r="CZX1891" s="20"/>
      <c r="CZY1891" s="20"/>
      <c r="CZZ1891" s="20"/>
      <c r="DAA1891" s="20"/>
      <c r="DAB1891" s="20"/>
      <c r="DAC1891" s="20"/>
      <c r="DAD1891" s="20"/>
      <c r="DAE1891" s="20"/>
      <c r="DAF1891" s="20"/>
      <c r="DAG1891" s="20"/>
      <c r="DAH1891" s="20"/>
      <c r="DAI1891" s="20"/>
      <c r="DAJ1891" s="20"/>
      <c r="DAK1891" s="20"/>
      <c r="DAL1891" s="20"/>
      <c r="DAM1891" s="20"/>
      <c r="DAN1891" s="20"/>
      <c r="DAO1891" s="20"/>
      <c r="DAP1891" s="20"/>
      <c r="DAQ1891" s="20"/>
      <c r="DAR1891" s="20"/>
      <c r="DAS1891" s="20"/>
      <c r="DAT1891" s="20"/>
      <c r="DAU1891" s="20"/>
      <c r="DAV1891" s="20"/>
      <c r="DAW1891" s="20"/>
      <c r="DAX1891" s="20"/>
      <c r="DAY1891" s="20"/>
      <c r="DAZ1891" s="20"/>
      <c r="DBA1891" s="20"/>
      <c r="DBB1891" s="20"/>
      <c r="DBC1891" s="20"/>
      <c r="DBD1891" s="20"/>
      <c r="DBE1891" s="20"/>
      <c r="DBF1891" s="20"/>
      <c r="DBG1891" s="20"/>
      <c r="DBH1891" s="20"/>
      <c r="DBI1891" s="20"/>
      <c r="DBJ1891" s="20"/>
      <c r="DBK1891" s="20"/>
      <c r="DBL1891" s="20"/>
      <c r="DBM1891" s="20"/>
      <c r="DBN1891" s="20"/>
      <c r="DBO1891" s="20"/>
      <c r="DBP1891" s="20"/>
      <c r="DBQ1891" s="20"/>
      <c r="DBR1891" s="20"/>
      <c r="DBS1891" s="20"/>
      <c r="DBT1891" s="20"/>
      <c r="DBU1891" s="20"/>
      <c r="DBV1891" s="20"/>
      <c r="DBW1891" s="20"/>
      <c r="DBX1891" s="20"/>
      <c r="DBY1891" s="20"/>
      <c r="DBZ1891" s="20"/>
      <c r="DCA1891" s="20"/>
      <c r="DCB1891" s="20"/>
      <c r="DCC1891" s="20"/>
      <c r="DCD1891" s="20"/>
      <c r="DCE1891" s="20"/>
      <c r="DCF1891" s="20"/>
      <c r="DCG1891" s="20"/>
      <c r="DCH1891" s="20"/>
      <c r="DCI1891" s="20"/>
      <c r="DCJ1891" s="20"/>
      <c r="DCK1891" s="20"/>
      <c r="DCL1891" s="20"/>
      <c r="DCM1891" s="20"/>
      <c r="DCN1891" s="20"/>
      <c r="DCO1891" s="20"/>
      <c r="DCP1891" s="20"/>
      <c r="DCQ1891" s="20"/>
      <c r="DCR1891" s="20"/>
      <c r="DCS1891" s="20"/>
      <c r="DCT1891" s="20"/>
      <c r="DCU1891" s="20"/>
      <c r="DCV1891" s="20"/>
      <c r="DCW1891" s="20"/>
      <c r="DCX1891" s="20"/>
      <c r="DCY1891" s="20"/>
      <c r="DCZ1891" s="20"/>
      <c r="DDA1891" s="20"/>
      <c r="DDB1891" s="20"/>
      <c r="DDC1891" s="20"/>
      <c r="DDD1891" s="20"/>
      <c r="DDE1891" s="20"/>
      <c r="DDF1891" s="20"/>
      <c r="DDG1891" s="20"/>
      <c r="DDH1891" s="20"/>
      <c r="DDI1891" s="20"/>
      <c r="DDJ1891" s="20"/>
      <c r="DDK1891" s="20"/>
      <c r="DDL1891" s="20"/>
      <c r="DDM1891" s="20"/>
      <c r="DDN1891" s="20"/>
      <c r="DDO1891" s="20"/>
      <c r="DDP1891" s="20"/>
      <c r="DDQ1891" s="20"/>
      <c r="DDR1891" s="20"/>
      <c r="DDS1891" s="20"/>
      <c r="DDT1891" s="20"/>
      <c r="DDU1891" s="20"/>
      <c r="DDV1891" s="20"/>
      <c r="DDW1891" s="20"/>
      <c r="DDX1891" s="20"/>
      <c r="DDY1891" s="20"/>
      <c r="DDZ1891" s="20"/>
      <c r="DEA1891" s="20"/>
      <c r="DEB1891" s="20"/>
      <c r="DEC1891" s="20"/>
      <c r="DED1891" s="20"/>
      <c r="DEE1891" s="20"/>
      <c r="DEF1891" s="20"/>
      <c r="DEG1891" s="20"/>
      <c r="DEH1891" s="20"/>
      <c r="DEI1891" s="20"/>
      <c r="DEJ1891" s="20"/>
      <c r="DEK1891" s="20"/>
      <c r="DEL1891" s="20"/>
      <c r="DEM1891" s="20"/>
      <c r="DEN1891" s="20"/>
      <c r="DEO1891" s="20"/>
      <c r="DEP1891" s="20"/>
      <c r="DEQ1891" s="20"/>
      <c r="DER1891" s="20"/>
      <c r="DES1891" s="20"/>
      <c r="DET1891" s="20"/>
      <c r="DEU1891" s="20"/>
      <c r="DEV1891" s="20"/>
      <c r="DEW1891" s="20"/>
      <c r="DEX1891" s="20"/>
      <c r="DEY1891" s="20"/>
      <c r="DEZ1891" s="20"/>
      <c r="DFA1891" s="20"/>
      <c r="DFB1891" s="20"/>
      <c r="DFC1891" s="20"/>
      <c r="DFD1891" s="20"/>
      <c r="DFE1891" s="20"/>
      <c r="DFF1891" s="20"/>
      <c r="DFG1891" s="20"/>
      <c r="DFH1891" s="20"/>
      <c r="DFI1891" s="20"/>
      <c r="DFJ1891" s="20"/>
      <c r="DFK1891" s="20"/>
      <c r="DFL1891" s="20"/>
      <c r="DFM1891" s="20"/>
      <c r="DFN1891" s="20"/>
      <c r="DFO1891" s="20"/>
      <c r="DFP1891" s="20"/>
      <c r="DFQ1891" s="20"/>
      <c r="DFR1891" s="20"/>
      <c r="DFS1891" s="20"/>
      <c r="DFT1891" s="20"/>
      <c r="DFU1891" s="20"/>
      <c r="DFV1891" s="20"/>
      <c r="DFW1891" s="20"/>
      <c r="DFX1891" s="20"/>
      <c r="DFY1891" s="20"/>
      <c r="DFZ1891" s="20"/>
      <c r="DGA1891" s="20"/>
      <c r="DGB1891" s="20"/>
      <c r="DGC1891" s="20"/>
      <c r="DGD1891" s="20"/>
      <c r="DGE1891" s="20"/>
      <c r="DGF1891" s="20"/>
      <c r="DGG1891" s="20"/>
      <c r="DGH1891" s="20"/>
      <c r="DGI1891" s="20"/>
      <c r="DGJ1891" s="20"/>
      <c r="DGK1891" s="20"/>
      <c r="DGL1891" s="20"/>
      <c r="DGM1891" s="20"/>
      <c r="DGN1891" s="20"/>
      <c r="DGO1891" s="20"/>
      <c r="DGP1891" s="20"/>
      <c r="DGQ1891" s="20"/>
      <c r="DGR1891" s="20"/>
      <c r="DGS1891" s="20"/>
      <c r="DGT1891" s="20"/>
      <c r="DGU1891" s="20"/>
      <c r="DGV1891" s="20"/>
      <c r="DGW1891" s="20"/>
      <c r="DGX1891" s="20"/>
      <c r="DGY1891" s="20"/>
      <c r="DGZ1891" s="20"/>
      <c r="DHA1891" s="20"/>
      <c r="DHB1891" s="20"/>
      <c r="DHC1891" s="20"/>
      <c r="DHD1891" s="20"/>
      <c r="DHE1891" s="20"/>
      <c r="DHF1891" s="20"/>
      <c r="DHG1891" s="20"/>
      <c r="DHH1891" s="20"/>
      <c r="DHI1891" s="20"/>
      <c r="DHJ1891" s="20"/>
      <c r="DHK1891" s="20"/>
      <c r="DHL1891" s="20"/>
      <c r="DHM1891" s="20"/>
      <c r="DHN1891" s="20"/>
      <c r="DHO1891" s="20"/>
      <c r="DHP1891" s="20"/>
      <c r="DHQ1891" s="20"/>
      <c r="DHR1891" s="20"/>
      <c r="DHS1891" s="20"/>
      <c r="DHT1891" s="20"/>
      <c r="DHU1891" s="20"/>
      <c r="DHV1891" s="20"/>
      <c r="DHW1891" s="20"/>
      <c r="DHX1891" s="20"/>
      <c r="DHY1891" s="20"/>
      <c r="DHZ1891" s="20"/>
      <c r="DIA1891" s="20"/>
      <c r="DIB1891" s="20"/>
      <c r="DIC1891" s="20"/>
      <c r="DID1891" s="20"/>
      <c r="DIE1891" s="20"/>
      <c r="DIF1891" s="20"/>
      <c r="DIG1891" s="20"/>
      <c r="DIH1891" s="20"/>
      <c r="DII1891" s="20"/>
      <c r="DIJ1891" s="20"/>
      <c r="DIK1891" s="20"/>
      <c r="DIL1891" s="20"/>
      <c r="DIM1891" s="20"/>
      <c r="DIN1891" s="20"/>
      <c r="DIO1891" s="20"/>
      <c r="DIP1891" s="20"/>
      <c r="DIQ1891" s="20"/>
      <c r="DIR1891" s="20"/>
      <c r="DIS1891" s="20"/>
      <c r="DIT1891" s="20"/>
      <c r="DIU1891" s="20"/>
      <c r="DIV1891" s="20"/>
      <c r="DIW1891" s="20"/>
      <c r="DIX1891" s="20"/>
      <c r="DIY1891" s="20"/>
      <c r="DIZ1891" s="20"/>
      <c r="DJA1891" s="20"/>
      <c r="DJB1891" s="20"/>
      <c r="DJC1891" s="20"/>
      <c r="DJD1891" s="20"/>
      <c r="DJE1891" s="20"/>
      <c r="DJF1891" s="20"/>
      <c r="DJG1891" s="20"/>
      <c r="DJH1891" s="20"/>
      <c r="DJI1891" s="20"/>
      <c r="DJJ1891" s="20"/>
      <c r="DJK1891" s="20"/>
      <c r="DJL1891" s="20"/>
      <c r="DJM1891" s="20"/>
      <c r="DJN1891" s="20"/>
      <c r="DJO1891" s="20"/>
      <c r="DJP1891" s="20"/>
      <c r="DJQ1891" s="20"/>
      <c r="DJR1891" s="20"/>
      <c r="DJS1891" s="20"/>
      <c r="DJT1891" s="20"/>
      <c r="DJU1891" s="20"/>
      <c r="DJV1891" s="20"/>
      <c r="DJW1891" s="20"/>
      <c r="DJX1891" s="20"/>
      <c r="DJY1891" s="20"/>
      <c r="DJZ1891" s="20"/>
      <c r="DKA1891" s="20"/>
      <c r="DKB1891" s="20"/>
      <c r="DKC1891" s="20"/>
      <c r="DKD1891" s="20"/>
      <c r="DKE1891" s="20"/>
      <c r="DKF1891" s="20"/>
      <c r="DKG1891" s="20"/>
      <c r="DKH1891" s="20"/>
      <c r="DKI1891" s="20"/>
      <c r="DKJ1891" s="20"/>
      <c r="DKK1891" s="20"/>
      <c r="DKL1891" s="20"/>
      <c r="DKM1891" s="20"/>
      <c r="DKN1891" s="20"/>
      <c r="DKO1891" s="20"/>
      <c r="DKP1891" s="20"/>
      <c r="DKQ1891" s="20"/>
      <c r="DKR1891" s="20"/>
      <c r="DKS1891" s="20"/>
      <c r="DKT1891" s="20"/>
      <c r="DKU1891" s="20"/>
      <c r="DKV1891" s="20"/>
      <c r="DKW1891" s="20"/>
      <c r="DKX1891" s="20"/>
      <c r="DKY1891" s="20"/>
      <c r="DKZ1891" s="20"/>
      <c r="DLA1891" s="20"/>
      <c r="DLB1891" s="20"/>
      <c r="DLC1891" s="20"/>
      <c r="DLD1891" s="20"/>
      <c r="DLE1891" s="20"/>
      <c r="DLF1891" s="20"/>
      <c r="DLG1891" s="20"/>
      <c r="DLH1891" s="20"/>
      <c r="DLI1891" s="20"/>
      <c r="DLJ1891" s="20"/>
      <c r="DLK1891" s="20"/>
      <c r="DLL1891" s="20"/>
      <c r="DLM1891" s="20"/>
      <c r="DLN1891" s="20"/>
      <c r="DLO1891" s="20"/>
      <c r="DLP1891" s="20"/>
      <c r="DLQ1891" s="20"/>
      <c r="DLR1891" s="20"/>
      <c r="DLS1891" s="20"/>
      <c r="DLT1891" s="20"/>
      <c r="DLU1891" s="20"/>
      <c r="DLV1891" s="20"/>
      <c r="DLW1891" s="20"/>
      <c r="DLX1891" s="20"/>
      <c r="DLY1891" s="20"/>
      <c r="DLZ1891" s="20"/>
      <c r="DMA1891" s="20"/>
      <c r="DMB1891" s="20"/>
      <c r="DMC1891" s="20"/>
      <c r="DMD1891" s="20"/>
      <c r="DME1891" s="20"/>
      <c r="DMF1891" s="20"/>
      <c r="DMG1891" s="20"/>
      <c r="DMH1891" s="20"/>
      <c r="DMI1891" s="20"/>
      <c r="DMJ1891" s="20"/>
      <c r="DMK1891" s="20"/>
      <c r="DML1891" s="20"/>
      <c r="DMM1891" s="20"/>
      <c r="DMN1891" s="20"/>
      <c r="DMO1891" s="20"/>
      <c r="DMP1891" s="20"/>
      <c r="DMQ1891" s="20"/>
      <c r="DMR1891" s="20"/>
      <c r="DMS1891" s="20"/>
      <c r="DMT1891" s="20"/>
      <c r="DMU1891" s="20"/>
      <c r="DMV1891" s="20"/>
      <c r="DMW1891" s="20"/>
      <c r="DMX1891" s="20"/>
      <c r="DMY1891" s="20"/>
      <c r="DMZ1891" s="20"/>
      <c r="DNA1891" s="20"/>
      <c r="DNB1891" s="20"/>
      <c r="DNC1891" s="20"/>
      <c r="DND1891" s="20"/>
      <c r="DNE1891" s="20"/>
      <c r="DNF1891" s="20"/>
      <c r="DNG1891" s="20"/>
      <c r="DNH1891" s="20"/>
      <c r="DNI1891" s="20"/>
      <c r="DNJ1891" s="20"/>
      <c r="DNK1891" s="20"/>
      <c r="DNL1891" s="20"/>
      <c r="DNM1891" s="20"/>
      <c r="DNN1891" s="20"/>
      <c r="DNO1891" s="20"/>
      <c r="DNP1891" s="20"/>
      <c r="DNQ1891" s="20"/>
      <c r="DNR1891" s="20"/>
      <c r="DNS1891" s="20"/>
      <c r="DNT1891" s="20"/>
      <c r="DNU1891" s="20"/>
      <c r="DNV1891" s="20"/>
      <c r="DNW1891" s="20"/>
      <c r="DNX1891" s="20"/>
      <c r="DNY1891" s="20"/>
      <c r="DNZ1891" s="20"/>
      <c r="DOA1891" s="20"/>
      <c r="DOB1891" s="20"/>
      <c r="DOC1891" s="20"/>
      <c r="DOD1891" s="20"/>
      <c r="DOE1891" s="20"/>
      <c r="DOF1891" s="20"/>
      <c r="DOG1891" s="20"/>
      <c r="DOH1891" s="20"/>
      <c r="DOI1891" s="20"/>
      <c r="DOJ1891" s="20"/>
      <c r="DOK1891" s="20"/>
      <c r="DOL1891" s="20"/>
      <c r="DOM1891" s="20"/>
      <c r="DON1891" s="20"/>
      <c r="DOO1891" s="20"/>
      <c r="DOP1891" s="20"/>
      <c r="DOQ1891" s="20"/>
      <c r="DOR1891" s="20"/>
      <c r="DOS1891" s="20"/>
      <c r="DOT1891" s="20"/>
      <c r="DOU1891" s="20"/>
      <c r="DOV1891" s="20"/>
      <c r="DOW1891" s="20"/>
      <c r="DOX1891" s="20"/>
      <c r="DOY1891" s="20"/>
      <c r="DOZ1891" s="20"/>
      <c r="DPA1891" s="20"/>
      <c r="DPB1891" s="20"/>
      <c r="DPC1891" s="20"/>
      <c r="DPD1891" s="20"/>
      <c r="DPE1891" s="20"/>
      <c r="DPF1891" s="20"/>
      <c r="DPG1891" s="20"/>
      <c r="DPH1891" s="20"/>
      <c r="DPI1891" s="20"/>
      <c r="DPJ1891" s="20"/>
      <c r="DPK1891" s="20"/>
      <c r="DPL1891" s="20"/>
      <c r="DPM1891" s="20"/>
      <c r="DPN1891" s="20"/>
      <c r="DPO1891" s="20"/>
      <c r="DPP1891" s="20"/>
      <c r="DPQ1891" s="20"/>
      <c r="DPR1891" s="20"/>
      <c r="DPS1891" s="20"/>
      <c r="DPT1891" s="20"/>
      <c r="DPU1891" s="20"/>
      <c r="DPV1891" s="20"/>
      <c r="DPW1891" s="20"/>
      <c r="DPX1891" s="20"/>
      <c r="DPY1891" s="20"/>
      <c r="DPZ1891" s="20"/>
      <c r="DQA1891" s="20"/>
      <c r="DQB1891" s="20"/>
      <c r="DQC1891" s="20"/>
      <c r="DQD1891" s="20"/>
      <c r="DQE1891" s="20"/>
      <c r="DQF1891" s="20"/>
      <c r="DQG1891" s="20"/>
      <c r="DQH1891" s="20"/>
      <c r="DQI1891" s="20"/>
      <c r="DQJ1891" s="20"/>
      <c r="DQK1891" s="20"/>
      <c r="DQL1891" s="20"/>
      <c r="DQM1891" s="20"/>
      <c r="DQN1891" s="20"/>
      <c r="DQO1891" s="20"/>
      <c r="DQP1891" s="20"/>
      <c r="DQQ1891" s="20"/>
      <c r="DQR1891" s="20"/>
      <c r="DQS1891" s="20"/>
      <c r="DQT1891" s="20"/>
      <c r="DQU1891" s="20"/>
      <c r="DQV1891" s="20"/>
      <c r="DQW1891" s="20"/>
      <c r="DQX1891" s="20"/>
      <c r="DQY1891" s="20"/>
      <c r="DQZ1891" s="20"/>
      <c r="DRA1891" s="20"/>
      <c r="DRB1891" s="20"/>
      <c r="DRC1891" s="20"/>
      <c r="DRD1891" s="20"/>
      <c r="DRE1891" s="20"/>
      <c r="DRF1891" s="20"/>
      <c r="DRG1891" s="20"/>
      <c r="DRH1891" s="20"/>
      <c r="DRI1891" s="20"/>
      <c r="DRJ1891" s="20"/>
      <c r="DRK1891" s="20"/>
      <c r="DRL1891" s="20"/>
      <c r="DRM1891" s="20"/>
      <c r="DRN1891" s="20"/>
      <c r="DRO1891" s="20"/>
      <c r="DRP1891" s="20"/>
      <c r="DRQ1891" s="20"/>
      <c r="DRR1891" s="20"/>
      <c r="DRS1891" s="20"/>
      <c r="DRT1891" s="20"/>
      <c r="DRU1891" s="20"/>
      <c r="DRV1891" s="20"/>
      <c r="DRW1891" s="20"/>
      <c r="DRX1891" s="20"/>
      <c r="DRY1891" s="20"/>
      <c r="DRZ1891" s="20"/>
      <c r="DSA1891" s="20"/>
      <c r="DSB1891" s="20"/>
      <c r="DSC1891" s="20"/>
      <c r="DSD1891" s="20"/>
      <c r="DSE1891" s="20"/>
      <c r="DSF1891" s="20"/>
      <c r="DSG1891" s="20"/>
      <c r="DSH1891" s="20"/>
      <c r="DSI1891" s="20"/>
      <c r="DSJ1891" s="20"/>
      <c r="DSK1891" s="20"/>
      <c r="DSL1891" s="20"/>
      <c r="DSM1891" s="20"/>
      <c r="DSN1891" s="20"/>
      <c r="DSO1891" s="20"/>
      <c r="DSP1891" s="20"/>
      <c r="DSQ1891" s="20"/>
      <c r="DSR1891" s="20"/>
      <c r="DSS1891" s="20"/>
      <c r="DST1891" s="20"/>
      <c r="DSU1891" s="20"/>
      <c r="DSV1891" s="20"/>
      <c r="DSW1891" s="20"/>
      <c r="DSX1891" s="20"/>
      <c r="DSY1891" s="20"/>
      <c r="DSZ1891" s="20"/>
      <c r="DTA1891" s="20"/>
      <c r="DTB1891" s="20"/>
      <c r="DTC1891" s="20"/>
      <c r="DTD1891" s="20"/>
      <c r="DTE1891" s="20"/>
      <c r="DTF1891" s="20"/>
      <c r="DTG1891" s="20"/>
      <c r="DTH1891" s="20"/>
      <c r="DTI1891" s="20"/>
      <c r="DTJ1891" s="20"/>
      <c r="DTK1891" s="20"/>
      <c r="DTL1891" s="20"/>
      <c r="DTM1891" s="20"/>
      <c r="DTN1891" s="20"/>
      <c r="DTO1891" s="20"/>
      <c r="DTP1891" s="20"/>
      <c r="DTQ1891" s="20"/>
      <c r="DTR1891" s="20"/>
      <c r="DTS1891" s="20"/>
      <c r="DTT1891" s="20"/>
      <c r="DTU1891" s="20"/>
      <c r="DTV1891" s="20"/>
      <c r="DTW1891" s="20"/>
      <c r="DTX1891" s="20"/>
      <c r="DTY1891" s="20"/>
      <c r="DTZ1891" s="20"/>
      <c r="DUA1891" s="20"/>
      <c r="DUB1891" s="20"/>
      <c r="DUC1891" s="20"/>
      <c r="DUD1891" s="20"/>
      <c r="DUE1891" s="20"/>
      <c r="DUF1891" s="20"/>
      <c r="DUG1891" s="20"/>
      <c r="DUH1891" s="20"/>
      <c r="DUI1891" s="20"/>
      <c r="DUJ1891" s="20"/>
      <c r="DUK1891" s="20"/>
      <c r="DUL1891" s="20"/>
      <c r="DUM1891" s="20"/>
      <c r="DUN1891" s="20"/>
      <c r="DUO1891" s="20"/>
      <c r="DUP1891" s="20"/>
      <c r="DUQ1891" s="20"/>
      <c r="DUR1891" s="20"/>
      <c r="DUS1891" s="20"/>
      <c r="DUT1891" s="20"/>
      <c r="DUU1891" s="20"/>
      <c r="DUV1891" s="20"/>
      <c r="DUW1891" s="20"/>
      <c r="DUX1891" s="20"/>
      <c r="DUY1891" s="20"/>
      <c r="DUZ1891" s="20"/>
      <c r="DVA1891" s="20"/>
      <c r="DVB1891" s="20"/>
      <c r="DVC1891" s="20"/>
      <c r="DVD1891" s="20"/>
      <c r="DVE1891" s="20"/>
      <c r="DVF1891" s="20"/>
      <c r="DVG1891" s="20"/>
      <c r="DVH1891" s="20"/>
      <c r="DVI1891" s="20"/>
      <c r="DVJ1891" s="20"/>
      <c r="DVK1891" s="20"/>
      <c r="DVL1891" s="20"/>
      <c r="DVM1891" s="20"/>
      <c r="DVN1891" s="20"/>
      <c r="DVO1891" s="20"/>
      <c r="DVP1891" s="20"/>
      <c r="DVQ1891" s="20"/>
      <c r="DVR1891" s="20"/>
      <c r="DVS1891" s="20"/>
      <c r="DVT1891" s="20"/>
      <c r="DVU1891" s="20"/>
      <c r="DVV1891" s="20"/>
      <c r="DVW1891" s="20"/>
      <c r="DVX1891" s="20"/>
      <c r="DVY1891" s="20"/>
      <c r="DVZ1891" s="20"/>
      <c r="DWA1891" s="20"/>
      <c r="DWB1891" s="20"/>
      <c r="DWC1891" s="20"/>
      <c r="DWD1891" s="20"/>
      <c r="DWE1891" s="20"/>
      <c r="DWF1891" s="20"/>
      <c r="DWG1891" s="20"/>
      <c r="DWH1891" s="20"/>
      <c r="DWI1891" s="20"/>
      <c r="DWJ1891" s="20"/>
      <c r="DWK1891" s="20"/>
      <c r="DWL1891" s="20"/>
      <c r="DWM1891" s="20"/>
      <c r="DWN1891" s="20"/>
      <c r="DWO1891" s="20"/>
      <c r="DWP1891" s="20"/>
      <c r="DWQ1891" s="20"/>
      <c r="DWR1891" s="20"/>
      <c r="DWS1891" s="20"/>
      <c r="DWT1891" s="20"/>
      <c r="DWU1891" s="20"/>
      <c r="DWV1891" s="20"/>
      <c r="DWW1891" s="20"/>
      <c r="DWX1891" s="20"/>
      <c r="DWY1891" s="20"/>
      <c r="DWZ1891" s="20"/>
      <c r="DXA1891" s="20"/>
      <c r="DXB1891" s="20"/>
      <c r="DXC1891" s="20"/>
      <c r="DXD1891" s="20"/>
      <c r="DXE1891" s="20"/>
      <c r="DXF1891" s="20"/>
      <c r="DXG1891" s="20"/>
      <c r="DXH1891" s="20"/>
      <c r="DXI1891" s="20"/>
      <c r="DXJ1891" s="20"/>
      <c r="DXK1891" s="20"/>
      <c r="DXL1891" s="20"/>
      <c r="DXM1891" s="20"/>
      <c r="DXN1891" s="20"/>
      <c r="DXO1891" s="20"/>
      <c r="DXP1891" s="20"/>
      <c r="DXQ1891" s="20"/>
      <c r="DXR1891" s="20"/>
      <c r="DXS1891" s="20"/>
      <c r="DXT1891" s="20"/>
      <c r="DXU1891" s="20"/>
      <c r="DXV1891" s="20"/>
      <c r="DXW1891" s="20"/>
      <c r="DXX1891" s="20"/>
      <c r="DXY1891" s="20"/>
      <c r="DXZ1891" s="20"/>
      <c r="DYA1891" s="20"/>
      <c r="DYB1891" s="20"/>
      <c r="DYC1891" s="20"/>
      <c r="DYD1891" s="20"/>
      <c r="DYE1891" s="20"/>
      <c r="DYF1891" s="20"/>
      <c r="DYG1891" s="20"/>
      <c r="DYH1891" s="20"/>
      <c r="DYI1891" s="20"/>
      <c r="DYJ1891" s="20"/>
      <c r="DYK1891" s="20"/>
      <c r="DYL1891" s="20"/>
      <c r="DYM1891" s="20"/>
      <c r="DYN1891" s="20"/>
      <c r="DYO1891" s="20"/>
      <c r="DYP1891" s="20"/>
      <c r="DYQ1891" s="20"/>
      <c r="DYR1891" s="20"/>
      <c r="DYS1891" s="20"/>
      <c r="DYT1891" s="20"/>
      <c r="DYU1891" s="20"/>
      <c r="DYV1891" s="20"/>
      <c r="DYW1891" s="20"/>
      <c r="DYX1891" s="20"/>
      <c r="DYY1891" s="20"/>
      <c r="DYZ1891" s="20"/>
      <c r="DZA1891" s="20"/>
      <c r="DZB1891" s="20"/>
      <c r="DZC1891" s="20"/>
      <c r="DZD1891" s="20"/>
      <c r="DZE1891" s="20"/>
      <c r="DZF1891" s="20"/>
      <c r="DZG1891" s="20"/>
      <c r="DZH1891" s="20"/>
      <c r="DZI1891" s="20"/>
      <c r="DZJ1891" s="20"/>
      <c r="DZK1891" s="20"/>
      <c r="DZL1891" s="20"/>
      <c r="DZM1891" s="20"/>
      <c r="DZN1891" s="20"/>
      <c r="DZO1891" s="20"/>
      <c r="DZP1891" s="20"/>
      <c r="DZQ1891" s="20"/>
      <c r="DZR1891" s="20"/>
      <c r="DZS1891" s="20"/>
      <c r="DZT1891" s="20"/>
      <c r="DZU1891" s="20"/>
      <c r="DZV1891" s="20"/>
      <c r="DZW1891" s="20"/>
      <c r="DZX1891" s="20"/>
      <c r="DZY1891" s="20"/>
      <c r="DZZ1891" s="20"/>
      <c r="EAA1891" s="20"/>
      <c r="EAB1891" s="20"/>
      <c r="EAC1891" s="20"/>
      <c r="EAD1891" s="20"/>
      <c r="EAE1891" s="20"/>
      <c r="EAF1891" s="20"/>
      <c r="EAG1891" s="20"/>
      <c r="EAH1891" s="20"/>
      <c r="EAI1891" s="20"/>
      <c r="EAJ1891" s="20"/>
      <c r="EAK1891" s="20"/>
      <c r="EAL1891" s="20"/>
      <c r="EAM1891" s="20"/>
      <c r="EAN1891" s="20"/>
      <c r="EAO1891" s="20"/>
      <c r="EAP1891" s="20"/>
      <c r="EAQ1891" s="20"/>
      <c r="EAR1891" s="20"/>
      <c r="EAS1891" s="20"/>
      <c r="EAT1891" s="20"/>
      <c r="EAU1891" s="20"/>
      <c r="EAV1891" s="20"/>
      <c r="EAW1891" s="20"/>
      <c r="EAX1891" s="20"/>
      <c r="EAY1891" s="20"/>
      <c r="EAZ1891" s="20"/>
      <c r="EBA1891" s="20"/>
      <c r="EBB1891" s="20"/>
      <c r="EBC1891" s="20"/>
      <c r="EBD1891" s="20"/>
      <c r="EBE1891" s="20"/>
      <c r="EBF1891" s="20"/>
      <c r="EBG1891" s="20"/>
      <c r="EBH1891" s="20"/>
      <c r="EBI1891" s="20"/>
      <c r="EBJ1891" s="20"/>
      <c r="EBK1891" s="20"/>
      <c r="EBL1891" s="20"/>
      <c r="EBM1891" s="20"/>
      <c r="EBN1891" s="20"/>
      <c r="EBO1891" s="20"/>
      <c r="EBP1891" s="20"/>
      <c r="EBQ1891" s="20"/>
      <c r="EBR1891" s="20"/>
      <c r="EBS1891" s="20"/>
      <c r="EBT1891" s="20"/>
      <c r="EBU1891" s="20"/>
      <c r="EBV1891" s="20"/>
      <c r="EBW1891" s="20"/>
      <c r="EBX1891" s="20"/>
      <c r="EBY1891" s="20"/>
      <c r="EBZ1891" s="20"/>
      <c r="ECA1891" s="20"/>
      <c r="ECB1891" s="20"/>
      <c r="ECC1891" s="20"/>
      <c r="ECD1891" s="20"/>
      <c r="ECE1891" s="20"/>
      <c r="ECF1891" s="20"/>
      <c r="ECG1891" s="20"/>
      <c r="ECH1891" s="20"/>
      <c r="ECI1891" s="20"/>
      <c r="ECJ1891" s="20"/>
      <c r="ECK1891" s="20"/>
      <c r="ECL1891" s="20"/>
      <c r="ECM1891" s="20"/>
      <c r="ECN1891" s="20"/>
      <c r="ECO1891" s="20"/>
      <c r="ECP1891" s="20"/>
      <c r="ECQ1891" s="20"/>
      <c r="ECR1891" s="20"/>
      <c r="ECS1891" s="20"/>
      <c r="ECT1891" s="20"/>
      <c r="ECU1891" s="20"/>
      <c r="ECV1891" s="20"/>
      <c r="ECW1891" s="20"/>
      <c r="ECX1891" s="20"/>
      <c r="ECY1891" s="20"/>
      <c r="ECZ1891" s="20"/>
      <c r="EDA1891" s="20"/>
      <c r="EDB1891" s="20"/>
      <c r="EDC1891" s="20"/>
      <c r="EDD1891" s="20"/>
      <c r="EDE1891" s="20"/>
      <c r="EDF1891" s="20"/>
      <c r="EDG1891" s="20"/>
      <c r="EDH1891" s="20"/>
      <c r="EDI1891" s="20"/>
      <c r="EDJ1891" s="20"/>
      <c r="EDK1891" s="20"/>
      <c r="EDL1891" s="20"/>
      <c r="EDM1891" s="20"/>
      <c r="EDN1891" s="20"/>
      <c r="EDO1891" s="20"/>
      <c r="EDP1891" s="20"/>
      <c r="EDQ1891" s="20"/>
      <c r="EDR1891" s="20"/>
      <c r="EDS1891" s="20"/>
      <c r="EDT1891" s="20"/>
      <c r="EDU1891" s="20"/>
      <c r="EDV1891" s="20"/>
      <c r="EDW1891" s="20"/>
      <c r="EDX1891" s="20"/>
      <c r="EDY1891" s="20"/>
      <c r="EDZ1891" s="20"/>
      <c r="EEA1891" s="20"/>
      <c r="EEB1891" s="20"/>
      <c r="EEC1891" s="20"/>
      <c r="EED1891" s="20"/>
      <c r="EEE1891" s="20"/>
      <c r="EEF1891" s="20"/>
      <c r="EEG1891" s="20"/>
      <c r="EEH1891" s="20"/>
      <c r="EEI1891" s="20"/>
      <c r="EEJ1891" s="20"/>
      <c r="EEK1891" s="20"/>
      <c r="EEL1891" s="20"/>
      <c r="EEM1891" s="20"/>
      <c r="EEN1891" s="20"/>
      <c r="EEO1891" s="20"/>
      <c r="EEP1891" s="20"/>
      <c r="EEQ1891" s="20"/>
      <c r="EER1891" s="20"/>
      <c r="EES1891" s="20"/>
      <c r="EET1891" s="20"/>
      <c r="EEU1891" s="20"/>
      <c r="EEV1891" s="20"/>
      <c r="EEW1891" s="20"/>
      <c r="EEX1891" s="20"/>
      <c r="EEY1891" s="20"/>
      <c r="EEZ1891" s="20"/>
      <c r="EFA1891" s="20"/>
      <c r="EFB1891" s="20"/>
      <c r="EFC1891" s="20"/>
      <c r="EFD1891" s="20"/>
      <c r="EFE1891" s="20"/>
      <c r="EFF1891" s="20"/>
      <c r="EFG1891" s="20"/>
      <c r="EFH1891" s="20"/>
      <c r="EFI1891" s="20"/>
      <c r="EFJ1891" s="20"/>
      <c r="EFK1891" s="20"/>
      <c r="EFL1891" s="20"/>
      <c r="EFM1891" s="20"/>
      <c r="EFN1891" s="20"/>
      <c r="EFO1891" s="20"/>
      <c r="EFP1891" s="20"/>
      <c r="EFQ1891" s="20"/>
      <c r="EFR1891" s="20"/>
      <c r="EFS1891" s="20"/>
      <c r="EFT1891" s="20"/>
      <c r="EFU1891" s="20"/>
      <c r="EFV1891" s="20"/>
      <c r="EFW1891" s="20"/>
      <c r="EFX1891" s="20"/>
      <c r="EFY1891" s="20"/>
      <c r="EFZ1891" s="20"/>
      <c r="EGA1891" s="20"/>
      <c r="EGB1891" s="20"/>
      <c r="EGC1891" s="20"/>
      <c r="EGD1891" s="20"/>
      <c r="EGE1891" s="20"/>
      <c r="EGF1891" s="20"/>
      <c r="EGG1891" s="20"/>
      <c r="EGH1891" s="20"/>
      <c r="EGI1891" s="20"/>
      <c r="EGJ1891" s="20"/>
      <c r="EGK1891" s="20"/>
      <c r="EGL1891" s="20"/>
      <c r="EGM1891" s="20"/>
      <c r="EGN1891" s="20"/>
      <c r="EGO1891" s="20"/>
      <c r="EGP1891" s="20"/>
      <c r="EGQ1891" s="20"/>
      <c r="EGR1891" s="20"/>
      <c r="EGS1891" s="20"/>
      <c r="EGT1891" s="20"/>
      <c r="EGU1891" s="20"/>
      <c r="EGV1891" s="20"/>
      <c r="EGW1891" s="20"/>
      <c r="EGX1891" s="20"/>
      <c r="EGY1891" s="20"/>
      <c r="EGZ1891" s="20"/>
      <c r="EHA1891" s="20"/>
      <c r="EHB1891" s="20"/>
      <c r="EHC1891" s="20"/>
      <c r="EHD1891" s="20"/>
      <c r="EHE1891" s="20"/>
      <c r="EHF1891" s="20"/>
      <c r="EHG1891" s="20"/>
      <c r="EHH1891" s="20"/>
      <c r="EHI1891" s="20"/>
      <c r="EHJ1891" s="20"/>
      <c r="EHK1891" s="20"/>
      <c r="EHL1891" s="20"/>
      <c r="EHM1891" s="20"/>
      <c r="EHN1891" s="20"/>
      <c r="EHO1891" s="20"/>
      <c r="EHP1891" s="20"/>
      <c r="EHQ1891" s="20"/>
      <c r="EHR1891" s="20"/>
      <c r="EHS1891" s="20"/>
      <c r="EHT1891" s="20"/>
      <c r="EHU1891" s="20"/>
      <c r="EHV1891" s="20"/>
      <c r="EHW1891" s="20"/>
      <c r="EHX1891" s="20"/>
      <c r="EHY1891" s="20"/>
      <c r="EHZ1891" s="20"/>
      <c r="EIA1891" s="20"/>
      <c r="EIB1891" s="20"/>
      <c r="EIC1891" s="20"/>
      <c r="EID1891" s="20"/>
      <c r="EIE1891" s="20"/>
      <c r="EIF1891" s="20"/>
      <c r="EIG1891" s="20"/>
      <c r="EIH1891" s="20"/>
      <c r="EII1891" s="20"/>
      <c r="EIJ1891" s="20"/>
      <c r="EIK1891" s="20"/>
      <c r="EIL1891" s="20"/>
      <c r="EIM1891" s="20"/>
      <c r="EIN1891" s="20"/>
      <c r="EIO1891" s="20"/>
      <c r="EIP1891" s="20"/>
      <c r="EIQ1891" s="20"/>
      <c r="EIR1891" s="20"/>
      <c r="EIS1891" s="20"/>
      <c r="EIT1891" s="20"/>
      <c r="EIU1891" s="20"/>
      <c r="EIV1891" s="20"/>
      <c r="EIW1891" s="20"/>
      <c r="EIX1891" s="20"/>
      <c r="EIY1891" s="20"/>
      <c r="EIZ1891" s="20"/>
      <c r="EJA1891" s="20"/>
      <c r="EJB1891" s="20"/>
      <c r="EJC1891" s="20"/>
      <c r="EJD1891" s="20"/>
      <c r="EJE1891" s="20"/>
      <c r="EJF1891" s="20"/>
      <c r="EJG1891" s="20"/>
      <c r="EJH1891" s="20"/>
      <c r="EJI1891" s="20"/>
      <c r="EJJ1891" s="20"/>
      <c r="EJK1891" s="20"/>
      <c r="EJL1891" s="20"/>
      <c r="EJM1891" s="20"/>
      <c r="EJN1891" s="20"/>
      <c r="EJO1891" s="20"/>
      <c r="EJP1891" s="20"/>
      <c r="EJQ1891" s="20"/>
      <c r="EJR1891" s="20"/>
      <c r="EJS1891" s="20"/>
      <c r="EJT1891" s="20"/>
      <c r="EJU1891" s="20"/>
      <c r="EJV1891" s="20"/>
      <c r="EJW1891" s="20"/>
      <c r="EJX1891" s="20"/>
      <c r="EJY1891" s="20"/>
      <c r="EJZ1891" s="20"/>
      <c r="EKA1891" s="20"/>
      <c r="EKB1891" s="20"/>
      <c r="EKC1891" s="20"/>
      <c r="EKD1891" s="20"/>
      <c r="EKE1891" s="20"/>
      <c r="EKF1891" s="20"/>
      <c r="EKG1891" s="20"/>
      <c r="EKH1891" s="20"/>
      <c r="EKI1891" s="20"/>
      <c r="EKJ1891" s="20"/>
      <c r="EKK1891" s="20"/>
      <c r="EKL1891" s="20"/>
      <c r="EKM1891" s="20"/>
      <c r="EKN1891" s="20"/>
      <c r="EKO1891" s="20"/>
      <c r="EKP1891" s="20"/>
      <c r="EKQ1891" s="20"/>
      <c r="EKR1891" s="20"/>
      <c r="EKS1891" s="20"/>
      <c r="EKT1891" s="20"/>
      <c r="EKU1891" s="20"/>
      <c r="EKV1891" s="20"/>
      <c r="EKW1891" s="20"/>
      <c r="EKX1891" s="20"/>
      <c r="EKY1891" s="20"/>
      <c r="EKZ1891" s="20"/>
      <c r="ELA1891" s="20"/>
      <c r="ELB1891" s="20"/>
      <c r="ELC1891" s="20"/>
      <c r="ELD1891" s="20"/>
      <c r="ELE1891" s="20"/>
      <c r="ELF1891" s="20"/>
      <c r="ELG1891" s="20"/>
      <c r="ELH1891" s="20"/>
      <c r="ELI1891" s="20"/>
      <c r="ELJ1891" s="20"/>
      <c r="ELK1891" s="20"/>
      <c r="ELL1891" s="20"/>
      <c r="ELM1891" s="20"/>
      <c r="ELN1891" s="20"/>
      <c r="ELO1891" s="20"/>
      <c r="ELP1891" s="20"/>
      <c r="ELQ1891" s="20"/>
      <c r="ELR1891" s="20"/>
      <c r="ELS1891" s="20"/>
      <c r="ELT1891" s="20"/>
      <c r="ELU1891" s="20"/>
      <c r="ELV1891" s="20"/>
      <c r="ELW1891" s="20"/>
      <c r="ELX1891" s="20"/>
      <c r="ELY1891" s="20"/>
      <c r="ELZ1891" s="20"/>
      <c r="EMA1891" s="20"/>
      <c r="EMB1891" s="20"/>
      <c r="EMC1891" s="20"/>
      <c r="EMD1891" s="20"/>
      <c r="EME1891" s="20"/>
      <c r="EMF1891" s="20"/>
      <c r="EMG1891" s="20"/>
      <c r="EMH1891" s="20"/>
      <c r="EMI1891" s="20"/>
      <c r="EMJ1891" s="20"/>
      <c r="EMK1891" s="20"/>
      <c r="EML1891" s="20"/>
      <c r="EMM1891" s="20"/>
      <c r="EMN1891" s="20"/>
      <c r="EMO1891" s="20"/>
      <c r="EMP1891" s="20"/>
      <c r="EMQ1891" s="20"/>
      <c r="EMR1891" s="20"/>
      <c r="EMS1891" s="20"/>
      <c r="EMT1891" s="20"/>
      <c r="EMU1891" s="20"/>
      <c r="EMV1891" s="20"/>
      <c r="EMW1891" s="20"/>
      <c r="EMX1891" s="20"/>
      <c r="EMY1891" s="20"/>
      <c r="EMZ1891" s="20"/>
      <c r="ENA1891" s="20"/>
      <c r="ENB1891" s="20"/>
      <c r="ENC1891" s="20"/>
      <c r="END1891" s="20"/>
      <c r="ENE1891" s="20"/>
      <c r="ENF1891" s="20"/>
      <c r="ENG1891" s="20"/>
      <c r="ENH1891" s="20"/>
      <c r="ENI1891" s="20"/>
      <c r="ENJ1891" s="20"/>
      <c r="ENK1891" s="20"/>
      <c r="ENL1891" s="20"/>
      <c r="ENM1891" s="20"/>
      <c r="ENN1891" s="20"/>
      <c r="ENO1891" s="20"/>
      <c r="ENP1891" s="20"/>
      <c r="ENQ1891" s="20"/>
      <c r="ENR1891" s="20"/>
      <c r="ENS1891" s="20"/>
      <c r="ENT1891" s="20"/>
      <c r="ENU1891" s="20"/>
      <c r="ENV1891" s="20"/>
      <c r="ENW1891" s="20"/>
      <c r="ENX1891" s="20"/>
      <c r="ENY1891" s="20"/>
      <c r="ENZ1891" s="20"/>
      <c r="EOA1891" s="20"/>
      <c r="EOB1891" s="20"/>
      <c r="EOC1891" s="20"/>
      <c r="EOD1891" s="20"/>
      <c r="EOE1891" s="20"/>
      <c r="EOF1891" s="20"/>
      <c r="EOG1891" s="20"/>
      <c r="EOH1891" s="20"/>
      <c r="EOI1891" s="20"/>
      <c r="EOJ1891" s="20"/>
      <c r="EOK1891" s="20"/>
      <c r="EOL1891" s="20"/>
      <c r="EOM1891" s="20"/>
      <c r="EON1891" s="20"/>
      <c r="EOO1891" s="20"/>
      <c r="EOP1891" s="20"/>
      <c r="EOQ1891" s="20"/>
      <c r="EOR1891" s="20"/>
      <c r="EOS1891" s="20"/>
      <c r="EOT1891" s="20"/>
      <c r="EOU1891" s="20"/>
      <c r="EOV1891" s="20"/>
      <c r="EOW1891" s="20"/>
      <c r="EOX1891" s="20"/>
      <c r="EOY1891" s="20"/>
      <c r="EOZ1891" s="20"/>
      <c r="EPA1891" s="20"/>
      <c r="EPB1891" s="20"/>
      <c r="EPC1891" s="20"/>
      <c r="EPD1891" s="20"/>
      <c r="EPE1891" s="20"/>
      <c r="EPF1891" s="20"/>
      <c r="EPG1891" s="20"/>
      <c r="EPH1891" s="20"/>
      <c r="EPI1891" s="20"/>
      <c r="EPJ1891" s="20"/>
      <c r="EPK1891" s="20"/>
      <c r="EPL1891" s="20"/>
      <c r="EPM1891" s="20"/>
      <c r="EPN1891" s="20"/>
      <c r="EPO1891" s="20"/>
      <c r="EPP1891" s="20"/>
      <c r="EPQ1891" s="20"/>
      <c r="EPR1891" s="20"/>
      <c r="EPS1891" s="20"/>
      <c r="EPT1891" s="20"/>
      <c r="EPU1891" s="20"/>
      <c r="EPV1891" s="20"/>
      <c r="EPW1891" s="20"/>
      <c r="EPX1891" s="20"/>
      <c r="EPY1891" s="20"/>
      <c r="EPZ1891" s="20"/>
      <c r="EQA1891" s="20"/>
      <c r="EQB1891" s="20"/>
      <c r="EQC1891" s="20"/>
      <c r="EQD1891" s="20"/>
      <c r="EQE1891" s="20"/>
      <c r="EQF1891" s="20"/>
      <c r="EQG1891" s="20"/>
      <c r="EQH1891" s="20"/>
      <c r="EQI1891" s="20"/>
      <c r="EQJ1891" s="20"/>
      <c r="EQK1891" s="20"/>
      <c r="EQL1891" s="20"/>
      <c r="EQM1891" s="20"/>
      <c r="EQN1891" s="20"/>
      <c r="EQO1891" s="20"/>
      <c r="EQP1891" s="20"/>
      <c r="EQQ1891" s="20"/>
      <c r="EQR1891" s="20"/>
      <c r="EQS1891" s="20"/>
      <c r="EQT1891" s="20"/>
      <c r="EQU1891" s="20"/>
      <c r="EQV1891" s="20"/>
      <c r="EQW1891" s="20"/>
      <c r="EQX1891" s="20"/>
      <c r="EQY1891" s="20"/>
      <c r="EQZ1891" s="20"/>
      <c r="ERA1891" s="20"/>
      <c r="ERB1891" s="20"/>
      <c r="ERC1891" s="20"/>
      <c r="ERD1891" s="20"/>
      <c r="ERE1891" s="20"/>
      <c r="ERF1891" s="20"/>
      <c r="ERG1891" s="20"/>
      <c r="ERH1891" s="20"/>
      <c r="ERI1891" s="20"/>
      <c r="ERJ1891" s="20"/>
      <c r="ERK1891" s="20"/>
      <c r="ERL1891" s="20"/>
      <c r="ERM1891" s="20"/>
      <c r="ERN1891" s="20"/>
      <c r="ERO1891" s="20"/>
      <c r="ERP1891" s="20"/>
      <c r="ERQ1891" s="20"/>
      <c r="ERR1891" s="20"/>
      <c r="ERS1891" s="20"/>
      <c r="ERT1891" s="20"/>
      <c r="ERU1891" s="20"/>
      <c r="ERV1891" s="20"/>
      <c r="ERW1891" s="20"/>
      <c r="ERX1891" s="20"/>
      <c r="ERY1891" s="20"/>
      <c r="ERZ1891" s="20"/>
      <c r="ESA1891" s="20"/>
      <c r="ESB1891" s="20"/>
      <c r="ESC1891" s="20"/>
      <c r="ESD1891" s="20"/>
      <c r="ESE1891" s="20"/>
      <c r="ESF1891" s="20"/>
      <c r="ESG1891" s="20"/>
      <c r="ESH1891" s="20"/>
      <c r="ESI1891" s="20"/>
      <c r="ESJ1891" s="20"/>
      <c r="ESK1891" s="20"/>
      <c r="ESL1891" s="20"/>
      <c r="ESM1891" s="20"/>
      <c r="ESN1891" s="20"/>
      <c r="ESO1891" s="20"/>
      <c r="ESP1891" s="20"/>
      <c r="ESQ1891" s="20"/>
      <c r="ESR1891" s="20"/>
      <c r="ESS1891" s="20"/>
      <c r="EST1891" s="20"/>
      <c r="ESU1891" s="20"/>
      <c r="ESV1891" s="20"/>
      <c r="ESW1891" s="20"/>
      <c r="ESX1891" s="20"/>
      <c r="ESY1891" s="20"/>
      <c r="ESZ1891" s="20"/>
      <c r="ETA1891" s="20"/>
      <c r="ETB1891" s="20"/>
      <c r="ETC1891" s="20"/>
      <c r="ETD1891" s="20"/>
      <c r="ETE1891" s="20"/>
      <c r="ETF1891" s="20"/>
      <c r="ETG1891" s="20"/>
      <c r="ETH1891" s="20"/>
      <c r="ETI1891" s="20"/>
      <c r="ETJ1891" s="20"/>
      <c r="ETK1891" s="20"/>
      <c r="ETL1891" s="20"/>
      <c r="ETM1891" s="20"/>
      <c r="ETN1891" s="20"/>
      <c r="ETO1891" s="20"/>
      <c r="ETP1891" s="20"/>
      <c r="ETQ1891" s="20"/>
      <c r="ETR1891" s="20"/>
      <c r="ETS1891" s="20"/>
      <c r="ETT1891" s="20"/>
      <c r="ETU1891" s="20"/>
      <c r="ETV1891" s="20"/>
      <c r="ETW1891" s="20"/>
      <c r="ETX1891" s="20"/>
      <c r="ETY1891" s="20"/>
      <c r="ETZ1891" s="20"/>
      <c r="EUA1891" s="20"/>
      <c r="EUB1891" s="20"/>
      <c r="EUC1891" s="20"/>
      <c r="EUD1891" s="20"/>
      <c r="EUE1891" s="20"/>
      <c r="EUF1891" s="20"/>
      <c r="EUG1891" s="20"/>
      <c r="EUH1891" s="20"/>
      <c r="EUI1891" s="20"/>
      <c r="EUJ1891" s="20"/>
      <c r="EUK1891" s="20"/>
      <c r="EUL1891" s="20"/>
      <c r="EUM1891" s="20"/>
      <c r="EUN1891" s="20"/>
      <c r="EUO1891" s="20"/>
      <c r="EUP1891" s="20"/>
      <c r="EUQ1891" s="20"/>
      <c r="EUR1891" s="20"/>
      <c r="EUS1891" s="20"/>
      <c r="EUT1891" s="20"/>
      <c r="EUU1891" s="20"/>
      <c r="EUV1891" s="20"/>
      <c r="EUW1891" s="20"/>
      <c r="EUX1891" s="20"/>
      <c r="EUY1891" s="20"/>
      <c r="EUZ1891" s="20"/>
      <c r="EVA1891" s="20"/>
      <c r="EVB1891" s="20"/>
      <c r="EVC1891" s="20"/>
      <c r="EVD1891" s="20"/>
      <c r="EVE1891" s="20"/>
      <c r="EVF1891" s="20"/>
      <c r="EVG1891" s="20"/>
      <c r="EVH1891" s="20"/>
      <c r="EVI1891" s="20"/>
      <c r="EVJ1891" s="20"/>
      <c r="EVK1891" s="20"/>
      <c r="EVL1891" s="20"/>
      <c r="EVM1891" s="20"/>
      <c r="EVN1891" s="20"/>
      <c r="EVO1891" s="20"/>
      <c r="EVP1891" s="20"/>
      <c r="EVQ1891" s="20"/>
      <c r="EVR1891" s="20"/>
      <c r="EVS1891" s="20"/>
      <c r="EVT1891" s="20"/>
      <c r="EVU1891" s="20"/>
      <c r="EVV1891" s="20"/>
      <c r="EVW1891" s="20"/>
      <c r="EVX1891" s="20"/>
      <c r="EVY1891" s="20"/>
      <c r="EVZ1891" s="20"/>
      <c r="EWA1891" s="20"/>
      <c r="EWB1891" s="20"/>
      <c r="EWC1891" s="20"/>
      <c r="EWD1891" s="20"/>
      <c r="EWE1891" s="20"/>
      <c r="EWF1891" s="20"/>
      <c r="EWG1891" s="20"/>
      <c r="EWH1891" s="20"/>
      <c r="EWI1891" s="20"/>
      <c r="EWJ1891" s="20"/>
      <c r="EWK1891" s="20"/>
      <c r="EWL1891" s="20"/>
      <c r="EWM1891" s="20"/>
      <c r="EWN1891" s="20"/>
      <c r="EWO1891" s="20"/>
      <c r="EWP1891" s="20"/>
      <c r="EWQ1891" s="20"/>
      <c r="EWR1891" s="20"/>
      <c r="EWS1891" s="20"/>
      <c r="EWT1891" s="20"/>
      <c r="EWU1891" s="20"/>
      <c r="EWV1891" s="20"/>
      <c r="EWW1891" s="20"/>
      <c r="EWX1891" s="20"/>
      <c r="EWY1891" s="20"/>
      <c r="EWZ1891" s="20"/>
      <c r="EXA1891" s="20"/>
      <c r="EXB1891" s="20"/>
      <c r="EXC1891" s="20"/>
      <c r="EXD1891" s="20"/>
      <c r="EXE1891" s="20"/>
      <c r="EXF1891" s="20"/>
      <c r="EXG1891" s="20"/>
      <c r="EXH1891" s="20"/>
      <c r="EXI1891" s="20"/>
      <c r="EXJ1891" s="20"/>
      <c r="EXK1891" s="20"/>
      <c r="EXL1891" s="20"/>
      <c r="EXM1891" s="20"/>
      <c r="EXN1891" s="20"/>
      <c r="EXO1891" s="20"/>
      <c r="EXP1891" s="20"/>
      <c r="EXQ1891" s="20"/>
      <c r="EXR1891" s="20"/>
      <c r="EXS1891" s="20"/>
      <c r="EXT1891" s="20"/>
      <c r="EXU1891" s="20"/>
      <c r="EXV1891" s="20"/>
      <c r="EXW1891" s="20"/>
      <c r="EXX1891" s="20"/>
      <c r="EXY1891" s="20"/>
      <c r="EXZ1891" s="20"/>
      <c r="EYA1891" s="20"/>
      <c r="EYB1891" s="20"/>
      <c r="EYC1891" s="20"/>
      <c r="EYD1891" s="20"/>
      <c r="EYE1891" s="20"/>
      <c r="EYF1891" s="20"/>
      <c r="EYG1891" s="20"/>
      <c r="EYH1891" s="20"/>
      <c r="EYI1891" s="20"/>
      <c r="EYJ1891" s="20"/>
      <c r="EYK1891" s="20"/>
      <c r="EYL1891" s="20"/>
      <c r="EYM1891" s="20"/>
      <c r="EYN1891" s="20"/>
      <c r="EYO1891" s="20"/>
      <c r="EYP1891" s="20"/>
      <c r="EYQ1891" s="20"/>
      <c r="EYR1891" s="20"/>
      <c r="EYS1891" s="20"/>
      <c r="EYT1891" s="20"/>
      <c r="EYU1891" s="20"/>
      <c r="EYV1891" s="20"/>
      <c r="EYW1891" s="20"/>
      <c r="EYX1891" s="20"/>
      <c r="EYY1891" s="20"/>
      <c r="EYZ1891" s="20"/>
      <c r="EZA1891" s="20"/>
      <c r="EZB1891" s="20"/>
      <c r="EZC1891" s="20"/>
      <c r="EZD1891" s="20"/>
      <c r="EZE1891" s="20"/>
      <c r="EZF1891" s="20"/>
      <c r="EZG1891" s="20"/>
      <c r="EZH1891" s="20"/>
      <c r="EZI1891" s="20"/>
      <c r="EZJ1891" s="20"/>
      <c r="EZK1891" s="20"/>
      <c r="EZL1891" s="20"/>
      <c r="EZM1891" s="20"/>
      <c r="EZN1891" s="20"/>
      <c r="EZO1891" s="20"/>
      <c r="EZP1891" s="20"/>
      <c r="EZQ1891" s="20"/>
      <c r="EZR1891" s="20"/>
      <c r="EZS1891" s="20"/>
      <c r="EZT1891" s="20"/>
      <c r="EZU1891" s="20"/>
      <c r="EZV1891" s="20"/>
      <c r="EZW1891" s="20"/>
      <c r="EZX1891" s="20"/>
      <c r="EZY1891" s="20"/>
      <c r="EZZ1891" s="20"/>
      <c r="FAA1891" s="20"/>
      <c r="FAB1891" s="20"/>
      <c r="FAC1891" s="20"/>
      <c r="FAD1891" s="20"/>
      <c r="FAE1891" s="20"/>
      <c r="FAF1891" s="20"/>
      <c r="FAG1891" s="20"/>
      <c r="FAH1891" s="20"/>
      <c r="FAI1891" s="20"/>
      <c r="FAJ1891" s="20"/>
      <c r="FAK1891" s="20"/>
      <c r="FAL1891" s="20"/>
      <c r="FAM1891" s="20"/>
      <c r="FAN1891" s="20"/>
      <c r="FAO1891" s="20"/>
      <c r="FAP1891" s="20"/>
      <c r="FAQ1891" s="20"/>
      <c r="FAR1891" s="20"/>
      <c r="FAS1891" s="20"/>
      <c r="FAT1891" s="20"/>
      <c r="FAU1891" s="20"/>
      <c r="FAV1891" s="20"/>
      <c r="FAW1891" s="20"/>
      <c r="FAX1891" s="20"/>
      <c r="FAY1891" s="20"/>
      <c r="FAZ1891" s="20"/>
      <c r="FBA1891" s="20"/>
      <c r="FBB1891" s="20"/>
      <c r="FBC1891" s="20"/>
      <c r="FBD1891" s="20"/>
      <c r="FBE1891" s="20"/>
      <c r="FBF1891" s="20"/>
      <c r="FBG1891" s="20"/>
      <c r="FBH1891" s="20"/>
      <c r="FBI1891" s="20"/>
      <c r="FBJ1891" s="20"/>
      <c r="FBK1891" s="20"/>
      <c r="FBL1891" s="20"/>
      <c r="FBM1891" s="20"/>
      <c r="FBN1891" s="20"/>
      <c r="FBO1891" s="20"/>
      <c r="FBP1891" s="20"/>
      <c r="FBQ1891" s="20"/>
      <c r="FBR1891" s="20"/>
      <c r="FBS1891" s="20"/>
      <c r="FBT1891" s="20"/>
      <c r="FBU1891" s="20"/>
      <c r="FBV1891" s="20"/>
      <c r="FBW1891" s="20"/>
      <c r="FBX1891" s="20"/>
      <c r="FBY1891" s="20"/>
      <c r="FBZ1891" s="20"/>
      <c r="FCA1891" s="20"/>
      <c r="FCB1891" s="20"/>
      <c r="FCC1891" s="20"/>
      <c r="FCD1891" s="20"/>
      <c r="FCE1891" s="20"/>
      <c r="FCF1891" s="20"/>
      <c r="FCG1891" s="20"/>
      <c r="FCH1891" s="20"/>
      <c r="FCI1891" s="20"/>
      <c r="FCJ1891" s="20"/>
      <c r="FCK1891" s="20"/>
      <c r="FCL1891" s="20"/>
      <c r="FCM1891" s="20"/>
      <c r="FCN1891" s="20"/>
      <c r="FCO1891" s="20"/>
      <c r="FCP1891" s="20"/>
      <c r="FCQ1891" s="20"/>
      <c r="FCR1891" s="20"/>
      <c r="FCS1891" s="20"/>
      <c r="FCT1891" s="20"/>
      <c r="FCU1891" s="20"/>
      <c r="FCV1891" s="20"/>
      <c r="FCW1891" s="20"/>
      <c r="FCX1891" s="20"/>
      <c r="FCY1891" s="20"/>
      <c r="FCZ1891" s="20"/>
      <c r="FDA1891" s="20"/>
      <c r="FDB1891" s="20"/>
      <c r="FDC1891" s="20"/>
      <c r="FDD1891" s="20"/>
      <c r="FDE1891" s="20"/>
      <c r="FDF1891" s="20"/>
      <c r="FDG1891" s="20"/>
      <c r="FDH1891" s="20"/>
      <c r="FDI1891" s="20"/>
      <c r="FDJ1891" s="20"/>
      <c r="FDK1891" s="20"/>
      <c r="FDL1891" s="20"/>
      <c r="FDM1891" s="20"/>
      <c r="FDN1891" s="20"/>
      <c r="FDO1891" s="20"/>
      <c r="FDP1891" s="20"/>
      <c r="FDQ1891" s="20"/>
      <c r="FDR1891" s="20"/>
      <c r="FDS1891" s="20"/>
      <c r="FDT1891" s="20"/>
      <c r="FDU1891" s="20"/>
      <c r="FDV1891" s="20"/>
      <c r="FDW1891" s="20"/>
      <c r="FDX1891" s="20"/>
      <c r="FDY1891" s="20"/>
      <c r="FDZ1891" s="20"/>
      <c r="FEA1891" s="20"/>
      <c r="FEB1891" s="20"/>
      <c r="FEC1891" s="20"/>
      <c r="FED1891" s="20"/>
      <c r="FEE1891" s="20"/>
      <c r="FEF1891" s="20"/>
      <c r="FEG1891" s="20"/>
      <c r="FEH1891" s="20"/>
      <c r="FEI1891" s="20"/>
      <c r="FEJ1891" s="20"/>
      <c r="FEK1891" s="20"/>
      <c r="FEL1891" s="20"/>
      <c r="FEM1891" s="20"/>
      <c r="FEN1891" s="20"/>
      <c r="FEO1891" s="20"/>
      <c r="FEP1891" s="20"/>
      <c r="FEQ1891" s="20"/>
      <c r="FER1891" s="20"/>
      <c r="FES1891" s="20"/>
      <c r="FET1891" s="20"/>
      <c r="FEU1891" s="20"/>
      <c r="FEV1891" s="20"/>
      <c r="FEW1891" s="20"/>
      <c r="FEX1891" s="20"/>
      <c r="FEY1891" s="20"/>
      <c r="FEZ1891" s="20"/>
      <c r="FFA1891" s="20"/>
      <c r="FFB1891" s="20"/>
      <c r="FFC1891" s="20"/>
      <c r="FFD1891" s="20"/>
      <c r="FFE1891" s="20"/>
      <c r="FFF1891" s="20"/>
      <c r="FFG1891" s="20"/>
      <c r="FFH1891" s="20"/>
      <c r="FFI1891" s="20"/>
      <c r="FFJ1891" s="20"/>
      <c r="FFK1891" s="20"/>
      <c r="FFL1891" s="20"/>
      <c r="FFM1891" s="20"/>
      <c r="FFN1891" s="20"/>
      <c r="FFO1891" s="20"/>
      <c r="FFP1891" s="20"/>
      <c r="FFQ1891" s="20"/>
      <c r="FFR1891" s="20"/>
      <c r="FFS1891" s="20"/>
      <c r="FFT1891" s="20"/>
      <c r="FFU1891" s="20"/>
      <c r="FFV1891" s="20"/>
      <c r="FFW1891" s="20"/>
      <c r="FFX1891" s="20"/>
      <c r="FFY1891" s="20"/>
      <c r="FFZ1891" s="20"/>
      <c r="FGA1891" s="20"/>
      <c r="FGB1891" s="20"/>
      <c r="FGC1891" s="20"/>
      <c r="FGD1891" s="20"/>
      <c r="FGE1891" s="20"/>
      <c r="FGF1891" s="20"/>
      <c r="FGG1891" s="20"/>
      <c r="FGH1891" s="20"/>
      <c r="FGI1891" s="20"/>
      <c r="FGJ1891" s="20"/>
      <c r="FGK1891" s="20"/>
      <c r="FGL1891" s="20"/>
      <c r="FGM1891" s="20"/>
      <c r="FGN1891" s="20"/>
      <c r="FGO1891" s="20"/>
      <c r="FGP1891" s="20"/>
      <c r="FGQ1891" s="20"/>
      <c r="FGR1891" s="20"/>
      <c r="FGS1891" s="20"/>
      <c r="FGT1891" s="20"/>
      <c r="FGU1891" s="20"/>
      <c r="FGV1891" s="20"/>
      <c r="FGW1891" s="20"/>
      <c r="FGX1891" s="20"/>
      <c r="FGY1891" s="20"/>
      <c r="FGZ1891" s="20"/>
      <c r="FHA1891" s="20"/>
      <c r="FHB1891" s="20"/>
      <c r="FHC1891" s="20"/>
      <c r="FHD1891" s="20"/>
      <c r="FHE1891" s="20"/>
      <c r="FHF1891" s="20"/>
      <c r="FHG1891" s="20"/>
      <c r="FHH1891" s="20"/>
      <c r="FHI1891" s="20"/>
      <c r="FHJ1891" s="20"/>
      <c r="FHK1891" s="20"/>
      <c r="FHL1891" s="20"/>
      <c r="FHM1891" s="20"/>
      <c r="FHN1891" s="20"/>
      <c r="FHO1891" s="20"/>
      <c r="FHP1891" s="20"/>
      <c r="FHQ1891" s="20"/>
      <c r="FHR1891" s="20"/>
      <c r="FHS1891" s="20"/>
      <c r="FHT1891" s="20"/>
      <c r="FHU1891" s="20"/>
      <c r="FHV1891" s="20"/>
      <c r="FHW1891" s="20"/>
      <c r="FHX1891" s="20"/>
      <c r="FHY1891" s="20"/>
      <c r="FHZ1891" s="20"/>
      <c r="FIA1891" s="20"/>
      <c r="FIB1891" s="20"/>
      <c r="FIC1891" s="20"/>
      <c r="FID1891" s="20"/>
      <c r="FIE1891" s="20"/>
      <c r="FIF1891" s="20"/>
      <c r="FIG1891" s="20"/>
      <c r="FIH1891" s="20"/>
      <c r="FII1891" s="20"/>
      <c r="FIJ1891" s="20"/>
      <c r="FIK1891" s="20"/>
      <c r="FIL1891" s="20"/>
      <c r="FIM1891" s="20"/>
      <c r="FIN1891" s="20"/>
      <c r="FIO1891" s="20"/>
      <c r="FIP1891" s="20"/>
      <c r="FIQ1891" s="20"/>
      <c r="FIR1891" s="20"/>
      <c r="FIS1891" s="20"/>
      <c r="FIT1891" s="20"/>
      <c r="FIU1891" s="20"/>
      <c r="FIV1891" s="20"/>
      <c r="FIW1891" s="20"/>
      <c r="FIX1891" s="20"/>
      <c r="FIY1891" s="20"/>
      <c r="FIZ1891" s="20"/>
      <c r="FJA1891" s="20"/>
      <c r="FJB1891" s="20"/>
      <c r="FJC1891" s="20"/>
      <c r="FJD1891" s="20"/>
      <c r="FJE1891" s="20"/>
      <c r="FJF1891" s="20"/>
      <c r="FJG1891" s="20"/>
      <c r="FJH1891" s="20"/>
      <c r="FJI1891" s="20"/>
      <c r="FJJ1891" s="20"/>
      <c r="FJK1891" s="20"/>
      <c r="FJL1891" s="20"/>
      <c r="FJM1891" s="20"/>
      <c r="FJN1891" s="20"/>
      <c r="FJO1891" s="20"/>
      <c r="FJP1891" s="20"/>
      <c r="FJQ1891" s="20"/>
      <c r="FJR1891" s="20"/>
      <c r="FJS1891" s="20"/>
      <c r="FJT1891" s="20"/>
      <c r="FJU1891" s="20"/>
      <c r="FJV1891" s="20"/>
      <c r="FJW1891" s="20"/>
      <c r="FJX1891" s="20"/>
      <c r="FJY1891" s="20"/>
      <c r="FJZ1891" s="20"/>
      <c r="FKA1891" s="20"/>
      <c r="FKB1891" s="20"/>
      <c r="FKC1891" s="20"/>
      <c r="FKD1891" s="20"/>
      <c r="FKE1891" s="20"/>
      <c r="FKF1891" s="20"/>
      <c r="FKG1891" s="20"/>
      <c r="FKH1891" s="20"/>
      <c r="FKI1891" s="20"/>
      <c r="FKJ1891" s="20"/>
      <c r="FKK1891" s="20"/>
      <c r="FKL1891" s="20"/>
      <c r="FKM1891" s="20"/>
      <c r="FKN1891" s="20"/>
      <c r="FKO1891" s="20"/>
      <c r="FKP1891" s="20"/>
      <c r="FKQ1891" s="20"/>
      <c r="FKR1891" s="20"/>
      <c r="FKS1891" s="20"/>
      <c r="FKT1891" s="20"/>
      <c r="FKU1891" s="20"/>
      <c r="FKV1891" s="20"/>
      <c r="FKW1891" s="20"/>
      <c r="FKX1891" s="20"/>
      <c r="FKY1891" s="20"/>
      <c r="FKZ1891" s="20"/>
      <c r="FLA1891" s="20"/>
      <c r="FLB1891" s="20"/>
      <c r="FLC1891" s="20"/>
      <c r="FLD1891" s="20"/>
      <c r="FLE1891" s="20"/>
      <c r="FLF1891" s="20"/>
      <c r="FLG1891" s="20"/>
      <c r="FLH1891" s="20"/>
      <c r="FLI1891" s="20"/>
      <c r="FLJ1891" s="20"/>
      <c r="FLK1891" s="20"/>
      <c r="FLL1891" s="20"/>
      <c r="FLM1891" s="20"/>
      <c r="FLN1891" s="20"/>
      <c r="FLO1891" s="20"/>
      <c r="FLP1891" s="20"/>
      <c r="FLQ1891" s="20"/>
      <c r="FLR1891" s="20"/>
      <c r="FLS1891" s="20"/>
      <c r="FLT1891" s="20"/>
      <c r="FLU1891" s="20"/>
      <c r="FLV1891" s="20"/>
      <c r="FLW1891" s="20"/>
      <c r="FLX1891" s="20"/>
      <c r="FLY1891" s="20"/>
      <c r="FLZ1891" s="20"/>
      <c r="FMA1891" s="20"/>
      <c r="FMB1891" s="20"/>
      <c r="FMC1891" s="20"/>
      <c r="FMD1891" s="20"/>
      <c r="FME1891" s="20"/>
      <c r="FMF1891" s="20"/>
      <c r="FMG1891" s="20"/>
      <c r="FMH1891" s="20"/>
      <c r="FMI1891" s="20"/>
      <c r="FMJ1891" s="20"/>
      <c r="FMK1891" s="20"/>
      <c r="FML1891" s="20"/>
      <c r="FMM1891" s="20"/>
      <c r="FMN1891" s="20"/>
      <c r="FMO1891" s="20"/>
      <c r="FMP1891" s="20"/>
      <c r="FMQ1891" s="20"/>
      <c r="FMR1891" s="20"/>
      <c r="FMS1891" s="20"/>
      <c r="FMT1891" s="20"/>
      <c r="FMU1891" s="20"/>
      <c r="FMV1891" s="20"/>
      <c r="FMW1891" s="20"/>
      <c r="FMX1891" s="20"/>
      <c r="FMY1891" s="20"/>
      <c r="FMZ1891" s="20"/>
      <c r="FNA1891" s="20"/>
      <c r="FNB1891" s="20"/>
      <c r="FNC1891" s="20"/>
      <c r="FND1891" s="20"/>
      <c r="FNE1891" s="20"/>
      <c r="FNF1891" s="20"/>
      <c r="FNG1891" s="20"/>
      <c r="FNH1891" s="20"/>
      <c r="FNI1891" s="20"/>
      <c r="FNJ1891" s="20"/>
      <c r="FNK1891" s="20"/>
      <c r="FNL1891" s="20"/>
      <c r="FNM1891" s="20"/>
      <c r="FNN1891" s="20"/>
      <c r="FNO1891" s="20"/>
      <c r="FNP1891" s="20"/>
      <c r="FNQ1891" s="20"/>
      <c r="FNR1891" s="20"/>
      <c r="FNS1891" s="20"/>
      <c r="FNT1891" s="20"/>
      <c r="FNU1891" s="20"/>
      <c r="FNV1891" s="20"/>
      <c r="FNW1891" s="20"/>
      <c r="FNX1891" s="20"/>
      <c r="FNY1891" s="20"/>
      <c r="FNZ1891" s="20"/>
      <c r="FOA1891" s="20"/>
      <c r="FOB1891" s="20"/>
      <c r="FOC1891" s="20"/>
      <c r="FOD1891" s="20"/>
      <c r="FOE1891" s="20"/>
      <c r="FOF1891" s="20"/>
      <c r="FOG1891" s="20"/>
      <c r="FOH1891" s="20"/>
      <c r="FOI1891" s="20"/>
      <c r="FOJ1891" s="20"/>
      <c r="FOK1891" s="20"/>
      <c r="FOL1891" s="20"/>
      <c r="FOM1891" s="20"/>
      <c r="FON1891" s="20"/>
      <c r="FOO1891" s="20"/>
      <c r="FOP1891" s="20"/>
      <c r="FOQ1891" s="20"/>
      <c r="FOR1891" s="20"/>
      <c r="FOS1891" s="20"/>
      <c r="FOT1891" s="20"/>
      <c r="FOU1891" s="20"/>
      <c r="FOV1891" s="20"/>
      <c r="FOW1891" s="20"/>
      <c r="FOX1891" s="20"/>
      <c r="FOY1891" s="20"/>
      <c r="FOZ1891" s="20"/>
      <c r="FPA1891" s="20"/>
      <c r="FPB1891" s="20"/>
      <c r="FPC1891" s="20"/>
      <c r="FPD1891" s="20"/>
      <c r="FPE1891" s="20"/>
      <c r="FPF1891" s="20"/>
      <c r="FPG1891" s="20"/>
      <c r="FPH1891" s="20"/>
      <c r="FPI1891" s="20"/>
      <c r="FPJ1891" s="20"/>
      <c r="FPK1891" s="20"/>
      <c r="FPL1891" s="20"/>
      <c r="FPM1891" s="20"/>
      <c r="FPN1891" s="20"/>
      <c r="FPO1891" s="20"/>
      <c r="FPP1891" s="20"/>
      <c r="FPQ1891" s="20"/>
      <c r="FPR1891" s="20"/>
      <c r="FPS1891" s="20"/>
      <c r="FPT1891" s="20"/>
      <c r="FPU1891" s="20"/>
      <c r="FPV1891" s="20"/>
      <c r="FPW1891" s="20"/>
      <c r="FPX1891" s="20"/>
      <c r="FPY1891" s="20"/>
      <c r="FPZ1891" s="20"/>
      <c r="FQA1891" s="20"/>
      <c r="FQB1891" s="20"/>
      <c r="FQC1891" s="20"/>
      <c r="FQD1891" s="20"/>
      <c r="FQE1891" s="20"/>
      <c r="FQF1891" s="20"/>
      <c r="FQG1891" s="20"/>
      <c r="FQH1891" s="20"/>
      <c r="FQI1891" s="20"/>
      <c r="FQJ1891" s="20"/>
      <c r="FQK1891" s="20"/>
      <c r="FQL1891" s="20"/>
      <c r="FQM1891" s="20"/>
      <c r="FQN1891" s="20"/>
      <c r="FQO1891" s="20"/>
      <c r="FQP1891" s="20"/>
      <c r="FQQ1891" s="20"/>
      <c r="FQR1891" s="20"/>
      <c r="FQS1891" s="20"/>
      <c r="FQT1891" s="20"/>
      <c r="FQU1891" s="20"/>
      <c r="FQV1891" s="20"/>
      <c r="FQW1891" s="20"/>
      <c r="FQX1891" s="20"/>
      <c r="FQY1891" s="20"/>
      <c r="FQZ1891" s="20"/>
      <c r="FRA1891" s="20"/>
      <c r="FRB1891" s="20"/>
      <c r="FRC1891" s="20"/>
      <c r="FRD1891" s="20"/>
      <c r="FRE1891" s="20"/>
      <c r="FRF1891" s="20"/>
      <c r="FRG1891" s="20"/>
      <c r="FRH1891" s="20"/>
      <c r="FRI1891" s="20"/>
      <c r="FRJ1891" s="20"/>
      <c r="FRK1891" s="20"/>
      <c r="FRL1891" s="20"/>
      <c r="FRM1891" s="20"/>
      <c r="FRN1891" s="20"/>
      <c r="FRO1891" s="20"/>
      <c r="FRP1891" s="20"/>
      <c r="FRQ1891" s="20"/>
      <c r="FRR1891" s="20"/>
      <c r="FRS1891" s="20"/>
      <c r="FRT1891" s="20"/>
      <c r="FRU1891" s="20"/>
      <c r="FRV1891" s="20"/>
      <c r="FRW1891" s="20"/>
      <c r="FRX1891" s="20"/>
      <c r="FRY1891" s="20"/>
      <c r="FRZ1891" s="20"/>
      <c r="FSA1891" s="20"/>
      <c r="FSB1891" s="20"/>
      <c r="FSC1891" s="20"/>
      <c r="FSD1891" s="20"/>
      <c r="FSE1891" s="20"/>
      <c r="FSF1891" s="20"/>
      <c r="FSG1891" s="20"/>
      <c r="FSH1891" s="20"/>
      <c r="FSI1891" s="20"/>
      <c r="FSJ1891" s="20"/>
      <c r="FSK1891" s="20"/>
      <c r="FSL1891" s="20"/>
      <c r="FSM1891" s="20"/>
      <c r="FSN1891" s="20"/>
      <c r="FSO1891" s="20"/>
      <c r="FSP1891" s="20"/>
      <c r="FSQ1891" s="20"/>
      <c r="FSR1891" s="20"/>
      <c r="FSS1891" s="20"/>
      <c r="FST1891" s="20"/>
      <c r="FSU1891" s="20"/>
      <c r="FSV1891" s="20"/>
      <c r="FSW1891" s="20"/>
      <c r="FSX1891" s="20"/>
      <c r="FSY1891" s="20"/>
      <c r="FSZ1891" s="20"/>
      <c r="FTA1891" s="20"/>
      <c r="FTB1891" s="20"/>
      <c r="FTC1891" s="20"/>
      <c r="FTD1891" s="20"/>
      <c r="FTE1891" s="20"/>
      <c r="FTF1891" s="20"/>
      <c r="FTG1891" s="20"/>
      <c r="FTH1891" s="20"/>
      <c r="FTI1891" s="20"/>
      <c r="FTJ1891" s="20"/>
      <c r="FTK1891" s="20"/>
      <c r="FTL1891" s="20"/>
      <c r="FTM1891" s="20"/>
      <c r="FTN1891" s="20"/>
      <c r="FTO1891" s="20"/>
      <c r="FTP1891" s="20"/>
      <c r="FTQ1891" s="20"/>
      <c r="FTR1891" s="20"/>
      <c r="FTS1891" s="20"/>
      <c r="FTT1891" s="20"/>
      <c r="FTU1891" s="20"/>
      <c r="FTV1891" s="20"/>
      <c r="FTW1891" s="20"/>
      <c r="FTX1891" s="20"/>
      <c r="FTY1891" s="20"/>
      <c r="FTZ1891" s="20"/>
      <c r="FUA1891" s="20"/>
      <c r="FUB1891" s="20"/>
      <c r="FUC1891" s="20"/>
      <c r="FUD1891" s="20"/>
      <c r="FUE1891" s="20"/>
      <c r="FUF1891" s="20"/>
      <c r="FUG1891" s="20"/>
      <c r="FUH1891" s="20"/>
      <c r="FUI1891" s="20"/>
      <c r="FUJ1891" s="20"/>
      <c r="FUK1891" s="20"/>
      <c r="FUL1891" s="20"/>
      <c r="FUM1891" s="20"/>
      <c r="FUN1891" s="20"/>
      <c r="FUO1891" s="20"/>
      <c r="FUP1891" s="20"/>
      <c r="FUQ1891" s="20"/>
      <c r="FUR1891" s="20"/>
      <c r="FUS1891" s="20"/>
      <c r="FUT1891" s="20"/>
      <c r="FUU1891" s="20"/>
      <c r="FUV1891" s="20"/>
      <c r="FUW1891" s="20"/>
      <c r="FUX1891" s="20"/>
      <c r="FUY1891" s="20"/>
      <c r="FUZ1891" s="20"/>
      <c r="FVA1891" s="20"/>
      <c r="FVB1891" s="20"/>
      <c r="FVC1891" s="20"/>
      <c r="FVD1891" s="20"/>
      <c r="FVE1891" s="20"/>
      <c r="FVF1891" s="20"/>
      <c r="FVG1891" s="20"/>
      <c r="FVH1891" s="20"/>
      <c r="FVI1891" s="20"/>
      <c r="FVJ1891" s="20"/>
      <c r="FVK1891" s="20"/>
      <c r="FVL1891" s="20"/>
      <c r="FVM1891" s="20"/>
      <c r="FVN1891" s="20"/>
      <c r="FVO1891" s="20"/>
      <c r="FVP1891" s="20"/>
      <c r="FVQ1891" s="20"/>
      <c r="FVR1891" s="20"/>
      <c r="FVS1891" s="20"/>
      <c r="FVT1891" s="20"/>
      <c r="FVU1891" s="20"/>
      <c r="FVV1891" s="20"/>
      <c r="FVW1891" s="20"/>
      <c r="FVX1891" s="20"/>
      <c r="FVY1891" s="20"/>
      <c r="FVZ1891" s="20"/>
      <c r="FWA1891" s="20"/>
      <c r="FWB1891" s="20"/>
      <c r="FWC1891" s="20"/>
      <c r="FWD1891" s="20"/>
      <c r="FWE1891" s="20"/>
      <c r="FWF1891" s="20"/>
      <c r="FWG1891" s="20"/>
      <c r="FWH1891" s="20"/>
      <c r="FWI1891" s="20"/>
      <c r="FWJ1891" s="20"/>
      <c r="FWK1891" s="20"/>
      <c r="FWL1891" s="20"/>
      <c r="FWM1891" s="20"/>
      <c r="FWN1891" s="20"/>
      <c r="FWO1891" s="20"/>
      <c r="FWP1891" s="20"/>
      <c r="FWQ1891" s="20"/>
      <c r="FWR1891" s="20"/>
      <c r="FWS1891" s="20"/>
      <c r="FWT1891" s="20"/>
      <c r="FWU1891" s="20"/>
      <c r="FWV1891" s="20"/>
      <c r="FWW1891" s="20"/>
      <c r="FWX1891" s="20"/>
      <c r="FWY1891" s="20"/>
      <c r="FWZ1891" s="20"/>
      <c r="FXA1891" s="20"/>
      <c r="FXB1891" s="20"/>
      <c r="FXC1891" s="20"/>
      <c r="FXD1891" s="20"/>
      <c r="FXE1891" s="20"/>
      <c r="FXF1891" s="20"/>
      <c r="FXG1891" s="20"/>
      <c r="FXH1891" s="20"/>
      <c r="FXI1891" s="20"/>
      <c r="FXJ1891" s="20"/>
      <c r="FXK1891" s="20"/>
      <c r="FXL1891" s="20"/>
      <c r="FXM1891" s="20"/>
      <c r="FXN1891" s="20"/>
      <c r="FXO1891" s="20"/>
      <c r="FXP1891" s="20"/>
      <c r="FXQ1891" s="20"/>
      <c r="FXR1891" s="20"/>
      <c r="FXS1891" s="20"/>
      <c r="FXT1891" s="20"/>
      <c r="FXU1891" s="20"/>
      <c r="FXV1891" s="20"/>
      <c r="FXW1891" s="20"/>
      <c r="FXX1891" s="20"/>
      <c r="FXY1891" s="20"/>
      <c r="FXZ1891" s="20"/>
      <c r="FYA1891" s="20"/>
      <c r="FYB1891" s="20"/>
      <c r="FYC1891" s="20"/>
      <c r="FYD1891" s="20"/>
      <c r="FYE1891" s="20"/>
      <c r="FYF1891" s="20"/>
      <c r="FYG1891" s="20"/>
      <c r="FYH1891" s="20"/>
      <c r="FYI1891" s="20"/>
      <c r="FYJ1891" s="20"/>
      <c r="FYK1891" s="20"/>
      <c r="FYL1891" s="20"/>
      <c r="FYM1891" s="20"/>
      <c r="FYN1891" s="20"/>
      <c r="FYO1891" s="20"/>
      <c r="FYP1891" s="20"/>
      <c r="FYQ1891" s="20"/>
      <c r="FYR1891" s="20"/>
      <c r="FYS1891" s="20"/>
      <c r="FYT1891" s="20"/>
      <c r="FYU1891" s="20"/>
      <c r="FYV1891" s="20"/>
      <c r="FYW1891" s="20"/>
      <c r="FYX1891" s="20"/>
      <c r="FYY1891" s="20"/>
      <c r="FYZ1891" s="20"/>
      <c r="FZA1891" s="20"/>
      <c r="FZB1891" s="20"/>
      <c r="FZC1891" s="20"/>
      <c r="FZD1891" s="20"/>
      <c r="FZE1891" s="20"/>
      <c r="FZF1891" s="20"/>
      <c r="FZG1891" s="20"/>
      <c r="FZH1891" s="20"/>
      <c r="FZI1891" s="20"/>
      <c r="FZJ1891" s="20"/>
      <c r="FZK1891" s="20"/>
      <c r="FZL1891" s="20"/>
      <c r="FZM1891" s="20"/>
      <c r="FZN1891" s="20"/>
      <c r="FZO1891" s="20"/>
      <c r="FZP1891" s="20"/>
      <c r="FZQ1891" s="20"/>
      <c r="FZR1891" s="20"/>
      <c r="FZS1891" s="20"/>
      <c r="FZT1891" s="20"/>
      <c r="FZU1891" s="20"/>
      <c r="FZV1891" s="20"/>
      <c r="FZW1891" s="20"/>
      <c r="FZX1891" s="20"/>
      <c r="FZY1891" s="20"/>
      <c r="FZZ1891" s="20"/>
      <c r="GAA1891" s="20"/>
      <c r="GAB1891" s="20"/>
      <c r="GAC1891" s="20"/>
      <c r="GAD1891" s="20"/>
      <c r="GAE1891" s="20"/>
      <c r="GAF1891" s="20"/>
      <c r="GAG1891" s="20"/>
      <c r="GAH1891" s="20"/>
      <c r="GAI1891" s="20"/>
      <c r="GAJ1891" s="20"/>
      <c r="GAK1891" s="20"/>
      <c r="GAL1891" s="20"/>
      <c r="GAM1891" s="20"/>
      <c r="GAN1891" s="20"/>
      <c r="GAO1891" s="20"/>
      <c r="GAP1891" s="20"/>
      <c r="GAQ1891" s="20"/>
      <c r="GAR1891" s="20"/>
      <c r="GAS1891" s="20"/>
      <c r="GAT1891" s="20"/>
      <c r="GAU1891" s="20"/>
      <c r="GAV1891" s="20"/>
      <c r="GAW1891" s="20"/>
      <c r="GAX1891" s="20"/>
      <c r="GAY1891" s="20"/>
      <c r="GAZ1891" s="20"/>
      <c r="GBA1891" s="20"/>
      <c r="GBB1891" s="20"/>
      <c r="GBC1891" s="20"/>
      <c r="GBD1891" s="20"/>
      <c r="GBE1891" s="20"/>
      <c r="GBF1891" s="20"/>
      <c r="GBG1891" s="20"/>
      <c r="GBH1891" s="20"/>
      <c r="GBI1891" s="20"/>
      <c r="GBJ1891" s="20"/>
      <c r="GBK1891" s="20"/>
      <c r="GBL1891" s="20"/>
      <c r="GBM1891" s="20"/>
      <c r="GBN1891" s="20"/>
      <c r="GBO1891" s="20"/>
      <c r="GBP1891" s="20"/>
      <c r="GBQ1891" s="20"/>
      <c r="GBR1891" s="20"/>
      <c r="GBS1891" s="20"/>
      <c r="GBT1891" s="20"/>
      <c r="GBU1891" s="20"/>
      <c r="GBV1891" s="20"/>
      <c r="GBW1891" s="20"/>
      <c r="GBX1891" s="20"/>
      <c r="GBY1891" s="20"/>
      <c r="GBZ1891" s="20"/>
      <c r="GCA1891" s="20"/>
      <c r="GCB1891" s="20"/>
      <c r="GCC1891" s="20"/>
      <c r="GCD1891" s="20"/>
      <c r="GCE1891" s="20"/>
      <c r="GCF1891" s="20"/>
      <c r="GCG1891" s="20"/>
      <c r="GCH1891" s="20"/>
      <c r="GCI1891" s="20"/>
      <c r="GCJ1891" s="20"/>
      <c r="GCK1891" s="20"/>
      <c r="GCL1891" s="20"/>
      <c r="GCM1891" s="20"/>
      <c r="GCN1891" s="20"/>
      <c r="GCO1891" s="20"/>
      <c r="GCP1891" s="20"/>
      <c r="GCQ1891" s="20"/>
      <c r="GCR1891" s="20"/>
      <c r="GCS1891" s="20"/>
      <c r="GCT1891" s="20"/>
      <c r="GCU1891" s="20"/>
      <c r="GCV1891" s="20"/>
      <c r="GCW1891" s="20"/>
      <c r="GCX1891" s="20"/>
      <c r="GCY1891" s="20"/>
      <c r="GCZ1891" s="20"/>
      <c r="GDA1891" s="20"/>
      <c r="GDB1891" s="20"/>
      <c r="GDC1891" s="20"/>
      <c r="GDD1891" s="20"/>
      <c r="GDE1891" s="20"/>
      <c r="GDF1891" s="20"/>
      <c r="GDG1891" s="20"/>
      <c r="GDH1891" s="20"/>
      <c r="GDI1891" s="20"/>
      <c r="GDJ1891" s="20"/>
      <c r="GDK1891" s="20"/>
      <c r="GDL1891" s="20"/>
      <c r="GDM1891" s="20"/>
      <c r="GDN1891" s="20"/>
      <c r="GDO1891" s="20"/>
      <c r="GDP1891" s="20"/>
      <c r="GDQ1891" s="20"/>
      <c r="GDR1891" s="20"/>
      <c r="GDS1891" s="20"/>
      <c r="GDT1891" s="20"/>
      <c r="GDU1891" s="20"/>
      <c r="GDV1891" s="20"/>
      <c r="GDW1891" s="20"/>
      <c r="GDX1891" s="20"/>
      <c r="GDY1891" s="20"/>
      <c r="GDZ1891" s="20"/>
      <c r="GEA1891" s="20"/>
      <c r="GEB1891" s="20"/>
      <c r="GEC1891" s="20"/>
      <c r="GED1891" s="20"/>
      <c r="GEE1891" s="20"/>
      <c r="GEF1891" s="20"/>
      <c r="GEG1891" s="20"/>
      <c r="GEH1891" s="20"/>
      <c r="GEI1891" s="20"/>
      <c r="GEJ1891" s="20"/>
      <c r="GEK1891" s="20"/>
      <c r="GEL1891" s="20"/>
      <c r="GEM1891" s="20"/>
      <c r="GEN1891" s="20"/>
      <c r="GEO1891" s="20"/>
      <c r="GEP1891" s="20"/>
      <c r="GEQ1891" s="20"/>
      <c r="GER1891" s="20"/>
      <c r="GES1891" s="20"/>
      <c r="GET1891" s="20"/>
      <c r="GEU1891" s="20"/>
      <c r="GEV1891" s="20"/>
      <c r="GEW1891" s="20"/>
      <c r="GEX1891" s="20"/>
      <c r="GEY1891" s="20"/>
      <c r="GEZ1891" s="20"/>
      <c r="GFA1891" s="20"/>
      <c r="GFB1891" s="20"/>
      <c r="GFC1891" s="20"/>
      <c r="GFD1891" s="20"/>
      <c r="GFE1891" s="20"/>
      <c r="GFF1891" s="20"/>
      <c r="GFG1891" s="20"/>
      <c r="GFH1891" s="20"/>
      <c r="GFI1891" s="20"/>
      <c r="GFJ1891" s="20"/>
      <c r="GFK1891" s="20"/>
      <c r="GFL1891" s="20"/>
      <c r="GFM1891" s="20"/>
      <c r="GFN1891" s="20"/>
      <c r="GFO1891" s="20"/>
      <c r="GFP1891" s="20"/>
      <c r="GFQ1891" s="20"/>
      <c r="GFR1891" s="20"/>
      <c r="GFS1891" s="20"/>
      <c r="GFT1891" s="20"/>
      <c r="GFU1891" s="20"/>
      <c r="GFV1891" s="20"/>
      <c r="GFW1891" s="20"/>
      <c r="GFX1891" s="20"/>
      <c r="GFY1891" s="20"/>
      <c r="GFZ1891" s="20"/>
      <c r="GGA1891" s="20"/>
      <c r="GGB1891" s="20"/>
      <c r="GGC1891" s="20"/>
      <c r="GGD1891" s="20"/>
      <c r="GGE1891" s="20"/>
      <c r="GGF1891" s="20"/>
      <c r="GGG1891" s="20"/>
      <c r="GGH1891" s="20"/>
      <c r="GGI1891" s="20"/>
      <c r="GGJ1891" s="20"/>
      <c r="GGK1891" s="20"/>
      <c r="GGL1891" s="20"/>
      <c r="GGM1891" s="20"/>
      <c r="GGN1891" s="20"/>
      <c r="GGO1891" s="20"/>
      <c r="GGP1891" s="20"/>
      <c r="GGQ1891" s="20"/>
      <c r="GGR1891" s="20"/>
      <c r="GGS1891" s="20"/>
      <c r="GGT1891" s="20"/>
      <c r="GGU1891" s="20"/>
      <c r="GGV1891" s="20"/>
      <c r="GGW1891" s="20"/>
      <c r="GGX1891" s="20"/>
      <c r="GGY1891" s="20"/>
      <c r="GGZ1891" s="20"/>
      <c r="GHA1891" s="20"/>
      <c r="GHB1891" s="20"/>
      <c r="GHC1891" s="20"/>
      <c r="GHD1891" s="20"/>
      <c r="GHE1891" s="20"/>
      <c r="GHF1891" s="20"/>
      <c r="GHG1891" s="20"/>
      <c r="GHH1891" s="20"/>
      <c r="GHI1891" s="20"/>
      <c r="GHJ1891" s="20"/>
      <c r="GHK1891" s="20"/>
      <c r="GHL1891" s="20"/>
      <c r="GHM1891" s="20"/>
      <c r="GHN1891" s="20"/>
      <c r="GHO1891" s="20"/>
      <c r="GHP1891" s="20"/>
      <c r="GHQ1891" s="20"/>
      <c r="GHR1891" s="20"/>
      <c r="GHS1891" s="20"/>
      <c r="GHT1891" s="20"/>
      <c r="GHU1891" s="20"/>
      <c r="GHV1891" s="20"/>
      <c r="GHW1891" s="20"/>
      <c r="GHX1891" s="20"/>
      <c r="GHY1891" s="20"/>
      <c r="GHZ1891" s="20"/>
      <c r="GIA1891" s="20"/>
      <c r="GIB1891" s="20"/>
      <c r="GIC1891" s="20"/>
      <c r="GID1891" s="20"/>
      <c r="GIE1891" s="20"/>
      <c r="GIF1891" s="20"/>
      <c r="GIG1891" s="20"/>
      <c r="GIH1891" s="20"/>
      <c r="GII1891" s="20"/>
      <c r="GIJ1891" s="20"/>
      <c r="GIK1891" s="20"/>
      <c r="GIL1891" s="20"/>
      <c r="GIM1891" s="20"/>
      <c r="GIN1891" s="20"/>
      <c r="GIO1891" s="20"/>
      <c r="GIP1891" s="20"/>
      <c r="GIQ1891" s="20"/>
      <c r="GIR1891" s="20"/>
      <c r="GIS1891" s="20"/>
      <c r="GIT1891" s="20"/>
      <c r="GIU1891" s="20"/>
      <c r="GIV1891" s="20"/>
      <c r="GIW1891" s="20"/>
      <c r="GIX1891" s="20"/>
      <c r="GIY1891" s="20"/>
      <c r="GIZ1891" s="20"/>
      <c r="GJA1891" s="20"/>
      <c r="GJB1891" s="20"/>
      <c r="GJC1891" s="20"/>
      <c r="GJD1891" s="20"/>
      <c r="GJE1891" s="20"/>
      <c r="GJF1891" s="20"/>
      <c r="GJG1891" s="20"/>
      <c r="GJH1891" s="20"/>
      <c r="GJI1891" s="20"/>
      <c r="GJJ1891" s="20"/>
      <c r="GJK1891" s="20"/>
      <c r="GJL1891" s="20"/>
      <c r="GJM1891" s="20"/>
      <c r="GJN1891" s="20"/>
      <c r="GJO1891" s="20"/>
      <c r="GJP1891" s="20"/>
      <c r="GJQ1891" s="20"/>
      <c r="GJR1891" s="20"/>
      <c r="GJS1891" s="20"/>
      <c r="GJT1891" s="20"/>
      <c r="GJU1891" s="20"/>
      <c r="GJV1891" s="20"/>
      <c r="GJW1891" s="20"/>
      <c r="GJX1891" s="20"/>
      <c r="GJY1891" s="20"/>
      <c r="GJZ1891" s="20"/>
      <c r="GKA1891" s="20"/>
      <c r="GKB1891" s="20"/>
      <c r="GKC1891" s="20"/>
      <c r="GKD1891" s="20"/>
      <c r="GKE1891" s="20"/>
      <c r="GKF1891" s="20"/>
      <c r="GKG1891" s="20"/>
      <c r="GKH1891" s="20"/>
      <c r="GKI1891" s="20"/>
      <c r="GKJ1891" s="20"/>
      <c r="GKK1891" s="20"/>
      <c r="GKL1891" s="20"/>
      <c r="GKM1891" s="20"/>
      <c r="GKN1891" s="20"/>
      <c r="GKO1891" s="20"/>
      <c r="GKP1891" s="20"/>
      <c r="GKQ1891" s="20"/>
      <c r="GKR1891" s="20"/>
      <c r="GKS1891" s="20"/>
      <c r="GKT1891" s="20"/>
      <c r="GKU1891" s="20"/>
      <c r="GKV1891" s="20"/>
      <c r="GKW1891" s="20"/>
      <c r="GKX1891" s="20"/>
      <c r="GKY1891" s="20"/>
      <c r="GKZ1891" s="20"/>
      <c r="GLA1891" s="20"/>
      <c r="GLB1891" s="20"/>
      <c r="GLC1891" s="20"/>
      <c r="GLD1891" s="20"/>
      <c r="GLE1891" s="20"/>
      <c r="GLF1891" s="20"/>
      <c r="GLG1891" s="20"/>
      <c r="GLH1891" s="20"/>
      <c r="GLI1891" s="20"/>
      <c r="GLJ1891" s="20"/>
      <c r="GLK1891" s="20"/>
      <c r="GLL1891" s="20"/>
      <c r="GLM1891" s="20"/>
      <c r="GLN1891" s="20"/>
      <c r="GLO1891" s="20"/>
      <c r="GLP1891" s="20"/>
      <c r="GLQ1891" s="20"/>
      <c r="GLR1891" s="20"/>
      <c r="GLS1891" s="20"/>
      <c r="GLT1891" s="20"/>
      <c r="GLU1891" s="20"/>
      <c r="GLV1891" s="20"/>
      <c r="GLW1891" s="20"/>
      <c r="GLX1891" s="20"/>
      <c r="GLY1891" s="20"/>
      <c r="GLZ1891" s="20"/>
      <c r="GMA1891" s="20"/>
      <c r="GMB1891" s="20"/>
      <c r="GMC1891" s="20"/>
      <c r="GMD1891" s="20"/>
      <c r="GME1891" s="20"/>
      <c r="GMF1891" s="20"/>
      <c r="GMG1891" s="20"/>
      <c r="GMH1891" s="20"/>
      <c r="GMI1891" s="20"/>
      <c r="GMJ1891" s="20"/>
      <c r="GMK1891" s="20"/>
      <c r="GML1891" s="20"/>
      <c r="GMM1891" s="20"/>
      <c r="GMN1891" s="20"/>
      <c r="GMO1891" s="20"/>
      <c r="GMP1891" s="20"/>
      <c r="GMQ1891" s="20"/>
      <c r="GMR1891" s="20"/>
      <c r="GMS1891" s="20"/>
      <c r="GMT1891" s="20"/>
      <c r="GMU1891" s="20"/>
      <c r="GMV1891" s="20"/>
      <c r="GMW1891" s="20"/>
      <c r="GMX1891" s="20"/>
      <c r="GMY1891" s="20"/>
      <c r="GMZ1891" s="20"/>
      <c r="GNA1891" s="20"/>
      <c r="GNB1891" s="20"/>
      <c r="GNC1891" s="20"/>
      <c r="GND1891" s="20"/>
      <c r="GNE1891" s="20"/>
      <c r="GNF1891" s="20"/>
      <c r="GNG1891" s="20"/>
      <c r="GNH1891" s="20"/>
      <c r="GNI1891" s="20"/>
      <c r="GNJ1891" s="20"/>
      <c r="GNK1891" s="20"/>
      <c r="GNL1891" s="20"/>
      <c r="GNM1891" s="20"/>
      <c r="GNN1891" s="20"/>
      <c r="GNO1891" s="20"/>
      <c r="GNP1891" s="20"/>
      <c r="GNQ1891" s="20"/>
      <c r="GNR1891" s="20"/>
      <c r="GNS1891" s="20"/>
      <c r="GNT1891" s="20"/>
      <c r="GNU1891" s="20"/>
      <c r="GNV1891" s="20"/>
      <c r="GNW1891" s="20"/>
      <c r="GNX1891" s="20"/>
      <c r="GNY1891" s="20"/>
      <c r="GNZ1891" s="20"/>
      <c r="GOA1891" s="20"/>
      <c r="GOB1891" s="20"/>
      <c r="GOC1891" s="20"/>
      <c r="GOD1891" s="20"/>
      <c r="GOE1891" s="20"/>
      <c r="GOF1891" s="20"/>
      <c r="GOG1891" s="20"/>
      <c r="GOH1891" s="20"/>
      <c r="GOI1891" s="20"/>
      <c r="GOJ1891" s="20"/>
      <c r="GOK1891" s="20"/>
      <c r="GOL1891" s="20"/>
      <c r="GOM1891" s="20"/>
      <c r="GON1891" s="20"/>
      <c r="GOO1891" s="20"/>
      <c r="GOP1891" s="20"/>
      <c r="GOQ1891" s="20"/>
      <c r="GOR1891" s="20"/>
      <c r="GOS1891" s="20"/>
      <c r="GOT1891" s="20"/>
      <c r="GOU1891" s="20"/>
      <c r="GOV1891" s="20"/>
      <c r="GOW1891" s="20"/>
      <c r="GOX1891" s="20"/>
      <c r="GOY1891" s="20"/>
      <c r="GOZ1891" s="20"/>
      <c r="GPA1891" s="20"/>
      <c r="GPB1891" s="20"/>
      <c r="GPC1891" s="20"/>
      <c r="GPD1891" s="20"/>
      <c r="GPE1891" s="20"/>
      <c r="GPF1891" s="20"/>
      <c r="GPG1891" s="20"/>
      <c r="GPH1891" s="20"/>
      <c r="GPI1891" s="20"/>
      <c r="GPJ1891" s="20"/>
      <c r="GPK1891" s="20"/>
      <c r="GPL1891" s="20"/>
      <c r="GPM1891" s="20"/>
      <c r="GPN1891" s="20"/>
      <c r="GPO1891" s="20"/>
      <c r="GPP1891" s="20"/>
      <c r="GPQ1891" s="20"/>
      <c r="GPR1891" s="20"/>
      <c r="GPS1891" s="20"/>
      <c r="GPT1891" s="20"/>
      <c r="GPU1891" s="20"/>
      <c r="GPV1891" s="20"/>
      <c r="GPW1891" s="20"/>
      <c r="GPX1891" s="20"/>
      <c r="GPY1891" s="20"/>
      <c r="GPZ1891" s="20"/>
      <c r="GQA1891" s="20"/>
      <c r="GQB1891" s="20"/>
      <c r="GQC1891" s="20"/>
      <c r="GQD1891" s="20"/>
      <c r="GQE1891" s="20"/>
      <c r="GQF1891" s="20"/>
      <c r="GQG1891" s="20"/>
      <c r="GQH1891" s="20"/>
      <c r="GQI1891" s="20"/>
      <c r="GQJ1891" s="20"/>
      <c r="GQK1891" s="20"/>
      <c r="GQL1891" s="20"/>
      <c r="GQM1891" s="20"/>
      <c r="GQN1891" s="20"/>
      <c r="GQO1891" s="20"/>
      <c r="GQP1891" s="20"/>
      <c r="GQQ1891" s="20"/>
      <c r="GQR1891" s="20"/>
      <c r="GQS1891" s="20"/>
      <c r="GQT1891" s="20"/>
      <c r="GQU1891" s="20"/>
      <c r="GQV1891" s="20"/>
      <c r="GQW1891" s="20"/>
      <c r="GQX1891" s="20"/>
      <c r="GQY1891" s="20"/>
      <c r="GQZ1891" s="20"/>
      <c r="GRA1891" s="20"/>
      <c r="GRB1891" s="20"/>
      <c r="GRC1891" s="20"/>
      <c r="GRD1891" s="20"/>
      <c r="GRE1891" s="20"/>
      <c r="GRF1891" s="20"/>
      <c r="GRG1891" s="20"/>
      <c r="GRH1891" s="20"/>
      <c r="GRI1891" s="20"/>
      <c r="GRJ1891" s="20"/>
      <c r="GRK1891" s="20"/>
      <c r="GRL1891" s="20"/>
      <c r="GRM1891" s="20"/>
      <c r="GRN1891" s="20"/>
      <c r="GRO1891" s="20"/>
      <c r="GRP1891" s="20"/>
      <c r="GRQ1891" s="20"/>
      <c r="GRR1891" s="20"/>
      <c r="GRS1891" s="20"/>
      <c r="GRT1891" s="20"/>
      <c r="GRU1891" s="20"/>
      <c r="GRV1891" s="20"/>
      <c r="GRW1891" s="20"/>
      <c r="GRX1891" s="20"/>
      <c r="GRY1891" s="20"/>
      <c r="GRZ1891" s="20"/>
      <c r="GSA1891" s="20"/>
      <c r="GSB1891" s="20"/>
      <c r="GSC1891" s="20"/>
      <c r="GSD1891" s="20"/>
      <c r="GSE1891" s="20"/>
      <c r="GSF1891" s="20"/>
      <c r="GSG1891" s="20"/>
      <c r="GSH1891" s="20"/>
      <c r="GSI1891" s="20"/>
      <c r="GSJ1891" s="20"/>
      <c r="GSK1891" s="20"/>
      <c r="GSL1891" s="20"/>
      <c r="GSM1891" s="20"/>
      <c r="GSN1891" s="20"/>
      <c r="GSO1891" s="20"/>
      <c r="GSP1891" s="20"/>
      <c r="GSQ1891" s="20"/>
      <c r="GSR1891" s="20"/>
      <c r="GSS1891" s="20"/>
      <c r="GST1891" s="20"/>
      <c r="GSU1891" s="20"/>
      <c r="GSV1891" s="20"/>
      <c r="GSW1891" s="20"/>
      <c r="GSX1891" s="20"/>
      <c r="GSY1891" s="20"/>
      <c r="GSZ1891" s="20"/>
      <c r="GTA1891" s="20"/>
      <c r="GTB1891" s="20"/>
      <c r="GTC1891" s="20"/>
      <c r="GTD1891" s="20"/>
      <c r="GTE1891" s="20"/>
      <c r="GTF1891" s="20"/>
      <c r="GTG1891" s="20"/>
      <c r="GTH1891" s="20"/>
      <c r="GTI1891" s="20"/>
      <c r="GTJ1891" s="20"/>
      <c r="GTK1891" s="20"/>
      <c r="GTL1891" s="20"/>
      <c r="GTM1891" s="20"/>
      <c r="GTN1891" s="20"/>
      <c r="GTO1891" s="20"/>
      <c r="GTP1891" s="20"/>
      <c r="GTQ1891" s="20"/>
      <c r="GTR1891" s="20"/>
      <c r="GTS1891" s="20"/>
      <c r="GTT1891" s="20"/>
      <c r="GTU1891" s="20"/>
      <c r="GTV1891" s="20"/>
      <c r="GTW1891" s="20"/>
      <c r="GTX1891" s="20"/>
      <c r="GTY1891" s="20"/>
      <c r="GTZ1891" s="20"/>
      <c r="GUA1891" s="20"/>
      <c r="GUB1891" s="20"/>
      <c r="GUC1891" s="20"/>
      <c r="GUD1891" s="20"/>
      <c r="GUE1891" s="20"/>
      <c r="GUF1891" s="20"/>
      <c r="GUG1891" s="20"/>
      <c r="GUH1891" s="20"/>
      <c r="GUI1891" s="20"/>
      <c r="GUJ1891" s="20"/>
      <c r="GUK1891" s="20"/>
      <c r="GUL1891" s="20"/>
      <c r="GUM1891" s="20"/>
      <c r="GUN1891" s="20"/>
      <c r="GUO1891" s="20"/>
      <c r="GUP1891" s="20"/>
      <c r="GUQ1891" s="20"/>
      <c r="GUR1891" s="20"/>
      <c r="GUS1891" s="20"/>
      <c r="GUT1891" s="20"/>
      <c r="GUU1891" s="20"/>
      <c r="GUV1891" s="20"/>
      <c r="GUW1891" s="20"/>
      <c r="GUX1891" s="20"/>
      <c r="GUY1891" s="20"/>
      <c r="GUZ1891" s="20"/>
      <c r="GVA1891" s="20"/>
      <c r="GVB1891" s="20"/>
      <c r="GVC1891" s="20"/>
      <c r="GVD1891" s="20"/>
      <c r="GVE1891" s="20"/>
      <c r="GVF1891" s="20"/>
      <c r="GVG1891" s="20"/>
      <c r="GVH1891" s="20"/>
      <c r="GVI1891" s="20"/>
      <c r="GVJ1891" s="20"/>
      <c r="GVK1891" s="20"/>
      <c r="GVL1891" s="20"/>
      <c r="GVM1891" s="20"/>
      <c r="GVN1891" s="20"/>
      <c r="GVO1891" s="20"/>
      <c r="GVP1891" s="20"/>
      <c r="GVQ1891" s="20"/>
      <c r="GVR1891" s="20"/>
      <c r="GVS1891" s="20"/>
      <c r="GVT1891" s="20"/>
      <c r="GVU1891" s="20"/>
      <c r="GVV1891" s="20"/>
      <c r="GVW1891" s="20"/>
      <c r="GVX1891" s="20"/>
      <c r="GVY1891" s="20"/>
      <c r="GVZ1891" s="20"/>
      <c r="GWA1891" s="20"/>
      <c r="GWB1891" s="20"/>
      <c r="GWC1891" s="20"/>
      <c r="GWD1891" s="20"/>
      <c r="GWE1891" s="20"/>
      <c r="GWF1891" s="20"/>
      <c r="GWG1891" s="20"/>
      <c r="GWH1891" s="20"/>
      <c r="GWI1891" s="20"/>
      <c r="GWJ1891" s="20"/>
      <c r="GWK1891" s="20"/>
      <c r="GWL1891" s="20"/>
      <c r="GWM1891" s="20"/>
      <c r="GWN1891" s="20"/>
      <c r="GWO1891" s="20"/>
      <c r="GWP1891" s="20"/>
      <c r="GWQ1891" s="20"/>
      <c r="GWR1891" s="20"/>
      <c r="GWS1891" s="20"/>
      <c r="GWT1891" s="20"/>
      <c r="GWU1891" s="20"/>
      <c r="GWV1891" s="20"/>
      <c r="GWW1891" s="20"/>
      <c r="GWX1891" s="20"/>
      <c r="GWY1891" s="20"/>
      <c r="GWZ1891" s="20"/>
      <c r="GXA1891" s="20"/>
      <c r="GXB1891" s="20"/>
      <c r="GXC1891" s="20"/>
      <c r="GXD1891" s="20"/>
      <c r="GXE1891" s="20"/>
      <c r="GXF1891" s="20"/>
      <c r="GXG1891" s="20"/>
      <c r="GXH1891" s="20"/>
      <c r="GXI1891" s="20"/>
      <c r="GXJ1891" s="20"/>
      <c r="GXK1891" s="20"/>
      <c r="GXL1891" s="20"/>
      <c r="GXM1891" s="20"/>
      <c r="GXN1891" s="20"/>
      <c r="GXO1891" s="20"/>
      <c r="GXP1891" s="20"/>
      <c r="GXQ1891" s="20"/>
      <c r="GXR1891" s="20"/>
      <c r="GXS1891" s="20"/>
      <c r="GXT1891" s="20"/>
      <c r="GXU1891" s="20"/>
      <c r="GXV1891" s="20"/>
      <c r="GXW1891" s="20"/>
      <c r="GXX1891" s="20"/>
      <c r="GXY1891" s="20"/>
      <c r="GXZ1891" s="20"/>
      <c r="GYA1891" s="20"/>
      <c r="GYB1891" s="20"/>
      <c r="GYC1891" s="20"/>
      <c r="GYD1891" s="20"/>
      <c r="GYE1891" s="20"/>
      <c r="GYF1891" s="20"/>
      <c r="GYG1891" s="20"/>
      <c r="GYH1891" s="20"/>
      <c r="GYI1891" s="20"/>
      <c r="GYJ1891" s="20"/>
      <c r="GYK1891" s="20"/>
      <c r="GYL1891" s="20"/>
      <c r="GYM1891" s="20"/>
      <c r="GYN1891" s="20"/>
      <c r="GYO1891" s="20"/>
      <c r="GYP1891" s="20"/>
      <c r="GYQ1891" s="20"/>
      <c r="GYR1891" s="20"/>
      <c r="GYS1891" s="20"/>
      <c r="GYT1891" s="20"/>
      <c r="GYU1891" s="20"/>
      <c r="GYV1891" s="20"/>
      <c r="GYW1891" s="20"/>
      <c r="GYX1891" s="20"/>
      <c r="GYY1891" s="20"/>
      <c r="GYZ1891" s="20"/>
      <c r="GZA1891" s="20"/>
      <c r="GZB1891" s="20"/>
      <c r="GZC1891" s="20"/>
      <c r="GZD1891" s="20"/>
      <c r="GZE1891" s="20"/>
      <c r="GZF1891" s="20"/>
      <c r="GZG1891" s="20"/>
      <c r="GZH1891" s="20"/>
      <c r="GZI1891" s="20"/>
      <c r="GZJ1891" s="20"/>
      <c r="GZK1891" s="20"/>
      <c r="GZL1891" s="20"/>
      <c r="GZM1891" s="20"/>
      <c r="GZN1891" s="20"/>
      <c r="GZO1891" s="20"/>
      <c r="GZP1891" s="20"/>
      <c r="GZQ1891" s="20"/>
      <c r="GZR1891" s="20"/>
      <c r="GZS1891" s="20"/>
      <c r="GZT1891" s="20"/>
      <c r="GZU1891" s="20"/>
      <c r="GZV1891" s="20"/>
      <c r="GZW1891" s="20"/>
      <c r="GZX1891" s="20"/>
      <c r="GZY1891" s="20"/>
      <c r="GZZ1891" s="20"/>
      <c r="HAA1891" s="20"/>
      <c r="HAB1891" s="20"/>
      <c r="HAC1891" s="20"/>
      <c r="HAD1891" s="20"/>
      <c r="HAE1891" s="20"/>
      <c r="HAF1891" s="20"/>
      <c r="HAG1891" s="20"/>
      <c r="HAH1891" s="20"/>
      <c r="HAI1891" s="20"/>
      <c r="HAJ1891" s="20"/>
      <c r="HAK1891" s="20"/>
      <c r="HAL1891" s="20"/>
      <c r="HAM1891" s="20"/>
      <c r="HAN1891" s="20"/>
      <c r="HAO1891" s="20"/>
      <c r="HAP1891" s="20"/>
      <c r="HAQ1891" s="20"/>
      <c r="HAR1891" s="20"/>
      <c r="HAS1891" s="20"/>
      <c r="HAT1891" s="20"/>
      <c r="HAU1891" s="20"/>
      <c r="HAV1891" s="20"/>
      <c r="HAW1891" s="20"/>
      <c r="HAX1891" s="20"/>
      <c r="HAY1891" s="20"/>
      <c r="HAZ1891" s="20"/>
      <c r="HBA1891" s="20"/>
      <c r="HBB1891" s="20"/>
      <c r="HBC1891" s="20"/>
      <c r="HBD1891" s="20"/>
      <c r="HBE1891" s="20"/>
      <c r="HBF1891" s="20"/>
      <c r="HBG1891" s="20"/>
      <c r="HBH1891" s="20"/>
      <c r="HBI1891" s="20"/>
      <c r="HBJ1891" s="20"/>
      <c r="HBK1891" s="20"/>
      <c r="HBL1891" s="20"/>
      <c r="HBM1891" s="20"/>
      <c r="HBN1891" s="20"/>
      <c r="HBO1891" s="20"/>
      <c r="HBP1891" s="20"/>
      <c r="HBQ1891" s="20"/>
      <c r="HBR1891" s="20"/>
      <c r="HBS1891" s="20"/>
      <c r="HBT1891" s="20"/>
      <c r="HBU1891" s="20"/>
      <c r="HBV1891" s="20"/>
      <c r="HBW1891" s="20"/>
      <c r="HBX1891" s="20"/>
      <c r="HBY1891" s="20"/>
      <c r="HBZ1891" s="20"/>
      <c r="HCA1891" s="20"/>
      <c r="HCB1891" s="20"/>
      <c r="HCC1891" s="20"/>
      <c r="HCD1891" s="20"/>
      <c r="HCE1891" s="20"/>
      <c r="HCF1891" s="20"/>
      <c r="HCG1891" s="20"/>
      <c r="HCH1891" s="20"/>
      <c r="HCI1891" s="20"/>
      <c r="HCJ1891" s="20"/>
      <c r="HCK1891" s="20"/>
      <c r="HCL1891" s="20"/>
      <c r="HCM1891" s="20"/>
      <c r="HCN1891" s="20"/>
      <c r="HCO1891" s="20"/>
      <c r="HCP1891" s="20"/>
      <c r="HCQ1891" s="20"/>
      <c r="HCR1891" s="20"/>
      <c r="HCS1891" s="20"/>
      <c r="HCT1891" s="20"/>
      <c r="HCU1891" s="20"/>
      <c r="HCV1891" s="20"/>
      <c r="HCW1891" s="20"/>
      <c r="HCX1891" s="20"/>
      <c r="HCY1891" s="20"/>
      <c r="HCZ1891" s="20"/>
      <c r="HDA1891" s="20"/>
      <c r="HDB1891" s="20"/>
      <c r="HDC1891" s="20"/>
      <c r="HDD1891" s="20"/>
      <c r="HDE1891" s="20"/>
      <c r="HDF1891" s="20"/>
      <c r="HDG1891" s="20"/>
      <c r="HDH1891" s="20"/>
      <c r="HDI1891" s="20"/>
      <c r="HDJ1891" s="20"/>
      <c r="HDK1891" s="20"/>
      <c r="HDL1891" s="20"/>
      <c r="HDM1891" s="20"/>
      <c r="HDN1891" s="20"/>
      <c r="HDO1891" s="20"/>
      <c r="HDP1891" s="20"/>
      <c r="HDQ1891" s="20"/>
      <c r="HDR1891" s="20"/>
      <c r="HDS1891" s="20"/>
      <c r="HDT1891" s="20"/>
      <c r="HDU1891" s="20"/>
      <c r="HDV1891" s="20"/>
      <c r="HDW1891" s="20"/>
      <c r="HDX1891" s="20"/>
      <c r="HDY1891" s="20"/>
      <c r="HDZ1891" s="20"/>
      <c r="HEA1891" s="20"/>
      <c r="HEB1891" s="20"/>
      <c r="HEC1891" s="20"/>
      <c r="HED1891" s="20"/>
      <c r="HEE1891" s="20"/>
      <c r="HEF1891" s="20"/>
      <c r="HEG1891" s="20"/>
      <c r="HEH1891" s="20"/>
      <c r="HEI1891" s="20"/>
      <c r="HEJ1891" s="20"/>
      <c r="HEK1891" s="20"/>
      <c r="HEL1891" s="20"/>
      <c r="HEM1891" s="20"/>
      <c r="HEN1891" s="20"/>
      <c r="HEO1891" s="20"/>
      <c r="HEP1891" s="20"/>
      <c r="HEQ1891" s="20"/>
      <c r="HER1891" s="20"/>
      <c r="HES1891" s="20"/>
      <c r="HET1891" s="20"/>
      <c r="HEU1891" s="20"/>
      <c r="HEV1891" s="20"/>
      <c r="HEW1891" s="20"/>
      <c r="HEX1891" s="20"/>
      <c r="HEY1891" s="20"/>
      <c r="HEZ1891" s="20"/>
      <c r="HFA1891" s="20"/>
      <c r="HFB1891" s="20"/>
      <c r="HFC1891" s="20"/>
      <c r="HFD1891" s="20"/>
      <c r="HFE1891" s="20"/>
      <c r="HFF1891" s="20"/>
      <c r="HFG1891" s="20"/>
      <c r="HFH1891" s="20"/>
      <c r="HFI1891" s="20"/>
      <c r="HFJ1891" s="20"/>
      <c r="HFK1891" s="20"/>
      <c r="HFL1891" s="20"/>
      <c r="HFM1891" s="20"/>
      <c r="HFN1891" s="20"/>
      <c r="HFO1891" s="20"/>
      <c r="HFP1891" s="20"/>
      <c r="HFQ1891" s="20"/>
      <c r="HFR1891" s="20"/>
      <c r="HFS1891" s="20"/>
      <c r="HFT1891" s="20"/>
      <c r="HFU1891" s="20"/>
      <c r="HFV1891" s="20"/>
      <c r="HFW1891" s="20"/>
      <c r="HFX1891" s="20"/>
      <c r="HFY1891" s="20"/>
      <c r="HFZ1891" s="20"/>
      <c r="HGA1891" s="20"/>
      <c r="HGB1891" s="20"/>
      <c r="HGC1891" s="20"/>
      <c r="HGD1891" s="20"/>
      <c r="HGE1891" s="20"/>
      <c r="HGF1891" s="20"/>
      <c r="HGG1891" s="20"/>
      <c r="HGH1891" s="20"/>
      <c r="HGI1891" s="20"/>
      <c r="HGJ1891" s="20"/>
      <c r="HGK1891" s="20"/>
      <c r="HGL1891" s="20"/>
      <c r="HGM1891" s="20"/>
      <c r="HGN1891" s="20"/>
      <c r="HGO1891" s="20"/>
      <c r="HGP1891" s="20"/>
      <c r="HGQ1891" s="20"/>
      <c r="HGR1891" s="20"/>
      <c r="HGS1891" s="20"/>
      <c r="HGT1891" s="20"/>
      <c r="HGU1891" s="20"/>
      <c r="HGV1891" s="20"/>
      <c r="HGW1891" s="20"/>
      <c r="HGX1891" s="20"/>
      <c r="HGY1891" s="20"/>
      <c r="HGZ1891" s="20"/>
      <c r="HHA1891" s="20"/>
      <c r="HHB1891" s="20"/>
      <c r="HHC1891" s="20"/>
      <c r="HHD1891" s="20"/>
      <c r="HHE1891" s="20"/>
      <c r="HHF1891" s="20"/>
      <c r="HHG1891" s="20"/>
      <c r="HHH1891" s="20"/>
      <c r="HHI1891" s="20"/>
      <c r="HHJ1891" s="20"/>
      <c r="HHK1891" s="20"/>
      <c r="HHL1891" s="20"/>
      <c r="HHM1891" s="20"/>
      <c r="HHN1891" s="20"/>
      <c r="HHO1891" s="20"/>
      <c r="HHP1891" s="20"/>
      <c r="HHQ1891" s="20"/>
      <c r="HHR1891" s="20"/>
      <c r="HHS1891" s="20"/>
      <c r="HHT1891" s="20"/>
      <c r="HHU1891" s="20"/>
      <c r="HHV1891" s="20"/>
      <c r="HHW1891" s="20"/>
      <c r="HHX1891" s="20"/>
      <c r="HHY1891" s="20"/>
      <c r="HHZ1891" s="20"/>
      <c r="HIA1891" s="20"/>
      <c r="HIB1891" s="20"/>
      <c r="HIC1891" s="20"/>
      <c r="HID1891" s="20"/>
      <c r="HIE1891" s="20"/>
      <c r="HIF1891" s="20"/>
      <c r="HIG1891" s="20"/>
      <c r="HIH1891" s="20"/>
      <c r="HII1891" s="20"/>
      <c r="HIJ1891" s="20"/>
      <c r="HIK1891" s="20"/>
      <c r="HIL1891" s="20"/>
      <c r="HIM1891" s="20"/>
      <c r="HIN1891" s="20"/>
      <c r="HIO1891" s="20"/>
      <c r="HIP1891" s="20"/>
      <c r="HIQ1891" s="20"/>
      <c r="HIR1891" s="20"/>
      <c r="HIS1891" s="20"/>
      <c r="HIT1891" s="20"/>
      <c r="HIU1891" s="20"/>
      <c r="HIV1891" s="20"/>
      <c r="HIW1891" s="20"/>
      <c r="HIX1891" s="20"/>
      <c r="HIY1891" s="20"/>
      <c r="HIZ1891" s="20"/>
      <c r="HJA1891" s="20"/>
      <c r="HJB1891" s="20"/>
      <c r="HJC1891" s="20"/>
      <c r="HJD1891" s="20"/>
      <c r="HJE1891" s="20"/>
      <c r="HJF1891" s="20"/>
      <c r="HJG1891" s="20"/>
      <c r="HJH1891" s="20"/>
      <c r="HJI1891" s="20"/>
      <c r="HJJ1891" s="20"/>
      <c r="HJK1891" s="20"/>
      <c r="HJL1891" s="20"/>
      <c r="HJM1891" s="20"/>
      <c r="HJN1891" s="20"/>
      <c r="HJO1891" s="20"/>
      <c r="HJP1891" s="20"/>
      <c r="HJQ1891" s="20"/>
      <c r="HJR1891" s="20"/>
      <c r="HJS1891" s="20"/>
      <c r="HJT1891" s="20"/>
      <c r="HJU1891" s="20"/>
      <c r="HJV1891" s="20"/>
      <c r="HJW1891" s="20"/>
      <c r="HJX1891" s="20"/>
      <c r="HJY1891" s="20"/>
      <c r="HJZ1891" s="20"/>
      <c r="HKA1891" s="20"/>
      <c r="HKB1891" s="20"/>
      <c r="HKC1891" s="20"/>
      <c r="HKD1891" s="20"/>
      <c r="HKE1891" s="20"/>
      <c r="HKF1891" s="20"/>
      <c r="HKG1891" s="20"/>
      <c r="HKH1891" s="20"/>
      <c r="HKI1891" s="20"/>
      <c r="HKJ1891" s="20"/>
      <c r="HKK1891" s="20"/>
      <c r="HKL1891" s="20"/>
      <c r="HKM1891" s="20"/>
      <c r="HKN1891" s="20"/>
      <c r="HKO1891" s="20"/>
      <c r="HKP1891" s="20"/>
      <c r="HKQ1891" s="20"/>
      <c r="HKR1891" s="20"/>
      <c r="HKS1891" s="20"/>
      <c r="HKT1891" s="20"/>
      <c r="HKU1891" s="20"/>
      <c r="HKV1891" s="20"/>
      <c r="HKW1891" s="20"/>
      <c r="HKX1891" s="20"/>
      <c r="HKY1891" s="20"/>
      <c r="HKZ1891" s="20"/>
      <c r="HLA1891" s="20"/>
      <c r="HLB1891" s="20"/>
      <c r="HLC1891" s="20"/>
      <c r="HLD1891" s="20"/>
      <c r="HLE1891" s="20"/>
      <c r="HLF1891" s="20"/>
      <c r="HLG1891" s="20"/>
      <c r="HLH1891" s="20"/>
      <c r="HLI1891" s="20"/>
      <c r="HLJ1891" s="20"/>
      <c r="HLK1891" s="20"/>
      <c r="HLL1891" s="20"/>
      <c r="HLM1891" s="20"/>
      <c r="HLN1891" s="20"/>
      <c r="HLO1891" s="20"/>
      <c r="HLP1891" s="20"/>
      <c r="HLQ1891" s="20"/>
      <c r="HLR1891" s="20"/>
      <c r="HLS1891" s="20"/>
      <c r="HLT1891" s="20"/>
      <c r="HLU1891" s="20"/>
      <c r="HLV1891" s="20"/>
      <c r="HLW1891" s="20"/>
      <c r="HLX1891" s="20"/>
      <c r="HLY1891" s="20"/>
      <c r="HLZ1891" s="20"/>
      <c r="HMA1891" s="20"/>
      <c r="HMB1891" s="20"/>
      <c r="HMC1891" s="20"/>
      <c r="HMD1891" s="20"/>
      <c r="HME1891" s="20"/>
      <c r="HMF1891" s="20"/>
      <c r="HMG1891" s="20"/>
      <c r="HMH1891" s="20"/>
      <c r="HMI1891" s="20"/>
      <c r="HMJ1891" s="20"/>
      <c r="HMK1891" s="20"/>
      <c r="HML1891" s="20"/>
      <c r="HMM1891" s="20"/>
      <c r="HMN1891" s="20"/>
      <c r="HMO1891" s="20"/>
      <c r="HMP1891" s="20"/>
      <c r="HMQ1891" s="20"/>
      <c r="HMR1891" s="20"/>
      <c r="HMS1891" s="20"/>
      <c r="HMT1891" s="20"/>
      <c r="HMU1891" s="20"/>
      <c r="HMV1891" s="20"/>
      <c r="HMW1891" s="20"/>
      <c r="HMX1891" s="20"/>
      <c r="HMY1891" s="20"/>
      <c r="HMZ1891" s="20"/>
      <c r="HNA1891" s="20"/>
      <c r="HNB1891" s="20"/>
      <c r="HNC1891" s="20"/>
      <c r="HND1891" s="20"/>
      <c r="HNE1891" s="20"/>
      <c r="HNF1891" s="20"/>
      <c r="HNG1891" s="20"/>
      <c r="HNH1891" s="20"/>
      <c r="HNI1891" s="20"/>
      <c r="HNJ1891" s="20"/>
      <c r="HNK1891" s="20"/>
      <c r="HNL1891" s="20"/>
      <c r="HNM1891" s="20"/>
      <c r="HNN1891" s="20"/>
      <c r="HNO1891" s="20"/>
      <c r="HNP1891" s="20"/>
      <c r="HNQ1891" s="20"/>
      <c r="HNR1891" s="20"/>
      <c r="HNS1891" s="20"/>
      <c r="HNT1891" s="20"/>
      <c r="HNU1891" s="20"/>
      <c r="HNV1891" s="20"/>
      <c r="HNW1891" s="20"/>
      <c r="HNX1891" s="20"/>
      <c r="HNY1891" s="20"/>
      <c r="HNZ1891" s="20"/>
      <c r="HOA1891" s="20"/>
      <c r="HOB1891" s="20"/>
      <c r="HOC1891" s="20"/>
      <c r="HOD1891" s="20"/>
      <c r="HOE1891" s="20"/>
      <c r="HOF1891" s="20"/>
      <c r="HOG1891" s="20"/>
      <c r="HOH1891" s="20"/>
      <c r="HOI1891" s="20"/>
      <c r="HOJ1891" s="20"/>
      <c r="HOK1891" s="20"/>
      <c r="HOL1891" s="20"/>
      <c r="HOM1891" s="20"/>
      <c r="HON1891" s="20"/>
      <c r="HOO1891" s="20"/>
      <c r="HOP1891" s="20"/>
      <c r="HOQ1891" s="20"/>
      <c r="HOR1891" s="20"/>
      <c r="HOS1891" s="20"/>
      <c r="HOT1891" s="20"/>
      <c r="HOU1891" s="20"/>
      <c r="HOV1891" s="20"/>
      <c r="HOW1891" s="20"/>
      <c r="HOX1891" s="20"/>
      <c r="HOY1891" s="20"/>
      <c r="HOZ1891" s="20"/>
      <c r="HPA1891" s="20"/>
      <c r="HPB1891" s="20"/>
      <c r="HPC1891" s="20"/>
      <c r="HPD1891" s="20"/>
      <c r="HPE1891" s="20"/>
      <c r="HPF1891" s="20"/>
      <c r="HPG1891" s="20"/>
      <c r="HPH1891" s="20"/>
      <c r="HPI1891" s="20"/>
      <c r="HPJ1891" s="20"/>
      <c r="HPK1891" s="20"/>
      <c r="HPL1891" s="20"/>
      <c r="HPM1891" s="20"/>
      <c r="HPN1891" s="20"/>
      <c r="HPO1891" s="20"/>
      <c r="HPP1891" s="20"/>
      <c r="HPQ1891" s="20"/>
      <c r="HPR1891" s="20"/>
      <c r="HPS1891" s="20"/>
      <c r="HPT1891" s="20"/>
      <c r="HPU1891" s="20"/>
      <c r="HPV1891" s="20"/>
      <c r="HPW1891" s="20"/>
      <c r="HPX1891" s="20"/>
      <c r="HPY1891" s="20"/>
      <c r="HPZ1891" s="20"/>
      <c r="HQA1891" s="20"/>
      <c r="HQB1891" s="20"/>
      <c r="HQC1891" s="20"/>
      <c r="HQD1891" s="20"/>
      <c r="HQE1891" s="20"/>
      <c r="HQF1891" s="20"/>
      <c r="HQG1891" s="20"/>
      <c r="HQH1891" s="20"/>
      <c r="HQI1891" s="20"/>
      <c r="HQJ1891" s="20"/>
      <c r="HQK1891" s="20"/>
      <c r="HQL1891" s="20"/>
      <c r="HQM1891" s="20"/>
      <c r="HQN1891" s="20"/>
      <c r="HQO1891" s="20"/>
      <c r="HQP1891" s="20"/>
      <c r="HQQ1891" s="20"/>
      <c r="HQR1891" s="20"/>
      <c r="HQS1891" s="20"/>
      <c r="HQT1891" s="20"/>
      <c r="HQU1891" s="20"/>
      <c r="HQV1891" s="20"/>
      <c r="HQW1891" s="20"/>
      <c r="HQX1891" s="20"/>
      <c r="HQY1891" s="20"/>
      <c r="HQZ1891" s="20"/>
      <c r="HRA1891" s="20"/>
      <c r="HRB1891" s="20"/>
      <c r="HRC1891" s="20"/>
      <c r="HRD1891" s="20"/>
      <c r="HRE1891" s="20"/>
      <c r="HRF1891" s="20"/>
      <c r="HRG1891" s="20"/>
      <c r="HRH1891" s="20"/>
      <c r="HRI1891" s="20"/>
      <c r="HRJ1891" s="20"/>
      <c r="HRK1891" s="20"/>
      <c r="HRL1891" s="20"/>
      <c r="HRM1891" s="20"/>
      <c r="HRN1891" s="20"/>
      <c r="HRO1891" s="20"/>
      <c r="HRP1891" s="20"/>
      <c r="HRQ1891" s="20"/>
      <c r="HRR1891" s="20"/>
      <c r="HRS1891" s="20"/>
      <c r="HRT1891" s="20"/>
      <c r="HRU1891" s="20"/>
      <c r="HRV1891" s="20"/>
      <c r="HRW1891" s="20"/>
      <c r="HRX1891" s="20"/>
      <c r="HRY1891" s="20"/>
      <c r="HRZ1891" s="20"/>
      <c r="HSA1891" s="20"/>
      <c r="HSB1891" s="20"/>
      <c r="HSC1891" s="20"/>
      <c r="HSD1891" s="20"/>
      <c r="HSE1891" s="20"/>
      <c r="HSF1891" s="20"/>
      <c r="HSG1891" s="20"/>
      <c r="HSH1891" s="20"/>
      <c r="HSI1891" s="20"/>
      <c r="HSJ1891" s="20"/>
      <c r="HSK1891" s="20"/>
      <c r="HSL1891" s="20"/>
      <c r="HSM1891" s="20"/>
      <c r="HSN1891" s="20"/>
      <c r="HSO1891" s="20"/>
      <c r="HSP1891" s="20"/>
      <c r="HSQ1891" s="20"/>
      <c r="HSR1891" s="20"/>
      <c r="HSS1891" s="20"/>
      <c r="HST1891" s="20"/>
      <c r="HSU1891" s="20"/>
      <c r="HSV1891" s="20"/>
      <c r="HSW1891" s="20"/>
      <c r="HSX1891" s="20"/>
      <c r="HSY1891" s="20"/>
      <c r="HSZ1891" s="20"/>
      <c r="HTA1891" s="20"/>
      <c r="HTB1891" s="20"/>
      <c r="HTC1891" s="20"/>
      <c r="HTD1891" s="20"/>
      <c r="HTE1891" s="20"/>
      <c r="HTF1891" s="20"/>
      <c r="HTG1891" s="20"/>
      <c r="HTH1891" s="20"/>
      <c r="HTI1891" s="20"/>
      <c r="HTJ1891" s="20"/>
      <c r="HTK1891" s="20"/>
      <c r="HTL1891" s="20"/>
      <c r="HTM1891" s="20"/>
      <c r="HTN1891" s="20"/>
      <c r="HTO1891" s="20"/>
      <c r="HTP1891" s="20"/>
      <c r="HTQ1891" s="20"/>
      <c r="HTR1891" s="20"/>
      <c r="HTS1891" s="20"/>
      <c r="HTT1891" s="20"/>
      <c r="HTU1891" s="20"/>
      <c r="HTV1891" s="20"/>
      <c r="HTW1891" s="20"/>
      <c r="HTX1891" s="20"/>
      <c r="HTY1891" s="20"/>
      <c r="HTZ1891" s="20"/>
      <c r="HUA1891" s="20"/>
      <c r="HUB1891" s="20"/>
      <c r="HUC1891" s="20"/>
      <c r="HUD1891" s="20"/>
      <c r="HUE1891" s="20"/>
      <c r="HUF1891" s="20"/>
      <c r="HUG1891" s="20"/>
      <c r="HUH1891" s="20"/>
      <c r="HUI1891" s="20"/>
      <c r="HUJ1891" s="20"/>
      <c r="HUK1891" s="20"/>
      <c r="HUL1891" s="20"/>
      <c r="HUM1891" s="20"/>
      <c r="HUN1891" s="20"/>
      <c r="HUO1891" s="20"/>
      <c r="HUP1891" s="20"/>
      <c r="HUQ1891" s="20"/>
      <c r="HUR1891" s="20"/>
      <c r="HUS1891" s="20"/>
      <c r="HUT1891" s="20"/>
      <c r="HUU1891" s="20"/>
      <c r="HUV1891" s="20"/>
      <c r="HUW1891" s="20"/>
      <c r="HUX1891" s="20"/>
      <c r="HUY1891" s="20"/>
      <c r="HUZ1891" s="20"/>
      <c r="HVA1891" s="20"/>
      <c r="HVB1891" s="20"/>
      <c r="HVC1891" s="20"/>
      <c r="HVD1891" s="20"/>
      <c r="HVE1891" s="20"/>
      <c r="HVF1891" s="20"/>
      <c r="HVG1891" s="20"/>
      <c r="HVH1891" s="20"/>
      <c r="HVI1891" s="20"/>
      <c r="HVJ1891" s="20"/>
      <c r="HVK1891" s="20"/>
      <c r="HVL1891" s="20"/>
      <c r="HVM1891" s="20"/>
      <c r="HVN1891" s="20"/>
      <c r="HVO1891" s="20"/>
      <c r="HVP1891" s="20"/>
      <c r="HVQ1891" s="20"/>
      <c r="HVR1891" s="20"/>
      <c r="HVS1891" s="20"/>
      <c r="HVT1891" s="20"/>
      <c r="HVU1891" s="20"/>
      <c r="HVV1891" s="20"/>
      <c r="HVW1891" s="20"/>
      <c r="HVX1891" s="20"/>
      <c r="HVY1891" s="20"/>
      <c r="HVZ1891" s="20"/>
      <c r="HWA1891" s="20"/>
      <c r="HWB1891" s="20"/>
      <c r="HWC1891" s="20"/>
      <c r="HWD1891" s="20"/>
      <c r="HWE1891" s="20"/>
      <c r="HWF1891" s="20"/>
      <c r="HWG1891" s="20"/>
      <c r="HWH1891" s="20"/>
      <c r="HWI1891" s="20"/>
      <c r="HWJ1891" s="20"/>
      <c r="HWK1891" s="20"/>
      <c r="HWL1891" s="20"/>
      <c r="HWM1891" s="20"/>
      <c r="HWN1891" s="20"/>
      <c r="HWO1891" s="20"/>
      <c r="HWP1891" s="20"/>
      <c r="HWQ1891" s="20"/>
      <c r="HWR1891" s="20"/>
      <c r="HWS1891" s="20"/>
      <c r="HWT1891" s="20"/>
      <c r="HWU1891" s="20"/>
      <c r="HWV1891" s="20"/>
      <c r="HWW1891" s="20"/>
      <c r="HWX1891" s="20"/>
      <c r="HWY1891" s="20"/>
      <c r="HWZ1891" s="20"/>
      <c r="HXA1891" s="20"/>
      <c r="HXB1891" s="20"/>
      <c r="HXC1891" s="20"/>
      <c r="HXD1891" s="20"/>
      <c r="HXE1891" s="20"/>
      <c r="HXF1891" s="20"/>
      <c r="HXG1891" s="20"/>
      <c r="HXH1891" s="20"/>
      <c r="HXI1891" s="20"/>
      <c r="HXJ1891" s="20"/>
      <c r="HXK1891" s="20"/>
      <c r="HXL1891" s="20"/>
      <c r="HXM1891" s="20"/>
      <c r="HXN1891" s="20"/>
      <c r="HXO1891" s="20"/>
      <c r="HXP1891" s="20"/>
      <c r="HXQ1891" s="20"/>
      <c r="HXR1891" s="20"/>
      <c r="HXS1891" s="20"/>
      <c r="HXT1891" s="20"/>
      <c r="HXU1891" s="20"/>
      <c r="HXV1891" s="20"/>
      <c r="HXW1891" s="20"/>
      <c r="HXX1891" s="20"/>
      <c r="HXY1891" s="20"/>
      <c r="HXZ1891" s="20"/>
      <c r="HYA1891" s="20"/>
      <c r="HYB1891" s="20"/>
      <c r="HYC1891" s="20"/>
      <c r="HYD1891" s="20"/>
      <c r="HYE1891" s="20"/>
      <c r="HYF1891" s="20"/>
      <c r="HYG1891" s="20"/>
      <c r="HYH1891" s="20"/>
      <c r="HYI1891" s="20"/>
      <c r="HYJ1891" s="20"/>
      <c r="HYK1891" s="20"/>
      <c r="HYL1891" s="20"/>
      <c r="HYM1891" s="20"/>
      <c r="HYN1891" s="20"/>
      <c r="HYO1891" s="20"/>
      <c r="HYP1891" s="20"/>
      <c r="HYQ1891" s="20"/>
      <c r="HYR1891" s="20"/>
      <c r="HYS1891" s="20"/>
      <c r="HYT1891" s="20"/>
      <c r="HYU1891" s="20"/>
      <c r="HYV1891" s="20"/>
      <c r="HYW1891" s="20"/>
      <c r="HYX1891" s="20"/>
      <c r="HYY1891" s="20"/>
      <c r="HYZ1891" s="20"/>
      <c r="HZA1891" s="20"/>
      <c r="HZB1891" s="20"/>
      <c r="HZC1891" s="20"/>
      <c r="HZD1891" s="20"/>
      <c r="HZE1891" s="20"/>
      <c r="HZF1891" s="20"/>
      <c r="HZG1891" s="20"/>
      <c r="HZH1891" s="20"/>
      <c r="HZI1891" s="20"/>
      <c r="HZJ1891" s="20"/>
      <c r="HZK1891" s="20"/>
      <c r="HZL1891" s="20"/>
      <c r="HZM1891" s="20"/>
      <c r="HZN1891" s="20"/>
      <c r="HZO1891" s="20"/>
      <c r="HZP1891" s="20"/>
      <c r="HZQ1891" s="20"/>
      <c r="HZR1891" s="20"/>
      <c r="HZS1891" s="20"/>
      <c r="HZT1891" s="20"/>
      <c r="HZU1891" s="20"/>
      <c r="HZV1891" s="20"/>
      <c r="HZW1891" s="20"/>
      <c r="HZX1891" s="20"/>
      <c r="HZY1891" s="20"/>
      <c r="HZZ1891" s="20"/>
      <c r="IAA1891" s="20"/>
      <c r="IAB1891" s="20"/>
      <c r="IAC1891" s="20"/>
      <c r="IAD1891" s="20"/>
      <c r="IAE1891" s="20"/>
      <c r="IAF1891" s="20"/>
      <c r="IAG1891" s="20"/>
      <c r="IAH1891" s="20"/>
      <c r="IAI1891" s="20"/>
      <c r="IAJ1891" s="20"/>
      <c r="IAK1891" s="20"/>
      <c r="IAL1891" s="20"/>
      <c r="IAM1891" s="20"/>
      <c r="IAN1891" s="20"/>
      <c r="IAO1891" s="20"/>
      <c r="IAP1891" s="20"/>
      <c r="IAQ1891" s="20"/>
      <c r="IAR1891" s="20"/>
      <c r="IAS1891" s="20"/>
      <c r="IAT1891" s="20"/>
      <c r="IAU1891" s="20"/>
      <c r="IAV1891" s="20"/>
      <c r="IAW1891" s="20"/>
      <c r="IAX1891" s="20"/>
      <c r="IAY1891" s="20"/>
      <c r="IAZ1891" s="20"/>
      <c r="IBA1891" s="20"/>
      <c r="IBB1891" s="20"/>
      <c r="IBC1891" s="20"/>
      <c r="IBD1891" s="20"/>
      <c r="IBE1891" s="20"/>
      <c r="IBF1891" s="20"/>
      <c r="IBG1891" s="20"/>
      <c r="IBH1891" s="20"/>
      <c r="IBI1891" s="20"/>
      <c r="IBJ1891" s="20"/>
      <c r="IBK1891" s="20"/>
      <c r="IBL1891" s="20"/>
      <c r="IBM1891" s="20"/>
      <c r="IBN1891" s="20"/>
      <c r="IBO1891" s="20"/>
      <c r="IBP1891" s="20"/>
      <c r="IBQ1891" s="20"/>
      <c r="IBR1891" s="20"/>
      <c r="IBS1891" s="20"/>
      <c r="IBT1891" s="20"/>
      <c r="IBU1891" s="20"/>
      <c r="IBV1891" s="20"/>
      <c r="IBW1891" s="20"/>
      <c r="IBX1891" s="20"/>
      <c r="IBY1891" s="20"/>
      <c r="IBZ1891" s="20"/>
      <c r="ICA1891" s="20"/>
      <c r="ICB1891" s="20"/>
      <c r="ICC1891" s="20"/>
      <c r="ICD1891" s="20"/>
      <c r="ICE1891" s="20"/>
      <c r="ICF1891" s="20"/>
      <c r="ICG1891" s="20"/>
      <c r="ICH1891" s="20"/>
      <c r="ICI1891" s="20"/>
      <c r="ICJ1891" s="20"/>
      <c r="ICK1891" s="20"/>
      <c r="ICL1891" s="20"/>
      <c r="ICM1891" s="20"/>
      <c r="ICN1891" s="20"/>
      <c r="ICO1891" s="20"/>
      <c r="ICP1891" s="20"/>
      <c r="ICQ1891" s="20"/>
      <c r="ICR1891" s="20"/>
      <c r="ICS1891" s="20"/>
      <c r="ICT1891" s="20"/>
      <c r="ICU1891" s="20"/>
      <c r="ICV1891" s="20"/>
      <c r="ICW1891" s="20"/>
      <c r="ICX1891" s="20"/>
      <c r="ICY1891" s="20"/>
      <c r="ICZ1891" s="20"/>
      <c r="IDA1891" s="20"/>
      <c r="IDB1891" s="20"/>
      <c r="IDC1891" s="20"/>
      <c r="IDD1891" s="20"/>
      <c r="IDE1891" s="20"/>
      <c r="IDF1891" s="20"/>
      <c r="IDG1891" s="20"/>
      <c r="IDH1891" s="20"/>
      <c r="IDI1891" s="20"/>
      <c r="IDJ1891" s="20"/>
      <c r="IDK1891" s="20"/>
      <c r="IDL1891" s="20"/>
      <c r="IDM1891" s="20"/>
      <c r="IDN1891" s="20"/>
      <c r="IDO1891" s="20"/>
      <c r="IDP1891" s="20"/>
      <c r="IDQ1891" s="20"/>
      <c r="IDR1891" s="20"/>
      <c r="IDS1891" s="20"/>
      <c r="IDT1891" s="20"/>
      <c r="IDU1891" s="20"/>
      <c r="IDV1891" s="20"/>
      <c r="IDW1891" s="20"/>
      <c r="IDX1891" s="20"/>
      <c r="IDY1891" s="20"/>
      <c r="IDZ1891" s="20"/>
      <c r="IEA1891" s="20"/>
      <c r="IEB1891" s="20"/>
      <c r="IEC1891" s="20"/>
      <c r="IED1891" s="20"/>
      <c r="IEE1891" s="20"/>
      <c r="IEF1891" s="20"/>
      <c r="IEG1891" s="20"/>
      <c r="IEH1891" s="20"/>
      <c r="IEI1891" s="20"/>
      <c r="IEJ1891" s="20"/>
      <c r="IEK1891" s="20"/>
      <c r="IEL1891" s="20"/>
      <c r="IEM1891" s="20"/>
      <c r="IEN1891" s="20"/>
      <c r="IEO1891" s="20"/>
      <c r="IEP1891" s="20"/>
      <c r="IEQ1891" s="20"/>
      <c r="IER1891" s="20"/>
      <c r="IES1891" s="20"/>
      <c r="IET1891" s="20"/>
      <c r="IEU1891" s="20"/>
      <c r="IEV1891" s="20"/>
      <c r="IEW1891" s="20"/>
      <c r="IEX1891" s="20"/>
      <c r="IEY1891" s="20"/>
      <c r="IEZ1891" s="20"/>
      <c r="IFA1891" s="20"/>
      <c r="IFB1891" s="20"/>
      <c r="IFC1891" s="20"/>
      <c r="IFD1891" s="20"/>
      <c r="IFE1891" s="20"/>
      <c r="IFF1891" s="20"/>
      <c r="IFG1891" s="20"/>
      <c r="IFH1891" s="20"/>
      <c r="IFI1891" s="20"/>
      <c r="IFJ1891" s="20"/>
      <c r="IFK1891" s="20"/>
      <c r="IFL1891" s="20"/>
      <c r="IFM1891" s="20"/>
      <c r="IFN1891" s="20"/>
      <c r="IFO1891" s="20"/>
      <c r="IFP1891" s="20"/>
      <c r="IFQ1891" s="20"/>
      <c r="IFR1891" s="20"/>
      <c r="IFS1891" s="20"/>
      <c r="IFT1891" s="20"/>
      <c r="IFU1891" s="20"/>
      <c r="IFV1891" s="20"/>
      <c r="IFW1891" s="20"/>
      <c r="IFX1891" s="20"/>
      <c r="IFY1891" s="20"/>
      <c r="IFZ1891" s="20"/>
      <c r="IGA1891" s="20"/>
      <c r="IGB1891" s="20"/>
      <c r="IGC1891" s="20"/>
      <c r="IGD1891" s="20"/>
      <c r="IGE1891" s="20"/>
      <c r="IGF1891" s="20"/>
      <c r="IGG1891" s="20"/>
      <c r="IGH1891" s="20"/>
      <c r="IGI1891" s="20"/>
      <c r="IGJ1891" s="20"/>
      <c r="IGK1891" s="20"/>
      <c r="IGL1891" s="20"/>
      <c r="IGM1891" s="20"/>
      <c r="IGN1891" s="20"/>
      <c r="IGO1891" s="20"/>
      <c r="IGP1891" s="20"/>
      <c r="IGQ1891" s="20"/>
      <c r="IGR1891" s="20"/>
      <c r="IGS1891" s="20"/>
      <c r="IGT1891" s="20"/>
      <c r="IGU1891" s="20"/>
      <c r="IGV1891" s="20"/>
      <c r="IGW1891" s="20"/>
      <c r="IGX1891" s="20"/>
      <c r="IGY1891" s="20"/>
      <c r="IGZ1891" s="20"/>
      <c r="IHA1891" s="20"/>
      <c r="IHB1891" s="20"/>
      <c r="IHC1891" s="20"/>
      <c r="IHD1891" s="20"/>
      <c r="IHE1891" s="20"/>
      <c r="IHF1891" s="20"/>
      <c r="IHG1891" s="20"/>
      <c r="IHH1891" s="20"/>
      <c r="IHI1891" s="20"/>
      <c r="IHJ1891" s="20"/>
      <c r="IHK1891" s="20"/>
      <c r="IHL1891" s="20"/>
      <c r="IHM1891" s="20"/>
      <c r="IHN1891" s="20"/>
      <c r="IHO1891" s="20"/>
      <c r="IHP1891" s="20"/>
      <c r="IHQ1891" s="20"/>
      <c r="IHR1891" s="20"/>
      <c r="IHS1891" s="20"/>
      <c r="IHT1891" s="20"/>
      <c r="IHU1891" s="20"/>
      <c r="IHV1891" s="20"/>
      <c r="IHW1891" s="20"/>
      <c r="IHX1891" s="20"/>
      <c r="IHY1891" s="20"/>
      <c r="IHZ1891" s="20"/>
      <c r="IIA1891" s="20"/>
      <c r="IIB1891" s="20"/>
      <c r="IIC1891" s="20"/>
      <c r="IID1891" s="20"/>
      <c r="IIE1891" s="20"/>
      <c r="IIF1891" s="20"/>
      <c r="IIG1891" s="20"/>
      <c r="IIH1891" s="20"/>
      <c r="III1891" s="20"/>
      <c r="IIJ1891" s="20"/>
      <c r="IIK1891" s="20"/>
      <c r="IIL1891" s="20"/>
      <c r="IIM1891" s="20"/>
      <c r="IIN1891" s="20"/>
      <c r="IIO1891" s="20"/>
      <c r="IIP1891" s="20"/>
      <c r="IIQ1891" s="20"/>
      <c r="IIR1891" s="20"/>
      <c r="IIS1891" s="20"/>
      <c r="IIT1891" s="20"/>
      <c r="IIU1891" s="20"/>
      <c r="IIV1891" s="20"/>
      <c r="IIW1891" s="20"/>
      <c r="IIX1891" s="20"/>
      <c r="IIY1891" s="20"/>
      <c r="IIZ1891" s="20"/>
      <c r="IJA1891" s="20"/>
      <c r="IJB1891" s="20"/>
      <c r="IJC1891" s="20"/>
      <c r="IJD1891" s="20"/>
      <c r="IJE1891" s="20"/>
      <c r="IJF1891" s="20"/>
      <c r="IJG1891" s="20"/>
      <c r="IJH1891" s="20"/>
      <c r="IJI1891" s="20"/>
      <c r="IJJ1891" s="20"/>
      <c r="IJK1891" s="20"/>
      <c r="IJL1891" s="20"/>
      <c r="IJM1891" s="20"/>
      <c r="IJN1891" s="20"/>
      <c r="IJO1891" s="20"/>
      <c r="IJP1891" s="20"/>
      <c r="IJQ1891" s="20"/>
      <c r="IJR1891" s="20"/>
      <c r="IJS1891" s="20"/>
      <c r="IJT1891" s="20"/>
      <c r="IJU1891" s="20"/>
      <c r="IJV1891" s="20"/>
      <c r="IJW1891" s="20"/>
      <c r="IJX1891" s="20"/>
      <c r="IJY1891" s="20"/>
      <c r="IJZ1891" s="20"/>
      <c r="IKA1891" s="20"/>
      <c r="IKB1891" s="20"/>
      <c r="IKC1891" s="20"/>
      <c r="IKD1891" s="20"/>
      <c r="IKE1891" s="20"/>
      <c r="IKF1891" s="20"/>
      <c r="IKG1891" s="20"/>
      <c r="IKH1891" s="20"/>
      <c r="IKI1891" s="20"/>
      <c r="IKJ1891" s="20"/>
      <c r="IKK1891" s="20"/>
      <c r="IKL1891" s="20"/>
      <c r="IKM1891" s="20"/>
      <c r="IKN1891" s="20"/>
      <c r="IKO1891" s="20"/>
      <c r="IKP1891" s="20"/>
      <c r="IKQ1891" s="20"/>
      <c r="IKR1891" s="20"/>
      <c r="IKS1891" s="20"/>
      <c r="IKT1891" s="20"/>
      <c r="IKU1891" s="20"/>
      <c r="IKV1891" s="20"/>
      <c r="IKW1891" s="20"/>
      <c r="IKX1891" s="20"/>
      <c r="IKY1891" s="20"/>
      <c r="IKZ1891" s="20"/>
      <c r="ILA1891" s="20"/>
      <c r="ILB1891" s="20"/>
      <c r="ILC1891" s="20"/>
      <c r="ILD1891" s="20"/>
      <c r="ILE1891" s="20"/>
      <c r="ILF1891" s="20"/>
      <c r="ILG1891" s="20"/>
      <c r="ILH1891" s="20"/>
      <c r="ILI1891" s="20"/>
      <c r="ILJ1891" s="20"/>
      <c r="ILK1891" s="20"/>
      <c r="ILL1891" s="20"/>
      <c r="ILM1891" s="20"/>
      <c r="ILN1891" s="20"/>
      <c r="ILO1891" s="20"/>
      <c r="ILP1891" s="20"/>
      <c r="ILQ1891" s="20"/>
      <c r="ILR1891" s="20"/>
      <c r="ILS1891" s="20"/>
      <c r="ILT1891" s="20"/>
      <c r="ILU1891" s="20"/>
      <c r="ILV1891" s="20"/>
      <c r="ILW1891" s="20"/>
      <c r="ILX1891" s="20"/>
      <c r="ILY1891" s="20"/>
      <c r="ILZ1891" s="20"/>
      <c r="IMA1891" s="20"/>
      <c r="IMB1891" s="20"/>
      <c r="IMC1891" s="20"/>
      <c r="IMD1891" s="20"/>
      <c r="IME1891" s="20"/>
      <c r="IMF1891" s="20"/>
      <c r="IMG1891" s="20"/>
      <c r="IMH1891" s="20"/>
      <c r="IMI1891" s="20"/>
      <c r="IMJ1891" s="20"/>
      <c r="IMK1891" s="20"/>
      <c r="IML1891" s="20"/>
      <c r="IMM1891" s="20"/>
      <c r="IMN1891" s="20"/>
      <c r="IMO1891" s="20"/>
      <c r="IMP1891" s="20"/>
      <c r="IMQ1891" s="20"/>
      <c r="IMR1891" s="20"/>
      <c r="IMS1891" s="20"/>
      <c r="IMT1891" s="20"/>
      <c r="IMU1891" s="20"/>
      <c r="IMV1891" s="20"/>
      <c r="IMW1891" s="20"/>
      <c r="IMX1891" s="20"/>
      <c r="IMY1891" s="20"/>
      <c r="IMZ1891" s="20"/>
      <c r="INA1891" s="20"/>
      <c r="INB1891" s="20"/>
      <c r="INC1891" s="20"/>
      <c r="IND1891" s="20"/>
      <c r="INE1891" s="20"/>
      <c r="INF1891" s="20"/>
      <c r="ING1891" s="20"/>
      <c r="INH1891" s="20"/>
      <c r="INI1891" s="20"/>
      <c r="INJ1891" s="20"/>
      <c r="INK1891" s="20"/>
      <c r="INL1891" s="20"/>
      <c r="INM1891" s="20"/>
      <c r="INN1891" s="20"/>
      <c r="INO1891" s="20"/>
      <c r="INP1891" s="20"/>
      <c r="INQ1891" s="20"/>
      <c r="INR1891" s="20"/>
      <c r="INS1891" s="20"/>
      <c r="INT1891" s="20"/>
      <c r="INU1891" s="20"/>
      <c r="INV1891" s="20"/>
      <c r="INW1891" s="20"/>
      <c r="INX1891" s="20"/>
      <c r="INY1891" s="20"/>
      <c r="INZ1891" s="20"/>
      <c r="IOA1891" s="20"/>
      <c r="IOB1891" s="20"/>
      <c r="IOC1891" s="20"/>
      <c r="IOD1891" s="20"/>
      <c r="IOE1891" s="20"/>
      <c r="IOF1891" s="20"/>
      <c r="IOG1891" s="20"/>
      <c r="IOH1891" s="20"/>
      <c r="IOI1891" s="20"/>
      <c r="IOJ1891" s="20"/>
      <c r="IOK1891" s="20"/>
      <c r="IOL1891" s="20"/>
      <c r="IOM1891" s="20"/>
      <c r="ION1891" s="20"/>
      <c r="IOO1891" s="20"/>
      <c r="IOP1891" s="20"/>
      <c r="IOQ1891" s="20"/>
      <c r="IOR1891" s="20"/>
      <c r="IOS1891" s="20"/>
      <c r="IOT1891" s="20"/>
      <c r="IOU1891" s="20"/>
      <c r="IOV1891" s="20"/>
      <c r="IOW1891" s="20"/>
      <c r="IOX1891" s="20"/>
      <c r="IOY1891" s="20"/>
      <c r="IOZ1891" s="20"/>
      <c r="IPA1891" s="20"/>
      <c r="IPB1891" s="20"/>
      <c r="IPC1891" s="20"/>
      <c r="IPD1891" s="20"/>
      <c r="IPE1891" s="20"/>
      <c r="IPF1891" s="20"/>
      <c r="IPG1891" s="20"/>
      <c r="IPH1891" s="20"/>
      <c r="IPI1891" s="20"/>
      <c r="IPJ1891" s="20"/>
      <c r="IPK1891" s="20"/>
      <c r="IPL1891" s="20"/>
      <c r="IPM1891" s="20"/>
      <c r="IPN1891" s="20"/>
      <c r="IPO1891" s="20"/>
      <c r="IPP1891" s="20"/>
      <c r="IPQ1891" s="20"/>
      <c r="IPR1891" s="20"/>
      <c r="IPS1891" s="20"/>
      <c r="IPT1891" s="20"/>
      <c r="IPU1891" s="20"/>
      <c r="IPV1891" s="20"/>
      <c r="IPW1891" s="20"/>
      <c r="IPX1891" s="20"/>
      <c r="IPY1891" s="20"/>
      <c r="IPZ1891" s="20"/>
      <c r="IQA1891" s="20"/>
      <c r="IQB1891" s="20"/>
      <c r="IQC1891" s="20"/>
      <c r="IQD1891" s="20"/>
      <c r="IQE1891" s="20"/>
      <c r="IQF1891" s="20"/>
      <c r="IQG1891" s="20"/>
      <c r="IQH1891" s="20"/>
      <c r="IQI1891" s="20"/>
      <c r="IQJ1891" s="20"/>
      <c r="IQK1891" s="20"/>
      <c r="IQL1891" s="20"/>
      <c r="IQM1891" s="20"/>
      <c r="IQN1891" s="20"/>
      <c r="IQO1891" s="20"/>
      <c r="IQP1891" s="20"/>
      <c r="IQQ1891" s="20"/>
      <c r="IQR1891" s="20"/>
      <c r="IQS1891" s="20"/>
      <c r="IQT1891" s="20"/>
      <c r="IQU1891" s="20"/>
      <c r="IQV1891" s="20"/>
      <c r="IQW1891" s="20"/>
      <c r="IQX1891" s="20"/>
      <c r="IQY1891" s="20"/>
      <c r="IQZ1891" s="20"/>
      <c r="IRA1891" s="20"/>
      <c r="IRB1891" s="20"/>
      <c r="IRC1891" s="20"/>
      <c r="IRD1891" s="20"/>
      <c r="IRE1891" s="20"/>
      <c r="IRF1891" s="20"/>
      <c r="IRG1891" s="20"/>
      <c r="IRH1891" s="20"/>
      <c r="IRI1891" s="20"/>
      <c r="IRJ1891" s="20"/>
      <c r="IRK1891" s="20"/>
      <c r="IRL1891" s="20"/>
      <c r="IRM1891" s="20"/>
      <c r="IRN1891" s="20"/>
      <c r="IRO1891" s="20"/>
      <c r="IRP1891" s="20"/>
      <c r="IRQ1891" s="20"/>
      <c r="IRR1891" s="20"/>
      <c r="IRS1891" s="20"/>
      <c r="IRT1891" s="20"/>
      <c r="IRU1891" s="20"/>
      <c r="IRV1891" s="20"/>
      <c r="IRW1891" s="20"/>
      <c r="IRX1891" s="20"/>
      <c r="IRY1891" s="20"/>
      <c r="IRZ1891" s="20"/>
      <c r="ISA1891" s="20"/>
      <c r="ISB1891" s="20"/>
      <c r="ISC1891" s="20"/>
      <c r="ISD1891" s="20"/>
      <c r="ISE1891" s="20"/>
      <c r="ISF1891" s="20"/>
      <c r="ISG1891" s="20"/>
      <c r="ISH1891" s="20"/>
      <c r="ISI1891" s="20"/>
      <c r="ISJ1891" s="20"/>
      <c r="ISK1891" s="20"/>
      <c r="ISL1891" s="20"/>
      <c r="ISM1891" s="20"/>
      <c r="ISN1891" s="20"/>
      <c r="ISO1891" s="20"/>
      <c r="ISP1891" s="20"/>
      <c r="ISQ1891" s="20"/>
      <c r="ISR1891" s="20"/>
      <c r="ISS1891" s="20"/>
      <c r="IST1891" s="20"/>
      <c r="ISU1891" s="20"/>
      <c r="ISV1891" s="20"/>
      <c r="ISW1891" s="20"/>
      <c r="ISX1891" s="20"/>
      <c r="ISY1891" s="20"/>
      <c r="ISZ1891" s="20"/>
      <c r="ITA1891" s="20"/>
      <c r="ITB1891" s="20"/>
      <c r="ITC1891" s="20"/>
      <c r="ITD1891" s="20"/>
      <c r="ITE1891" s="20"/>
      <c r="ITF1891" s="20"/>
      <c r="ITG1891" s="20"/>
      <c r="ITH1891" s="20"/>
      <c r="ITI1891" s="20"/>
      <c r="ITJ1891" s="20"/>
      <c r="ITK1891" s="20"/>
      <c r="ITL1891" s="20"/>
      <c r="ITM1891" s="20"/>
      <c r="ITN1891" s="20"/>
      <c r="ITO1891" s="20"/>
      <c r="ITP1891" s="20"/>
      <c r="ITQ1891" s="20"/>
      <c r="ITR1891" s="20"/>
      <c r="ITS1891" s="20"/>
      <c r="ITT1891" s="20"/>
      <c r="ITU1891" s="20"/>
      <c r="ITV1891" s="20"/>
      <c r="ITW1891" s="20"/>
      <c r="ITX1891" s="20"/>
      <c r="ITY1891" s="20"/>
      <c r="ITZ1891" s="20"/>
      <c r="IUA1891" s="20"/>
      <c r="IUB1891" s="20"/>
      <c r="IUC1891" s="20"/>
      <c r="IUD1891" s="20"/>
      <c r="IUE1891" s="20"/>
      <c r="IUF1891" s="20"/>
      <c r="IUG1891" s="20"/>
      <c r="IUH1891" s="20"/>
      <c r="IUI1891" s="20"/>
      <c r="IUJ1891" s="20"/>
      <c r="IUK1891" s="20"/>
      <c r="IUL1891" s="20"/>
      <c r="IUM1891" s="20"/>
      <c r="IUN1891" s="20"/>
      <c r="IUO1891" s="20"/>
      <c r="IUP1891" s="20"/>
      <c r="IUQ1891" s="20"/>
      <c r="IUR1891" s="20"/>
      <c r="IUS1891" s="20"/>
      <c r="IUT1891" s="20"/>
      <c r="IUU1891" s="20"/>
      <c r="IUV1891" s="20"/>
      <c r="IUW1891" s="20"/>
      <c r="IUX1891" s="20"/>
      <c r="IUY1891" s="20"/>
      <c r="IUZ1891" s="20"/>
      <c r="IVA1891" s="20"/>
      <c r="IVB1891" s="20"/>
      <c r="IVC1891" s="20"/>
      <c r="IVD1891" s="20"/>
      <c r="IVE1891" s="20"/>
      <c r="IVF1891" s="20"/>
      <c r="IVG1891" s="20"/>
      <c r="IVH1891" s="20"/>
      <c r="IVI1891" s="20"/>
      <c r="IVJ1891" s="20"/>
      <c r="IVK1891" s="20"/>
      <c r="IVL1891" s="20"/>
      <c r="IVM1891" s="20"/>
      <c r="IVN1891" s="20"/>
      <c r="IVO1891" s="20"/>
      <c r="IVP1891" s="20"/>
      <c r="IVQ1891" s="20"/>
      <c r="IVR1891" s="20"/>
      <c r="IVS1891" s="20"/>
      <c r="IVT1891" s="20"/>
      <c r="IVU1891" s="20"/>
      <c r="IVV1891" s="20"/>
      <c r="IVW1891" s="20"/>
      <c r="IVX1891" s="20"/>
      <c r="IVY1891" s="20"/>
      <c r="IVZ1891" s="20"/>
      <c r="IWA1891" s="20"/>
      <c r="IWB1891" s="20"/>
      <c r="IWC1891" s="20"/>
      <c r="IWD1891" s="20"/>
      <c r="IWE1891" s="20"/>
      <c r="IWF1891" s="20"/>
      <c r="IWG1891" s="20"/>
      <c r="IWH1891" s="20"/>
      <c r="IWI1891" s="20"/>
      <c r="IWJ1891" s="20"/>
      <c r="IWK1891" s="20"/>
      <c r="IWL1891" s="20"/>
      <c r="IWM1891" s="20"/>
      <c r="IWN1891" s="20"/>
      <c r="IWO1891" s="20"/>
      <c r="IWP1891" s="20"/>
      <c r="IWQ1891" s="20"/>
      <c r="IWR1891" s="20"/>
      <c r="IWS1891" s="20"/>
      <c r="IWT1891" s="20"/>
      <c r="IWU1891" s="20"/>
      <c r="IWV1891" s="20"/>
      <c r="IWW1891" s="20"/>
      <c r="IWX1891" s="20"/>
      <c r="IWY1891" s="20"/>
      <c r="IWZ1891" s="20"/>
      <c r="IXA1891" s="20"/>
      <c r="IXB1891" s="20"/>
      <c r="IXC1891" s="20"/>
      <c r="IXD1891" s="20"/>
      <c r="IXE1891" s="20"/>
      <c r="IXF1891" s="20"/>
      <c r="IXG1891" s="20"/>
      <c r="IXH1891" s="20"/>
      <c r="IXI1891" s="20"/>
      <c r="IXJ1891" s="20"/>
      <c r="IXK1891" s="20"/>
      <c r="IXL1891" s="20"/>
      <c r="IXM1891" s="20"/>
      <c r="IXN1891" s="20"/>
      <c r="IXO1891" s="20"/>
      <c r="IXP1891" s="20"/>
      <c r="IXQ1891" s="20"/>
      <c r="IXR1891" s="20"/>
      <c r="IXS1891" s="20"/>
      <c r="IXT1891" s="20"/>
      <c r="IXU1891" s="20"/>
      <c r="IXV1891" s="20"/>
      <c r="IXW1891" s="20"/>
      <c r="IXX1891" s="20"/>
      <c r="IXY1891" s="20"/>
      <c r="IXZ1891" s="20"/>
      <c r="IYA1891" s="20"/>
      <c r="IYB1891" s="20"/>
      <c r="IYC1891" s="20"/>
      <c r="IYD1891" s="20"/>
      <c r="IYE1891" s="20"/>
      <c r="IYF1891" s="20"/>
      <c r="IYG1891" s="20"/>
      <c r="IYH1891" s="20"/>
      <c r="IYI1891" s="20"/>
      <c r="IYJ1891" s="20"/>
      <c r="IYK1891" s="20"/>
      <c r="IYL1891" s="20"/>
      <c r="IYM1891" s="20"/>
      <c r="IYN1891" s="20"/>
      <c r="IYO1891" s="20"/>
      <c r="IYP1891" s="20"/>
      <c r="IYQ1891" s="20"/>
      <c r="IYR1891" s="20"/>
      <c r="IYS1891" s="20"/>
      <c r="IYT1891" s="20"/>
      <c r="IYU1891" s="20"/>
      <c r="IYV1891" s="20"/>
      <c r="IYW1891" s="20"/>
      <c r="IYX1891" s="20"/>
      <c r="IYY1891" s="20"/>
      <c r="IYZ1891" s="20"/>
      <c r="IZA1891" s="20"/>
      <c r="IZB1891" s="20"/>
      <c r="IZC1891" s="20"/>
      <c r="IZD1891" s="20"/>
      <c r="IZE1891" s="20"/>
      <c r="IZF1891" s="20"/>
      <c r="IZG1891" s="20"/>
      <c r="IZH1891" s="20"/>
      <c r="IZI1891" s="20"/>
      <c r="IZJ1891" s="20"/>
      <c r="IZK1891" s="20"/>
      <c r="IZL1891" s="20"/>
      <c r="IZM1891" s="20"/>
      <c r="IZN1891" s="20"/>
      <c r="IZO1891" s="20"/>
      <c r="IZP1891" s="20"/>
      <c r="IZQ1891" s="20"/>
      <c r="IZR1891" s="20"/>
      <c r="IZS1891" s="20"/>
      <c r="IZT1891" s="20"/>
      <c r="IZU1891" s="20"/>
      <c r="IZV1891" s="20"/>
      <c r="IZW1891" s="20"/>
      <c r="IZX1891" s="20"/>
      <c r="IZY1891" s="20"/>
      <c r="IZZ1891" s="20"/>
      <c r="JAA1891" s="20"/>
      <c r="JAB1891" s="20"/>
      <c r="JAC1891" s="20"/>
      <c r="JAD1891" s="20"/>
      <c r="JAE1891" s="20"/>
      <c r="JAF1891" s="20"/>
      <c r="JAG1891" s="20"/>
      <c r="JAH1891" s="20"/>
      <c r="JAI1891" s="20"/>
      <c r="JAJ1891" s="20"/>
      <c r="JAK1891" s="20"/>
      <c r="JAL1891" s="20"/>
      <c r="JAM1891" s="20"/>
      <c r="JAN1891" s="20"/>
      <c r="JAO1891" s="20"/>
      <c r="JAP1891" s="20"/>
      <c r="JAQ1891" s="20"/>
      <c r="JAR1891" s="20"/>
      <c r="JAS1891" s="20"/>
      <c r="JAT1891" s="20"/>
      <c r="JAU1891" s="20"/>
      <c r="JAV1891" s="20"/>
      <c r="JAW1891" s="20"/>
      <c r="JAX1891" s="20"/>
      <c r="JAY1891" s="20"/>
      <c r="JAZ1891" s="20"/>
      <c r="JBA1891" s="20"/>
      <c r="JBB1891" s="20"/>
      <c r="JBC1891" s="20"/>
      <c r="JBD1891" s="20"/>
      <c r="JBE1891" s="20"/>
      <c r="JBF1891" s="20"/>
      <c r="JBG1891" s="20"/>
      <c r="JBH1891" s="20"/>
      <c r="JBI1891" s="20"/>
      <c r="JBJ1891" s="20"/>
      <c r="JBK1891" s="20"/>
      <c r="JBL1891" s="20"/>
      <c r="JBM1891" s="20"/>
      <c r="JBN1891" s="20"/>
      <c r="JBO1891" s="20"/>
      <c r="JBP1891" s="20"/>
      <c r="JBQ1891" s="20"/>
      <c r="JBR1891" s="20"/>
      <c r="JBS1891" s="20"/>
      <c r="JBT1891" s="20"/>
      <c r="JBU1891" s="20"/>
      <c r="JBV1891" s="20"/>
      <c r="JBW1891" s="20"/>
      <c r="JBX1891" s="20"/>
      <c r="JBY1891" s="20"/>
      <c r="JBZ1891" s="20"/>
      <c r="JCA1891" s="20"/>
      <c r="JCB1891" s="20"/>
      <c r="JCC1891" s="20"/>
      <c r="JCD1891" s="20"/>
      <c r="JCE1891" s="20"/>
      <c r="JCF1891" s="20"/>
      <c r="JCG1891" s="20"/>
      <c r="JCH1891" s="20"/>
      <c r="JCI1891" s="20"/>
      <c r="JCJ1891" s="20"/>
      <c r="JCK1891" s="20"/>
      <c r="JCL1891" s="20"/>
      <c r="JCM1891" s="20"/>
      <c r="JCN1891" s="20"/>
      <c r="JCO1891" s="20"/>
      <c r="JCP1891" s="20"/>
      <c r="JCQ1891" s="20"/>
      <c r="JCR1891" s="20"/>
      <c r="JCS1891" s="20"/>
      <c r="JCT1891" s="20"/>
      <c r="JCU1891" s="20"/>
      <c r="JCV1891" s="20"/>
      <c r="JCW1891" s="20"/>
      <c r="JCX1891" s="20"/>
      <c r="JCY1891" s="20"/>
      <c r="JCZ1891" s="20"/>
      <c r="JDA1891" s="20"/>
      <c r="JDB1891" s="20"/>
      <c r="JDC1891" s="20"/>
      <c r="JDD1891" s="20"/>
      <c r="JDE1891" s="20"/>
      <c r="JDF1891" s="20"/>
      <c r="JDG1891" s="20"/>
      <c r="JDH1891" s="20"/>
      <c r="JDI1891" s="20"/>
      <c r="JDJ1891" s="20"/>
      <c r="JDK1891" s="20"/>
      <c r="JDL1891" s="20"/>
      <c r="JDM1891" s="20"/>
      <c r="JDN1891" s="20"/>
      <c r="JDO1891" s="20"/>
      <c r="JDP1891" s="20"/>
      <c r="JDQ1891" s="20"/>
      <c r="JDR1891" s="20"/>
      <c r="JDS1891" s="20"/>
      <c r="JDT1891" s="20"/>
      <c r="JDU1891" s="20"/>
      <c r="JDV1891" s="20"/>
      <c r="JDW1891" s="20"/>
      <c r="JDX1891" s="20"/>
      <c r="JDY1891" s="20"/>
      <c r="JDZ1891" s="20"/>
      <c r="JEA1891" s="20"/>
      <c r="JEB1891" s="20"/>
      <c r="JEC1891" s="20"/>
      <c r="JED1891" s="20"/>
      <c r="JEE1891" s="20"/>
      <c r="JEF1891" s="20"/>
      <c r="JEG1891" s="20"/>
      <c r="JEH1891" s="20"/>
      <c r="JEI1891" s="20"/>
      <c r="JEJ1891" s="20"/>
      <c r="JEK1891" s="20"/>
      <c r="JEL1891" s="20"/>
      <c r="JEM1891" s="20"/>
      <c r="JEN1891" s="20"/>
      <c r="JEO1891" s="20"/>
      <c r="JEP1891" s="20"/>
      <c r="JEQ1891" s="20"/>
      <c r="JER1891" s="20"/>
      <c r="JES1891" s="20"/>
      <c r="JET1891" s="20"/>
      <c r="JEU1891" s="20"/>
      <c r="JEV1891" s="20"/>
      <c r="JEW1891" s="20"/>
      <c r="JEX1891" s="20"/>
      <c r="JEY1891" s="20"/>
      <c r="JEZ1891" s="20"/>
      <c r="JFA1891" s="20"/>
      <c r="JFB1891" s="20"/>
      <c r="JFC1891" s="20"/>
      <c r="JFD1891" s="20"/>
      <c r="JFE1891" s="20"/>
      <c r="JFF1891" s="20"/>
      <c r="JFG1891" s="20"/>
      <c r="JFH1891" s="20"/>
      <c r="JFI1891" s="20"/>
      <c r="JFJ1891" s="20"/>
      <c r="JFK1891" s="20"/>
      <c r="JFL1891" s="20"/>
      <c r="JFM1891" s="20"/>
      <c r="JFN1891" s="20"/>
      <c r="JFO1891" s="20"/>
      <c r="JFP1891" s="20"/>
      <c r="JFQ1891" s="20"/>
      <c r="JFR1891" s="20"/>
      <c r="JFS1891" s="20"/>
      <c r="JFT1891" s="20"/>
      <c r="JFU1891" s="20"/>
      <c r="JFV1891" s="20"/>
      <c r="JFW1891" s="20"/>
      <c r="JFX1891" s="20"/>
      <c r="JFY1891" s="20"/>
      <c r="JFZ1891" s="20"/>
      <c r="JGA1891" s="20"/>
      <c r="JGB1891" s="20"/>
      <c r="JGC1891" s="20"/>
      <c r="JGD1891" s="20"/>
      <c r="JGE1891" s="20"/>
      <c r="JGF1891" s="20"/>
      <c r="JGG1891" s="20"/>
      <c r="JGH1891" s="20"/>
      <c r="JGI1891" s="20"/>
      <c r="JGJ1891" s="20"/>
      <c r="JGK1891" s="20"/>
      <c r="JGL1891" s="20"/>
      <c r="JGM1891" s="20"/>
      <c r="JGN1891" s="20"/>
      <c r="JGO1891" s="20"/>
      <c r="JGP1891" s="20"/>
      <c r="JGQ1891" s="20"/>
      <c r="JGR1891" s="20"/>
      <c r="JGS1891" s="20"/>
      <c r="JGT1891" s="20"/>
      <c r="JGU1891" s="20"/>
      <c r="JGV1891" s="20"/>
      <c r="JGW1891" s="20"/>
      <c r="JGX1891" s="20"/>
      <c r="JGY1891" s="20"/>
      <c r="JGZ1891" s="20"/>
      <c r="JHA1891" s="20"/>
      <c r="JHB1891" s="20"/>
      <c r="JHC1891" s="20"/>
      <c r="JHD1891" s="20"/>
      <c r="JHE1891" s="20"/>
      <c r="JHF1891" s="20"/>
      <c r="JHG1891" s="20"/>
      <c r="JHH1891" s="20"/>
      <c r="JHI1891" s="20"/>
      <c r="JHJ1891" s="20"/>
      <c r="JHK1891" s="20"/>
      <c r="JHL1891" s="20"/>
      <c r="JHM1891" s="20"/>
      <c r="JHN1891" s="20"/>
      <c r="JHO1891" s="20"/>
      <c r="JHP1891" s="20"/>
      <c r="JHQ1891" s="20"/>
      <c r="JHR1891" s="20"/>
      <c r="JHS1891" s="20"/>
      <c r="JHT1891" s="20"/>
      <c r="JHU1891" s="20"/>
      <c r="JHV1891" s="20"/>
      <c r="JHW1891" s="20"/>
      <c r="JHX1891" s="20"/>
      <c r="JHY1891" s="20"/>
      <c r="JHZ1891" s="20"/>
      <c r="JIA1891" s="20"/>
      <c r="JIB1891" s="20"/>
      <c r="JIC1891" s="20"/>
      <c r="JID1891" s="20"/>
      <c r="JIE1891" s="20"/>
      <c r="JIF1891" s="20"/>
      <c r="JIG1891" s="20"/>
      <c r="JIH1891" s="20"/>
      <c r="JII1891" s="20"/>
      <c r="JIJ1891" s="20"/>
      <c r="JIK1891" s="20"/>
      <c r="JIL1891" s="20"/>
      <c r="JIM1891" s="20"/>
      <c r="JIN1891" s="20"/>
      <c r="JIO1891" s="20"/>
      <c r="JIP1891" s="20"/>
      <c r="JIQ1891" s="20"/>
      <c r="JIR1891" s="20"/>
      <c r="JIS1891" s="20"/>
      <c r="JIT1891" s="20"/>
      <c r="JIU1891" s="20"/>
      <c r="JIV1891" s="20"/>
      <c r="JIW1891" s="20"/>
      <c r="JIX1891" s="20"/>
      <c r="JIY1891" s="20"/>
      <c r="JIZ1891" s="20"/>
      <c r="JJA1891" s="20"/>
      <c r="JJB1891" s="20"/>
      <c r="JJC1891" s="20"/>
      <c r="JJD1891" s="20"/>
      <c r="JJE1891" s="20"/>
      <c r="JJF1891" s="20"/>
      <c r="JJG1891" s="20"/>
      <c r="JJH1891" s="20"/>
      <c r="JJI1891" s="20"/>
      <c r="JJJ1891" s="20"/>
      <c r="JJK1891" s="20"/>
      <c r="JJL1891" s="20"/>
      <c r="JJM1891" s="20"/>
      <c r="JJN1891" s="20"/>
      <c r="JJO1891" s="20"/>
      <c r="JJP1891" s="20"/>
      <c r="JJQ1891" s="20"/>
      <c r="JJR1891" s="20"/>
      <c r="JJS1891" s="20"/>
      <c r="JJT1891" s="20"/>
      <c r="JJU1891" s="20"/>
      <c r="JJV1891" s="20"/>
      <c r="JJW1891" s="20"/>
      <c r="JJX1891" s="20"/>
      <c r="JJY1891" s="20"/>
      <c r="JJZ1891" s="20"/>
      <c r="JKA1891" s="20"/>
      <c r="JKB1891" s="20"/>
      <c r="JKC1891" s="20"/>
      <c r="JKD1891" s="20"/>
      <c r="JKE1891" s="20"/>
      <c r="JKF1891" s="20"/>
      <c r="JKG1891" s="20"/>
      <c r="JKH1891" s="20"/>
      <c r="JKI1891" s="20"/>
      <c r="JKJ1891" s="20"/>
      <c r="JKK1891" s="20"/>
      <c r="JKL1891" s="20"/>
      <c r="JKM1891" s="20"/>
      <c r="JKN1891" s="20"/>
      <c r="JKO1891" s="20"/>
      <c r="JKP1891" s="20"/>
      <c r="JKQ1891" s="20"/>
      <c r="JKR1891" s="20"/>
      <c r="JKS1891" s="20"/>
      <c r="JKT1891" s="20"/>
      <c r="JKU1891" s="20"/>
      <c r="JKV1891" s="20"/>
      <c r="JKW1891" s="20"/>
      <c r="JKX1891" s="20"/>
      <c r="JKY1891" s="20"/>
      <c r="JKZ1891" s="20"/>
      <c r="JLA1891" s="20"/>
      <c r="JLB1891" s="20"/>
      <c r="JLC1891" s="20"/>
      <c r="JLD1891" s="20"/>
      <c r="JLE1891" s="20"/>
      <c r="JLF1891" s="20"/>
      <c r="JLG1891" s="20"/>
      <c r="JLH1891" s="20"/>
      <c r="JLI1891" s="20"/>
      <c r="JLJ1891" s="20"/>
      <c r="JLK1891" s="20"/>
      <c r="JLL1891" s="20"/>
      <c r="JLM1891" s="20"/>
      <c r="JLN1891" s="20"/>
      <c r="JLO1891" s="20"/>
      <c r="JLP1891" s="20"/>
      <c r="JLQ1891" s="20"/>
      <c r="JLR1891" s="20"/>
      <c r="JLS1891" s="20"/>
      <c r="JLT1891" s="20"/>
      <c r="JLU1891" s="20"/>
      <c r="JLV1891" s="20"/>
      <c r="JLW1891" s="20"/>
      <c r="JLX1891" s="20"/>
      <c r="JLY1891" s="20"/>
      <c r="JLZ1891" s="20"/>
      <c r="JMA1891" s="20"/>
      <c r="JMB1891" s="20"/>
      <c r="JMC1891" s="20"/>
      <c r="JMD1891" s="20"/>
      <c r="JME1891" s="20"/>
      <c r="JMF1891" s="20"/>
      <c r="JMG1891" s="20"/>
      <c r="JMH1891" s="20"/>
      <c r="JMI1891" s="20"/>
      <c r="JMJ1891" s="20"/>
      <c r="JMK1891" s="20"/>
      <c r="JML1891" s="20"/>
      <c r="JMM1891" s="20"/>
      <c r="JMN1891" s="20"/>
      <c r="JMO1891" s="20"/>
      <c r="JMP1891" s="20"/>
      <c r="JMQ1891" s="20"/>
      <c r="JMR1891" s="20"/>
      <c r="JMS1891" s="20"/>
      <c r="JMT1891" s="20"/>
      <c r="JMU1891" s="20"/>
      <c r="JMV1891" s="20"/>
      <c r="JMW1891" s="20"/>
      <c r="JMX1891" s="20"/>
      <c r="JMY1891" s="20"/>
      <c r="JMZ1891" s="20"/>
      <c r="JNA1891" s="20"/>
      <c r="JNB1891" s="20"/>
      <c r="JNC1891" s="20"/>
      <c r="JND1891" s="20"/>
      <c r="JNE1891" s="20"/>
      <c r="JNF1891" s="20"/>
      <c r="JNG1891" s="20"/>
      <c r="JNH1891" s="20"/>
      <c r="JNI1891" s="20"/>
      <c r="JNJ1891" s="20"/>
      <c r="JNK1891" s="20"/>
      <c r="JNL1891" s="20"/>
      <c r="JNM1891" s="20"/>
      <c r="JNN1891" s="20"/>
      <c r="JNO1891" s="20"/>
      <c r="JNP1891" s="20"/>
      <c r="JNQ1891" s="20"/>
      <c r="JNR1891" s="20"/>
      <c r="JNS1891" s="20"/>
      <c r="JNT1891" s="20"/>
      <c r="JNU1891" s="20"/>
      <c r="JNV1891" s="20"/>
      <c r="JNW1891" s="20"/>
      <c r="JNX1891" s="20"/>
      <c r="JNY1891" s="20"/>
      <c r="JNZ1891" s="20"/>
      <c r="JOA1891" s="20"/>
      <c r="JOB1891" s="20"/>
      <c r="JOC1891" s="20"/>
      <c r="JOD1891" s="20"/>
      <c r="JOE1891" s="20"/>
      <c r="JOF1891" s="20"/>
      <c r="JOG1891" s="20"/>
      <c r="JOH1891" s="20"/>
      <c r="JOI1891" s="20"/>
      <c r="JOJ1891" s="20"/>
      <c r="JOK1891" s="20"/>
      <c r="JOL1891" s="20"/>
      <c r="JOM1891" s="20"/>
      <c r="JON1891" s="20"/>
      <c r="JOO1891" s="20"/>
      <c r="JOP1891" s="20"/>
      <c r="JOQ1891" s="20"/>
      <c r="JOR1891" s="20"/>
      <c r="JOS1891" s="20"/>
      <c r="JOT1891" s="20"/>
      <c r="JOU1891" s="20"/>
      <c r="JOV1891" s="20"/>
      <c r="JOW1891" s="20"/>
      <c r="JOX1891" s="20"/>
      <c r="JOY1891" s="20"/>
      <c r="JOZ1891" s="20"/>
      <c r="JPA1891" s="20"/>
      <c r="JPB1891" s="20"/>
      <c r="JPC1891" s="20"/>
      <c r="JPD1891" s="20"/>
      <c r="JPE1891" s="20"/>
      <c r="JPF1891" s="20"/>
      <c r="JPG1891" s="20"/>
      <c r="JPH1891" s="20"/>
      <c r="JPI1891" s="20"/>
      <c r="JPJ1891" s="20"/>
      <c r="JPK1891" s="20"/>
      <c r="JPL1891" s="20"/>
      <c r="JPM1891" s="20"/>
      <c r="JPN1891" s="20"/>
      <c r="JPO1891" s="20"/>
      <c r="JPP1891" s="20"/>
      <c r="JPQ1891" s="20"/>
      <c r="JPR1891" s="20"/>
      <c r="JPS1891" s="20"/>
      <c r="JPT1891" s="20"/>
      <c r="JPU1891" s="20"/>
      <c r="JPV1891" s="20"/>
      <c r="JPW1891" s="20"/>
      <c r="JPX1891" s="20"/>
      <c r="JPY1891" s="20"/>
      <c r="JPZ1891" s="20"/>
      <c r="JQA1891" s="20"/>
      <c r="JQB1891" s="20"/>
      <c r="JQC1891" s="20"/>
      <c r="JQD1891" s="20"/>
      <c r="JQE1891" s="20"/>
      <c r="JQF1891" s="20"/>
      <c r="JQG1891" s="20"/>
      <c r="JQH1891" s="20"/>
      <c r="JQI1891" s="20"/>
      <c r="JQJ1891" s="20"/>
      <c r="JQK1891" s="20"/>
      <c r="JQL1891" s="20"/>
      <c r="JQM1891" s="20"/>
      <c r="JQN1891" s="20"/>
      <c r="JQO1891" s="20"/>
      <c r="JQP1891" s="20"/>
      <c r="JQQ1891" s="20"/>
      <c r="JQR1891" s="20"/>
      <c r="JQS1891" s="20"/>
      <c r="JQT1891" s="20"/>
      <c r="JQU1891" s="20"/>
      <c r="JQV1891" s="20"/>
      <c r="JQW1891" s="20"/>
      <c r="JQX1891" s="20"/>
      <c r="JQY1891" s="20"/>
      <c r="JQZ1891" s="20"/>
      <c r="JRA1891" s="20"/>
      <c r="JRB1891" s="20"/>
      <c r="JRC1891" s="20"/>
      <c r="JRD1891" s="20"/>
      <c r="JRE1891" s="20"/>
      <c r="JRF1891" s="20"/>
      <c r="JRG1891" s="20"/>
      <c r="JRH1891" s="20"/>
      <c r="JRI1891" s="20"/>
      <c r="JRJ1891" s="20"/>
      <c r="JRK1891" s="20"/>
      <c r="JRL1891" s="20"/>
      <c r="JRM1891" s="20"/>
      <c r="JRN1891" s="20"/>
      <c r="JRO1891" s="20"/>
      <c r="JRP1891" s="20"/>
      <c r="JRQ1891" s="20"/>
      <c r="JRR1891" s="20"/>
      <c r="JRS1891" s="20"/>
      <c r="JRT1891" s="20"/>
      <c r="JRU1891" s="20"/>
      <c r="JRV1891" s="20"/>
      <c r="JRW1891" s="20"/>
      <c r="JRX1891" s="20"/>
      <c r="JRY1891" s="20"/>
      <c r="JRZ1891" s="20"/>
      <c r="JSA1891" s="20"/>
      <c r="JSB1891" s="20"/>
      <c r="JSC1891" s="20"/>
      <c r="JSD1891" s="20"/>
      <c r="JSE1891" s="20"/>
      <c r="JSF1891" s="20"/>
      <c r="JSG1891" s="20"/>
      <c r="JSH1891" s="20"/>
      <c r="JSI1891" s="20"/>
      <c r="JSJ1891" s="20"/>
      <c r="JSK1891" s="20"/>
      <c r="JSL1891" s="20"/>
      <c r="JSM1891" s="20"/>
      <c r="JSN1891" s="20"/>
      <c r="JSO1891" s="20"/>
      <c r="JSP1891" s="20"/>
      <c r="JSQ1891" s="20"/>
      <c r="JSR1891" s="20"/>
      <c r="JSS1891" s="20"/>
      <c r="JST1891" s="20"/>
      <c r="JSU1891" s="20"/>
      <c r="JSV1891" s="20"/>
      <c r="JSW1891" s="20"/>
      <c r="JSX1891" s="20"/>
      <c r="JSY1891" s="20"/>
      <c r="JSZ1891" s="20"/>
      <c r="JTA1891" s="20"/>
      <c r="JTB1891" s="20"/>
      <c r="JTC1891" s="20"/>
      <c r="JTD1891" s="20"/>
      <c r="JTE1891" s="20"/>
      <c r="JTF1891" s="20"/>
      <c r="JTG1891" s="20"/>
      <c r="JTH1891" s="20"/>
      <c r="JTI1891" s="20"/>
      <c r="JTJ1891" s="20"/>
      <c r="JTK1891" s="20"/>
      <c r="JTL1891" s="20"/>
      <c r="JTM1891" s="20"/>
      <c r="JTN1891" s="20"/>
      <c r="JTO1891" s="20"/>
      <c r="JTP1891" s="20"/>
      <c r="JTQ1891" s="20"/>
      <c r="JTR1891" s="20"/>
      <c r="JTS1891" s="20"/>
      <c r="JTT1891" s="20"/>
      <c r="JTU1891" s="20"/>
      <c r="JTV1891" s="20"/>
      <c r="JTW1891" s="20"/>
      <c r="JTX1891" s="20"/>
      <c r="JTY1891" s="20"/>
      <c r="JTZ1891" s="20"/>
      <c r="JUA1891" s="20"/>
      <c r="JUB1891" s="20"/>
      <c r="JUC1891" s="20"/>
      <c r="JUD1891" s="20"/>
      <c r="JUE1891" s="20"/>
      <c r="JUF1891" s="20"/>
      <c r="JUG1891" s="20"/>
      <c r="JUH1891" s="20"/>
      <c r="JUI1891" s="20"/>
      <c r="JUJ1891" s="20"/>
      <c r="JUK1891" s="20"/>
      <c r="JUL1891" s="20"/>
      <c r="JUM1891" s="20"/>
      <c r="JUN1891" s="20"/>
      <c r="JUO1891" s="20"/>
      <c r="JUP1891" s="20"/>
      <c r="JUQ1891" s="20"/>
      <c r="JUR1891" s="20"/>
      <c r="JUS1891" s="20"/>
      <c r="JUT1891" s="20"/>
      <c r="JUU1891" s="20"/>
      <c r="JUV1891" s="20"/>
      <c r="JUW1891" s="20"/>
      <c r="JUX1891" s="20"/>
      <c r="JUY1891" s="20"/>
      <c r="JUZ1891" s="20"/>
      <c r="JVA1891" s="20"/>
      <c r="JVB1891" s="20"/>
      <c r="JVC1891" s="20"/>
      <c r="JVD1891" s="20"/>
      <c r="JVE1891" s="20"/>
      <c r="JVF1891" s="20"/>
      <c r="JVG1891" s="20"/>
      <c r="JVH1891" s="20"/>
      <c r="JVI1891" s="20"/>
      <c r="JVJ1891" s="20"/>
      <c r="JVK1891" s="20"/>
      <c r="JVL1891" s="20"/>
      <c r="JVM1891" s="20"/>
      <c r="JVN1891" s="20"/>
      <c r="JVO1891" s="20"/>
      <c r="JVP1891" s="20"/>
      <c r="JVQ1891" s="20"/>
      <c r="JVR1891" s="20"/>
      <c r="JVS1891" s="20"/>
      <c r="JVT1891" s="20"/>
      <c r="JVU1891" s="20"/>
      <c r="JVV1891" s="20"/>
      <c r="JVW1891" s="20"/>
      <c r="JVX1891" s="20"/>
      <c r="JVY1891" s="20"/>
      <c r="JVZ1891" s="20"/>
      <c r="JWA1891" s="20"/>
      <c r="JWB1891" s="20"/>
      <c r="JWC1891" s="20"/>
      <c r="JWD1891" s="20"/>
      <c r="JWE1891" s="20"/>
      <c r="JWF1891" s="20"/>
      <c r="JWG1891" s="20"/>
      <c r="JWH1891" s="20"/>
      <c r="JWI1891" s="20"/>
      <c r="JWJ1891" s="20"/>
      <c r="JWK1891" s="20"/>
      <c r="JWL1891" s="20"/>
      <c r="JWM1891" s="20"/>
      <c r="JWN1891" s="20"/>
      <c r="JWO1891" s="20"/>
      <c r="JWP1891" s="20"/>
      <c r="JWQ1891" s="20"/>
      <c r="JWR1891" s="20"/>
      <c r="JWS1891" s="20"/>
      <c r="JWT1891" s="20"/>
      <c r="JWU1891" s="20"/>
      <c r="JWV1891" s="20"/>
      <c r="JWW1891" s="20"/>
      <c r="JWX1891" s="20"/>
      <c r="JWY1891" s="20"/>
      <c r="JWZ1891" s="20"/>
      <c r="JXA1891" s="20"/>
      <c r="JXB1891" s="20"/>
      <c r="JXC1891" s="20"/>
      <c r="JXD1891" s="20"/>
      <c r="JXE1891" s="20"/>
      <c r="JXF1891" s="20"/>
      <c r="JXG1891" s="20"/>
      <c r="JXH1891" s="20"/>
      <c r="JXI1891" s="20"/>
      <c r="JXJ1891" s="20"/>
      <c r="JXK1891" s="20"/>
      <c r="JXL1891" s="20"/>
      <c r="JXM1891" s="20"/>
      <c r="JXN1891" s="20"/>
      <c r="JXO1891" s="20"/>
      <c r="JXP1891" s="20"/>
      <c r="JXQ1891" s="20"/>
      <c r="JXR1891" s="20"/>
      <c r="JXS1891" s="20"/>
      <c r="JXT1891" s="20"/>
      <c r="JXU1891" s="20"/>
      <c r="JXV1891" s="20"/>
      <c r="JXW1891" s="20"/>
      <c r="JXX1891" s="20"/>
      <c r="JXY1891" s="20"/>
      <c r="JXZ1891" s="20"/>
      <c r="JYA1891" s="20"/>
      <c r="JYB1891" s="20"/>
      <c r="JYC1891" s="20"/>
      <c r="JYD1891" s="20"/>
      <c r="JYE1891" s="20"/>
      <c r="JYF1891" s="20"/>
      <c r="JYG1891" s="20"/>
      <c r="JYH1891" s="20"/>
      <c r="JYI1891" s="20"/>
      <c r="JYJ1891" s="20"/>
      <c r="JYK1891" s="20"/>
      <c r="JYL1891" s="20"/>
      <c r="JYM1891" s="20"/>
      <c r="JYN1891" s="20"/>
      <c r="JYO1891" s="20"/>
      <c r="JYP1891" s="20"/>
      <c r="JYQ1891" s="20"/>
      <c r="JYR1891" s="20"/>
      <c r="JYS1891" s="20"/>
      <c r="JYT1891" s="20"/>
      <c r="JYU1891" s="20"/>
      <c r="JYV1891" s="20"/>
      <c r="JYW1891" s="20"/>
      <c r="JYX1891" s="20"/>
      <c r="JYY1891" s="20"/>
      <c r="JYZ1891" s="20"/>
      <c r="JZA1891" s="20"/>
      <c r="JZB1891" s="20"/>
      <c r="JZC1891" s="20"/>
      <c r="JZD1891" s="20"/>
      <c r="JZE1891" s="20"/>
      <c r="JZF1891" s="20"/>
      <c r="JZG1891" s="20"/>
      <c r="JZH1891" s="20"/>
      <c r="JZI1891" s="20"/>
      <c r="JZJ1891" s="20"/>
      <c r="JZK1891" s="20"/>
      <c r="JZL1891" s="20"/>
      <c r="JZM1891" s="20"/>
      <c r="JZN1891" s="20"/>
      <c r="JZO1891" s="20"/>
      <c r="JZP1891" s="20"/>
      <c r="JZQ1891" s="20"/>
      <c r="JZR1891" s="20"/>
      <c r="JZS1891" s="20"/>
      <c r="JZT1891" s="20"/>
      <c r="JZU1891" s="20"/>
      <c r="JZV1891" s="20"/>
      <c r="JZW1891" s="20"/>
      <c r="JZX1891" s="20"/>
      <c r="JZY1891" s="20"/>
      <c r="JZZ1891" s="20"/>
      <c r="KAA1891" s="20"/>
      <c r="KAB1891" s="20"/>
      <c r="KAC1891" s="20"/>
      <c r="KAD1891" s="20"/>
      <c r="KAE1891" s="20"/>
      <c r="KAF1891" s="20"/>
      <c r="KAG1891" s="20"/>
      <c r="KAH1891" s="20"/>
      <c r="KAI1891" s="20"/>
      <c r="KAJ1891" s="20"/>
      <c r="KAK1891" s="20"/>
      <c r="KAL1891" s="20"/>
      <c r="KAM1891" s="20"/>
      <c r="KAN1891" s="20"/>
      <c r="KAO1891" s="20"/>
      <c r="KAP1891" s="20"/>
      <c r="KAQ1891" s="20"/>
      <c r="KAR1891" s="20"/>
      <c r="KAS1891" s="20"/>
      <c r="KAT1891" s="20"/>
      <c r="KAU1891" s="20"/>
      <c r="KAV1891" s="20"/>
      <c r="KAW1891" s="20"/>
      <c r="KAX1891" s="20"/>
      <c r="KAY1891" s="20"/>
      <c r="KAZ1891" s="20"/>
      <c r="KBA1891" s="20"/>
      <c r="KBB1891" s="20"/>
      <c r="KBC1891" s="20"/>
      <c r="KBD1891" s="20"/>
      <c r="KBE1891" s="20"/>
      <c r="KBF1891" s="20"/>
      <c r="KBG1891" s="20"/>
      <c r="KBH1891" s="20"/>
      <c r="KBI1891" s="20"/>
      <c r="KBJ1891" s="20"/>
      <c r="KBK1891" s="20"/>
      <c r="KBL1891" s="20"/>
      <c r="KBM1891" s="20"/>
      <c r="KBN1891" s="20"/>
      <c r="KBO1891" s="20"/>
      <c r="KBP1891" s="20"/>
      <c r="KBQ1891" s="20"/>
      <c r="KBR1891" s="20"/>
      <c r="KBS1891" s="20"/>
      <c r="KBT1891" s="20"/>
      <c r="KBU1891" s="20"/>
      <c r="KBV1891" s="20"/>
      <c r="KBW1891" s="20"/>
      <c r="KBX1891" s="20"/>
      <c r="KBY1891" s="20"/>
      <c r="KBZ1891" s="20"/>
      <c r="KCA1891" s="20"/>
      <c r="KCB1891" s="20"/>
      <c r="KCC1891" s="20"/>
      <c r="KCD1891" s="20"/>
      <c r="KCE1891" s="20"/>
      <c r="KCF1891" s="20"/>
      <c r="KCG1891" s="20"/>
      <c r="KCH1891" s="20"/>
      <c r="KCI1891" s="20"/>
      <c r="KCJ1891" s="20"/>
      <c r="KCK1891" s="20"/>
      <c r="KCL1891" s="20"/>
      <c r="KCM1891" s="20"/>
      <c r="KCN1891" s="20"/>
      <c r="KCO1891" s="20"/>
      <c r="KCP1891" s="20"/>
      <c r="KCQ1891" s="20"/>
      <c r="KCR1891" s="20"/>
      <c r="KCS1891" s="20"/>
      <c r="KCT1891" s="20"/>
      <c r="KCU1891" s="20"/>
      <c r="KCV1891" s="20"/>
      <c r="KCW1891" s="20"/>
      <c r="KCX1891" s="20"/>
      <c r="KCY1891" s="20"/>
      <c r="KCZ1891" s="20"/>
      <c r="KDA1891" s="20"/>
      <c r="KDB1891" s="20"/>
      <c r="KDC1891" s="20"/>
      <c r="KDD1891" s="20"/>
      <c r="KDE1891" s="20"/>
      <c r="KDF1891" s="20"/>
      <c r="KDG1891" s="20"/>
      <c r="KDH1891" s="20"/>
      <c r="KDI1891" s="20"/>
      <c r="KDJ1891" s="20"/>
      <c r="KDK1891" s="20"/>
      <c r="KDL1891" s="20"/>
      <c r="KDM1891" s="20"/>
      <c r="KDN1891" s="20"/>
      <c r="KDO1891" s="20"/>
      <c r="KDP1891" s="20"/>
      <c r="KDQ1891" s="20"/>
      <c r="KDR1891" s="20"/>
      <c r="KDS1891" s="20"/>
      <c r="KDT1891" s="20"/>
      <c r="KDU1891" s="20"/>
      <c r="KDV1891" s="20"/>
      <c r="KDW1891" s="20"/>
      <c r="KDX1891" s="20"/>
      <c r="KDY1891" s="20"/>
      <c r="KDZ1891" s="20"/>
      <c r="KEA1891" s="20"/>
      <c r="KEB1891" s="20"/>
      <c r="KEC1891" s="20"/>
      <c r="KED1891" s="20"/>
      <c r="KEE1891" s="20"/>
      <c r="KEF1891" s="20"/>
      <c r="KEG1891" s="20"/>
      <c r="KEH1891" s="20"/>
      <c r="KEI1891" s="20"/>
      <c r="KEJ1891" s="20"/>
      <c r="KEK1891" s="20"/>
      <c r="KEL1891" s="20"/>
      <c r="KEM1891" s="20"/>
      <c r="KEN1891" s="20"/>
      <c r="KEO1891" s="20"/>
      <c r="KEP1891" s="20"/>
      <c r="KEQ1891" s="20"/>
      <c r="KER1891" s="20"/>
      <c r="KES1891" s="20"/>
      <c r="KET1891" s="20"/>
      <c r="KEU1891" s="20"/>
      <c r="KEV1891" s="20"/>
      <c r="KEW1891" s="20"/>
      <c r="KEX1891" s="20"/>
      <c r="KEY1891" s="20"/>
      <c r="KEZ1891" s="20"/>
      <c r="KFA1891" s="20"/>
      <c r="KFB1891" s="20"/>
      <c r="KFC1891" s="20"/>
      <c r="KFD1891" s="20"/>
      <c r="KFE1891" s="20"/>
      <c r="KFF1891" s="20"/>
      <c r="KFG1891" s="20"/>
      <c r="KFH1891" s="20"/>
      <c r="KFI1891" s="20"/>
      <c r="KFJ1891" s="20"/>
      <c r="KFK1891" s="20"/>
      <c r="KFL1891" s="20"/>
      <c r="KFM1891" s="20"/>
      <c r="KFN1891" s="20"/>
      <c r="KFO1891" s="20"/>
      <c r="KFP1891" s="20"/>
      <c r="KFQ1891" s="20"/>
      <c r="KFR1891" s="20"/>
      <c r="KFS1891" s="20"/>
      <c r="KFT1891" s="20"/>
      <c r="KFU1891" s="20"/>
      <c r="KFV1891" s="20"/>
      <c r="KFW1891" s="20"/>
      <c r="KFX1891" s="20"/>
      <c r="KFY1891" s="20"/>
      <c r="KFZ1891" s="20"/>
      <c r="KGA1891" s="20"/>
      <c r="KGB1891" s="20"/>
      <c r="KGC1891" s="20"/>
      <c r="KGD1891" s="20"/>
      <c r="KGE1891" s="20"/>
      <c r="KGF1891" s="20"/>
      <c r="KGG1891" s="20"/>
      <c r="KGH1891" s="20"/>
      <c r="KGI1891" s="20"/>
      <c r="KGJ1891" s="20"/>
      <c r="KGK1891" s="20"/>
      <c r="KGL1891" s="20"/>
      <c r="KGM1891" s="20"/>
      <c r="KGN1891" s="20"/>
      <c r="KGO1891" s="20"/>
      <c r="KGP1891" s="20"/>
      <c r="KGQ1891" s="20"/>
      <c r="KGR1891" s="20"/>
      <c r="KGS1891" s="20"/>
      <c r="KGT1891" s="20"/>
      <c r="KGU1891" s="20"/>
      <c r="KGV1891" s="20"/>
      <c r="KGW1891" s="20"/>
      <c r="KGX1891" s="20"/>
      <c r="KGY1891" s="20"/>
      <c r="KGZ1891" s="20"/>
      <c r="KHA1891" s="20"/>
      <c r="KHB1891" s="20"/>
      <c r="KHC1891" s="20"/>
      <c r="KHD1891" s="20"/>
      <c r="KHE1891" s="20"/>
      <c r="KHF1891" s="20"/>
      <c r="KHG1891" s="20"/>
      <c r="KHH1891" s="20"/>
      <c r="KHI1891" s="20"/>
      <c r="KHJ1891" s="20"/>
      <c r="KHK1891" s="20"/>
      <c r="KHL1891" s="20"/>
      <c r="KHM1891" s="20"/>
      <c r="KHN1891" s="20"/>
      <c r="KHO1891" s="20"/>
      <c r="KHP1891" s="20"/>
      <c r="KHQ1891" s="20"/>
      <c r="KHR1891" s="20"/>
      <c r="KHS1891" s="20"/>
      <c r="KHT1891" s="20"/>
      <c r="KHU1891" s="20"/>
      <c r="KHV1891" s="20"/>
      <c r="KHW1891" s="20"/>
      <c r="KHX1891" s="20"/>
      <c r="KHY1891" s="20"/>
      <c r="KHZ1891" s="20"/>
      <c r="KIA1891" s="20"/>
      <c r="KIB1891" s="20"/>
      <c r="KIC1891" s="20"/>
      <c r="KID1891" s="20"/>
      <c r="KIE1891" s="20"/>
      <c r="KIF1891" s="20"/>
      <c r="KIG1891" s="20"/>
      <c r="KIH1891" s="20"/>
      <c r="KII1891" s="20"/>
      <c r="KIJ1891" s="20"/>
      <c r="KIK1891" s="20"/>
      <c r="KIL1891" s="20"/>
      <c r="KIM1891" s="20"/>
      <c r="KIN1891" s="20"/>
      <c r="KIO1891" s="20"/>
      <c r="KIP1891" s="20"/>
      <c r="KIQ1891" s="20"/>
      <c r="KIR1891" s="20"/>
      <c r="KIS1891" s="20"/>
      <c r="KIT1891" s="20"/>
      <c r="KIU1891" s="20"/>
      <c r="KIV1891" s="20"/>
      <c r="KIW1891" s="20"/>
      <c r="KIX1891" s="20"/>
      <c r="KIY1891" s="20"/>
      <c r="KIZ1891" s="20"/>
      <c r="KJA1891" s="20"/>
      <c r="KJB1891" s="20"/>
      <c r="KJC1891" s="20"/>
      <c r="KJD1891" s="20"/>
      <c r="KJE1891" s="20"/>
      <c r="KJF1891" s="20"/>
      <c r="KJG1891" s="20"/>
      <c r="KJH1891" s="20"/>
      <c r="KJI1891" s="20"/>
      <c r="KJJ1891" s="20"/>
      <c r="KJK1891" s="20"/>
      <c r="KJL1891" s="20"/>
      <c r="KJM1891" s="20"/>
      <c r="KJN1891" s="20"/>
      <c r="KJO1891" s="20"/>
      <c r="KJP1891" s="20"/>
      <c r="KJQ1891" s="20"/>
      <c r="KJR1891" s="20"/>
      <c r="KJS1891" s="20"/>
      <c r="KJT1891" s="20"/>
      <c r="KJU1891" s="20"/>
      <c r="KJV1891" s="20"/>
      <c r="KJW1891" s="20"/>
      <c r="KJX1891" s="20"/>
      <c r="KJY1891" s="20"/>
      <c r="KJZ1891" s="20"/>
      <c r="KKA1891" s="20"/>
      <c r="KKB1891" s="20"/>
      <c r="KKC1891" s="20"/>
      <c r="KKD1891" s="20"/>
      <c r="KKE1891" s="20"/>
      <c r="KKF1891" s="20"/>
      <c r="KKG1891" s="20"/>
      <c r="KKH1891" s="20"/>
      <c r="KKI1891" s="20"/>
      <c r="KKJ1891" s="20"/>
      <c r="KKK1891" s="20"/>
      <c r="KKL1891" s="20"/>
      <c r="KKM1891" s="20"/>
      <c r="KKN1891" s="20"/>
      <c r="KKO1891" s="20"/>
      <c r="KKP1891" s="20"/>
      <c r="KKQ1891" s="20"/>
      <c r="KKR1891" s="20"/>
      <c r="KKS1891" s="20"/>
      <c r="KKT1891" s="20"/>
      <c r="KKU1891" s="20"/>
      <c r="KKV1891" s="20"/>
      <c r="KKW1891" s="20"/>
      <c r="KKX1891" s="20"/>
      <c r="KKY1891" s="20"/>
      <c r="KKZ1891" s="20"/>
      <c r="KLA1891" s="20"/>
      <c r="KLB1891" s="20"/>
      <c r="KLC1891" s="20"/>
      <c r="KLD1891" s="20"/>
      <c r="KLE1891" s="20"/>
      <c r="KLF1891" s="20"/>
      <c r="KLG1891" s="20"/>
      <c r="KLH1891" s="20"/>
      <c r="KLI1891" s="20"/>
      <c r="KLJ1891" s="20"/>
      <c r="KLK1891" s="20"/>
      <c r="KLL1891" s="20"/>
      <c r="KLM1891" s="20"/>
      <c r="KLN1891" s="20"/>
      <c r="KLO1891" s="20"/>
      <c r="KLP1891" s="20"/>
      <c r="KLQ1891" s="20"/>
      <c r="KLR1891" s="20"/>
      <c r="KLS1891" s="20"/>
      <c r="KLT1891" s="20"/>
      <c r="KLU1891" s="20"/>
      <c r="KLV1891" s="20"/>
      <c r="KLW1891" s="20"/>
      <c r="KLX1891" s="20"/>
      <c r="KLY1891" s="20"/>
      <c r="KLZ1891" s="20"/>
      <c r="KMA1891" s="20"/>
      <c r="KMB1891" s="20"/>
      <c r="KMC1891" s="20"/>
      <c r="KMD1891" s="20"/>
      <c r="KME1891" s="20"/>
      <c r="KMF1891" s="20"/>
      <c r="KMG1891" s="20"/>
      <c r="KMH1891" s="20"/>
      <c r="KMI1891" s="20"/>
      <c r="KMJ1891" s="20"/>
      <c r="KMK1891" s="20"/>
      <c r="KML1891" s="20"/>
      <c r="KMM1891" s="20"/>
      <c r="KMN1891" s="20"/>
      <c r="KMO1891" s="20"/>
      <c r="KMP1891" s="20"/>
      <c r="KMQ1891" s="20"/>
      <c r="KMR1891" s="20"/>
      <c r="KMS1891" s="20"/>
      <c r="KMT1891" s="20"/>
      <c r="KMU1891" s="20"/>
      <c r="KMV1891" s="20"/>
      <c r="KMW1891" s="20"/>
      <c r="KMX1891" s="20"/>
      <c r="KMY1891" s="20"/>
      <c r="KMZ1891" s="20"/>
      <c r="KNA1891" s="20"/>
      <c r="KNB1891" s="20"/>
      <c r="KNC1891" s="20"/>
      <c r="KND1891" s="20"/>
      <c r="KNE1891" s="20"/>
      <c r="KNF1891" s="20"/>
      <c r="KNG1891" s="20"/>
      <c r="KNH1891" s="20"/>
      <c r="KNI1891" s="20"/>
      <c r="KNJ1891" s="20"/>
      <c r="KNK1891" s="20"/>
      <c r="KNL1891" s="20"/>
      <c r="KNM1891" s="20"/>
      <c r="KNN1891" s="20"/>
      <c r="KNO1891" s="20"/>
      <c r="KNP1891" s="20"/>
      <c r="KNQ1891" s="20"/>
      <c r="KNR1891" s="20"/>
      <c r="KNS1891" s="20"/>
      <c r="KNT1891" s="20"/>
      <c r="KNU1891" s="20"/>
      <c r="KNV1891" s="20"/>
      <c r="KNW1891" s="20"/>
      <c r="KNX1891" s="20"/>
      <c r="KNY1891" s="20"/>
      <c r="KNZ1891" s="20"/>
      <c r="KOA1891" s="20"/>
      <c r="KOB1891" s="20"/>
      <c r="KOC1891" s="20"/>
      <c r="KOD1891" s="20"/>
      <c r="KOE1891" s="20"/>
      <c r="KOF1891" s="20"/>
      <c r="KOG1891" s="20"/>
      <c r="KOH1891" s="20"/>
      <c r="KOI1891" s="20"/>
      <c r="KOJ1891" s="20"/>
      <c r="KOK1891" s="20"/>
      <c r="KOL1891" s="20"/>
      <c r="KOM1891" s="20"/>
      <c r="KON1891" s="20"/>
      <c r="KOO1891" s="20"/>
      <c r="KOP1891" s="20"/>
      <c r="KOQ1891" s="20"/>
      <c r="KOR1891" s="20"/>
      <c r="KOS1891" s="20"/>
      <c r="KOT1891" s="20"/>
      <c r="KOU1891" s="20"/>
      <c r="KOV1891" s="20"/>
      <c r="KOW1891" s="20"/>
      <c r="KOX1891" s="20"/>
      <c r="KOY1891" s="20"/>
      <c r="KOZ1891" s="20"/>
      <c r="KPA1891" s="20"/>
      <c r="KPB1891" s="20"/>
      <c r="KPC1891" s="20"/>
      <c r="KPD1891" s="20"/>
      <c r="KPE1891" s="20"/>
      <c r="KPF1891" s="20"/>
      <c r="KPG1891" s="20"/>
      <c r="KPH1891" s="20"/>
      <c r="KPI1891" s="20"/>
      <c r="KPJ1891" s="20"/>
      <c r="KPK1891" s="20"/>
      <c r="KPL1891" s="20"/>
      <c r="KPM1891" s="20"/>
      <c r="KPN1891" s="20"/>
      <c r="KPO1891" s="20"/>
      <c r="KPP1891" s="20"/>
      <c r="KPQ1891" s="20"/>
      <c r="KPR1891" s="20"/>
      <c r="KPS1891" s="20"/>
      <c r="KPT1891" s="20"/>
      <c r="KPU1891" s="20"/>
      <c r="KPV1891" s="20"/>
      <c r="KPW1891" s="20"/>
      <c r="KPX1891" s="20"/>
      <c r="KPY1891" s="20"/>
      <c r="KPZ1891" s="20"/>
      <c r="KQA1891" s="20"/>
      <c r="KQB1891" s="20"/>
      <c r="KQC1891" s="20"/>
      <c r="KQD1891" s="20"/>
      <c r="KQE1891" s="20"/>
      <c r="KQF1891" s="20"/>
      <c r="KQG1891" s="20"/>
      <c r="KQH1891" s="20"/>
      <c r="KQI1891" s="20"/>
      <c r="KQJ1891" s="20"/>
      <c r="KQK1891" s="20"/>
      <c r="KQL1891" s="20"/>
      <c r="KQM1891" s="20"/>
      <c r="KQN1891" s="20"/>
      <c r="KQO1891" s="20"/>
      <c r="KQP1891" s="20"/>
      <c r="KQQ1891" s="20"/>
      <c r="KQR1891" s="20"/>
      <c r="KQS1891" s="20"/>
      <c r="KQT1891" s="20"/>
      <c r="KQU1891" s="20"/>
      <c r="KQV1891" s="20"/>
      <c r="KQW1891" s="20"/>
      <c r="KQX1891" s="20"/>
      <c r="KQY1891" s="20"/>
      <c r="KQZ1891" s="20"/>
      <c r="KRA1891" s="20"/>
      <c r="KRB1891" s="20"/>
      <c r="KRC1891" s="20"/>
      <c r="KRD1891" s="20"/>
      <c r="KRE1891" s="20"/>
      <c r="KRF1891" s="20"/>
      <c r="KRG1891" s="20"/>
      <c r="KRH1891" s="20"/>
      <c r="KRI1891" s="20"/>
      <c r="KRJ1891" s="20"/>
      <c r="KRK1891" s="20"/>
      <c r="KRL1891" s="20"/>
      <c r="KRM1891" s="20"/>
      <c r="KRN1891" s="20"/>
      <c r="KRO1891" s="20"/>
      <c r="KRP1891" s="20"/>
      <c r="KRQ1891" s="20"/>
      <c r="KRR1891" s="20"/>
      <c r="KRS1891" s="20"/>
      <c r="KRT1891" s="20"/>
      <c r="KRU1891" s="20"/>
      <c r="KRV1891" s="20"/>
      <c r="KRW1891" s="20"/>
      <c r="KRX1891" s="20"/>
      <c r="KRY1891" s="20"/>
      <c r="KRZ1891" s="20"/>
      <c r="KSA1891" s="20"/>
      <c r="KSB1891" s="20"/>
      <c r="KSC1891" s="20"/>
      <c r="KSD1891" s="20"/>
      <c r="KSE1891" s="20"/>
      <c r="KSF1891" s="20"/>
      <c r="KSG1891" s="20"/>
      <c r="KSH1891" s="20"/>
      <c r="KSI1891" s="20"/>
      <c r="KSJ1891" s="20"/>
      <c r="KSK1891" s="20"/>
      <c r="KSL1891" s="20"/>
      <c r="KSM1891" s="20"/>
      <c r="KSN1891" s="20"/>
      <c r="KSO1891" s="20"/>
      <c r="KSP1891" s="20"/>
      <c r="KSQ1891" s="20"/>
      <c r="KSR1891" s="20"/>
      <c r="KSS1891" s="20"/>
      <c r="KST1891" s="20"/>
      <c r="KSU1891" s="20"/>
      <c r="KSV1891" s="20"/>
      <c r="KSW1891" s="20"/>
      <c r="KSX1891" s="20"/>
      <c r="KSY1891" s="20"/>
      <c r="KSZ1891" s="20"/>
      <c r="KTA1891" s="20"/>
      <c r="KTB1891" s="20"/>
      <c r="KTC1891" s="20"/>
      <c r="KTD1891" s="20"/>
      <c r="KTE1891" s="20"/>
      <c r="KTF1891" s="20"/>
      <c r="KTG1891" s="20"/>
      <c r="KTH1891" s="20"/>
      <c r="KTI1891" s="20"/>
      <c r="KTJ1891" s="20"/>
      <c r="KTK1891" s="20"/>
      <c r="KTL1891" s="20"/>
      <c r="KTM1891" s="20"/>
      <c r="KTN1891" s="20"/>
      <c r="KTO1891" s="20"/>
      <c r="KTP1891" s="20"/>
      <c r="KTQ1891" s="20"/>
      <c r="KTR1891" s="20"/>
      <c r="KTS1891" s="20"/>
      <c r="KTT1891" s="20"/>
      <c r="KTU1891" s="20"/>
      <c r="KTV1891" s="20"/>
      <c r="KTW1891" s="20"/>
      <c r="KTX1891" s="20"/>
      <c r="KTY1891" s="20"/>
      <c r="KTZ1891" s="20"/>
      <c r="KUA1891" s="20"/>
      <c r="KUB1891" s="20"/>
      <c r="KUC1891" s="20"/>
      <c r="KUD1891" s="20"/>
      <c r="KUE1891" s="20"/>
      <c r="KUF1891" s="20"/>
      <c r="KUG1891" s="20"/>
      <c r="KUH1891" s="20"/>
      <c r="KUI1891" s="20"/>
      <c r="KUJ1891" s="20"/>
      <c r="KUK1891" s="20"/>
      <c r="KUL1891" s="20"/>
      <c r="KUM1891" s="20"/>
      <c r="KUN1891" s="20"/>
      <c r="KUO1891" s="20"/>
      <c r="KUP1891" s="20"/>
      <c r="KUQ1891" s="20"/>
      <c r="KUR1891" s="20"/>
      <c r="KUS1891" s="20"/>
      <c r="KUT1891" s="20"/>
      <c r="KUU1891" s="20"/>
      <c r="KUV1891" s="20"/>
      <c r="KUW1891" s="20"/>
      <c r="KUX1891" s="20"/>
      <c r="KUY1891" s="20"/>
      <c r="KUZ1891" s="20"/>
      <c r="KVA1891" s="20"/>
      <c r="KVB1891" s="20"/>
      <c r="KVC1891" s="20"/>
      <c r="KVD1891" s="20"/>
      <c r="KVE1891" s="20"/>
      <c r="KVF1891" s="20"/>
      <c r="KVG1891" s="20"/>
      <c r="KVH1891" s="20"/>
      <c r="KVI1891" s="20"/>
      <c r="KVJ1891" s="20"/>
      <c r="KVK1891" s="20"/>
      <c r="KVL1891" s="20"/>
      <c r="KVM1891" s="20"/>
      <c r="KVN1891" s="20"/>
      <c r="KVO1891" s="20"/>
      <c r="KVP1891" s="20"/>
      <c r="KVQ1891" s="20"/>
      <c r="KVR1891" s="20"/>
      <c r="KVS1891" s="20"/>
      <c r="KVT1891" s="20"/>
      <c r="KVU1891" s="20"/>
      <c r="KVV1891" s="20"/>
      <c r="KVW1891" s="20"/>
      <c r="KVX1891" s="20"/>
      <c r="KVY1891" s="20"/>
      <c r="KVZ1891" s="20"/>
      <c r="KWA1891" s="20"/>
      <c r="KWB1891" s="20"/>
      <c r="KWC1891" s="20"/>
      <c r="KWD1891" s="20"/>
      <c r="KWE1891" s="20"/>
      <c r="KWF1891" s="20"/>
      <c r="KWG1891" s="20"/>
      <c r="KWH1891" s="20"/>
      <c r="KWI1891" s="20"/>
      <c r="KWJ1891" s="20"/>
      <c r="KWK1891" s="20"/>
      <c r="KWL1891" s="20"/>
      <c r="KWM1891" s="20"/>
      <c r="KWN1891" s="20"/>
      <c r="KWO1891" s="20"/>
      <c r="KWP1891" s="20"/>
      <c r="KWQ1891" s="20"/>
      <c r="KWR1891" s="20"/>
      <c r="KWS1891" s="20"/>
      <c r="KWT1891" s="20"/>
      <c r="KWU1891" s="20"/>
      <c r="KWV1891" s="20"/>
      <c r="KWW1891" s="20"/>
      <c r="KWX1891" s="20"/>
      <c r="KWY1891" s="20"/>
      <c r="KWZ1891" s="20"/>
      <c r="KXA1891" s="20"/>
      <c r="KXB1891" s="20"/>
      <c r="KXC1891" s="20"/>
      <c r="KXD1891" s="20"/>
      <c r="KXE1891" s="20"/>
      <c r="KXF1891" s="20"/>
      <c r="KXG1891" s="20"/>
      <c r="KXH1891" s="20"/>
      <c r="KXI1891" s="20"/>
      <c r="KXJ1891" s="20"/>
      <c r="KXK1891" s="20"/>
      <c r="KXL1891" s="20"/>
      <c r="KXM1891" s="20"/>
      <c r="KXN1891" s="20"/>
      <c r="KXO1891" s="20"/>
      <c r="KXP1891" s="20"/>
      <c r="KXQ1891" s="20"/>
      <c r="KXR1891" s="20"/>
      <c r="KXS1891" s="20"/>
      <c r="KXT1891" s="20"/>
      <c r="KXU1891" s="20"/>
      <c r="KXV1891" s="20"/>
      <c r="KXW1891" s="20"/>
      <c r="KXX1891" s="20"/>
      <c r="KXY1891" s="20"/>
      <c r="KXZ1891" s="20"/>
      <c r="KYA1891" s="20"/>
      <c r="KYB1891" s="20"/>
      <c r="KYC1891" s="20"/>
      <c r="KYD1891" s="20"/>
      <c r="KYE1891" s="20"/>
      <c r="KYF1891" s="20"/>
      <c r="KYG1891" s="20"/>
      <c r="KYH1891" s="20"/>
      <c r="KYI1891" s="20"/>
      <c r="KYJ1891" s="20"/>
      <c r="KYK1891" s="20"/>
      <c r="KYL1891" s="20"/>
      <c r="KYM1891" s="20"/>
      <c r="KYN1891" s="20"/>
      <c r="KYO1891" s="20"/>
      <c r="KYP1891" s="20"/>
      <c r="KYQ1891" s="20"/>
      <c r="KYR1891" s="20"/>
      <c r="KYS1891" s="20"/>
      <c r="KYT1891" s="20"/>
      <c r="KYU1891" s="20"/>
      <c r="KYV1891" s="20"/>
      <c r="KYW1891" s="20"/>
      <c r="KYX1891" s="20"/>
      <c r="KYY1891" s="20"/>
      <c r="KYZ1891" s="20"/>
      <c r="KZA1891" s="20"/>
      <c r="KZB1891" s="20"/>
      <c r="KZC1891" s="20"/>
      <c r="KZD1891" s="20"/>
      <c r="KZE1891" s="20"/>
      <c r="KZF1891" s="20"/>
      <c r="KZG1891" s="20"/>
      <c r="KZH1891" s="20"/>
      <c r="KZI1891" s="20"/>
      <c r="KZJ1891" s="20"/>
      <c r="KZK1891" s="20"/>
      <c r="KZL1891" s="20"/>
      <c r="KZM1891" s="20"/>
      <c r="KZN1891" s="20"/>
      <c r="KZO1891" s="20"/>
      <c r="KZP1891" s="20"/>
      <c r="KZQ1891" s="20"/>
      <c r="KZR1891" s="20"/>
      <c r="KZS1891" s="20"/>
      <c r="KZT1891" s="20"/>
      <c r="KZU1891" s="20"/>
      <c r="KZV1891" s="20"/>
      <c r="KZW1891" s="20"/>
      <c r="KZX1891" s="20"/>
      <c r="KZY1891" s="20"/>
      <c r="KZZ1891" s="20"/>
      <c r="LAA1891" s="20"/>
      <c r="LAB1891" s="20"/>
      <c r="LAC1891" s="20"/>
      <c r="LAD1891" s="20"/>
      <c r="LAE1891" s="20"/>
      <c r="LAF1891" s="20"/>
      <c r="LAG1891" s="20"/>
      <c r="LAH1891" s="20"/>
      <c r="LAI1891" s="20"/>
      <c r="LAJ1891" s="20"/>
      <c r="LAK1891" s="20"/>
      <c r="LAL1891" s="20"/>
      <c r="LAM1891" s="20"/>
      <c r="LAN1891" s="20"/>
      <c r="LAO1891" s="20"/>
      <c r="LAP1891" s="20"/>
      <c r="LAQ1891" s="20"/>
      <c r="LAR1891" s="20"/>
      <c r="LAS1891" s="20"/>
      <c r="LAT1891" s="20"/>
      <c r="LAU1891" s="20"/>
      <c r="LAV1891" s="20"/>
      <c r="LAW1891" s="20"/>
      <c r="LAX1891" s="20"/>
      <c r="LAY1891" s="20"/>
      <c r="LAZ1891" s="20"/>
      <c r="LBA1891" s="20"/>
      <c r="LBB1891" s="20"/>
      <c r="LBC1891" s="20"/>
      <c r="LBD1891" s="20"/>
      <c r="LBE1891" s="20"/>
      <c r="LBF1891" s="20"/>
      <c r="LBG1891" s="20"/>
      <c r="LBH1891" s="20"/>
      <c r="LBI1891" s="20"/>
      <c r="LBJ1891" s="20"/>
      <c r="LBK1891" s="20"/>
      <c r="LBL1891" s="20"/>
      <c r="LBM1891" s="20"/>
      <c r="LBN1891" s="20"/>
      <c r="LBO1891" s="20"/>
      <c r="LBP1891" s="20"/>
      <c r="LBQ1891" s="20"/>
      <c r="LBR1891" s="20"/>
      <c r="LBS1891" s="20"/>
      <c r="LBT1891" s="20"/>
      <c r="LBU1891" s="20"/>
      <c r="LBV1891" s="20"/>
      <c r="LBW1891" s="20"/>
      <c r="LBX1891" s="20"/>
      <c r="LBY1891" s="20"/>
      <c r="LBZ1891" s="20"/>
      <c r="LCA1891" s="20"/>
      <c r="LCB1891" s="20"/>
      <c r="LCC1891" s="20"/>
      <c r="LCD1891" s="20"/>
      <c r="LCE1891" s="20"/>
      <c r="LCF1891" s="20"/>
      <c r="LCG1891" s="20"/>
      <c r="LCH1891" s="20"/>
      <c r="LCI1891" s="20"/>
      <c r="LCJ1891" s="20"/>
      <c r="LCK1891" s="20"/>
      <c r="LCL1891" s="20"/>
      <c r="LCM1891" s="20"/>
      <c r="LCN1891" s="20"/>
      <c r="LCO1891" s="20"/>
      <c r="LCP1891" s="20"/>
      <c r="LCQ1891" s="20"/>
      <c r="LCR1891" s="20"/>
      <c r="LCS1891" s="20"/>
      <c r="LCT1891" s="20"/>
      <c r="LCU1891" s="20"/>
      <c r="LCV1891" s="20"/>
      <c r="LCW1891" s="20"/>
      <c r="LCX1891" s="20"/>
      <c r="LCY1891" s="20"/>
      <c r="LCZ1891" s="20"/>
      <c r="LDA1891" s="20"/>
      <c r="LDB1891" s="20"/>
      <c r="LDC1891" s="20"/>
      <c r="LDD1891" s="20"/>
      <c r="LDE1891" s="20"/>
      <c r="LDF1891" s="20"/>
      <c r="LDG1891" s="20"/>
      <c r="LDH1891" s="20"/>
      <c r="LDI1891" s="20"/>
      <c r="LDJ1891" s="20"/>
      <c r="LDK1891" s="20"/>
      <c r="LDL1891" s="20"/>
      <c r="LDM1891" s="20"/>
      <c r="LDN1891" s="20"/>
      <c r="LDO1891" s="20"/>
      <c r="LDP1891" s="20"/>
      <c r="LDQ1891" s="20"/>
      <c r="LDR1891" s="20"/>
      <c r="LDS1891" s="20"/>
      <c r="LDT1891" s="20"/>
      <c r="LDU1891" s="20"/>
      <c r="LDV1891" s="20"/>
      <c r="LDW1891" s="20"/>
      <c r="LDX1891" s="20"/>
      <c r="LDY1891" s="20"/>
      <c r="LDZ1891" s="20"/>
      <c r="LEA1891" s="20"/>
      <c r="LEB1891" s="20"/>
      <c r="LEC1891" s="20"/>
      <c r="LED1891" s="20"/>
      <c r="LEE1891" s="20"/>
      <c r="LEF1891" s="20"/>
      <c r="LEG1891" s="20"/>
      <c r="LEH1891" s="20"/>
      <c r="LEI1891" s="20"/>
      <c r="LEJ1891" s="20"/>
      <c r="LEK1891" s="20"/>
      <c r="LEL1891" s="20"/>
      <c r="LEM1891" s="20"/>
      <c r="LEN1891" s="20"/>
      <c r="LEO1891" s="20"/>
      <c r="LEP1891" s="20"/>
      <c r="LEQ1891" s="20"/>
      <c r="LER1891" s="20"/>
      <c r="LES1891" s="20"/>
      <c r="LET1891" s="20"/>
      <c r="LEU1891" s="20"/>
      <c r="LEV1891" s="20"/>
      <c r="LEW1891" s="20"/>
      <c r="LEX1891" s="20"/>
      <c r="LEY1891" s="20"/>
      <c r="LEZ1891" s="20"/>
      <c r="LFA1891" s="20"/>
      <c r="LFB1891" s="20"/>
      <c r="LFC1891" s="20"/>
      <c r="LFD1891" s="20"/>
      <c r="LFE1891" s="20"/>
      <c r="LFF1891" s="20"/>
      <c r="LFG1891" s="20"/>
      <c r="LFH1891" s="20"/>
      <c r="LFI1891" s="20"/>
      <c r="LFJ1891" s="20"/>
      <c r="LFK1891" s="20"/>
      <c r="LFL1891" s="20"/>
      <c r="LFM1891" s="20"/>
      <c r="LFN1891" s="20"/>
      <c r="LFO1891" s="20"/>
      <c r="LFP1891" s="20"/>
      <c r="LFQ1891" s="20"/>
      <c r="LFR1891" s="20"/>
      <c r="LFS1891" s="20"/>
      <c r="LFT1891" s="20"/>
      <c r="LFU1891" s="20"/>
      <c r="LFV1891" s="20"/>
      <c r="LFW1891" s="20"/>
      <c r="LFX1891" s="20"/>
      <c r="LFY1891" s="20"/>
      <c r="LFZ1891" s="20"/>
      <c r="LGA1891" s="20"/>
      <c r="LGB1891" s="20"/>
      <c r="LGC1891" s="20"/>
      <c r="LGD1891" s="20"/>
      <c r="LGE1891" s="20"/>
      <c r="LGF1891" s="20"/>
      <c r="LGG1891" s="20"/>
      <c r="LGH1891" s="20"/>
      <c r="LGI1891" s="20"/>
      <c r="LGJ1891" s="20"/>
      <c r="LGK1891" s="20"/>
      <c r="LGL1891" s="20"/>
      <c r="LGM1891" s="20"/>
      <c r="LGN1891" s="20"/>
      <c r="LGO1891" s="20"/>
      <c r="LGP1891" s="20"/>
      <c r="LGQ1891" s="20"/>
      <c r="LGR1891" s="20"/>
      <c r="LGS1891" s="20"/>
      <c r="LGT1891" s="20"/>
      <c r="LGU1891" s="20"/>
      <c r="LGV1891" s="20"/>
      <c r="LGW1891" s="20"/>
      <c r="LGX1891" s="20"/>
      <c r="LGY1891" s="20"/>
      <c r="LGZ1891" s="20"/>
      <c r="LHA1891" s="20"/>
      <c r="LHB1891" s="20"/>
      <c r="LHC1891" s="20"/>
      <c r="LHD1891" s="20"/>
      <c r="LHE1891" s="20"/>
      <c r="LHF1891" s="20"/>
      <c r="LHG1891" s="20"/>
      <c r="LHH1891" s="20"/>
      <c r="LHI1891" s="20"/>
      <c r="LHJ1891" s="20"/>
      <c r="LHK1891" s="20"/>
      <c r="LHL1891" s="20"/>
      <c r="LHM1891" s="20"/>
      <c r="LHN1891" s="20"/>
      <c r="LHO1891" s="20"/>
      <c r="LHP1891" s="20"/>
      <c r="LHQ1891" s="20"/>
      <c r="LHR1891" s="20"/>
      <c r="LHS1891" s="20"/>
      <c r="LHT1891" s="20"/>
      <c r="LHU1891" s="20"/>
      <c r="LHV1891" s="20"/>
      <c r="LHW1891" s="20"/>
      <c r="LHX1891" s="20"/>
      <c r="LHY1891" s="20"/>
      <c r="LHZ1891" s="20"/>
      <c r="LIA1891" s="20"/>
      <c r="LIB1891" s="20"/>
      <c r="LIC1891" s="20"/>
      <c r="LID1891" s="20"/>
      <c r="LIE1891" s="20"/>
      <c r="LIF1891" s="20"/>
      <c r="LIG1891" s="20"/>
      <c r="LIH1891" s="20"/>
      <c r="LII1891" s="20"/>
      <c r="LIJ1891" s="20"/>
      <c r="LIK1891" s="20"/>
      <c r="LIL1891" s="20"/>
      <c r="LIM1891" s="20"/>
      <c r="LIN1891" s="20"/>
      <c r="LIO1891" s="20"/>
      <c r="LIP1891" s="20"/>
      <c r="LIQ1891" s="20"/>
      <c r="LIR1891" s="20"/>
      <c r="LIS1891" s="20"/>
      <c r="LIT1891" s="20"/>
      <c r="LIU1891" s="20"/>
      <c r="LIV1891" s="20"/>
      <c r="LIW1891" s="20"/>
      <c r="LIX1891" s="20"/>
      <c r="LIY1891" s="20"/>
      <c r="LIZ1891" s="20"/>
      <c r="LJA1891" s="20"/>
      <c r="LJB1891" s="20"/>
      <c r="LJC1891" s="20"/>
      <c r="LJD1891" s="20"/>
      <c r="LJE1891" s="20"/>
      <c r="LJF1891" s="20"/>
      <c r="LJG1891" s="20"/>
      <c r="LJH1891" s="20"/>
      <c r="LJI1891" s="20"/>
      <c r="LJJ1891" s="20"/>
      <c r="LJK1891" s="20"/>
      <c r="LJL1891" s="20"/>
      <c r="LJM1891" s="20"/>
      <c r="LJN1891" s="20"/>
      <c r="LJO1891" s="20"/>
      <c r="LJP1891" s="20"/>
      <c r="LJQ1891" s="20"/>
      <c r="LJR1891" s="20"/>
      <c r="LJS1891" s="20"/>
      <c r="LJT1891" s="20"/>
      <c r="LJU1891" s="20"/>
      <c r="LJV1891" s="20"/>
      <c r="LJW1891" s="20"/>
      <c r="LJX1891" s="20"/>
      <c r="LJY1891" s="20"/>
      <c r="LJZ1891" s="20"/>
      <c r="LKA1891" s="20"/>
      <c r="LKB1891" s="20"/>
      <c r="LKC1891" s="20"/>
      <c r="LKD1891" s="20"/>
      <c r="LKE1891" s="20"/>
      <c r="LKF1891" s="20"/>
      <c r="LKG1891" s="20"/>
      <c r="LKH1891" s="20"/>
      <c r="LKI1891" s="20"/>
      <c r="LKJ1891" s="20"/>
      <c r="LKK1891" s="20"/>
      <c r="LKL1891" s="20"/>
      <c r="LKM1891" s="20"/>
      <c r="LKN1891" s="20"/>
      <c r="LKO1891" s="20"/>
      <c r="LKP1891" s="20"/>
      <c r="LKQ1891" s="20"/>
      <c r="LKR1891" s="20"/>
      <c r="LKS1891" s="20"/>
      <c r="LKT1891" s="20"/>
      <c r="LKU1891" s="20"/>
      <c r="LKV1891" s="20"/>
      <c r="LKW1891" s="20"/>
      <c r="LKX1891" s="20"/>
      <c r="LKY1891" s="20"/>
      <c r="LKZ1891" s="20"/>
      <c r="LLA1891" s="20"/>
      <c r="LLB1891" s="20"/>
      <c r="LLC1891" s="20"/>
      <c r="LLD1891" s="20"/>
      <c r="LLE1891" s="20"/>
      <c r="LLF1891" s="20"/>
      <c r="LLG1891" s="20"/>
      <c r="LLH1891" s="20"/>
      <c r="LLI1891" s="20"/>
      <c r="LLJ1891" s="20"/>
      <c r="LLK1891" s="20"/>
      <c r="LLL1891" s="20"/>
      <c r="LLM1891" s="20"/>
      <c r="LLN1891" s="20"/>
      <c r="LLO1891" s="20"/>
      <c r="LLP1891" s="20"/>
      <c r="LLQ1891" s="20"/>
      <c r="LLR1891" s="20"/>
      <c r="LLS1891" s="20"/>
      <c r="LLT1891" s="20"/>
      <c r="LLU1891" s="20"/>
      <c r="LLV1891" s="20"/>
      <c r="LLW1891" s="20"/>
      <c r="LLX1891" s="20"/>
      <c r="LLY1891" s="20"/>
      <c r="LLZ1891" s="20"/>
      <c r="LMA1891" s="20"/>
      <c r="LMB1891" s="20"/>
      <c r="LMC1891" s="20"/>
      <c r="LMD1891" s="20"/>
      <c r="LME1891" s="20"/>
      <c r="LMF1891" s="20"/>
      <c r="LMG1891" s="20"/>
      <c r="LMH1891" s="20"/>
      <c r="LMI1891" s="20"/>
      <c r="LMJ1891" s="20"/>
      <c r="LMK1891" s="20"/>
      <c r="LML1891" s="20"/>
      <c r="LMM1891" s="20"/>
      <c r="LMN1891" s="20"/>
      <c r="LMO1891" s="20"/>
      <c r="LMP1891" s="20"/>
      <c r="LMQ1891" s="20"/>
      <c r="LMR1891" s="20"/>
      <c r="LMS1891" s="20"/>
      <c r="LMT1891" s="20"/>
      <c r="LMU1891" s="20"/>
      <c r="LMV1891" s="20"/>
      <c r="LMW1891" s="20"/>
      <c r="LMX1891" s="20"/>
      <c r="LMY1891" s="20"/>
      <c r="LMZ1891" s="20"/>
      <c r="LNA1891" s="20"/>
      <c r="LNB1891" s="20"/>
      <c r="LNC1891" s="20"/>
      <c r="LND1891" s="20"/>
      <c r="LNE1891" s="20"/>
      <c r="LNF1891" s="20"/>
      <c r="LNG1891" s="20"/>
      <c r="LNH1891" s="20"/>
      <c r="LNI1891" s="20"/>
      <c r="LNJ1891" s="20"/>
      <c r="LNK1891" s="20"/>
      <c r="LNL1891" s="20"/>
      <c r="LNM1891" s="20"/>
      <c r="LNN1891" s="20"/>
      <c r="LNO1891" s="20"/>
      <c r="LNP1891" s="20"/>
      <c r="LNQ1891" s="20"/>
      <c r="LNR1891" s="20"/>
      <c r="LNS1891" s="20"/>
      <c r="LNT1891" s="20"/>
      <c r="LNU1891" s="20"/>
      <c r="LNV1891" s="20"/>
      <c r="LNW1891" s="20"/>
      <c r="LNX1891" s="20"/>
      <c r="LNY1891" s="20"/>
      <c r="LNZ1891" s="20"/>
      <c r="LOA1891" s="20"/>
      <c r="LOB1891" s="20"/>
      <c r="LOC1891" s="20"/>
      <c r="LOD1891" s="20"/>
      <c r="LOE1891" s="20"/>
      <c r="LOF1891" s="20"/>
      <c r="LOG1891" s="20"/>
      <c r="LOH1891" s="20"/>
      <c r="LOI1891" s="20"/>
      <c r="LOJ1891" s="20"/>
      <c r="LOK1891" s="20"/>
      <c r="LOL1891" s="20"/>
      <c r="LOM1891" s="20"/>
      <c r="LON1891" s="20"/>
      <c r="LOO1891" s="20"/>
      <c r="LOP1891" s="20"/>
      <c r="LOQ1891" s="20"/>
      <c r="LOR1891" s="20"/>
      <c r="LOS1891" s="20"/>
      <c r="LOT1891" s="20"/>
      <c r="LOU1891" s="20"/>
      <c r="LOV1891" s="20"/>
      <c r="LOW1891" s="20"/>
      <c r="LOX1891" s="20"/>
      <c r="LOY1891" s="20"/>
      <c r="LOZ1891" s="20"/>
      <c r="LPA1891" s="20"/>
      <c r="LPB1891" s="20"/>
      <c r="LPC1891" s="20"/>
      <c r="LPD1891" s="20"/>
      <c r="LPE1891" s="20"/>
      <c r="LPF1891" s="20"/>
      <c r="LPG1891" s="20"/>
      <c r="LPH1891" s="20"/>
      <c r="LPI1891" s="20"/>
      <c r="LPJ1891" s="20"/>
      <c r="LPK1891" s="20"/>
      <c r="LPL1891" s="20"/>
      <c r="LPM1891" s="20"/>
      <c r="LPN1891" s="20"/>
      <c r="LPO1891" s="20"/>
      <c r="LPP1891" s="20"/>
      <c r="LPQ1891" s="20"/>
      <c r="LPR1891" s="20"/>
      <c r="LPS1891" s="20"/>
      <c r="LPT1891" s="20"/>
      <c r="LPU1891" s="20"/>
      <c r="LPV1891" s="20"/>
      <c r="LPW1891" s="20"/>
      <c r="LPX1891" s="20"/>
      <c r="LPY1891" s="20"/>
      <c r="LPZ1891" s="20"/>
      <c r="LQA1891" s="20"/>
      <c r="LQB1891" s="20"/>
      <c r="LQC1891" s="20"/>
      <c r="LQD1891" s="20"/>
      <c r="LQE1891" s="20"/>
      <c r="LQF1891" s="20"/>
      <c r="LQG1891" s="20"/>
      <c r="LQH1891" s="20"/>
      <c r="LQI1891" s="20"/>
      <c r="LQJ1891" s="20"/>
      <c r="LQK1891" s="20"/>
      <c r="LQL1891" s="20"/>
      <c r="LQM1891" s="20"/>
      <c r="LQN1891" s="20"/>
      <c r="LQO1891" s="20"/>
      <c r="LQP1891" s="20"/>
      <c r="LQQ1891" s="20"/>
      <c r="LQR1891" s="20"/>
      <c r="LQS1891" s="20"/>
      <c r="LQT1891" s="20"/>
      <c r="LQU1891" s="20"/>
      <c r="LQV1891" s="20"/>
      <c r="LQW1891" s="20"/>
      <c r="LQX1891" s="20"/>
      <c r="LQY1891" s="20"/>
      <c r="LQZ1891" s="20"/>
      <c r="LRA1891" s="20"/>
      <c r="LRB1891" s="20"/>
      <c r="LRC1891" s="20"/>
      <c r="LRD1891" s="20"/>
      <c r="LRE1891" s="20"/>
      <c r="LRF1891" s="20"/>
      <c r="LRG1891" s="20"/>
      <c r="LRH1891" s="20"/>
      <c r="LRI1891" s="20"/>
      <c r="LRJ1891" s="20"/>
      <c r="LRK1891" s="20"/>
      <c r="LRL1891" s="20"/>
      <c r="LRM1891" s="20"/>
      <c r="LRN1891" s="20"/>
      <c r="LRO1891" s="20"/>
      <c r="LRP1891" s="20"/>
      <c r="LRQ1891" s="20"/>
      <c r="LRR1891" s="20"/>
      <c r="LRS1891" s="20"/>
      <c r="LRT1891" s="20"/>
      <c r="LRU1891" s="20"/>
      <c r="LRV1891" s="20"/>
      <c r="LRW1891" s="20"/>
      <c r="LRX1891" s="20"/>
      <c r="LRY1891" s="20"/>
      <c r="LRZ1891" s="20"/>
      <c r="LSA1891" s="20"/>
      <c r="LSB1891" s="20"/>
      <c r="LSC1891" s="20"/>
      <c r="LSD1891" s="20"/>
      <c r="LSE1891" s="20"/>
      <c r="LSF1891" s="20"/>
      <c r="LSG1891" s="20"/>
      <c r="LSH1891" s="20"/>
      <c r="LSI1891" s="20"/>
      <c r="LSJ1891" s="20"/>
      <c r="LSK1891" s="20"/>
      <c r="LSL1891" s="20"/>
      <c r="LSM1891" s="20"/>
      <c r="LSN1891" s="20"/>
      <c r="LSO1891" s="20"/>
      <c r="LSP1891" s="20"/>
      <c r="LSQ1891" s="20"/>
      <c r="LSR1891" s="20"/>
      <c r="LSS1891" s="20"/>
      <c r="LST1891" s="20"/>
      <c r="LSU1891" s="20"/>
      <c r="LSV1891" s="20"/>
      <c r="LSW1891" s="20"/>
      <c r="LSX1891" s="20"/>
      <c r="LSY1891" s="20"/>
      <c r="LSZ1891" s="20"/>
      <c r="LTA1891" s="20"/>
      <c r="LTB1891" s="20"/>
      <c r="LTC1891" s="20"/>
      <c r="LTD1891" s="20"/>
      <c r="LTE1891" s="20"/>
      <c r="LTF1891" s="20"/>
      <c r="LTG1891" s="20"/>
      <c r="LTH1891" s="20"/>
      <c r="LTI1891" s="20"/>
      <c r="LTJ1891" s="20"/>
      <c r="LTK1891" s="20"/>
      <c r="LTL1891" s="20"/>
      <c r="LTM1891" s="20"/>
      <c r="LTN1891" s="20"/>
      <c r="LTO1891" s="20"/>
      <c r="LTP1891" s="20"/>
      <c r="LTQ1891" s="20"/>
      <c r="LTR1891" s="20"/>
      <c r="LTS1891" s="20"/>
      <c r="LTT1891" s="20"/>
      <c r="LTU1891" s="20"/>
      <c r="LTV1891" s="20"/>
      <c r="LTW1891" s="20"/>
      <c r="LTX1891" s="20"/>
      <c r="LTY1891" s="20"/>
      <c r="LTZ1891" s="20"/>
      <c r="LUA1891" s="20"/>
      <c r="LUB1891" s="20"/>
      <c r="LUC1891" s="20"/>
      <c r="LUD1891" s="20"/>
      <c r="LUE1891" s="20"/>
      <c r="LUF1891" s="20"/>
      <c r="LUG1891" s="20"/>
      <c r="LUH1891" s="20"/>
      <c r="LUI1891" s="20"/>
      <c r="LUJ1891" s="20"/>
      <c r="LUK1891" s="20"/>
      <c r="LUL1891" s="20"/>
      <c r="LUM1891" s="20"/>
      <c r="LUN1891" s="20"/>
      <c r="LUO1891" s="20"/>
      <c r="LUP1891" s="20"/>
      <c r="LUQ1891" s="20"/>
      <c r="LUR1891" s="20"/>
      <c r="LUS1891" s="20"/>
      <c r="LUT1891" s="20"/>
      <c r="LUU1891" s="20"/>
      <c r="LUV1891" s="20"/>
      <c r="LUW1891" s="20"/>
      <c r="LUX1891" s="20"/>
      <c r="LUY1891" s="20"/>
      <c r="LUZ1891" s="20"/>
      <c r="LVA1891" s="20"/>
      <c r="LVB1891" s="20"/>
      <c r="LVC1891" s="20"/>
      <c r="LVD1891" s="20"/>
      <c r="LVE1891" s="20"/>
      <c r="LVF1891" s="20"/>
      <c r="LVG1891" s="20"/>
      <c r="LVH1891" s="20"/>
      <c r="LVI1891" s="20"/>
      <c r="LVJ1891" s="20"/>
      <c r="LVK1891" s="20"/>
      <c r="LVL1891" s="20"/>
      <c r="LVM1891" s="20"/>
      <c r="LVN1891" s="20"/>
      <c r="LVO1891" s="20"/>
      <c r="LVP1891" s="20"/>
      <c r="LVQ1891" s="20"/>
      <c r="LVR1891" s="20"/>
      <c r="LVS1891" s="20"/>
      <c r="LVT1891" s="20"/>
      <c r="LVU1891" s="20"/>
      <c r="LVV1891" s="20"/>
      <c r="LVW1891" s="20"/>
      <c r="LVX1891" s="20"/>
      <c r="LVY1891" s="20"/>
      <c r="LVZ1891" s="20"/>
      <c r="LWA1891" s="20"/>
      <c r="LWB1891" s="20"/>
      <c r="LWC1891" s="20"/>
      <c r="LWD1891" s="20"/>
      <c r="LWE1891" s="20"/>
      <c r="LWF1891" s="20"/>
      <c r="LWG1891" s="20"/>
      <c r="LWH1891" s="20"/>
      <c r="LWI1891" s="20"/>
      <c r="LWJ1891" s="20"/>
      <c r="LWK1891" s="20"/>
      <c r="LWL1891" s="20"/>
      <c r="LWM1891" s="20"/>
      <c r="LWN1891" s="20"/>
      <c r="LWO1891" s="20"/>
      <c r="LWP1891" s="20"/>
      <c r="LWQ1891" s="20"/>
      <c r="LWR1891" s="20"/>
      <c r="LWS1891" s="20"/>
      <c r="LWT1891" s="20"/>
      <c r="LWU1891" s="20"/>
      <c r="LWV1891" s="20"/>
      <c r="LWW1891" s="20"/>
      <c r="LWX1891" s="20"/>
      <c r="LWY1891" s="20"/>
      <c r="LWZ1891" s="20"/>
      <c r="LXA1891" s="20"/>
      <c r="LXB1891" s="20"/>
      <c r="LXC1891" s="20"/>
      <c r="LXD1891" s="20"/>
      <c r="LXE1891" s="20"/>
      <c r="LXF1891" s="20"/>
      <c r="LXG1891" s="20"/>
      <c r="LXH1891" s="20"/>
      <c r="LXI1891" s="20"/>
      <c r="LXJ1891" s="20"/>
      <c r="LXK1891" s="20"/>
      <c r="LXL1891" s="20"/>
      <c r="LXM1891" s="20"/>
      <c r="LXN1891" s="20"/>
      <c r="LXO1891" s="20"/>
      <c r="LXP1891" s="20"/>
      <c r="LXQ1891" s="20"/>
      <c r="LXR1891" s="20"/>
      <c r="LXS1891" s="20"/>
      <c r="LXT1891" s="20"/>
      <c r="LXU1891" s="20"/>
      <c r="LXV1891" s="20"/>
      <c r="LXW1891" s="20"/>
      <c r="LXX1891" s="20"/>
      <c r="LXY1891" s="20"/>
      <c r="LXZ1891" s="20"/>
      <c r="LYA1891" s="20"/>
      <c r="LYB1891" s="20"/>
      <c r="LYC1891" s="20"/>
      <c r="LYD1891" s="20"/>
      <c r="LYE1891" s="20"/>
      <c r="LYF1891" s="20"/>
      <c r="LYG1891" s="20"/>
      <c r="LYH1891" s="20"/>
      <c r="LYI1891" s="20"/>
      <c r="LYJ1891" s="20"/>
      <c r="LYK1891" s="20"/>
      <c r="LYL1891" s="20"/>
      <c r="LYM1891" s="20"/>
      <c r="LYN1891" s="20"/>
      <c r="LYO1891" s="20"/>
      <c r="LYP1891" s="20"/>
      <c r="LYQ1891" s="20"/>
      <c r="LYR1891" s="20"/>
      <c r="LYS1891" s="20"/>
      <c r="LYT1891" s="20"/>
      <c r="LYU1891" s="20"/>
      <c r="LYV1891" s="20"/>
      <c r="LYW1891" s="20"/>
      <c r="LYX1891" s="20"/>
      <c r="LYY1891" s="20"/>
      <c r="LYZ1891" s="20"/>
      <c r="LZA1891" s="20"/>
      <c r="LZB1891" s="20"/>
      <c r="LZC1891" s="20"/>
      <c r="LZD1891" s="20"/>
      <c r="LZE1891" s="20"/>
      <c r="LZF1891" s="20"/>
      <c r="LZG1891" s="20"/>
      <c r="LZH1891" s="20"/>
      <c r="LZI1891" s="20"/>
      <c r="LZJ1891" s="20"/>
      <c r="LZK1891" s="20"/>
      <c r="LZL1891" s="20"/>
      <c r="LZM1891" s="20"/>
      <c r="LZN1891" s="20"/>
      <c r="LZO1891" s="20"/>
      <c r="LZP1891" s="20"/>
      <c r="LZQ1891" s="20"/>
      <c r="LZR1891" s="20"/>
      <c r="LZS1891" s="20"/>
      <c r="LZT1891" s="20"/>
      <c r="LZU1891" s="20"/>
      <c r="LZV1891" s="20"/>
      <c r="LZW1891" s="20"/>
      <c r="LZX1891" s="20"/>
      <c r="LZY1891" s="20"/>
      <c r="LZZ1891" s="20"/>
      <c r="MAA1891" s="20"/>
      <c r="MAB1891" s="20"/>
      <c r="MAC1891" s="20"/>
      <c r="MAD1891" s="20"/>
      <c r="MAE1891" s="20"/>
      <c r="MAF1891" s="20"/>
      <c r="MAG1891" s="20"/>
      <c r="MAH1891" s="20"/>
      <c r="MAI1891" s="20"/>
      <c r="MAJ1891" s="20"/>
      <c r="MAK1891" s="20"/>
      <c r="MAL1891" s="20"/>
      <c r="MAM1891" s="20"/>
      <c r="MAN1891" s="20"/>
      <c r="MAO1891" s="20"/>
      <c r="MAP1891" s="20"/>
      <c r="MAQ1891" s="20"/>
      <c r="MAR1891" s="20"/>
      <c r="MAS1891" s="20"/>
      <c r="MAT1891" s="20"/>
      <c r="MAU1891" s="20"/>
      <c r="MAV1891" s="20"/>
      <c r="MAW1891" s="20"/>
      <c r="MAX1891" s="20"/>
      <c r="MAY1891" s="20"/>
      <c r="MAZ1891" s="20"/>
      <c r="MBA1891" s="20"/>
      <c r="MBB1891" s="20"/>
      <c r="MBC1891" s="20"/>
      <c r="MBD1891" s="20"/>
      <c r="MBE1891" s="20"/>
      <c r="MBF1891" s="20"/>
      <c r="MBG1891" s="20"/>
      <c r="MBH1891" s="20"/>
      <c r="MBI1891" s="20"/>
      <c r="MBJ1891" s="20"/>
      <c r="MBK1891" s="20"/>
      <c r="MBL1891" s="20"/>
      <c r="MBM1891" s="20"/>
      <c r="MBN1891" s="20"/>
      <c r="MBO1891" s="20"/>
      <c r="MBP1891" s="20"/>
      <c r="MBQ1891" s="20"/>
      <c r="MBR1891" s="20"/>
      <c r="MBS1891" s="20"/>
      <c r="MBT1891" s="20"/>
      <c r="MBU1891" s="20"/>
      <c r="MBV1891" s="20"/>
      <c r="MBW1891" s="20"/>
      <c r="MBX1891" s="20"/>
      <c r="MBY1891" s="20"/>
      <c r="MBZ1891" s="20"/>
      <c r="MCA1891" s="20"/>
      <c r="MCB1891" s="20"/>
      <c r="MCC1891" s="20"/>
      <c r="MCD1891" s="20"/>
      <c r="MCE1891" s="20"/>
      <c r="MCF1891" s="20"/>
      <c r="MCG1891" s="20"/>
      <c r="MCH1891" s="20"/>
      <c r="MCI1891" s="20"/>
      <c r="MCJ1891" s="20"/>
      <c r="MCK1891" s="20"/>
      <c r="MCL1891" s="20"/>
      <c r="MCM1891" s="20"/>
      <c r="MCN1891" s="20"/>
      <c r="MCO1891" s="20"/>
      <c r="MCP1891" s="20"/>
      <c r="MCQ1891" s="20"/>
      <c r="MCR1891" s="20"/>
      <c r="MCS1891" s="20"/>
      <c r="MCT1891" s="20"/>
      <c r="MCU1891" s="20"/>
      <c r="MCV1891" s="20"/>
      <c r="MCW1891" s="20"/>
      <c r="MCX1891" s="20"/>
      <c r="MCY1891" s="20"/>
      <c r="MCZ1891" s="20"/>
      <c r="MDA1891" s="20"/>
      <c r="MDB1891" s="20"/>
      <c r="MDC1891" s="20"/>
      <c r="MDD1891" s="20"/>
      <c r="MDE1891" s="20"/>
      <c r="MDF1891" s="20"/>
      <c r="MDG1891" s="20"/>
      <c r="MDH1891" s="20"/>
      <c r="MDI1891" s="20"/>
      <c r="MDJ1891" s="20"/>
      <c r="MDK1891" s="20"/>
      <c r="MDL1891" s="20"/>
      <c r="MDM1891" s="20"/>
      <c r="MDN1891" s="20"/>
      <c r="MDO1891" s="20"/>
      <c r="MDP1891" s="20"/>
      <c r="MDQ1891" s="20"/>
      <c r="MDR1891" s="20"/>
      <c r="MDS1891" s="20"/>
      <c r="MDT1891" s="20"/>
      <c r="MDU1891" s="20"/>
      <c r="MDV1891" s="20"/>
      <c r="MDW1891" s="20"/>
      <c r="MDX1891" s="20"/>
      <c r="MDY1891" s="20"/>
      <c r="MDZ1891" s="20"/>
      <c r="MEA1891" s="20"/>
      <c r="MEB1891" s="20"/>
      <c r="MEC1891" s="20"/>
      <c r="MED1891" s="20"/>
      <c r="MEE1891" s="20"/>
      <c r="MEF1891" s="20"/>
      <c r="MEG1891" s="20"/>
      <c r="MEH1891" s="20"/>
      <c r="MEI1891" s="20"/>
      <c r="MEJ1891" s="20"/>
      <c r="MEK1891" s="20"/>
      <c r="MEL1891" s="20"/>
      <c r="MEM1891" s="20"/>
      <c r="MEN1891" s="20"/>
      <c r="MEO1891" s="20"/>
      <c r="MEP1891" s="20"/>
      <c r="MEQ1891" s="20"/>
      <c r="MER1891" s="20"/>
      <c r="MES1891" s="20"/>
      <c r="MET1891" s="20"/>
      <c r="MEU1891" s="20"/>
      <c r="MEV1891" s="20"/>
      <c r="MEW1891" s="20"/>
      <c r="MEX1891" s="20"/>
      <c r="MEY1891" s="20"/>
      <c r="MEZ1891" s="20"/>
      <c r="MFA1891" s="20"/>
      <c r="MFB1891" s="20"/>
      <c r="MFC1891" s="20"/>
      <c r="MFD1891" s="20"/>
      <c r="MFE1891" s="20"/>
      <c r="MFF1891" s="20"/>
      <c r="MFG1891" s="20"/>
      <c r="MFH1891" s="20"/>
      <c r="MFI1891" s="20"/>
      <c r="MFJ1891" s="20"/>
      <c r="MFK1891" s="20"/>
      <c r="MFL1891" s="20"/>
      <c r="MFM1891" s="20"/>
      <c r="MFN1891" s="20"/>
      <c r="MFO1891" s="20"/>
      <c r="MFP1891" s="20"/>
      <c r="MFQ1891" s="20"/>
      <c r="MFR1891" s="20"/>
      <c r="MFS1891" s="20"/>
      <c r="MFT1891" s="20"/>
      <c r="MFU1891" s="20"/>
      <c r="MFV1891" s="20"/>
      <c r="MFW1891" s="20"/>
      <c r="MFX1891" s="20"/>
      <c r="MFY1891" s="20"/>
      <c r="MFZ1891" s="20"/>
      <c r="MGA1891" s="20"/>
      <c r="MGB1891" s="20"/>
      <c r="MGC1891" s="20"/>
      <c r="MGD1891" s="20"/>
      <c r="MGE1891" s="20"/>
      <c r="MGF1891" s="20"/>
      <c r="MGG1891" s="20"/>
      <c r="MGH1891" s="20"/>
      <c r="MGI1891" s="20"/>
      <c r="MGJ1891" s="20"/>
      <c r="MGK1891" s="20"/>
      <c r="MGL1891" s="20"/>
      <c r="MGM1891" s="20"/>
      <c r="MGN1891" s="20"/>
      <c r="MGO1891" s="20"/>
      <c r="MGP1891" s="20"/>
      <c r="MGQ1891" s="20"/>
      <c r="MGR1891" s="20"/>
      <c r="MGS1891" s="20"/>
      <c r="MGT1891" s="20"/>
      <c r="MGU1891" s="20"/>
      <c r="MGV1891" s="20"/>
      <c r="MGW1891" s="20"/>
      <c r="MGX1891" s="20"/>
      <c r="MGY1891" s="20"/>
      <c r="MGZ1891" s="20"/>
      <c r="MHA1891" s="20"/>
      <c r="MHB1891" s="20"/>
      <c r="MHC1891" s="20"/>
      <c r="MHD1891" s="20"/>
      <c r="MHE1891" s="20"/>
      <c r="MHF1891" s="20"/>
      <c r="MHG1891" s="20"/>
      <c r="MHH1891" s="20"/>
      <c r="MHI1891" s="20"/>
      <c r="MHJ1891" s="20"/>
      <c r="MHK1891" s="20"/>
      <c r="MHL1891" s="20"/>
      <c r="MHM1891" s="20"/>
      <c r="MHN1891" s="20"/>
      <c r="MHO1891" s="20"/>
      <c r="MHP1891" s="20"/>
      <c r="MHQ1891" s="20"/>
      <c r="MHR1891" s="20"/>
      <c r="MHS1891" s="20"/>
      <c r="MHT1891" s="20"/>
      <c r="MHU1891" s="20"/>
      <c r="MHV1891" s="20"/>
      <c r="MHW1891" s="20"/>
      <c r="MHX1891" s="20"/>
      <c r="MHY1891" s="20"/>
      <c r="MHZ1891" s="20"/>
      <c r="MIA1891" s="20"/>
      <c r="MIB1891" s="20"/>
      <c r="MIC1891" s="20"/>
      <c r="MID1891" s="20"/>
      <c r="MIE1891" s="20"/>
      <c r="MIF1891" s="20"/>
      <c r="MIG1891" s="20"/>
      <c r="MIH1891" s="20"/>
      <c r="MII1891" s="20"/>
      <c r="MIJ1891" s="20"/>
      <c r="MIK1891" s="20"/>
      <c r="MIL1891" s="20"/>
      <c r="MIM1891" s="20"/>
      <c r="MIN1891" s="20"/>
      <c r="MIO1891" s="20"/>
      <c r="MIP1891" s="20"/>
      <c r="MIQ1891" s="20"/>
      <c r="MIR1891" s="20"/>
      <c r="MIS1891" s="20"/>
      <c r="MIT1891" s="20"/>
      <c r="MIU1891" s="20"/>
      <c r="MIV1891" s="20"/>
      <c r="MIW1891" s="20"/>
      <c r="MIX1891" s="20"/>
      <c r="MIY1891" s="20"/>
      <c r="MIZ1891" s="20"/>
      <c r="MJA1891" s="20"/>
      <c r="MJB1891" s="20"/>
      <c r="MJC1891" s="20"/>
      <c r="MJD1891" s="20"/>
      <c r="MJE1891" s="20"/>
      <c r="MJF1891" s="20"/>
      <c r="MJG1891" s="20"/>
      <c r="MJH1891" s="20"/>
      <c r="MJI1891" s="20"/>
      <c r="MJJ1891" s="20"/>
      <c r="MJK1891" s="20"/>
      <c r="MJL1891" s="20"/>
      <c r="MJM1891" s="20"/>
      <c r="MJN1891" s="20"/>
      <c r="MJO1891" s="20"/>
      <c r="MJP1891" s="20"/>
      <c r="MJQ1891" s="20"/>
      <c r="MJR1891" s="20"/>
      <c r="MJS1891" s="20"/>
      <c r="MJT1891" s="20"/>
      <c r="MJU1891" s="20"/>
      <c r="MJV1891" s="20"/>
      <c r="MJW1891" s="20"/>
      <c r="MJX1891" s="20"/>
      <c r="MJY1891" s="20"/>
      <c r="MJZ1891" s="20"/>
      <c r="MKA1891" s="20"/>
      <c r="MKB1891" s="20"/>
      <c r="MKC1891" s="20"/>
      <c r="MKD1891" s="20"/>
      <c r="MKE1891" s="20"/>
      <c r="MKF1891" s="20"/>
      <c r="MKG1891" s="20"/>
      <c r="MKH1891" s="20"/>
      <c r="MKI1891" s="20"/>
      <c r="MKJ1891" s="20"/>
      <c r="MKK1891" s="20"/>
      <c r="MKL1891" s="20"/>
      <c r="MKM1891" s="20"/>
      <c r="MKN1891" s="20"/>
      <c r="MKO1891" s="20"/>
      <c r="MKP1891" s="20"/>
      <c r="MKQ1891" s="20"/>
      <c r="MKR1891" s="20"/>
      <c r="MKS1891" s="20"/>
      <c r="MKT1891" s="20"/>
      <c r="MKU1891" s="20"/>
      <c r="MKV1891" s="20"/>
      <c r="MKW1891" s="20"/>
      <c r="MKX1891" s="20"/>
      <c r="MKY1891" s="20"/>
      <c r="MKZ1891" s="20"/>
      <c r="MLA1891" s="20"/>
      <c r="MLB1891" s="20"/>
      <c r="MLC1891" s="20"/>
      <c r="MLD1891" s="20"/>
      <c r="MLE1891" s="20"/>
      <c r="MLF1891" s="20"/>
      <c r="MLG1891" s="20"/>
      <c r="MLH1891" s="20"/>
      <c r="MLI1891" s="20"/>
      <c r="MLJ1891" s="20"/>
      <c r="MLK1891" s="20"/>
      <c r="MLL1891" s="20"/>
      <c r="MLM1891" s="20"/>
      <c r="MLN1891" s="20"/>
      <c r="MLO1891" s="20"/>
      <c r="MLP1891" s="20"/>
      <c r="MLQ1891" s="20"/>
      <c r="MLR1891" s="20"/>
      <c r="MLS1891" s="20"/>
      <c r="MLT1891" s="20"/>
      <c r="MLU1891" s="20"/>
      <c r="MLV1891" s="20"/>
      <c r="MLW1891" s="20"/>
      <c r="MLX1891" s="20"/>
      <c r="MLY1891" s="20"/>
      <c r="MLZ1891" s="20"/>
      <c r="MMA1891" s="20"/>
      <c r="MMB1891" s="20"/>
      <c r="MMC1891" s="20"/>
      <c r="MMD1891" s="20"/>
      <c r="MME1891" s="20"/>
      <c r="MMF1891" s="20"/>
      <c r="MMG1891" s="20"/>
      <c r="MMH1891" s="20"/>
      <c r="MMI1891" s="20"/>
      <c r="MMJ1891" s="20"/>
      <c r="MMK1891" s="20"/>
      <c r="MML1891" s="20"/>
      <c r="MMM1891" s="20"/>
      <c r="MMN1891" s="20"/>
      <c r="MMO1891" s="20"/>
      <c r="MMP1891" s="20"/>
      <c r="MMQ1891" s="20"/>
      <c r="MMR1891" s="20"/>
      <c r="MMS1891" s="20"/>
      <c r="MMT1891" s="20"/>
      <c r="MMU1891" s="20"/>
      <c r="MMV1891" s="20"/>
      <c r="MMW1891" s="20"/>
      <c r="MMX1891" s="20"/>
      <c r="MMY1891" s="20"/>
      <c r="MMZ1891" s="20"/>
      <c r="MNA1891" s="20"/>
      <c r="MNB1891" s="20"/>
      <c r="MNC1891" s="20"/>
      <c r="MND1891" s="20"/>
      <c r="MNE1891" s="20"/>
      <c r="MNF1891" s="20"/>
      <c r="MNG1891" s="20"/>
      <c r="MNH1891" s="20"/>
      <c r="MNI1891" s="20"/>
      <c r="MNJ1891" s="20"/>
      <c r="MNK1891" s="20"/>
      <c r="MNL1891" s="20"/>
      <c r="MNM1891" s="20"/>
      <c r="MNN1891" s="20"/>
      <c r="MNO1891" s="20"/>
      <c r="MNP1891" s="20"/>
      <c r="MNQ1891" s="20"/>
      <c r="MNR1891" s="20"/>
      <c r="MNS1891" s="20"/>
      <c r="MNT1891" s="20"/>
      <c r="MNU1891" s="20"/>
      <c r="MNV1891" s="20"/>
      <c r="MNW1891" s="20"/>
      <c r="MNX1891" s="20"/>
      <c r="MNY1891" s="20"/>
      <c r="MNZ1891" s="20"/>
      <c r="MOA1891" s="20"/>
      <c r="MOB1891" s="20"/>
      <c r="MOC1891" s="20"/>
      <c r="MOD1891" s="20"/>
      <c r="MOE1891" s="20"/>
      <c r="MOF1891" s="20"/>
      <c r="MOG1891" s="20"/>
      <c r="MOH1891" s="20"/>
      <c r="MOI1891" s="20"/>
      <c r="MOJ1891" s="20"/>
      <c r="MOK1891" s="20"/>
      <c r="MOL1891" s="20"/>
      <c r="MOM1891" s="20"/>
      <c r="MON1891" s="20"/>
      <c r="MOO1891" s="20"/>
      <c r="MOP1891" s="20"/>
      <c r="MOQ1891" s="20"/>
      <c r="MOR1891" s="20"/>
      <c r="MOS1891" s="20"/>
      <c r="MOT1891" s="20"/>
      <c r="MOU1891" s="20"/>
      <c r="MOV1891" s="20"/>
      <c r="MOW1891" s="20"/>
      <c r="MOX1891" s="20"/>
      <c r="MOY1891" s="20"/>
      <c r="MOZ1891" s="20"/>
      <c r="MPA1891" s="20"/>
      <c r="MPB1891" s="20"/>
      <c r="MPC1891" s="20"/>
      <c r="MPD1891" s="20"/>
      <c r="MPE1891" s="20"/>
      <c r="MPF1891" s="20"/>
      <c r="MPG1891" s="20"/>
      <c r="MPH1891" s="20"/>
      <c r="MPI1891" s="20"/>
      <c r="MPJ1891" s="20"/>
      <c r="MPK1891" s="20"/>
      <c r="MPL1891" s="20"/>
      <c r="MPM1891" s="20"/>
      <c r="MPN1891" s="20"/>
      <c r="MPO1891" s="20"/>
      <c r="MPP1891" s="20"/>
      <c r="MPQ1891" s="20"/>
      <c r="MPR1891" s="20"/>
      <c r="MPS1891" s="20"/>
      <c r="MPT1891" s="20"/>
      <c r="MPU1891" s="20"/>
      <c r="MPV1891" s="20"/>
      <c r="MPW1891" s="20"/>
      <c r="MPX1891" s="20"/>
      <c r="MPY1891" s="20"/>
      <c r="MPZ1891" s="20"/>
      <c r="MQA1891" s="20"/>
      <c r="MQB1891" s="20"/>
      <c r="MQC1891" s="20"/>
      <c r="MQD1891" s="20"/>
      <c r="MQE1891" s="20"/>
      <c r="MQF1891" s="20"/>
      <c r="MQG1891" s="20"/>
      <c r="MQH1891" s="20"/>
      <c r="MQI1891" s="20"/>
      <c r="MQJ1891" s="20"/>
      <c r="MQK1891" s="20"/>
      <c r="MQL1891" s="20"/>
      <c r="MQM1891" s="20"/>
      <c r="MQN1891" s="20"/>
      <c r="MQO1891" s="20"/>
      <c r="MQP1891" s="20"/>
      <c r="MQQ1891" s="20"/>
      <c r="MQR1891" s="20"/>
      <c r="MQS1891" s="20"/>
      <c r="MQT1891" s="20"/>
      <c r="MQU1891" s="20"/>
      <c r="MQV1891" s="20"/>
      <c r="MQW1891" s="20"/>
      <c r="MQX1891" s="20"/>
      <c r="MQY1891" s="20"/>
      <c r="MQZ1891" s="20"/>
      <c r="MRA1891" s="20"/>
      <c r="MRB1891" s="20"/>
      <c r="MRC1891" s="20"/>
      <c r="MRD1891" s="20"/>
      <c r="MRE1891" s="20"/>
      <c r="MRF1891" s="20"/>
      <c r="MRG1891" s="20"/>
      <c r="MRH1891" s="20"/>
      <c r="MRI1891" s="20"/>
      <c r="MRJ1891" s="20"/>
      <c r="MRK1891" s="20"/>
      <c r="MRL1891" s="20"/>
      <c r="MRM1891" s="20"/>
      <c r="MRN1891" s="20"/>
      <c r="MRO1891" s="20"/>
      <c r="MRP1891" s="20"/>
      <c r="MRQ1891" s="20"/>
      <c r="MRR1891" s="20"/>
      <c r="MRS1891" s="20"/>
      <c r="MRT1891" s="20"/>
      <c r="MRU1891" s="20"/>
      <c r="MRV1891" s="20"/>
      <c r="MRW1891" s="20"/>
      <c r="MRX1891" s="20"/>
      <c r="MRY1891" s="20"/>
      <c r="MRZ1891" s="20"/>
      <c r="MSA1891" s="20"/>
      <c r="MSB1891" s="20"/>
      <c r="MSC1891" s="20"/>
      <c r="MSD1891" s="20"/>
      <c r="MSE1891" s="20"/>
      <c r="MSF1891" s="20"/>
      <c r="MSG1891" s="20"/>
      <c r="MSH1891" s="20"/>
      <c r="MSI1891" s="20"/>
      <c r="MSJ1891" s="20"/>
      <c r="MSK1891" s="20"/>
      <c r="MSL1891" s="20"/>
      <c r="MSM1891" s="20"/>
      <c r="MSN1891" s="20"/>
      <c r="MSO1891" s="20"/>
      <c r="MSP1891" s="20"/>
      <c r="MSQ1891" s="20"/>
      <c r="MSR1891" s="20"/>
      <c r="MSS1891" s="20"/>
      <c r="MST1891" s="20"/>
      <c r="MSU1891" s="20"/>
      <c r="MSV1891" s="20"/>
      <c r="MSW1891" s="20"/>
      <c r="MSX1891" s="20"/>
      <c r="MSY1891" s="20"/>
      <c r="MSZ1891" s="20"/>
      <c r="MTA1891" s="20"/>
      <c r="MTB1891" s="20"/>
      <c r="MTC1891" s="20"/>
      <c r="MTD1891" s="20"/>
      <c r="MTE1891" s="20"/>
      <c r="MTF1891" s="20"/>
      <c r="MTG1891" s="20"/>
      <c r="MTH1891" s="20"/>
      <c r="MTI1891" s="20"/>
      <c r="MTJ1891" s="20"/>
      <c r="MTK1891" s="20"/>
      <c r="MTL1891" s="20"/>
      <c r="MTM1891" s="20"/>
      <c r="MTN1891" s="20"/>
      <c r="MTO1891" s="20"/>
      <c r="MTP1891" s="20"/>
      <c r="MTQ1891" s="20"/>
      <c r="MTR1891" s="20"/>
      <c r="MTS1891" s="20"/>
      <c r="MTT1891" s="20"/>
      <c r="MTU1891" s="20"/>
      <c r="MTV1891" s="20"/>
      <c r="MTW1891" s="20"/>
      <c r="MTX1891" s="20"/>
      <c r="MTY1891" s="20"/>
      <c r="MTZ1891" s="20"/>
      <c r="MUA1891" s="20"/>
      <c r="MUB1891" s="20"/>
      <c r="MUC1891" s="20"/>
      <c r="MUD1891" s="20"/>
      <c r="MUE1891" s="20"/>
      <c r="MUF1891" s="20"/>
      <c r="MUG1891" s="20"/>
      <c r="MUH1891" s="20"/>
      <c r="MUI1891" s="20"/>
      <c r="MUJ1891" s="20"/>
      <c r="MUK1891" s="20"/>
      <c r="MUL1891" s="20"/>
      <c r="MUM1891" s="20"/>
      <c r="MUN1891" s="20"/>
      <c r="MUO1891" s="20"/>
      <c r="MUP1891" s="20"/>
      <c r="MUQ1891" s="20"/>
      <c r="MUR1891" s="20"/>
      <c r="MUS1891" s="20"/>
      <c r="MUT1891" s="20"/>
      <c r="MUU1891" s="20"/>
      <c r="MUV1891" s="20"/>
      <c r="MUW1891" s="20"/>
      <c r="MUX1891" s="20"/>
      <c r="MUY1891" s="20"/>
      <c r="MUZ1891" s="20"/>
      <c r="MVA1891" s="20"/>
      <c r="MVB1891" s="20"/>
      <c r="MVC1891" s="20"/>
      <c r="MVD1891" s="20"/>
      <c r="MVE1891" s="20"/>
      <c r="MVF1891" s="20"/>
      <c r="MVG1891" s="20"/>
      <c r="MVH1891" s="20"/>
      <c r="MVI1891" s="20"/>
      <c r="MVJ1891" s="20"/>
      <c r="MVK1891" s="20"/>
      <c r="MVL1891" s="20"/>
      <c r="MVM1891" s="20"/>
      <c r="MVN1891" s="20"/>
      <c r="MVO1891" s="20"/>
      <c r="MVP1891" s="20"/>
      <c r="MVQ1891" s="20"/>
      <c r="MVR1891" s="20"/>
      <c r="MVS1891" s="20"/>
      <c r="MVT1891" s="20"/>
      <c r="MVU1891" s="20"/>
      <c r="MVV1891" s="20"/>
      <c r="MVW1891" s="20"/>
      <c r="MVX1891" s="20"/>
      <c r="MVY1891" s="20"/>
      <c r="MVZ1891" s="20"/>
      <c r="MWA1891" s="20"/>
      <c r="MWB1891" s="20"/>
      <c r="MWC1891" s="20"/>
      <c r="MWD1891" s="20"/>
      <c r="MWE1891" s="20"/>
      <c r="MWF1891" s="20"/>
      <c r="MWG1891" s="20"/>
      <c r="MWH1891" s="20"/>
      <c r="MWI1891" s="20"/>
      <c r="MWJ1891" s="20"/>
      <c r="MWK1891" s="20"/>
      <c r="MWL1891" s="20"/>
      <c r="MWM1891" s="20"/>
      <c r="MWN1891" s="20"/>
      <c r="MWO1891" s="20"/>
      <c r="MWP1891" s="20"/>
      <c r="MWQ1891" s="20"/>
      <c r="MWR1891" s="20"/>
      <c r="MWS1891" s="20"/>
      <c r="MWT1891" s="20"/>
      <c r="MWU1891" s="20"/>
      <c r="MWV1891" s="20"/>
      <c r="MWW1891" s="20"/>
      <c r="MWX1891" s="20"/>
      <c r="MWY1891" s="20"/>
      <c r="MWZ1891" s="20"/>
      <c r="MXA1891" s="20"/>
      <c r="MXB1891" s="20"/>
      <c r="MXC1891" s="20"/>
      <c r="MXD1891" s="20"/>
      <c r="MXE1891" s="20"/>
      <c r="MXF1891" s="20"/>
      <c r="MXG1891" s="20"/>
      <c r="MXH1891" s="20"/>
      <c r="MXI1891" s="20"/>
      <c r="MXJ1891" s="20"/>
      <c r="MXK1891" s="20"/>
      <c r="MXL1891" s="20"/>
      <c r="MXM1891" s="20"/>
      <c r="MXN1891" s="20"/>
      <c r="MXO1891" s="20"/>
      <c r="MXP1891" s="20"/>
      <c r="MXQ1891" s="20"/>
      <c r="MXR1891" s="20"/>
      <c r="MXS1891" s="20"/>
      <c r="MXT1891" s="20"/>
      <c r="MXU1891" s="20"/>
      <c r="MXV1891" s="20"/>
      <c r="MXW1891" s="20"/>
      <c r="MXX1891" s="20"/>
      <c r="MXY1891" s="20"/>
      <c r="MXZ1891" s="20"/>
      <c r="MYA1891" s="20"/>
      <c r="MYB1891" s="20"/>
      <c r="MYC1891" s="20"/>
      <c r="MYD1891" s="20"/>
      <c r="MYE1891" s="20"/>
      <c r="MYF1891" s="20"/>
      <c r="MYG1891" s="20"/>
      <c r="MYH1891" s="20"/>
      <c r="MYI1891" s="20"/>
      <c r="MYJ1891" s="20"/>
      <c r="MYK1891" s="20"/>
      <c r="MYL1891" s="20"/>
      <c r="MYM1891" s="20"/>
      <c r="MYN1891" s="20"/>
      <c r="MYO1891" s="20"/>
      <c r="MYP1891" s="20"/>
      <c r="MYQ1891" s="20"/>
      <c r="MYR1891" s="20"/>
      <c r="MYS1891" s="20"/>
      <c r="MYT1891" s="20"/>
      <c r="MYU1891" s="20"/>
      <c r="MYV1891" s="20"/>
      <c r="MYW1891" s="20"/>
      <c r="MYX1891" s="20"/>
      <c r="MYY1891" s="20"/>
      <c r="MYZ1891" s="20"/>
      <c r="MZA1891" s="20"/>
      <c r="MZB1891" s="20"/>
      <c r="MZC1891" s="20"/>
      <c r="MZD1891" s="20"/>
      <c r="MZE1891" s="20"/>
      <c r="MZF1891" s="20"/>
      <c r="MZG1891" s="20"/>
      <c r="MZH1891" s="20"/>
      <c r="MZI1891" s="20"/>
      <c r="MZJ1891" s="20"/>
      <c r="MZK1891" s="20"/>
      <c r="MZL1891" s="20"/>
      <c r="MZM1891" s="20"/>
      <c r="MZN1891" s="20"/>
      <c r="MZO1891" s="20"/>
      <c r="MZP1891" s="20"/>
      <c r="MZQ1891" s="20"/>
      <c r="MZR1891" s="20"/>
      <c r="MZS1891" s="20"/>
      <c r="MZT1891" s="20"/>
      <c r="MZU1891" s="20"/>
      <c r="MZV1891" s="20"/>
      <c r="MZW1891" s="20"/>
      <c r="MZX1891" s="20"/>
      <c r="MZY1891" s="20"/>
      <c r="MZZ1891" s="20"/>
      <c r="NAA1891" s="20"/>
      <c r="NAB1891" s="20"/>
      <c r="NAC1891" s="20"/>
      <c r="NAD1891" s="20"/>
      <c r="NAE1891" s="20"/>
      <c r="NAF1891" s="20"/>
      <c r="NAG1891" s="20"/>
      <c r="NAH1891" s="20"/>
      <c r="NAI1891" s="20"/>
      <c r="NAJ1891" s="20"/>
      <c r="NAK1891" s="20"/>
      <c r="NAL1891" s="20"/>
      <c r="NAM1891" s="20"/>
      <c r="NAN1891" s="20"/>
      <c r="NAO1891" s="20"/>
      <c r="NAP1891" s="20"/>
      <c r="NAQ1891" s="20"/>
      <c r="NAR1891" s="20"/>
      <c r="NAS1891" s="20"/>
      <c r="NAT1891" s="20"/>
      <c r="NAU1891" s="20"/>
      <c r="NAV1891" s="20"/>
      <c r="NAW1891" s="20"/>
      <c r="NAX1891" s="20"/>
      <c r="NAY1891" s="20"/>
      <c r="NAZ1891" s="20"/>
      <c r="NBA1891" s="20"/>
      <c r="NBB1891" s="20"/>
      <c r="NBC1891" s="20"/>
      <c r="NBD1891" s="20"/>
      <c r="NBE1891" s="20"/>
      <c r="NBF1891" s="20"/>
      <c r="NBG1891" s="20"/>
      <c r="NBH1891" s="20"/>
      <c r="NBI1891" s="20"/>
      <c r="NBJ1891" s="20"/>
      <c r="NBK1891" s="20"/>
      <c r="NBL1891" s="20"/>
      <c r="NBM1891" s="20"/>
      <c r="NBN1891" s="20"/>
      <c r="NBO1891" s="20"/>
      <c r="NBP1891" s="20"/>
      <c r="NBQ1891" s="20"/>
      <c r="NBR1891" s="20"/>
      <c r="NBS1891" s="20"/>
      <c r="NBT1891" s="20"/>
      <c r="NBU1891" s="20"/>
      <c r="NBV1891" s="20"/>
      <c r="NBW1891" s="20"/>
      <c r="NBX1891" s="20"/>
      <c r="NBY1891" s="20"/>
      <c r="NBZ1891" s="20"/>
      <c r="NCA1891" s="20"/>
      <c r="NCB1891" s="20"/>
      <c r="NCC1891" s="20"/>
      <c r="NCD1891" s="20"/>
      <c r="NCE1891" s="20"/>
      <c r="NCF1891" s="20"/>
      <c r="NCG1891" s="20"/>
      <c r="NCH1891" s="20"/>
      <c r="NCI1891" s="20"/>
      <c r="NCJ1891" s="20"/>
      <c r="NCK1891" s="20"/>
      <c r="NCL1891" s="20"/>
      <c r="NCM1891" s="20"/>
      <c r="NCN1891" s="20"/>
      <c r="NCO1891" s="20"/>
      <c r="NCP1891" s="20"/>
      <c r="NCQ1891" s="20"/>
      <c r="NCR1891" s="20"/>
      <c r="NCS1891" s="20"/>
      <c r="NCT1891" s="20"/>
      <c r="NCU1891" s="20"/>
      <c r="NCV1891" s="20"/>
      <c r="NCW1891" s="20"/>
      <c r="NCX1891" s="20"/>
      <c r="NCY1891" s="20"/>
      <c r="NCZ1891" s="20"/>
      <c r="NDA1891" s="20"/>
      <c r="NDB1891" s="20"/>
      <c r="NDC1891" s="20"/>
      <c r="NDD1891" s="20"/>
      <c r="NDE1891" s="20"/>
      <c r="NDF1891" s="20"/>
      <c r="NDG1891" s="20"/>
      <c r="NDH1891" s="20"/>
      <c r="NDI1891" s="20"/>
      <c r="NDJ1891" s="20"/>
      <c r="NDK1891" s="20"/>
      <c r="NDL1891" s="20"/>
      <c r="NDM1891" s="20"/>
      <c r="NDN1891" s="20"/>
      <c r="NDO1891" s="20"/>
      <c r="NDP1891" s="20"/>
      <c r="NDQ1891" s="20"/>
      <c r="NDR1891" s="20"/>
      <c r="NDS1891" s="20"/>
      <c r="NDT1891" s="20"/>
      <c r="NDU1891" s="20"/>
      <c r="NDV1891" s="20"/>
      <c r="NDW1891" s="20"/>
      <c r="NDX1891" s="20"/>
      <c r="NDY1891" s="20"/>
      <c r="NDZ1891" s="20"/>
      <c r="NEA1891" s="20"/>
      <c r="NEB1891" s="20"/>
      <c r="NEC1891" s="20"/>
      <c r="NED1891" s="20"/>
      <c r="NEE1891" s="20"/>
      <c r="NEF1891" s="20"/>
      <c r="NEG1891" s="20"/>
      <c r="NEH1891" s="20"/>
      <c r="NEI1891" s="20"/>
      <c r="NEJ1891" s="20"/>
      <c r="NEK1891" s="20"/>
      <c r="NEL1891" s="20"/>
      <c r="NEM1891" s="20"/>
      <c r="NEN1891" s="20"/>
      <c r="NEO1891" s="20"/>
      <c r="NEP1891" s="20"/>
      <c r="NEQ1891" s="20"/>
      <c r="NER1891" s="20"/>
      <c r="NES1891" s="20"/>
      <c r="NET1891" s="20"/>
      <c r="NEU1891" s="20"/>
      <c r="NEV1891" s="20"/>
      <c r="NEW1891" s="20"/>
      <c r="NEX1891" s="20"/>
      <c r="NEY1891" s="20"/>
      <c r="NEZ1891" s="20"/>
      <c r="NFA1891" s="20"/>
      <c r="NFB1891" s="20"/>
      <c r="NFC1891" s="20"/>
      <c r="NFD1891" s="20"/>
      <c r="NFE1891" s="20"/>
      <c r="NFF1891" s="20"/>
      <c r="NFG1891" s="20"/>
      <c r="NFH1891" s="20"/>
      <c r="NFI1891" s="20"/>
      <c r="NFJ1891" s="20"/>
      <c r="NFK1891" s="20"/>
      <c r="NFL1891" s="20"/>
      <c r="NFM1891" s="20"/>
      <c r="NFN1891" s="20"/>
      <c r="NFO1891" s="20"/>
      <c r="NFP1891" s="20"/>
      <c r="NFQ1891" s="20"/>
      <c r="NFR1891" s="20"/>
      <c r="NFS1891" s="20"/>
      <c r="NFT1891" s="20"/>
      <c r="NFU1891" s="20"/>
      <c r="NFV1891" s="20"/>
      <c r="NFW1891" s="20"/>
      <c r="NFX1891" s="20"/>
      <c r="NFY1891" s="20"/>
      <c r="NFZ1891" s="20"/>
      <c r="NGA1891" s="20"/>
      <c r="NGB1891" s="20"/>
      <c r="NGC1891" s="20"/>
      <c r="NGD1891" s="20"/>
      <c r="NGE1891" s="20"/>
      <c r="NGF1891" s="20"/>
      <c r="NGG1891" s="20"/>
      <c r="NGH1891" s="20"/>
      <c r="NGI1891" s="20"/>
      <c r="NGJ1891" s="20"/>
      <c r="NGK1891" s="20"/>
      <c r="NGL1891" s="20"/>
      <c r="NGM1891" s="20"/>
      <c r="NGN1891" s="20"/>
      <c r="NGO1891" s="20"/>
      <c r="NGP1891" s="20"/>
      <c r="NGQ1891" s="20"/>
      <c r="NGR1891" s="20"/>
      <c r="NGS1891" s="20"/>
      <c r="NGT1891" s="20"/>
      <c r="NGU1891" s="20"/>
      <c r="NGV1891" s="20"/>
      <c r="NGW1891" s="20"/>
      <c r="NGX1891" s="20"/>
      <c r="NGY1891" s="20"/>
      <c r="NGZ1891" s="20"/>
      <c r="NHA1891" s="20"/>
      <c r="NHB1891" s="20"/>
      <c r="NHC1891" s="20"/>
      <c r="NHD1891" s="20"/>
      <c r="NHE1891" s="20"/>
      <c r="NHF1891" s="20"/>
      <c r="NHG1891" s="20"/>
      <c r="NHH1891" s="20"/>
      <c r="NHI1891" s="20"/>
      <c r="NHJ1891" s="20"/>
      <c r="NHK1891" s="20"/>
      <c r="NHL1891" s="20"/>
      <c r="NHM1891" s="20"/>
      <c r="NHN1891" s="20"/>
      <c r="NHO1891" s="20"/>
      <c r="NHP1891" s="20"/>
      <c r="NHQ1891" s="20"/>
      <c r="NHR1891" s="20"/>
      <c r="NHS1891" s="20"/>
      <c r="NHT1891" s="20"/>
      <c r="NHU1891" s="20"/>
      <c r="NHV1891" s="20"/>
      <c r="NHW1891" s="20"/>
      <c r="NHX1891" s="20"/>
      <c r="NHY1891" s="20"/>
      <c r="NHZ1891" s="20"/>
      <c r="NIA1891" s="20"/>
      <c r="NIB1891" s="20"/>
      <c r="NIC1891" s="20"/>
      <c r="NID1891" s="20"/>
      <c r="NIE1891" s="20"/>
      <c r="NIF1891" s="20"/>
      <c r="NIG1891" s="20"/>
      <c r="NIH1891" s="20"/>
      <c r="NII1891" s="20"/>
      <c r="NIJ1891" s="20"/>
      <c r="NIK1891" s="20"/>
      <c r="NIL1891" s="20"/>
      <c r="NIM1891" s="20"/>
      <c r="NIN1891" s="20"/>
      <c r="NIO1891" s="20"/>
      <c r="NIP1891" s="20"/>
      <c r="NIQ1891" s="20"/>
      <c r="NIR1891" s="20"/>
      <c r="NIS1891" s="20"/>
      <c r="NIT1891" s="20"/>
      <c r="NIU1891" s="20"/>
      <c r="NIV1891" s="20"/>
      <c r="NIW1891" s="20"/>
      <c r="NIX1891" s="20"/>
      <c r="NIY1891" s="20"/>
      <c r="NIZ1891" s="20"/>
      <c r="NJA1891" s="20"/>
      <c r="NJB1891" s="20"/>
      <c r="NJC1891" s="20"/>
      <c r="NJD1891" s="20"/>
      <c r="NJE1891" s="20"/>
      <c r="NJF1891" s="20"/>
      <c r="NJG1891" s="20"/>
      <c r="NJH1891" s="20"/>
      <c r="NJI1891" s="20"/>
      <c r="NJJ1891" s="20"/>
      <c r="NJK1891" s="20"/>
      <c r="NJL1891" s="20"/>
      <c r="NJM1891" s="20"/>
      <c r="NJN1891" s="20"/>
      <c r="NJO1891" s="20"/>
      <c r="NJP1891" s="20"/>
      <c r="NJQ1891" s="20"/>
      <c r="NJR1891" s="20"/>
      <c r="NJS1891" s="20"/>
      <c r="NJT1891" s="20"/>
      <c r="NJU1891" s="20"/>
      <c r="NJV1891" s="20"/>
      <c r="NJW1891" s="20"/>
      <c r="NJX1891" s="20"/>
      <c r="NJY1891" s="20"/>
      <c r="NJZ1891" s="20"/>
      <c r="NKA1891" s="20"/>
      <c r="NKB1891" s="20"/>
      <c r="NKC1891" s="20"/>
      <c r="NKD1891" s="20"/>
      <c r="NKE1891" s="20"/>
      <c r="NKF1891" s="20"/>
      <c r="NKG1891" s="20"/>
      <c r="NKH1891" s="20"/>
      <c r="NKI1891" s="20"/>
      <c r="NKJ1891" s="20"/>
      <c r="NKK1891" s="20"/>
      <c r="NKL1891" s="20"/>
      <c r="NKM1891" s="20"/>
      <c r="NKN1891" s="20"/>
      <c r="NKO1891" s="20"/>
      <c r="NKP1891" s="20"/>
      <c r="NKQ1891" s="20"/>
      <c r="NKR1891" s="20"/>
      <c r="NKS1891" s="20"/>
      <c r="NKT1891" s="20"/>
      <c r="NKU1891" s="20"/>
      <c r="NKV1891" s="20"/>
      <c r="NKW1891" s="20"/>
      <c r="NKX1891" s="20"/>
      <c r="NKY1891" s="20"/>
      <c r="NKZ1891" s="20"/>
      <c r="NLA1891" s="20"/>
      <c r="NLB1891" s="20"/>
      <c r="NLC1891" s="20"/>
      <c r="NLD1891" s="20"/>
      <c r="NLE1891" s="20"/>
      <c r="NLF1891" s="20"/>
      <c r="NLG1891" s="20"/>
      <c r="NLH1891" s="20"/>
      <c r="NLI1891" s="20"/>
      <c r="NLJ1891" s="20"/>
      <c r="NLK1891" s="20"/>
      <c r="NLL1891" s="20"/>
      <c r="NLM1891" s="20"/>
      <c r="NLN1891" s="20"/>
      <c r="NLO1891" s="20"/>
      <c r="NLP1891" s="20"/>
      <c r="NLQ1891" s="20"/>
      <c r="NLR1891" s="20"/>
      <c r="NLS1891" s="20"/>
      <c r="NLT1891" s="20"/>
      <c r="NLU1891" s="20"/>
      <c r="NLV1891" s="20"/>
      <c r="NLW1891" s="20"/>
      <c r="NLX1891" s="20"/>
      <c r="NLY1891" s="20"/>
      <c r="NLZ1891" s="20"/>
      <c r="NMA1891" s="20"/>
      <c r="NMB1891" s="20"/>
      <c r="NMC1891" s="20"/>
      <c r="NMD1891" s="20"/>
      <c r="NME1891" s="20"/>
      <c r="NMF1891" s="20"/>
      <c r="NMG1891" s="20"/>
      <c r="NMH1891" s="20"/>
      <c r="NMI1891" s="20"/>
      <c r="NMJ1891" s="20"/>
      <c r="NMK1891" s="20"/>
      <c r="NML1891" s="20"/>
      <c r="NMM1891" s="20"/>
      <c r="NMN1891" s="20"/>
      <c r="NMO1891" s="20"/>
      <c r="NMP1891" s="20"/>
      <c r="NMQ1891" s="20"/>
      <c r="NMR1891" s="20"/>
      <c r="NMS1891" s="20"/>
      <c r="NMT1891" s="20"/>
      <c r="NMU1891" s="20"/>
      <c r="NMV1891" s="20"/>
      <c r="NMW1891" s="20"/>
      <c r="NMX1891" s="20"/>
      <c r="NMY1891" s="20"/>
      <c r="NMZ1891" s="20"/>
      <c r="NNA1891" s="20"/>
      <c r="NNB1891" s="20"/>
      <c r="NNC1891" s="20"/>
      <c r="NND1891" s="20"/>
      <c r="NNE1891" s="20"/>
      <c r="NNF1891" s="20"/>
      <c r="NNG1891" s="20"/>
      <c r="NNH1891" s="20"/>
      <c r="NNI1891" s="20"/>
      <c r="NNJ1891" s="20"/>
      <c r="NNK1891" s="20"/>
      <c r="NNL1891" s="20"/>
      <c r="NNM1891" s="20"/>
      <c r="NNN1891" s="20"/>
      <c r="NNO1891" s="20"/>
      <c r="NNP1891" s="20"/>
      <c r="NNQ1891" s="20"/>
      <c r="NNR1891" s="20"/>
      <c r="NNS1891" s="20"/>
      <c r="NNT1891" s="20"/>
      <c r="NNU1891" s="20"/>
      <c r="NNV1891" s="20"/>
      <c r="NNW1891" s="20"/>
      <c r="NNX1891" s="20"/>
      <c r="NNY1891" s="20"/>
      <c r="NNZ1891" s="20"/>
      <c r="NOA1891" s="20"/>
      <c r="NOB1891" s="20"/>
      <c r="NOC1891" s="20"/>
      <c r="NOD1891" s="20"/>
      <c r="NOE1891" s="20"/>
      <c r="NOF1891" s="20"/>
      <c r="NOG1891" s="20"/>
      <c r="NOH1891" s="20"/>
      <c r="NOI1891" s="20"/>
      <c r="NOJ1891" s="20"/>
      <c r="NOK1891" s="20"/>
      <c r="NOL1891" s="20"/>
      <c r="NOM1891" s="20"/>
      <c r="NON1891" s="20"/>
      <c r="NOO1891" s="20"/>
      <c r="NOP1891" s="20"/>
      <c r="NOQ1891" s="20"/>
      <c r="NOR1891" s="20"/>
      <c r="NOS1891" s="20"/>
      <c r="NOT1891" s="20"/>
      <c r="NOU1891" s="20"/>
      <c r="NOV1891" s="20"/>
      <c r="NOW1891" s="20"/>
      <c r="NOX1891" s="20"/>
      <c r="NOY1891" s="20"/>
      <c r="NOZ1891" s="20"/>
      <c r="NPA1891" s="20"/>
      <c r="NPB1891" s="20"/>
      <c r="NPC1891" s="20"/>
      <c r="NPD1891" s="20"/>
      <c r="NPE1891" s="20"/>
      <c r="NPF1891" s="20"/>
      <c r="NPG1891" s="20"/>
      <c r="NPH1891" s="20"/>
      <c r="NPI1891" s="20"/>
      <c r="NPJ1891" s="20"/>
      <c r="NPK1891" s="20"/>
      <c r="NPL1891" s="20"/>
      <c r="NPM1891" s="20"/>
      <c r="NPN1891" s="20"/>
      <c r="NPO1891" s="20"/>
      <c r="NPP1891" s="20"/>
      <c r="NPQ1891" s="20"/>
      <c r="NPR1891" s="20"/>
      <c r="NPS1891" s="20"/>
      <c r="NPT1891" s="20"/>
      <c r="NPU1891" s="20"/>
      <c r="NPV1891" s="20"/>
      <c r="NPW1891" s="20"/>
      <c r="NPX1891" s="20"/>
      <c r="NPY1891" s="20"/>
      <c r="NPZ1891" s="20"/>
      <c r="NQA1891" s="20"/>
      <c r="NQB1891" s="20"/>
      <c r="NQC1891" s="20"/>
      <c r="NQD1891" s="20"/>
      <c r="NQE1891" s="20"/>
      <c r="NQF1891" s="20"/>
      <c r="NQG1891" s="20"/>
      <c r="NQH1891" s="20"/>
      <c r="NQI1891" s="20"/>
      <c r="NQJ1891" s="20"/>
      <c r="NQK1891" s="20"/>
      <c r="NQL1891" s="20"/>
      <c r="NQM1891" s="20"/>
      <c r="NQN1891" s="20"/>
      <c r="NQO1891" s="20"/>
      <c r="NQP1891" s="20"/>
      <c r="NQQ1891" s="20"/>
      <c r="NQR1891" s="20"/>
      <c r="NQS1891" s="20"/>
      <c r="NQT1891" s="20"/>
      <c r="NQU1891" s="20"/>
      <c r="NQV1891" s="20"/>
      <c r="NQW1891" s="20"/>
      <c r="NQX1891" s="20"/>
      <c r="NQY1891" s="20"/>
      <c r="NQZ1891" s="20"/>
      <c r="NRA1891" s="20"/>
      <c r="NRB1891" s="20"/>
      <c r="NRC1891" s="20"/>
      <c r="NRD1891" s="20"/>
      <c r="NRE1891" s="20"/>
      <c r="NRF1891" s="20"/>
      <c r="NRG1891" s="20"/>
      <c r="NRH1891" s="20"/>
      <c r="NRI1891" s="20"/>
      <c r="NRJ1891" s="20"/>
      <c r="NRK1891" s="20"/>
      <c r="NRL1891" s="20"/>
      <c r="NRM1891" s="20"/>
      <c r="NRN1891" s="20"/>
      <c r="NRO1891" s="20"/>
      <c r="NRP1891" s="20"/>
      <c r="NRQ1891" s="20"/>
      <c r="NRR1891" s="20"/>
      <c r="NRS1891" s="20"/>
      <c r="NRT1891" s="20"/>
      <c r="NRU1891" s="20"/>
      <c r="NRV1891" s="20"/>
      <c r="NRW1891" s="20"/>
      <c r="NRX1891" s="20"/>
      <c r="NRY1891" s="20"/>
      <c r="NRZ1891" s="20"/>
      <c r="NSA1891" s="20"/>
      <c r="NSB1891" s="20"/>
      <c r="NSC1891" s="20"/>
      <c r="NSD1891" s="20"/>
      <c r="NSE1891" s="20"/>
      <c r="NSF1891" s="20"/>
      <c r="NSG1891" s="20"/>
      <c r="NSH1891" s="20"/>
      <c r="NSI1891" s="20"/>
      <c r="NSJ1891" s="20"/>
      <c r="NSK1891" s="20"/>
      <c r="NSL1891" s="20"/>
      <c r="NSM1891" s="20"/>
      <c r="NSN1891" s="20"/>
      <c r="NSO1891" s="20"/>
      <c r="NSP1891" s="20"/>
      <c r="NSQ1891" s="20"/>
      <c r="NSR1891" s="20"/>
      <c r="NSS1891" s="20"/>
      <c r="NST1891" s="20"/>
      <c r="NSU1891" s="20"/>
      <c r="NSV1891" s="20"/>
      <c r="NSW1891" s="20"/>
      <c r="NSX1891" s="20"/>
      <c r="NSY1891" s="20"/>
      <c r="NSZ1891" s="20"/>
      <c r="NTA1891" s="20"/>
      <c r="NTB1891" s="20"/>
      <c r="NTC1891" s="20"/>
      <c r="NTD1891" s="20"/>
      <c r="NTE1891" s="20"/>
      <c r="NTF1891" s="20"/>
      <c r="NTG1891" s="20"/>
      <c r="NTH1891" s="20"/>
      <c r="NTI1891" s="20"/>
      <c r="NTJ1891" s="20"/>
      <c r="NTK1891" s="20"/>
      <c r="NTL1891" s="20"/>
      <c r="NTM1891" s="20"/>
      <c r="NTN1891" s="20"/>
      <c r="NTO1891" s="20"/>
      <c r="NTP1891" s="20"/>
      <c r="NTQ1891" s="20"/>
      <c r="NTR1891" s="20"/>
      <c r="NTS1891" s="20"/>
      <c r="NTT1891" s="20"/>
      <c r="NTU1891" s="20"/>
      <c r="NTV1891" s="20"/>
      <c r="NTW1891" s="20"/>
      <c r="NTX1891" s="20"/>
      <c r="NTY1891" s="20"/>
      <c r="NTZ1891" s="20"/>
      <c r="NUA1891" s="20"/>
      <c r="NUB1891" s="20"/>
      <c r="NUC1891" s="20"/>
      <c r="NUD1891" s="20"/>
      <c r="NUE1891" s="20"/>
      <c r="NUF1891" s="20"/>
      <c r="NUG1891" s="20"/>
      <c r="NUH1891" s="20"/>
      <c r="NUI1891" s="20"/>
      <c r="NUJ1891" s="20"/>
      <c r="NUK1891" s="20"/>
      <c r="NUL1891" s="20"/>
      <c r="NUM1891" s="20"/>
      <c r="NUN1891" s="20"/>
      <c r="NUO1891" s="20"/>
      <c r="NUP1891" s="20"/>
      <c r="NUQ1891" s="20"/>
      <c r="NUR1891" s="20"/>
      <c r="NUS1891" s="20"/>
      <c r="NUT1891" s="20"/>
      <c r="NUU1891" s="20"/>
      <c r="NUV1891" s="20"/>
      <c r="NUW1891" s="20"/>
      <c r="NUX1891" s="20"/>
      <c r="NUY1891" s="20"/>
      <c r="NUZ1891" s="20"/>
      <c r="NVA1891" s="20"/>
      <c r="NVB1891" s="20"/>
      <c r="NVC1891" s="20"/>
      <c r="NVD1891" s="20"/>
      <c r="NVE1891" s="20"/>
      <c r="NVF1891" s="20"/>
      <c r="NVG1891" s="20"/>
      <c r="NVH1891" s="20"/>
      <c r="NVI1891" s="20"/>
      <c r="NVJ1891" s="20"/>
      <c r="NVK1891" s="20"/>
      <c r="NVL1891" s="20"/>
      <c r="NVM1891" s="20"/>
      <c r="NVN1891" s="20"/>
      <c r="NVO1891" s="20"/>
      <c r="NVP1891" s="20"/>
      <c r="NVQ1891" s="20"/>
      <c r="NVR1891" s="20"/>
      <c r="NVS1891" s="20"/>
      <c r="NVT1891" s="20"/>
      <c r="NVU1891" s="20"/>
      <c r="NVV1891" s="20"/>
      <c r="NVW1891" s="20"/>
      <c r="NVX1891" s="20"/>
      <c r="NVY1891" s="20"/>
      <c r="NVZ1891" s="20"/>
      <c r="NWA1891" s="20"/>
      <c r="NWB1891" s="20"/>
      <c r="NWC1891" s="20"/>
      <c r="NWD1891" s="20"/>
      <c r="NWE1891" s="20"/>
      <c r="NWF1891" s="20"/>
      <c r="NWG1891" s="20"/>
      <c r="NWH1891" s="20"/>
      <c r="NWI1891" s="20"/>
      <c r="NWJ1891" s="20"/>
      <c r="NWK1891" s="20"/>
      <c r="NWL1891" s="20"/>
      <c r="NWM1891" s="20"/>
      <c r="NWN1891" s="20"/>
      <c r="NWO1891" s="20"/>
      <c r="NWP1891" s="20"/>
      <c r="NWQ1891" s="20"/>
      <c r="NWR1891" s="20"/>
      <c r="NWS1891" s="20"/>
      <c r="NWT1891" s="20"/>
      <c r="NWU1891" s="20"/>
      <c r="NWV1891" s="20"/>
      <c r="NWW1891" s="20"/>
      <c r="NWX1891" s="20"/>
      <c r="NWY1891" s="20"/>
      <c r="NWZ1891" s="20"/>
      <c r="NXA1891" s="20"/>
      <c r="NXB1891" s="20"/>
      <c r="NXC1891" s="20"/>
      <c r="NXD1891" s="20"/>
      <c r="NXE1891" s="20"/>
      <c r="NXF1891" s="20"/>
      <c r="NXG1891" s="20"/>
      <c r="NXH1891" s="20"/>
      <c r="NXI1891" s="20"/>
      <c r="NXJ1891" s="20"/>
      <c r="NXK1891" s="20"/>
      <c r="NXL1891" s="20"/>
      <c r="NXM1891" s="20"/>
      <c r="NXN1891" s="20"/>
      <c r="NXO1891" s="20"/>
      <c r="NXP1891" s="20"/>
      <c r="NXQ1891" s="20"/>
      <c r="NXR1891" s="20"/>
      <c r="NXS1891" s="20"/>
      <c r="NXT1891" s="20"/>
      <c r="NXU1891" s="20"/>
      <c r="NXV1891" s="20"/>
      <c r="NXW1891" s="20"/>
      <c r="NXX1891" s="20"/>
      <c r="NXY1891" s="20"/>
      <c r="NXZ1891" s="20"/>
      <c r="NYA1891" s="20"/>
      <c r="NYB1891" s="20"/>
      <c r="NYC1891" s="20"/>
      <c r="NYD1891" s="20"/>
      <c r="NYE1891" s="20"/>
      <c r="NYF1891" s="20"/>
      <c r="NYG1891" s="20"/>
      <c r="NYH1891" s="20"/>
      <c r="NYI1891" s="20"/>
      <c r="NYJ1891" s="20"/>
      <c r="NYK1891" s="20"/>
      <c r="NYL1891" s="20"/>
      <c r="NYM1891" s="20"/>
      <c r="NYN1891" s="20"/>
      <c r="NYO1891" s="20"/>
      <c r="NYP1891" s="20"/>
      <c r="NYQ1891" s="20"/>
      <c r="NYR1891" s="20"/>
      <c r="NYS1891" s="20"/>
      <c r="NYT1891" s="20"/>
      <c r="NYU1891" s="20"/>
      <c r="NYV1891" s="20"/>
      <c r="NYW1891" s="20"/>
      <c r="NYX1891" s="20"/>
      <c r="NYY1891" s="20"/>
      <c r="NYZ1891" s="20"/>
      <c r="NZA1891" s="20"/>
      <c r="NZB1891" s="20"/>
      <c r="NZC1891" s="20"/>
      <c r="NZD1891" s="20"/>
      <c r="NZE1891" s="20"/>
      <c r="NZF1891" s="20"/>
      <c r="NZG1891" s="20"/>
      <c r="NZH1891" s="20"/>
      <c r="NZI1891" s="20"/>
      <c r="NZJ1891" s="20"/>
      <c r="NZK1891" s="20"/>
      <c r="NZL1891" s="20"/>
      <c r="NZM1891" s="20"/>
      <c r="NZN1891" s="20"/>
      <c r="NZO1891" s="20"/>
      <c r="NZP1891" s="20"/>
      <c r="NZQ1891" s="20"/>
      <c r="NZR1891" s="20"/>
      <c r="NZS1891" s="20"/>
      <c r="NZT1891" s="20"/>
      <c r="NZU1891" s="20"/>
      <c r="NZV1891" s="20"/>
      <c r="NZW1891" s="20"/>
      <c r="NZX1891" s="20"/>
      <c r="NZY1891" s="20"/>
      <c r="NZZ1891" s="20"/>
      <c r="OAA1891" s="20"/>
      <c r="OAB1891" s="20"/>
      <c r="OAC1891" s="20"/>
      <c r="OAD1891" s="20"/>
      <c r="OAE1891" s="20"/>
      <c r="OAF1891" s="20"/>
      <c r="OAG1891" s="20"/>
      <c r="OAH1891" s="20"/>
      <c r="OAI1891" s="20"/>
      <c r="OAJ1891" s="20"/>
      <c r="OAK1891" s="20"/>
      <c r="OAL1891" s="20"/>
      <c r="OAM1891" s="20"/>
      <c r="OAN1891" s="20"/>
      <c r="OAO1891" s="20"/>
      <c r="OAP1891" s="20"/>
      <c r="OAQ1891" s="20"/>
      <c r="OAR1891" s="20"/>
      <c r="OAS1891" s="20"/>
      <c r="OAT1891" s="20"/>
      <c r="OAU1891" s="20"/>
      <c r="OAV1891" s="20"/>
      <c r="OAW1891" s="20"/>
      <c r="OAX1891" s="20"/>
      <c r="OAY1891" s="20"/>
      <c r="OAZ1891" s="20"/>
      <c r="OBA1891" s="20"/>
      <c r="OBB1891" s="20"/>
      <c r="OBC1891" s="20"/>
      <c r="OBD1891" s="20"/>
      <c r="OBE1891" s="20"/>
      <c r="OBF1891" s="20"/>
      <c r="OBG1891" s="20"/>
      <c r="OBH1891" s="20"/>
      <c r="OBI1891" s="20"/>
      <c r="OBJ1891" s="20"/>
      <c r="OBK1891" s="20"/>
      <c r="OBL1891" s="20"/>
      <c r="OBM1891" s="20"/>
      <c r="OBN1891" s="20"/>
      <c r="OBO1891" s="20"/>
      <c r="OBP1891" s="20"/>
      <c r="OBQ1891" s="20"/>
      <c r="OBR1891" s="20"/>
      <c r="OBS1891" s="20"/>
      <c r="OBT1891" s="20"/>
      <c r="OBU1891" s="20"/>
      <c r="OBV1891" s="20"/>
      <c r="OBW1891" s="20"/>
      <c r="OBX1891" s="20"/>
      <c r="OBY1891" s="20"/>
      <c r="OBZ1891" s="20"/>
      <c r="OCA1891" s="20"/>
      <c r="OCB1891" s="20"/>
      <c r="OCC1891" s="20"/>
      <c r="OCD1891" s="20"/>
      <c r="OCE1891" s="20"/>
      <c r="OCF1891" s="20"/>
      <c r="OCG1891" s="20"/>
      <c r="OCH1891" s="20"/>
      <c r="OCI1891" s="20"/>
      <c r="OCJ1891" s="20"/>
      <c r="OCK1891" s="20"/>
      <c r="OCL1891" s="20"/>
      <c r="OCM1891" s="20"/>
      <c r="OCN1891" s="20"/>
      <c r="OCO1891" s="20"/>
      <c r="OCP1891" s="20"/>
      <c r="OCQ1891" s="20"/>
      <c r="OCR1891" s="20"/>
      <c r="OCS1891" s="20"/>
      <c r="OCT1891" s="20"/>
      <c r="OCU1891" s="20"/>
      <c r="OCV1891" s="20"/>
      <c r="OCW1891" s="20"/>
      <c r="OCX1891" s="20"/>
      <c r="OCY1891" s="20"/>
      <c r="OCZ1891" s="20"/>
      <c r="ODA1891" s="20"/>
      <c r="ODB1891" s="20"/>
      <c r="ODC1891" s="20"/>
      <c r="ODD1891" s="20"/>
      <c r="ODE1891" s="20"/>
      <c r="ODF1891" s="20"/>
      <c r="ODG1891" s="20"/>
      <c r="ODH1891" s="20"/>
      <c r="ODI1891" s="20"/>
      <c r="ODJ1891" s="20"/>
      <c r="ODK1891" s="20"/>
      <c r="ODL1891" s="20"/>
      <c r="ODM1891" s="20"/>
      <c r="ODN1891" s="20"/>
      <c r="ODO1891" s="20"/>
      <c r="ODP1891" s="20"/>
      <c r="ODQ1891" s="20"/>
      <c r="ODR1891" s="20"/>
      <c r="ODS1891" s="20"/>
      <c r="ODT1891" s="20"/>
      <c r="ODU1891" s="20"/>
      <c r="ODV1891" s="20"/>
      <c r="ODW1891" s="20"/>
      <c r="ODX1891" s="20"/>
      <c r="ODY1891" s="20"/>
      <c r="ODZ1891" s="20"/>
      <c r="OEA1891" s="20"/>
      <c r="OEB1891" s="20"/>
      <c r="OEC1891" s="20"/>
      <c r="OED1891" s="20"/>
      <c r="OEE1891" s="20"/>
      <c r="OEF1891" s="20"/>
      <c r="OEG1891" s="20"/>
      <c r="OEH1891" s="20"/>
      <c r="OEI1891" s="20"/>
      <c r="OEJ1891" s="20"/>
      <c r="OEK1891" s="20"/>
      <c r="OEL1891" s="20"/>
      <c r="OEM1891" s="20"/>
      <c r="OEN1891" s="20"/>
      <c r="OEO1891" s="20"/>
      <c r="OEP1891" s="20"/>
      <c r="OEQ1891" s="20"/>
      <c r="OER1891" s="20"/>
      <c r="OES1891" s="20"/>
      <c r="OET1891" s="20"/>
      <c r="OEU1891" s="20"/>
      <c r="OEV1891" s="20"/>
      <c r="OEW1891" s="20"/>
      <c r="OEX1891" s="20"/>
      <c r="OEY1891" s="20"/>
      <c r="OEZ1891" s="20"/>
      <c r="OFA1891" s="20"/>
      <c r="OFB1891" s="20"/>
      <c r="OFC1891" s="20"/>
      <c r="OFD1891" s="20"/>
      <c r="OFE1891" s="20"/>
      <c r="OFF1891" s="20"/>
      <c r="OFG1891" s="20"/>
      <c r="OFH1891" s="20"/>
      <c r="OFI1891" s="20"/>
      <c r="OFJ1891" s="20"/>
      <c r="OFK1891" s="20"/>
      <c r="OFL1891" s="20"/>
      <c r="OFM1891" s="20"/>
      <c r="OFN1891" s="20"/>
      <c r="OFO1891" s="20"/>
      <c r="OFP1891" s="20"/>
      <c r="OFQ1891" s="20"/>
      <c r="OFR1891" s="20"/>
      <c r="OFS1891" s="20"/>
      <c r="OFT1891" s="20"/>
      <c r="OFU1891" s="20"/>
      <c r="OFV1891" s="20"/>
      <c r="OFW1891" s="20"/>
      <c r="OFX1891" s="20"/>
      <c r="OFY1891" s="20"/>
      <c r="OFZ1891" s="20"/>
      <c r="OGA1891" s="20"/>
      <c r="OGB1891" s="20"/>
      <c r="OGC1891" s="20"/>
      <c r="OGD1891" s="20"/>
      <c r="OGE1891" s="20"/>
      <c r="OGF1891" s="20"/>
      <c r="OGG1891" s="20"/>
      <c r="OGH1891" s="20"/>
      <c r="OGI1891" s="20"/>
      <c r="OGJ1891" s="20"/>
      <c r="OGK1891" s="20"/>
      <c r="OGL1891" s="20"/>
      <c r="OGM1891" s="20"/>
      <c r="OGN1891" s="20"/>
      <c r="OGO1891" s="20"/>
      <c r="OGP1891" s="20"/>
      <c r="OGQ1891" s="20"/>
      <c r="OGR1891" s="20"/>
      <c r="OGS1891" s="20"/>
      <c r="OGT1891" s="20"/>
      <c r="OGU1891" s="20"/>
      <c r="OGV1891" s="20"/>
      <c r="OGW1891" s="20"/>
      <c r="OGX1891" s="20"/>
      <c r="OGY1891" s="20"/>
      <c r="OGZ1891" s="20"/>
      <c r="OHA1891" s="20"/>
      <c r="OHB1891" s="20"/>
      <c r="OHC1891" s="20"/>
      <c r="OHD1891" s="20"/>
      <c r="OHE1891" s="20"/>
      <c r="OHF1891" s="20"/>
      <c r="OHG1891" s="20"/>
      <c r="OHH1891" s="20"/>
      <c r="OHI1891" s="20"/>
      <c r="OHJ1891" s="20"/>
      <c r="OHK1891" s="20"/>
      <c r="OHL1891" s="20"/>
      <c r="OHM1891" s="20"/>
      <c r="OHN1891" s="20"/>
      <c r="OHO1891" s="20"/>
      <c r="OHP1891" s="20"/>
      <c r="OHQ1891" s="20"/>
      <c r="OHR1891" s="20"/>
      <c r="OHS1891" s="20"/>
      <c r="OHT1891" s="20"/>
      <c r="OHU1891" s="20"/>
      <c r="OHV1891" s="20"/>
      <c r="OHW1891" s="20"/>
      <c r="OHX1891" s="20"/>
      <c r="OHY1891" s="20"/>
      <c r="OHZ1891" s="20"/>
      <c r="OIA1891" s="20"/>
      <c r="OIB1891" s="20"/>
      <c r="OIC1891" s="20"/>
      <c r="OID1891" s="20"/>
      <c r="OIE1891" s="20"/>
      <c r="OIF1891" s="20"/>
      <c r="OIG1891" s="20"/>
      <c r="OIH1891" s="20"/>
      <c r="OII1891" s="20"/>
      <c r="OIJ1891" s="20"/>
      <c r="OIK1891" s="20"/>
      <c r="OIL1891" s="20"/>
      <c r="OIM1891" s="20"/>
      <c r="OIN1891" s="20"/>
      <c r="OIO1891" s="20"/>
      <c r="OIP1891" s="20"/>
      <c r="OIQ1891" s="20"/>
      <c r="OIR1891" s="20"/>
      <c r="OIS1891" s="20"/>
      <c r="OIT1891" s="20"/>
      <c r="OIU1891" s="20"/>
      <c r="OIV1891" s="20"/>
      <c r="OIW1891" s="20"/>
      <c r="OIX1891" s="20"/>
      <c r="OIY1891" s="20"/>
      <c r="OIZ1891" s="20"/>
      <c r="OJA1891" s="20"/>
      <c r="OJB1891" s="20"/>
      <c r="OJC1891" s="20"/>
      <c r="OJD1891" s="20"/>
      <c r="OJE1891" s="20"/>
      <c r="OJF1891" s="20"/>
      <c r="OJG1891" s="20"/>
      <c r="OJH1891" s="20"/>
      <c r="OJI1891" s="20"/>
      <c r="OJJ1891" s="20"/>
      <c r="OJK1891" s="20"/>
      <c r="OJL1891" s="20"/>
      <c r="OJM1891" s="20"/>
      <c r="OJN1891" s="20"/>
      <c r="OJO1891" s="20"/>
      <c r="OJP1891" s="20"/>
      <c r="OJQ1891" s="20"/>
      <c r="OJR1891" s="20"/>
      <c r="OJS1891" s="20"/>
      <c r="OJT1891" s="20"/>
      <c r="OJU1891" s="20"/>
      <c r="OJV1891" s="20"/>
      <c r="OJW1891" s="20"/>
      <c r="OJX1891" s="20"/>
      <c r="OJY1891" s="20"/>
      <c r="OJZ1891" s="20"/>
      <c r="OKA1891" s="20"/>
      <c r="OKB1891" s="20"/>
      <c r="OKC1891" s="20"/>
      <c r="OKD1891" s="20"/>
      <c r="OKE1891" s="20"/>
      <c r="OKF1891" s="20"/>
      <c r="OKG1891" s="20"/>
      <c r="OKH1891" s="20"/>
      <c r="OKI1891" s="20"/>
      <c r="OKJ1891" s="20"/>
      <c r="OKK1891" s="20"/>
      <c r="OKL1891" s="20"/>
      <c r="OKM1891" s="20"/>
      <c r="OKN1891" s="20"/>
      <c r="OKO1891" s="20"/>
      <c r="OKP1891" s="20"/>
      <c r="OKQ1891" s="20"/>
      <c r="OKR1891" s="20"/>
      <c r="OKS1891" s="20"/>
      <c r="OKT1891" s="20"/>
      <c r="OKU1891" s="20"/>
      <c r="OKV1891" s="20"/>
      <c r="OKW1891" s="20"/>
      <c r="OKX1891" s="20"/>
      <c r="OKY1891" s="20"/>
      <c r="OKZ1891" s="20"/>
      <c r="OLA1891" s="20"/>
      <c r="OLB1891" s="20"/>
      <c r="OLC1891" s="20"/>
      <c r="OLD1891" s="20"/>
      <c r="OLE1891" s="20"/>
      <c r="OLF1891" s="20"/>
      <c r="OLG1891" s="20"/>
      <c r="OLH1891" s="20"/>
      <c r="OLI1891" s="20"/>
      <c r="OLJ1891" s="20"/>
      <c r="OLK1891" s="20"/>
      <c r="OLL1891" s="20"/>
      <c r="OLM1891" s="20"/>
      <c r="OLN1891" s="20"/>
      <c r="OLO1891" s="20"/>
      <c r="OLP1891" s="20"/>
      <c r="OLQ1891" s="20"/>
      <c r="OLR1891" s="20"/>
      <c r="OLS1891" s="20"/>
      <c r="OLT1891" s="20"/>
      <c r="OLU1891" s="20"/>
      <c r="OLV1891" s="20"/>
      <c r="OLW1891" s="20"/>
      <c r="OLX1891" s="20"/>
      <c r="OLY1891" s="20"/>
      <c r="OLZ1891" s="20"/>
      <c r="OMA1891" s="20"/>
      <c r="OMB1891" s="20"/>
      <c r="OMC1891" s="20"/>
      <c r="OMD1891" s="20"/>
      <c r="OME1891" s="20"/>
      <c r="OMF1891" s="20"/>
      <c r="OMG1891" s="20"/>
      <c r="OMH1891" s="20"/>
      <c r="OMI1891" s="20"/>
      <c r="OMJ1891" s="20"/>
      <c r="OMK1891" s="20"/>
      <c r="OML1891" s="20"/>
      <c r="OMM1891" s="20"/>
      <c r="OMN1891" s="20"/>
      <c r="OMO1891" s="20"/>
      <c r="OMP1891" s="20"/>
      <c r="OMQ1891" s="20"/>
      <c r="OMR1891" s="20"/>
      <c r="OMS1891" s="20"/>
      <c r="OMT1891" s="20"/>
      <c r="OMU1891" s="20"/>
      <c r="OMV1891" s="20"/>
      <c r="OMW1891" s="20"/>
      <c r="OMX1891" s="20"/>
      <c r="OMY1891" s="20"/>
      <c r="OMZ1891" s="20"/>
      <c r="ONA1891" s="20"/>
      <c r="ONB1891" s="20"/>
      <c r="ONC1891" s="20"/>
      <c r="OND1891" s="20"/>
      <c r="ONE1891" s="20"/>
      <c r="ONF1891" s="20"/>
      <c r="ONG1891" s="20"/>
      <c r="ONH1891" s="20"/>
      <c r="ONI1891" s="20"/>
      <c r="ONJ1891" s="20"/>
      <c r="ONK1891" s="20"/>
      <c r="ONL1891" s="20"/>
      <c r="ONM1891" s="20"/>
      <c r="ONN1891" s="20"/>
      <c r="ONO1891" s="20"/>
      <c r="ONP1891" s="20"/>
      <c r="ONQ1891" s="20"/>
      <c r="ONR1891" s="20"/>
      <c r="ONS1891" s="20"/>
      <c r="ONT1891" s="20"/>
      <c r="ONU1891" s="20"/>
      <c r="ONV1891" s="20"/>
      <c r="ONW1891" s="20"/>
      <c r="ONX1891" s="20"/>
      <c r="ONY1891" s="20"/>
      <c r="ONZ1891" s="20"/>
      <c r="OOA1891" s="20"/>
      <c r="OOB1891" s="20"/>
      <c r="OOC1891" s="20"/>
      <c r="OOD1891" s="20"/>
      <c r="OOE1891" s="20"/>
      <c r="OOF1891" s="20"/>
      <c r="OOG1891" s="20"/>
      <c r="OOH1891" s="20"/>
      <c r="OOI1891" s="20"/>
      <c r="OOJ1891" s="20"/>
      <c r="OOK1891" s="20"/>
      <c r="OOL1891" s="20"/>
      <c r="OOM1891" s="20"/>
      <c r="OON1891" s="20"/>
      <c r="OOO1891" s="20"/>
      <c r="OOP1891" s="20"/>
      <c r="OOQ1891" s="20"/>
      <c r="OOR1891" s="20"/>
      <c r="OOS1891" s="20"/>
      <c r="OOT1891" s="20"/>
      <c r="OOU1891" s="20"/>
      <c r="OOV1891" s="20"/>
      <c r="OOW1891" s="20"/>
      <c r="OOX1891" s="20"/>
      <c r="OOY1891" s="20"/>
      <c r="OOZ1891" s="20"/>
      <c r="OPA1891" s="20"/>
      <c r="OPB1891" s="20"/>
      <c r="OPC1891" s="20"/>
      <c r="OPD1891" s="20"/>
      <c r="OPE1891" s="20"/>
      <c r="OPF1891" s="20"/>
      <c r="OPG1891" s="20"/>
      <c r="OPH1891" s="20"/>
      <c r="OPI1891" s="20"/>
      <c r="OPJ1891" s="20"/>
      <c r="OPK1891" s="20"/>
      <c r="OPL1891" s="20"/>
      <c r="OPM1891" s="20"/>
      <c r="OPN1891" s="20"/>
      <c r="OPO1891" s="20"/>
      <c r="OPP1891" s="20"/>
      <c r="OPQ1891" s="20"/>
      <c r="OPR1891" s="20"/>
      <c r="OPS1891" s="20"/>
      <c r="OPT1891" s="20"/>
      <c r="OPU1891" s="20"/>
      <c r="OPV1891" s="20"/>
      <c r="OPW1891" s="20"/>
      <c r="OPX1891" s="20"/>
      <c r="OPY1891" s="20"/>
      <c r="OPZ1891" s="20"/>
      <c r="OQA1891" s="20"/>
      <c r="OQB1891" s="20"/>
      <c r="OQC1891" s="20"/>
      <c r="OQD1891" s="20"/>
      <c r="OQE1891" s="20"/>
      <c r="OQF1891" s="20"/>
      <c r="OQG1891" s="20"/>
      <c r="OQH1891" s="20"/>
      <c r="OQI1891" s="20"/>
      <c r="OQJ1891" s="20"/>
      <c r="OQK1891" s="20"/>
      <c r="OQL1891" s="20"/>
      <c r="OQM1891" s="20"/>
      <c r="OQN1891" s="20"/>
      <c r="OQO1891" s="20"/>
      <c r="OQP1891" s="20"/>
      <c r="OQQ1891" s="20"/>
      <c r="OQR1891" s="20"/>
      <c r="OQS1891" s="20"/>
      <c r="OQT1891" s="20"/>
      <c r="OQU1891" s="20"/>
      <c r="OQV1891" s="20"/>
      <c r="OQW1891" s="20"/>
      <c r="OQX1891" s="20"/>
      <c r="OQY1891" s="20"/>
      <c r="OQZ1891" s="20"/>
      <c r="ORA1891" s="20"/>
      <c r="ORB1891" s="20"/>
      <c r="ORC1891" s="20"/>
      <c r="ORD1891" s="20"/>
      <c r="ORE1891" s="20"/>
      <c r="ORF1891" s="20"/>
      <c r="ORG1891" s="20"/>
      <c r="ORH1891" s="20"/>
      <c r="ORI1891" s="20"/>
      <c r="ORJ1891" s="20"/>
      <c r="ORK1891" s="20"/>
      <c r="ORL1891" s="20"/>
      <c r="ORM1891" s="20"/>
      <c r="ORN1891" s="20"/>
      <c r="ORO1891" s="20"/>
      <c r="ORP1891" s="20"/>
      <c r="ORQ1891" s="20"/>
      <c r="ORR1891" s="20"/>
      <c r="ORS1891" s="20"/>
      <c r="ORT1891" s="20"/>
      <c r="ORU1891" s="20"/>
      <c r="ORV1891" s="20"/>
      <c r="ORW1891" s="20"/>
      <c r="ORX1891" s="20"/>
      <c r="ORY1891" s="20"/>
      <c r="ORZ1891" s="20"/>
      <c r="OSA1891" s="20"/>
      <c r="OSB1891" s="20"/>
      <c r="OSC1891" s="20"/>
      <c r="OSD1891" s="20"/>
      <c r="OSE1891" s="20"/>
      <c r="OSF1891" s="20"/>
      <c r="OSG1891" s="20"/>
      <c r="OSH1891" s="20"/>
      <c r="OSI1891" s="20"/>
      <c r="OSJ1891" s="20"/>
      <c r="OSK1891" s="20"/>
      <c r="OSL1891" s="20"/>
      <c r="OSM1891" s="20"/>
      <c r="OSN1891" s="20"/>
      <c r="OSO1891" s="20"/>
      <c r="OSP1891" s="20"/>
      <c r="OSQ1891" s="20"/>
      <c r="OSR1891" s="20"/>
      <c r="OSS1891" s="20"/>
      <c r="OST1891" s="20"/>
      <c r="OSU1891" s="20"/>
      <c r="OSV1891" s="20"/>
      <c r="OSW1891" s="20"/>
      <c r="OSX1891" s="20"/>
      <c r="OSY1891" s="20"/>
      <c r="OSZ1891" s="20"/>
      <c r="OTA1891" s="20"/>
      <c r="OTB1891" s="20"/>
      <c r="OTC1891" s="20"/>
      <c r="OTD1891" s="20"/>
      <c r="OTE1891" s="20"/>
      <c r="OTF1891" s="20"/>
      <c r="OTG1891" s="20"/>
      <c r="OTH1891" s="20"/>
      <c r="OTI1891" s="20"/>
      <c r="OTJ1891" s="20"/>
      <c r="OTK1891" s="20"/>
      <c r="OTL1891" s="20"/>
      <c r="OTM1891" s="20"/>
      <c r="OTN1891" s="20"/>
      <c r="OTO1891" s="20"/>
      <c r="OTP1891" s="20"/>
      <c r="OTQ1891" s="20"/>
      <c r="OTR1891" s="20"/>
      <c r="OTS1891" s="20"/>
      <c r="OTT1891" s="20"/>
      <c r="OTU1891" s="20"/>
      <c r="OTV1891" s="20"/>
      <c r="OTW1891" s="20"/>
      <c r="OTX1891" s="20"/>
      <c r="OTY1891" s="20"/>
      <c r="OTZ1891" s="20"/>
      <c r="OUA1891" s="20"/>
      <c r="OUB1891" s="20"/>
      <c r="OUC1891" s="20"/>
      <c r="OUD1891" s="20"/>
      <c r="OUE1891" s="20"/>
      <c r="OUF1891" s="20"/>
      <c r="OUG1891" s="20"/>
      <c r="OUH1891" s="20"/>
      <c r="OUI1891" s="20"/>
      <c r="OUJ1891" s="20"/>
      <c r="OUK1891" s="20"/>
      <c r="OUL1891" s="20"/>
      <c r="OUM1891" s="20"/>
      <c r="OUN1891" s="20"/>
      <c r="OUO1891" s="20"/>
      <c r="OUP1891" s="20"/>
      <c r="OUQ1891" s="20"/>
      <c r="OUR1891" s="20"/>
      <c r="OUS1891" s="20"/>
      <c r="OUT1891" s="20"/>
      <c r="OUU1891" s="20"/>
      <c r="OUV1891" s="20"/>
      <c r="OUW1891" s="20"/>
      <c r="OUX1891" s="20"/>
      <c r="OUY1891" s="20"/>
      <c r="OUZ1891" s="20"/>
      <c r="OVA1891" s="20"/>
      <c r="OVB1891" s="20"/>
      <c r="OVC1891" s="20"/>
      <c r="OVD1891" s="20"/>
      <c r="OVE1891" s="20"/>
      <c r="OVF1891" s="20"/>
      <c r="OVG1891" s="20"/>
      <c r="OVH1891" s="20"/>
      <c r="OVI1891" s="20"/>
      <c r="OVJ1891" s="20"/>
      <c r="OVK1891" s="20"/>
      <c r="OVL1891" s="20"/>
      <c r="OVM1891" s="20"/>
      <c r="OVN1891" s="20"/>
      <c r="OVO1891" s="20"/>
      <c r="OVP1891" s="20"/>
      <c r="OVQ1891" s="20"/>
      <c r="OVR1891" s="20"/>
      <c r="OVS1891" s="20"/>
      <c r="OVT1891" s="20"/>
      <c r="OVU1891" s="20"/>
      <c r="OVV1891" s="20"/>
      <c r="OVW1891" s="20"/>
      <c r="OVX1891" s="20"/>
      <c r="OVY1891" s="20"/>
      <c r="OVZ1891" s="20"/>
      <c r="OWA1891" s="20"/>
      <c r="OWB1891" s="20"/>
      <c r="OWC1891" s="20"/>
      <c r="OWD1891" s="20"/>
      <c r="OWE1891" s="20"/>
      <c r="OWF1891" s="20"/>
      <c r="OWG1891" s="20"/>
      <c r="OWH1891" s="20"/>
      <c r="OWI1891" s="20"/>
      <c r="OWJ1891" s="20"/>
      <c r="OWK1891" s="20"/>
      <c r="OWL1891" s="20"/>
      <c r="OWM1891" s="20"/>
      <c r="OWN1891" s="20"/>
      <c r="OWO1891" s="20"/>
      <c r="OWP1891" s="20"/>
      <c r="OWQ1891" s="20"/>
      <c r="OWR1891" s="20"/>
      <c r="OWS1891" s="20"/>
      <c r="OWT1891" s="20"/>
      <c r="OWU1891" s="20"/>
      <c r="OWV1891" s="20"/>
      <c r="OWW1891" s="20"/>
      <c r="OWX1891" s="20"/>
      <c r="OWY1891" s="20"/>
      <c r="OWZ1891" s="20"/>
      <c r="OXA1891" s="20"/>
      <c r="OXB1891" s="20"/>
      <c r="OXC1891" s="20"/>
      <c r="OXD1891" s="20"/>
      <c r="OXE1891" s="20"/>
      <c r="OXF1891" s="20"/>
      <c r="OXG1891" s="20"/>
      <c r="OXH1891" s="20"/>
      <c r="OXI1891" s="20"/>
      <c r="OXJ1891" s="20"/>
      <c r="OXK1891" s="20"/>
      <c r="OXL1891" s="20"/>
      <c r="OXM1891" s="20"/>
      <c r="OXN1891" s="20"/>
      <c r="OXO1891" s="20"/>
      <c r="OXP1891" s="20"/>
      <c r="OXQ1891" s="20"/>
      <c r="OXR1891" s="20"/>
      <c r="OXS1891" s="20"/>
      <c r="OXT1891" s="20"/>
      <c r="OXU1891" s="20"/>
      <c r="OXV1891" s="20"/>
      <c r="OXW1891" s="20"/>
      <c r="OXX1891" s="20"/>
      <c r="OXY1891" s="20"/>
      <c r="OXZ1891" s="20"/>
      <c r="OYA1891" s="20"/>
      <c r="OYB1891" s="20"/>
      <c r="OYC1891" s="20"/>
      <c r="OYD1891" s="20"/>
      <c r="OYE1891" s="20"/>
      <c r="OYF1891" s="20"/>
      <c r="OYG1891" s="20"/>
      <c r="OYH1891" s="20"/>
      <c r="OYI1891" s="20"/>
      <c r="OYJ1891" s="20"/>
      <c r="OYK1891" s="20"/>
      <c r="OYL1891" s="20"/>
      <c r="OYM1891" s="20"/>
      <c r="OYN1891" s="20"/>
      <c r="OYO1891" s="20"/>
      <c r="OYP1891" s="20"/>
      <c r="OYQ1891" s="20"/>
      <c r="OYR1891" s="20"/>
      <c r="OYS1891" s="20"/>
      <c r="OYT1891" s="20"/>
      <c r="OYU1891" s="20"/>
      <c r="OYV1891" s="20"/>
      <c r="OYW1891" s="20"/>
      <c r="OYX1891" s="20"/>
      <c r="OYY1891" s="20"/>
      <c r="OYZ1891" s="20"/>
      <c r="OZA1891" s="20"/>
      <c r="OZB1891" s="20"/>
      <c r="OZC1891" s="20"/>
      <c r="OZD1891" s="20"/>
      <c r="OZE1891" s="20"/>
      <c r="OZF1891" s="20"/>
      <c r="OZG1891" s="20"/>
      <c r="OZH1891" s="20"/>
      <c r="OZI1891" s="20"/>
      <c r="OZJ1891" s="20"/>
      <c r="OZK1891" s="20"/>
      <c r="OZL1891" s="20"/>
      <c r="OZM1891" s="20"/>
      <c r="OZN1891" s="20"/>
      <c r="OZO1891" s="20"/>
      <c r="OZP1891" s="20"/>
      <c r="OZQ1891" s="20"/>
      <c r="OZR1891" s="20"/>
      <c r="OZS1891" s="20"/>
      <c r="OZT1891" s="20"/>
      <c r="OZU1891" s="20"/>
      <c r="OZV1891" s="20"/>
      <c r="OZW1891" s="20"/>
      <c r="OZX1891" s="20"/>
      <c r="OZY1891" s="20"/>
      <c r="OZZ1891" s="20"/>
      <c r="PAA1891" s="20"/>
      <c r="PAB1891" s="20"/>
      <c r="PAC1891" s="20"/>
      <c r="PAD1891" s="20"/>
      <c r="PAE1891" s="20"/>
      <c r="PAF1891" s="20"/>
      <c r="PAG1891" s="20"/>
      <c r="PAH1891" s="20"/>
      <c r="PAI1891" s="20"/>
      <c r="PAJ1891" s="20"/>
      <c r="PAK1891" s="20"/>
      <c r="PAL1891" s="20"/>
      <c r="PAM1891" s="20"/>
      <c r="PAN1891" s="20"/>
      <c r="PAO1891" s="20"/>
      <c r="PAP1891" s="20"/>
      <c r="PAQ1891" s="20"/>
      <c r="PAR1891" s="20"/>
      <c r="PAS1891" s="20"/>
      <c r="PAT1891" s="20"/>
      <c r="PAU1891" s="20"/>
      <c r="PAV1891" s="20"/>
      <c r="PAW1891" s="20"/>
      <c r="PAX1891" s="20"/>
      <c r="PAY1891" s="20"/>
      <c r="PAZ1891" s="20"/>
      <c r="PBA1891" s="20"/>
      <c r="PBB1891" s="20"/>
      <c r="PBC1891" s="20"/>
      <c r="PBD1891" s="20"/>
      <c r="PBE1891" s="20"/>
      <c r="PBF1891" s="20"/>
      <c r="PBG1891" s="20"/>
      <c r="PBH1891" s="20"/>
      <c r="PBI1891" s="20"/>
      <c r="PBJ1891" s="20"/>
      <c r="PBK1891" s="20"/>
      <c r="PBL1891" s="20"/>
      <c r="PBM1891" s="20"/>
      <c r="PBN1891" s="20"/>
      <c r="PBO1891" s="20"/>
      <c r="PBP1891" s="20"/>
      <c r="PBQ1891" s="20"/>
      <c r="PBR1891" s="20"/>
      <c r="PBS1891" s="20"/>
      <c r="PBT1891" s="20"/>
      <c r="PBU1891" s="20"/>
      <c r="PBV1891" s="20"/>
      <c r="PBW1891" s="20"/>
      <c r="PBX1891" s="20"/>
      <c r="PBY1891" s="20"/>
      <c r="PBZ1891" s="20"/>
      <c r="PCA1891" s="20"/>
      <c r="PCB1891" s="20"/>
      <c r="PCC1891" s="20"/>
      <c r="PCD1891" s="20"/>
      <c r="PCE1891" s="20"/>
      <c r="PCF1891" s="20"/>
      <c r="PCG1891" s="20"/>
      <c r="PCH1891" s="20"/>
      <c r="PCI1891" s="20"/>
      <c r="PCJ1891" s="20"/>
      <c r="PCK1891" s="20"/>
      <c r="PCL1891" s="20"/>
      <c r="PCM1891" s="20"/>
      <c r="PCN1891" s="20"/>
      <c r="PCO1891" s="20"/>
      <c r="PCP1891" s="20"/>
      <c r="PCQ1891" s="20"/>
      <c r="PCR1891" s="20"/>
      <c r="PCS1891" s="20"/>
      <c r="PCT1891" s="20"/>
      <c r="PCU1891" s="20"/>
      <c r="PCV1891" s="20"/>
      <c r="PCW1891" s="20"/>
      <c r="PCX1891" s="20"/>
      <c r="PCY1891" s="20"/>
      <c r="PCZ1891" s="20"/>
      <c r="PDA1891" s="20"/>
      <c r="PDB1891" s="20"/>
      <c r="PDC1891" s="20"/>
      <c r="PDD1891" s="20"/>
      <c r="PDE1891" s="20"/>
      <c r="PDF1891" s="20"/>
      <c r="PDG1891" s="20"/>
      <c r="PDH1891" s="20"/>
      <c r="PDI1891" s="20"/>
      <c r="PDJ1891" s="20"/>
      <c r="PDK1891" s="20"/>
      <c r="PDL1891" s="20"/>
      <c r="PDM1891" s="20"/>
      <c r="PDN1891" s="20"/>
      <c r="PDO1891" s="20"/>
      <c r="PDP1891" s="20"/>
      <c r="PDQ1891" s="20"/>
      <c r="PDR1891" s="20"/>
      <c r="PDS1891" s="20"/>
      <c r="PDT1891" s="20"/>
      <c r="PDU1891" s="20"/>
      <c r="PDV1891" s="20"/>
      <c r="PDW1891" s="20"/>
      <c r="PDX1891" s="20"/>
      <c r="PDY1891" s="20"/>
      <c r="PDZ1891" s="20"/>
      <c r="PEA1891" s="20"/>
      <c r="PEB1891" s="20"/>
      <c r="PEC1891" s="20"/>
      <c r="PED1891" s="20"/>
      <c r="PEE1891" s="20"/>
      <c r="PEF1891" s="20"/>
      <c r="PEG1891" s="20"/>
      <c r="PEH1891" s="20"/>
      <c r="PEI1891" s="20"/>
      <c r="PEJ1891" s="20"/>
      <c r="PEK1891" s="20"/>
      <c r="PEL1891" s="20"/>
      <c r="PEM1891" s="20"/>
      <c r="PEN1891" s="20"/>
      <c r="PEO1891" s="20"/>
      <c r="PEP1891" s="20"/>
      <c r="PEQ1891" s="20"/>
      <c r="PER1891" s="20"/>
      <c r="PES1891" s="20"/>
      <c r="PET1891" s="20"/>
      <c r="PEU1891" s="20"/>
      <c r="PEV1891" s="20"/>
      <c r="PEW1891" s="20"/>
      <c r="PEX1891" s="20"/>
      <c r="PEY1891" s="20"/>
      <c r="PEZ1891" s="20"/>
      <c r="PFA1891" s="20"/>
      <c r="PFB1891" s="20"/>
      <c r="PFC1891" s="20"/>
      <c r="PFD1891" s="20"/>
      <c r="PFE1891" s="20"/>
      <c r="PFF1891" s="20"/>
      <c r="PFG1891" s="20"/>
      <c r="PFH1891" s="20"/>
      <c r="PFI1891" s="20"/>
      <c r="PFJ1891" s="20"/>
      <c r="PFK1891" s="20"/>
      <c r="PFL1891" s="20"/>
      <c r="PFM1891" s="20"/>
      <c r="PFN1891" s="20"/>
      <c r="PFO1891" s="20"/>
      <c r="PFP1891" s="20"/>
      <c r="PFQ1891" s="20"/>
      <c r="PFR1891" s="20"/>
      <c r="PFS1891" s="20"/>
      <c r="PFT1891" s="20"/>
      <c r="PFU1891" s="20"/>
      <c r="PFV1891" s="20"/>
      <c r="PFW1891" s="20"/>
      <c r="PFX1891" s="20"/>
      <c r="PFY1891" s="20"/>
      <c r="PFZ1891" s="20"/>
      <c r="PGA1891" s="20"/>
      <c r="PGB1891" s="20"/>
      <c r="PGC1891" s="20"/>
      <c r="PGD1891" s="20"/>
      <c r="PGE1891" s="20"/>
      <c r="PGF1891" s="20"/>
      <c r="PGG1891" s="20"/>
      <c r="PGH1891" s="20"/>
      <c r="PGI1891" s="20"/>
      <c r="PGJ1891" s="20"/>
      <c r="PGK1891" s="20"/>
      <c r="PGL1891" s="20"/>
      <c r="PGM1891" s="20"/>
      <c r="PGN1891" s="20"/>
      <c r="PGO1891" s="20"/>
      <c r="PGP1891" s="20"/>
      <c r="PGQ1891" s="20"/>
      <c r="PGR1891" s="20"/>
      <c r="PGS1891" s="20"/>
      <c r="PGT1891" s="20"/>
      <c r="PGU1891" s="20"/>
      <c r="PGV1891" s="20"/>
      <c r="PGW1891" s="20"/>
      <c r="PGX1891" s="20"/>
      <c r="PGY1891" s="20"/>
      <c r="PGZ1891" s="20"/>
      <c r="PHA1891" s="20"/>
      <c r="PHB1891" s="20"/>
      <c r="PHC1891" s="20"/>
      <c r="PHD1891" s="20"/>
      <c r="PHE1891" s="20"/>
      <c r="PHF1891" s="20"/>
      <c r="PHG1891" s="20"/>
      <c r="PHH1891" s="20"/>
      <c r="PHI1891" s="20"/>
      <c r="PHJ1891" s="20"/>
      <c r="PHK1891" s="20"/>
      <c r="PHL1891" s="20"/>
      <c r="PHM1891" s="20"/>
      <c r="PHN1891" s="20"/>
      <c r="PHO1891" s="20"/>
      <c r="PHP1891" s="20"/>
      <c r="PHQ1891" s="20"/>
      <c r="PHR1891" s="20"/>
      <c r="PHS1891" s="20"/>
      <c r="PHT1891" s="20"/>
      <c r="PHU1891" s="20"/>
      <c r="PHV1891" s="20"/>
      <c r="PHW1891" s="20"/>
      <c r="PHX1891" s="20"/>
      <c r="PHY1891" s="20"/>
      <c r="PHZ1891" s="20"/>
      <c r="PIA1891" s="20"/>
      <c r="PIB1891" s="20"/>
      <c r="PIC1891" s="20"/>
      <c r="PID1891" s="20"/>
      <c r="PIE1891" s="20"/>
      <c r="PIF1891" s="20"/>
      <c r="PIG1891" s="20"/>
      <c r="PIH1891" s="20"/>
      <c r="PII1891" s="20"/>
      <c r="PIJ1891" s="20"/>
      <c r="PIK1891" s="20"/>
      <c r="PIL1891" s="20"/>
      <c r="PIM1891" s="20"/>
      <c r="PIN1891" s="20"/>
      <c r="PIO1891" s="20"/>
      <c r="PIP1891" s="20"/>
      <c r="PIQ1891" s="20"/>
      <c r="PIR1891" s="20"/>
      <c r="PIS1891" s="20"/>
      <c r="PIT1891" s="20"/>
      <c r="PIU1891" s="20"/>
      <c r="PIV1891" s="20"/>
      <c r="PIW1891" s="20"/>
      <c r="PIX1891" s="20"/>
      <c r="PIY1891" s="20"/>
      <c r="PIZ1891" s="20"/>
      <c r="PJA1891" s="20"/>
      <c r="PJB1891" s="20"/>
      <c r="PJC1891" s="20"/>
      <c r="PJD1891" s="20"/>
      <c r="PJE1891" s="20"/>
      <c r="PJF1891" s="20"/>
      <c r="PJG1891" s="20"/>
      <c r="PJH1891" s="20"/>
      <c r="PJI1891" s="20"/>
      <c r="PJJ1891" s="20"/>
      <c r="PJK1891" s="20"/>
      <c r="PJL1891" s="20"/>
      <c r="PJM1891" s="20"/>
      <c r="PJN1891" s="20"/>
      <c r="PJO1891" s="20"/>
      <c r="PJP1891" s="20"/>
      <c r="PJQ1891" s="20"/>
      <c r="PJR1891" s="20"/>
      <c r="PJS1891" s="20"/>
      <c r="PJT1891" s="20"/>
      <c r="PJU1891" s="20"/>
      <c r="PJV1891" s="20"/>
      <c r="PJW1891" s="20"/>
      <c r="PJX1891" s="20"/>
      <c r="PJY1891" s="20"/>
      <c r="PJZ1891" s="20"/>
      <c r="PKA1891" s="20"/>
      <c r="PKB1891" s="20"/>
      <c r="PKC1891" s="20"/>
      <c r="PKD1891" s="20"/>
      <c r="PKE1891" s="20"/>
      <c r="PKF1891" s="20"/>
      <c r="PKG1891" s="20"/>
      <c r="PKH1891" s="20"/>
      <c r="PKI1891" s="20"/>
      <c r="PKJ1891" s="20"/>
      <c r="PKK1891" s="20"/>
      <c r="PKL1891" s="20"/>
      <c r="PKM1891" s="20"/>
      <c r="PKN1891" s="20"/>
      <c r="PKO1891" s="20"/>
      <c r="PKP1891" s="20"/>
      <c r="PKQ1891" s="20"/>
      <c r="PKR1891" s="20"/>
      <c r="PKS1891" s="20"/>
      <c r="PKT1891" s="20"/>
      <c r="PKU1891" s="20"/>
      <c r="PKV1891" s="20"/>
      <c r="PKW1891" s="20"/>
      <c r="PKX1891" s="20"/>
      <c r="PKY1891" s="20"/>
      <c r="PKZ1891" s="20"/>
      <c r="PLA1891" s="20"/>
      <c r="PLB1891" s="20"/>
      <c r="PLC1891" s="20"/>
      <c r="PLD1891" s="20"/>
      <c r="PLE1891" s="20"/>
      <c r="PLF1891" s="20"/>
      <c r="PLG1891" s="20"/>
      <c r="PLH1891" s="20"/>
      <c r="PLI1891" s="20"/>
      <c r="PLJ1891" s="20"/>
      <c r="PLK1891" s="20"/>
      <c r="PLL1891" s="20"/>
      <c r="PLM1891" s="20"/>
      <c r="PLN1891" s="20"/>
      <c r="PLO1891" s="20"/>
      <c r="PLP1891" s="20"/>
      <c r="PLQ1891" s="20"/>
      <c r="PLR1891" s="20"/>
      <c r="PLS1891" s="20"/>
      <c r="PLT1891" s="20"/>
      <c r="PLU1891" s="20"/>
      <c r="PLV1891" s="20"/>
      <c r="PLW1891" s="20"/>
      <c r="PLX1891" s="20"/>
      <c r="PLY1891" s="20"/>
      <c r="PLZ1891" s="20"/>
      <c r="PMA1891" s="20"/>
      <c r="PMB1891" s="20"/>
      <c r="PMC1891" s="20"/>
      <c r="PMD1891" s="20"/>
      <c r="PME1891" s="20"/>
      <c r="PMF1891" s="20"/>
      <c r="PMG1891" s="20"/>
      <c r="PMH1891" s="20"/>
      <c r="PMI1891" s="20"/>
      <c r="PMJ1891" s="20"/>
      <c r="PMK1891" s="20"/>
      <c r="PML1891" s="20"/>
      <c r="PMM1891" s="20"/>
      <c r="PMN1891" s="20"/>
      <c r="PMO1891" s="20"/>
      <c r="PMP1891" s="20"/>
      <c r="PMQ1891" s="20"/>
      <c r="PMR1891" s="20"/>
      <c r="PMS1891" s="20"/>
      <c r="PMT1891" s="20"/>
      <c r="PMU1891" s="20"/>
      <c r="PMV1891" s="20"/>
      <c r="PMW1891" s="20"/>
      <c r="PMX1891" s="20"/>
      <c r="PMY1891" s="20"/>
      <c r="PMZ1891" s="20"/>
      <c r="PNA1891" s="20"/>
      <c r="PNB1891" s="20"/>
      <c r="PNC1891" s="20"/>
      <c r="PND1891" s="20"/>
      <c r="PNE1891" s="20"/>
      <c r="PNF1891" s="20"/>
      <c r="PNG1891" s="20"/>
      <c r="PNH1891" s="20"/>
      <c r="PNI1891" s="20"/>
      <c r="PNJ1891" s="20"/>
      <c r="PNK1891" s="20"/>
      <c r="PNL1891" s="20"/>
      <c r="PNM1891" s="20"/>
      <c r="PNN1891" s="20"/>
      <c r="PNO1891" s="20"/>
      <c r="PNP1891" s="20"/>
      <c r="PNQ1891" s="20"/>
      <c r="PNR1891" s="20"/>
      <c r="PNS1891" s="20"/>
      <c r="PNT1891" s="20"/>
      <c r="PNU1891" s="20"/>
      <c r="PNV1891" s="20"/>
      <c r="PNW1891" s="20"/>
      <c r="PNX1891" s="20"/>
      <c r="PNY1891" s="20"/>
      <c r="PNZ1891" s="20"/>
      <c r="POA1891" s="20"/>
      <c r="POB1891" s="20"/>
      <c r="POC1891" s="20"/>
      <c r="POD1891" s="20"/>
      <c r="POE1891" s="20"/>
      <c r="POF1891" s="20"/>
      <c r="POG1891" s="20"/>
      <c r="POH1891" s="20"/>
      <c r="POI1891" s="20"/>
      <c r="POJ1891" s="20"/>
      <c r="POK1891" s="20"/>
      <c r="POL1891" s="20"/>
      <c r="POM1891" s="20"/>
      <c r="PON1891" s="20"/>
      <c r="POO1891" s="20"/>
      <c r="POP1891" s="20"/>
      <c r="POQ1891" s="20"/>
      <c r="POR1891" s="20"/>
      <c r="POS1891" s="20"/>
      <c r="POT1891" s="20"/>
      <c r="POU1891" s="20"/>
      <c r="POV1891" s="20"/>
      <c r="POW1891" s="20"/>
      <c r="POX1891" s="20"/>
      <c r="POY1891" s="20"/>
      <c r="POZ1891" s="20"/>
      <c r="PPA1891" s="20"/>
      <c r="PPB1891" s="20"/>
      <c r="PPC1891" s="20"/>
      <c r="PPD1891" s="20"/>
      <c r="PPE1891" s="20"/>
      <c r="PPF1891" s="20"/>
      <c r="PPG1891" s="20"/>
      <c r="PPH1891" s="20"/>
      <c r="PPI1891" s="20"/>
      <c r="PPJ1891" s="20"/>
      <c r="PPK1891" s="20"/>
      <c r="PPL1891" s="20"/>
      <c r="PPM1891" s="20"/>
      <c r="PPN1891" s="20"/>
      <c r="PPO1891" s="20"/>
      <c r="PPP1891" s="20"/>
      <c r="PPQ1891" s="20"/>
      <c r="PPR1891" s="20"/>
      <c r="PPS1891" s="20"/>
      <c r="PPT1891" s="20"/>
      <c r="PPU1891" s="20"/>
      <c r="PPV1891" s="20"/>
      <c r="PPW1891" s="20"/>
      <c r="PPX1891" s="20"/>
      <c r="PPY1891" s="20"/>
      <c r="PPZ1891" s="20"/>
      <c r="PQA1891" s="20"/>
      <c r="PQB1891" s="20"/>
      <c r="PQC1891" s="20"/>
      <c r="PQD1891" s="20"/>
      <c r="PQE1891" s="20"/>
      <c r="PQF1891" s="20"/>
      <c r="PQG1891" s="20"/>
      <c r="PQH1891" s="20"/>
      <c r="PQI1891" s="20"/>
      <c r="PQJ1891" s="20"/>
      <c r="PQK1891" s="20"/>
      <c r="PQL1891" s="20"/>
      <c r="PQM1891" s="20"/>
      <c r="PQN1891" s="20"/>
      <c r="PQO1891" s="20"/>
      <c r="PQP1891" s="20"/>
      <c r="PQQ1891" s="20"/>
      <c r="PQR1891" s="20"/>
      <c r="PQS1891" s="20"/>
      <c r="PQT1891" s="20"/>
      <c r="PQU1891" s="20"/>
      <c r="PQV1891" s="20"/>
      <c r="PQW1891" s="20"/>
      <c r="PQX1891" s="20"/>
      <c r="PQY1891" s="20"/>
      <c r="PQZ1891" s="20"/>
      <c r="PRA1891" s="20"/>
      <c r="PRB1891" s="20"/>
      <c r="PRC1891" s="20"/>
      <c r="PRD1891" s="20"/>
      <c r="PRE1891" s="20"/>
      <c r="PRF1891" s="20"/>
      <c r="PRG1891" s="20"/>
      <c r="PRH1891" s="20"/>
      <c r="PRI1891" s="20"/>
      <c r="PRJ1891" s="20"/>
      <c r="PRK1891" s="20"/>
      <c r="PRL1891" s="20"/>
      <c r="PRM1891" s="20"/>
      <c r="PRN1891" s="20"/>
      <c r="PRO1891" s="20"/>
      <c r="PRP1891" s="20"/>
      <c r="PRQ1891" s="20"/>
      <c r="PRR1891" s="20"/>
      <c r="PRS1891" s="20"/>
      <c r="PRT1891" s="20"/>
      <c r="PRU1891" s="20"/>
      <c r="PRV1891" s="20"/>
      <c r="PRW1891" s="20"/>
      <c r="PRX1891" s="20"/>
      <c r="PRY1891" s="20"/>
      <c r="PRZ1891" s="20"/>
      <c r="PSA1891" s="20"/>
      <c r="PSB1891" s="20"/>
      <c r="PSC1891" s="20"/>
      <c r="PSD1891" s="20"/>
      <c r="PSE1891" s="20"/>
      <c r="PSF1891" s="20"/>
      <c r="PSG1891" s="20"/>
      <c r="PSH1891" s="20"/>
      <c r="PSI1891" s="20"/>
      <c r="PSJ1891" s="20"/>
      <c r="PSK1891" s="20"/>
      <c r="PSL1891" s="20"/>
      <c r="PSM1891" s="20"/>
      <c r="PSN1891" s="20"/>
      <c r="PSO1891" s="20"/>
      <c r="PSP1891" s="20"/>
      <c r="PSQ1891" s="20"/>
      <c r="PSR1891" s="20"/>
      <c r="PSS1891" s="20"/>
      <c r="PST1891" s="20"/>
      <c r="PSU1891" s="20"/>
      <c r="PSV1891" s="20"/>
      <c r="PSW1891" s="20"/>
      <c r="PSX1891" s="20"/>
      <c r="PSY1891" s="20"/>
      <c r="PSZ1891" s="20"/>
      <c r="PTA1891" s="20"/>
      <c r="PTB1891" s="20"/>
      <c r="PTC1891" s="20"/>
      <c r="PTD1891" s="20"/>
      <c r="PTE1891" s="20"/>
      <c r="PTF1891" s="20"/>
      <c r="PTG1891" s="20"/>
      <c r="PTH1891" s="20"/>
      <c r="PTI1891" s="20"/>
      <c r="PTJ1891" s="20"/>
      <c r="PTK1891" s="20"/>
      <c r="PTL1891" s="20"/>
      <c r="PTM1891" s="20"/>
      <c r="PTN1891" s="20"/>
      <c r="PTO1891" s="20"/>
      <c r="PTP1891" s="20"/>
      <c r="PTQ1891" s="20"/>
      <c r="PTR1891" s="20"/>
      <c r="PTS1891" s="20"/>
      <c r="PTT1891" s="20"/>
      <c r="PTU1891" s="20"/>
      <c r="PTV1891" s="20"/>
      <c r="PTW1891" s="20"/>
      <c r="PTX1891" s="20"/>
      <c r="PTY1891" s="20"/>
      <c r="PTZ1891" s="20"/>
      <c r="PUA1891" s="20"/>
      <c r="PUB1891" s="20"/>
      <c r="PUC1891" s="20"/>
      <c r="PUD1891" s="20"/>
      <c r="PUE1891" s="20"/>
      <c r="PUF1891" s="20"/>
      <c r="PUG1891" s="20"/>
      <c r="PUH1891" s="20"/>
      <c r="PUI1891" s="20"/>
      <c r="PUJ1891" s="20"/>
      <c r="PUK1891" s="20"/>
      <c r="PUL1891" s="20"/>
      <c r="PUM1891" s="20"/>
      <c r="PUN1891" s="20"/>
      <c r="PUO1891" s="20"/>
      <c r="PUP1891" s="20"/>
      <c r="PUQ1891" s="20"/>
      <c r="PUR1891" s="20"/>
      <c r="PUS1891" s="20"/>
      <c r="PUT1891" s="20"/>
      <c r="PUU1891" s="20"/>
      <c r="PUV1891" s="20"/>
      <c r="PUW1891" s="20"/>
      <c r="PUX1891" s="20"/>
      <c r="PUY1891" s="20"/>
      <c r="PUZ1891" s="20"/>
      <c r="PVA1891" s="20"/>
      <c r="PVB1891" s="20"/>
      <c r="PVC1891" s="20"/>
      <c r="PVD1891" s="20"/>
      <c r="PVE1891" s="20"/>
      <c r="PVF1891" s="20"/>
      <c r="PVG1891" s="20"/>
      <c r="PVH1891" s="20"/>
      <c r="PVI1891" s="20"/>
      <c r="PVJ1891" s="20"/>
      <c r="PVK1891" s="20"/>
      <c r="PVL1891" s="20"/>
      <c r="PVM1891" s="20"/>
      <c r="PVN1891" s="20"/>
      <c r="PVO1891" s="20"/>
      <c r="PVP1891" s="20"/>
      <c r="PVQ1891" s="20"/>
      <c r="PVR1891" s="20"/>
      <c r="PVS1891" s="20"/>
      <c r="PVT1891" s="20"/>
      <c r="PVU1891" s="20"/>
      <c r="PVV1891" s="20"/>
      <c r="PVW1891" s="20"/>
      <c r="PVX1891" s="20"/>
      <c r="PVY1891" s="20"/>
      <c r="PVZ1891" s="20"/>
      <c r="PWA1891" s="20"/>
      <c r="PWB1891" s="20"/>
      <c r="PWC1891" s="20"/>
      <c r="PWD1891" s="20"/>
      <c r="PWE1891" s="20"/>
      <c r="PWF1891" s="20"/>
      <c r="PWG1891" s="20"/>
      <c r="PWH1891" s="20"/>
      <c r="PWI1891" s="20"/>
      <c r="PWJ1891" s="20"/>
      <c r="PWK1891" s="20"/>
      <c r="PWL1891" s="20"/>
      <c r="PWM1891" s="20"/>
      <c r="PWN1891" s="20"/>
      <c r="PWO1891" s="20"/>
      <c r="PWP1891" s="20"/>
      <c r="PWQ1891" s="20"/>
      <c r="PWR1891" s="20"/>
      <c r="PWS1891" s="20"/>
      <c r="PWT1891" s="20"/>
      <c r="PWU1891" s="20"/>
      <c r="PWV1891" s="20"/>
      <c r="PWW1891" s="20"/>
      <c r="PWX1891" s="20"/>
      <c r="PWY1891" s="20"/>
      <c r="PWZ1891" s="20"/>
      <c r="PXA1891" s="20"/>
      <c r="PXB1891" s="20"/>
      <c r="PXC1891" s="20"/>
      <c r="PXD1891" s="20"/>
      <c r="PXE1891" s="20"/>
      <c r="PXF1891" s="20"/>
      <c r="PXG1891" s="20"/>
      <c r="PXH1891" s="20"/>
      <c r="PXI1891" s="20"/>
      <c r="PXJ1891" s="20"/>
      <c r="PXK1891" s="20"/>
      <c r="PXL1891" s="20"/>
      <c r="PXM1891" s="20"/>
      <c r="PXN1891" s="20"/>
      <c r="PXO1891" s="20"/>
      <c r="PXP1891" s="20"/>
      <c r="PXQ1891" s="20"/>
      <c r="PXR1891" s="20"/>
      <c r="PXS1891" s="20"/>
      <c r="PXT1891" s="20"/>
      <c r="PXU1891" s="20"/>
      <c r="PXV1891" s="20"/>
      <c r="PXW1891" s="20"/>
      <c r="PXX1891" s="20"/>
      <c r="PXY1891" s="20"/>
      <c r="PXZ1891" s="20"/>
      <c r="PYA1891" s="20"/>
      <c r="PYB1891" s="20"/>
      <c r="PYC1891" s="20"/>
      <c r="PYD1891" s="20"/>
      <c r="PYE1891" s="20"/>
      <c r="PYF1891" s="20"/>
      <c r="PYG1891" s="20"/>
      <c r="PYH1891" s="20"/>
      <c r="PYI1891" s="20"/>
      <c r="PYJ1891" s="20"/>
      <c r="PYK1891" s="20"/>
      <c r="PYL1891" s="20"/>
      <c r="PYM1891" s="20"/>
      <c r="PYN1891" s="20"/>
      <c r="PYO1891" s="20"/>
      <c r="PYP1891" s="20"/>
      <c r="PYQ1891" s="20"/>
      <c r="PYR1891" s="20"/>
      <c r="PYS1891" s="20"/>
      <c r="PYT1891" s="20"/>
      <c r="PYU1891" s="20"/>
      <c r="PYV1891" s="20"/>
      <c r="PYW1891" s="20"/>
      <c r="PYX1891" s="20"/>
      <c r="PYY1891" s="20"/>
      <c r="PYZ1891" s="20"/>
      <c r="PZA1891" s="20"/>
      <c r="PZB1891" s="20"/>
      <c r="PZC1891" s="20"/>
      <c r="PZD1891" s="20"/>
      <c r="PZE1891" s="20"/>
      <c r="PZF1891" s="20"/>
      <c r="PZG1891" s="20"/>
      <c r="PZH1891" s="20"/>
      <c r="PZI1891" s="20"/>
      <c r="PZJ1891" s="20"/>
      <c r="PZK1891" s="20"/>
      <c r="PZL1891" s="20"/>
      <c r="PZM1891" s="20"/>
      <c r="PZN1891" s="20"/>
      <c r="PZO1891" s="20"/>
      <c r="PZP1891" s="20"/>
      <c r="PZQ1891" s="20"/>
      <c r="PZR1891" s="20"/>
      <c r="PZS1891" s="20"/>
      <c r="PZT1891" s="20"/>
      <c r="PZU1891" s="20"/>
      <c r="PZV1891" s="20"/>
      <c r="PZW1891" s="20"/>
      <c r="PZX1891" s="20"/>
      <c r="PZY1891" s="20"/>
      <c r="PZZ1891" s="20"/>
      <c r="QAA1891" s="20"/>
      <c r="QAB1891" s="20"/>
      <c r="QAC1891" s="20"/>
      <c r="QAD1891" s="20"/>
      <c r="QAE1891" s="20"/>
      <c r="QAF1891" s="20"/>
      <c r="QAG1891" s="20"/>
      <c r="QAH1891" s="20"/>
      <c r="QAI1891" s="20"/>
      <c r="QAJ1891" s="20"/>
      <c r="QAK1891" s="20"/>
      <c r="QAL1891" s="20"/>
      <c r="QAM1891" s="20"/>
      <c r="QAN1891" s="20"/>
      <c r="QAO1891" s="20"/>
      <c r="QAP1891" s="20"/>
      <c r="QAQ1891" s="20"/>
      <c r="QAR1891" s="20"/>
      <c r="QAS1891" s="20"/>
      <c r="QAT1891" s="20"/>
      <c r="QAU1891" s="20"/>
      <c r="QAV1891" s="20"/>
      <c r="QAW1891" s="20"/>
      <c r="QAX1891" s="20"/>
      <c r="QAY1891" s="20"/>
      <c r="QAZ1891" s="20"/>
      <c r="QBA1891" s="20"/>
      <c r="QBB1891" s="20"/>
      <c r="QBC1891" s="20"/>
      <c r="QBD1891" s="20"/>
      <c r="QBE1891" s="20"/>
      <c r="QBF1891" s="20"/>
      <c r="QBG1891" s="20"/>
      <c r="QBH1891" s="20"/>
      <c r="QBI1891" s="20"/>
      <c r="QBJ1891" s="20"/>
      <c r="QBK1891" s="20"/>
      <c r="QBL1891" s="20"/>
      <c r="QBM1891" s="20"/>
      <c r="QBN1891" s="20"/>
      <c r="QBO1891" s="20"/>
      <c r="QBP1891" s="20"/>
      <c r="QBQ1891" s="20"/>
      <c r="QBR1891" s="20"/>
      <c r="QBS1891" s="20"/>
      <c r="QBT1891" s="20"/>
      <c r="QBU1891" s="20"/>
      <c r="QBV1891" s="20"/>
      <c r="QBW1891" s="20"/>
      <c r="QBX1891" s="20"/>
      <c r="QBY1891" s="20"/>
      <c r="QBZ1891" s="20"/>
      <c r="QCA1891" s="20"/>
      <c r="QCB1891" s="20"/>
      <c r="QCC1891" s="20"/>
      <c r="QCD1891" s="20"/>
      <c r="QCE1891" s="20"/>
      <c r="QCF1891" s="20"/>
      <c r="QCG1891" s="20"/>
      <c r="QCH1891" s="20"/>
      <c r="QCI1891" s="20"/>
      <c r="QCJ1891" s="20"/>
      <c r="QCK1891" s="20"/>
      <c r="QCL1891" s="20"/>
      <c r="QCM1891" s="20"/>
      <c r="QCN1891" s="20"/>
      <c r="QCO1891" s="20"/>
      <c r="QCP1891" s="20"/>
      <c r="QCQ1891" s="20"/>
      <c r="QCR1891" s="20"/>
      <c r="QCS1891" s="20"/>
      <c r="QCT1891" s="20"/>
      <c r="QCU1891" s="20"/>
      <c r="QCV1891" s="20"/>
      <c r="QCW1891" s="20"/>
      <c r="QCX1891" s="20"/>
      <c r="QCY1891" s="20"/>
      <c r="QCZ1891" s="20"/>
      <c r="QDA1891" s="20"/>
      <c r="QDB1891" s="20"/>
      <c r="QDC1891" s="20"/>
      <c r="QDD1891" s="20"/>
      <c r="QDE1891" s="20"/>
      <c r="QDF1891" s="20"/>
      <c r="QDG1891" s="20"/>
      <c r="QDH1891" s="20"/>
      <c r="QDI1891" s="20"/>
      <c r="QDJ1891" s="20"/>
      <c r="QDK1891" s="20"/>
      <c r="QDL1891" s="20"/>
      <c r="QDM1891" s="20"/>
      <c r="QDN1891" s="20"/>
      <c r="QDO1891" s="20"/>
      <c r="QDP1891" s="20"/>
      <c r="QDQ1891" s="20"/>
      <c r="QDR1891" s="20"/>
      <c r="QDS1891" s="20"/>
      <c r="QDT1891" s="20"/>
      <c r="QDU1891" s="20"/>
      <c r="QDV1891" s="20"/>
      <c r="QDW1891" s="20"/>
      <c r="QDX1891" s="20"/>
      <c r="QDY1891" s="20"/>
      <c r="QDZ1891" s="20"/>
      <c r="QEA1891" s="20"/>
      <c r="QEB1891" s="20"/>
      <c r="QEC1891" s="20"/>
      <c r="QED1891" s="20"/>
      <c r="QEE1891" s="20"/>
      <c r="QEF1891" s="20"/>
      <c r="QEG1891" s="20"/>
      <c r="QEH1891" s="20"/>
      <c r="QEI1891" s="20"/>
      <c r="QEJ1891" s="20"/>
      <c r="QEK1891" s="20"/>
      <c r="QEL1891" s="20"/>
      <c r="QEM1891" s="20"/>
      <c r="QEN1891" s="20"/>
      <c r="QEO1891" s="20"/>
      <c r="QEP1891" s="20"/>
      <c r="QEQ1891" s="20"/>
      <c r="QER1891" s="20"/>
      <c r="QES1891" s="20"/>
      <c r="QET1891" s="20"/>
      <c r="QEU1891" s="20"/>
      <c r="QEV1891" s="20"/>
      <c r="QEW1891" s="20"/>
      <c r="QEX1891" s="20"/>
      <c r="QEY1891" s="20"/>
      <c r="QEZ1891" s="20"/>
      <c r="QFA1891" s="20"/>
      <c r="QFB1891" s="20"/>
      <c r="QFC1891" s="20"/>
      <c r="QFD1891" s="20"/>
      <c r="QFE1891" s="20"/>
      <c r="QFF1891" s="20"/>
      <c r="QFG1891" s="20"/>
      <c r="QFH1891" s="20"/>
      <c r="QFI1891" s="20"/>
      <c r="QFJ1891" s="20"/>
      <c r="QFK1891" s="20"/>
      <c r="QFL1891" s="20"/>
      <c r="QFM1891" s="20"/>
      <c r="QFN1891" s="20"/>
      <c r="QFO1891" s="20"/>
      <c r="QFP1891" s="20"/>
      <c r="QFQ1891" s="20"/>
      <c r="QFR1891" s="20"/>
      <c r="QFS1891" s="20"/>
      <c r="QFT1891" s="20"/>
      <c r="QFU1891" s="20"/>
      <c r="QFV1891" s="20"/>
      <c r="QFW1891" s="20"/>
      <c r="QFX1891" s="20"/>
      <c r="QFY1891" s="20"/>
      <c r="QFZ1891" s="20"/>
      <c r="QGA1891" s="20"/>
      <c r="QGB1891" s="20"/>
      <c r="QGC1891" s="20"/>
      <c r="QGD1891" s="20"/>
      <c r="QGE1891" s="20"/>
      <c r="QGF1891" s="20"/>
      <c r="QGG1891" s="20"/>
      <c r="QGH1891" s="20"/>
      <c r="QGI1891" s="20"/>
      <c r="QGJ1891" s="20"/>
      <c r="QGK1891" s="20"/>
      <c r="QGL1891" s="20"/>
      <c r="QGM1891" s="20"/>
      <c r="QGN1891" s="20"/>
      <c r="QGO1891" s="20"/>
      <c r="QGP1891" s="20"/>
      <c r="QGQ1891" s="20"/>
      <c r="QGR1891" s="20"/>
      <c r="QGS1891" s="20"/>
      <c r="QGT1891" s="20"/>
      <c r="QGU1891" s="20"/>
      <c r="QGV1891" s="20"/>
      <c r="QGW1891" s="20"/>
      <c r="QGX1891" s="20"/>
      <c r="QGY1891" s="20"/>
      <c r="QGZ1891" s="20"/>
      <c r="QHA1891" s="20"/>
      <c r="QHB1891" s="20"/>
      <c r="QHC1891" s="20"/>
      <c r="QHD1891" s="20"/>
      <c r="QHE1891" s="20"/>
      <c r="QHF1891" s="20"/>
      <c r="QHG1891" s="20"/>
      <c r="QHH1891" s="20"/>
      <c r="QHI1891" s="20"/>
      <c r="QHJ1891" s="20"/>
      <c r="QHK1891" s="20"/>
      <c r="QHL1891" s="20"/>
      <c r="QHM1891" s="20"/>
      <c r="QHN1891" s="20"/>
      <c r="QHO1891" s="20"/>
      <c r="QHP1891" s="20"/>
      <c r="QHQ1891" s="20"/>
      <c r="QHR1891" s="20"/>
      <c r="QHS1891" s="20"/>
      <c r="QHT1891" s="20"/>
      <c r="QHU1891" s="20"/>
      <c r="QHV1891" s="20"/>
      <c r="QHW1891" s="20"/>
      <c r="QHX1891" s="20"/>
      <c r="QHY1891" s="20"/>
      <c r="QHZ1891" s="20"/>
      <c r="QIA1891" s="20"/>
      <c r="QIB1891" s="20"/>
      <c r="QIC1891" s="20"/>
      <c r="QID1891" s="20"/>
      <c r="QIE1891" s="20"/>
      <c r="QIF1891" s="20"/>
      <c r="QIG1891" s="20"/>
      <c r="QIH1891" s="20"/>
      <c r="QII1891" s="20"/>
      <c r="QIJ1891" s="20"/>
      <c r="QIK1891" s="20"/>
      <c r="QIL1891" s="20"/>
      <c r="QIM1891" s="20"/>
      <c r="QIN1891" s="20"/>
      <c r="QIO1891" s="20"/>
      <c r="QIP1891" s="20"/>
      <c r="QIQ1891" s="20"/>
      <c r="QIR1891" s="20"/>
      <c r="QIS1891" s="20"/>
      <c r="QIT1891" s="20"/>
      <c r="QIU1891" s="20"/>
      <c r="QIV1891" s="20"/>
      <c r="QIW1891" s="20"/>
      <c r="QIX1891" s="20"/>
      <c r="QIY1891" s="20"/>
      <c r="QIZ1891" s="20"/>
      <c r="QJA1891" s="20"/>
      <c r="QJB1891" s="20"/>
      <c r="QJC1891" s="20"/>
      <c r="QJD1891" s="20"/>
      <c r="QJE1891" s="20"/>
      <c r="QJF1891" s="20"/>
      <c r="QJG1891" s="20"/>
      <c r="QJH1891" s="20"/>
      <c r="QJI1891" s="20"/>
      <c r="QJJ1891" s="20"/>
      <c r="QJK1891" s="20"/>
      <c r="QJL1891" s="20"/>
      <c r="QJM1891" s="20"/>
      <c r="QJN1891" s="20"/>
      <c r="QJO1891" s="20"/>
      <c r="QJP1891" s="20"/>
      <c r="QJQ1891" s="20"/>
      <c r="QJR1891" s="20"/>
      <c r="QJS1891" s="20"/>
      <c r="QJT1891" s="20"/>
      <c r="QJU1891" s="20"/>
      <c r="QJV1891" s="20"/>
      <c r="QJW1891" s="20"/>
      <c r="QJX1891" s="20"/>
      <c r="QJY1891" s="20"/>
      <c r="QJZ1891" s="20"/>
      <c r="QKA1891" s="20"/>
      <c r="QKB1891" s="20"/>
      <c r="QKC1891" s="20"/>
      <c r="QKD1891" s="20"/>
      <c r="QKE1891" s="20"/>
      <c r="QKF1891" s="20"/>
      <c r="QKG1891" s="20"/>
      <c r="QKH1891" s="20"/>
      <c r="QKI1891" s="20"/>
      <c r="QKJ1891" s="20"/>
      <c r="QKK1891" s="20"/>
      <c r="QKL1891" s="20"/>
      <c r="QKM1891" s="20"/>
      <c r="QKN1891" s="20"/>
      <c r="QKO1891" s="20"/>
      <c r="QKP1891" s="20"/>
      <c r="QKQ1891" s="20"/>
      <c r="QKR1891" s="20"/>
      <c r="QKS1891" s="20"/>
      <c r="QKT1891" s="20"/>
      <c r="QKU1891" s="20"/>
      <c r="QKV1891" s="20"/>
      <c r="QKW1891" s="20"/>
      <c r="QKX1891" s="20"/>
      <c r="QKY1891" s="20"/>
      <c r="QKZ1891" s="20"/>
      <c r="QLA1891" s="20"/>
      <c r="QLB1891" s="20"/>
      <c r="QLC1891" s="20"/>
      <c r="QLD1891" s="20"/>
      <c r="QLE1891" s="20"/>
      <c r="QLF1891" s="20"/>
      <c r="QLG1891" s="20"/>
      <c r="QLH1891" s="20"/>
      <c r="QLI1891" s="20"/>
      <c r="QLJ1891" s="20"/>
      <c r="QLK1891" s="20"/>
      <c r="QLL1891" s="20"/>
      <c r="QLM1891" s="20"/>
      <c r="QLN1891" s="20"/>
      <c r="QLO1891" s="20"/>
      <c r="QLP1891" s="20"/>
      <c r="QLQ1891" s="20"/>
      <c r="QLR1891" s="20"/>
      <c r="QLS1891" s="20"/>
      <c r="QLT1891" s="20"/>
      <c r="QLU1891" s="20"/>
      <c r="QLV1891" s="20"/>
      <c r="QLW1891" s="20"/>
      <c r="QLX1891" s="20"/>
      <c r="QLY1891" s="20"/>
      <c r="QLZ1891" s="20"/>
      <c r="QMA1891" s="20"/>
      <c r="QMB1891" s="20"/>
      <c r="QMC1891" s="20"/>
      <c r="QMD1891" s="20"/>
      <c r="QME1891" s="20"/>
      <c r="QMF1891" s="20"/>
      <c r="QMG1891" s="20"/>
      <c r="QMH1891" s="20"/>
      <c r="QMI1891" s="20"/>
      <c r="QMJ1891" s="20"/>
      <c r="QMK1891" s="20"/>
      <c r="QML1891" s="20"/>
      <c r="QMM1891" s="20"/>
      <c r="QMN1891" s="20"/>
      <c r="QMO1891" s="20"/>
      <c r="QMP1891" s="20"/>
      <c r="QMQ1891" s="20"/>
      <c r="QMR1891" s="20"/>
      <c r="QMS1891" s="20"/>
      <c r="QMT1891" s="20"/>
      <c r="QMU1891" s="20"/>
      <c r="QMV1891" s="20"/>
      <c r="QMW1891" s="20"/>
      <c r="QMX1891" s="20"/>
      <c r="QMY1891" s="20"/>
      <c r="QMZ1891" s="20"/>
      <c r="QNA1891" s="20"/>
      <c r="QNB1891" s="20"/>
      <c r="QNC1891" s="20"/>
      <c r="QND1891" s="20"/>
      <c r="QNE1891" s="20"/>
      <c r="QNF1891" s="20"/>
      <c r="QNG1891" s="20"/>
      <c r="QNH1891" s="20"/>
      <c r="QNI1891" s="20"/>
      <c r="QNJ1891" s="20"/>
      <c r="QNK1891" s="20"/>
      <c r="QNL1891" s="20"/>
      <c r="QNM1891" s="20"/>
      <c r="QNN1891" s="20"/>
      <c r="QNO1891" s="20"/>
      <c r="QNP1891" s="20"/>
      <c r="QNQ1891" s="20"/>
      <c r="QNR1891" s="20"/>
      <c r="QNS1891" s="20"/>
      <c r="QNT1891" s="20"/>
      <c r="QNU1891" s="20"/>
      <c r="QNV1891" s="20"/>
      <c r="QNW1891" s="20"/>
      <c r="QNX1891" s="20"/>
      <c r="QNY1891" s="20"/>
      <c r="QNZ1891" s="20"/>
      <c r="QOA1891" s="20"/>
      <c r="QOB1891" s="20"/>
      <c r="QOC1891" s="20"/>
      <c r="QOD1891" s="20"/>
      <c r="QOE1891" s="20"/>
      <c r="QOF1891" s="20"/>
      <c r="QOG1891" s="20"/>
      <c r="QOH1891" s="20"/>
      <c r="QOI1891" s="20"/>
      <c r="QOJ1891" s="20"/>
      <c r="QOK1891" s="20"/>
      <c r="QOL1891" s="20"/>
      <c r="QOM1891" s="20"/>
      <c r="QON1891" s="20"/>
      <c r="QOO1891" s="20"/>
      <c r="QOP1891" s="20"/>
      <c r="QOQ1891" s="20"/>
      <c r="QOR1891" s="20"/>
      <c r="QOS1891" s="20"/>
      <c r="QOT1891" s="20"/>
      <c r="QOU1891" s="20"/>
      <c r="QOV1891" s="20"/>
      <c r="QOW1891" s="20"/>
      <c r="QOX1891" s="20"/>
      <c r="QOY1891" s="20"/>
      <c r="QOZ1891" s="20"/>
      <c r="QPA1891" s="20"/>
      <c r="QPB1891" s="20"/>
      <c r="QPC1891" s="20"/>
      <c r="QPD1891" s="20"/>
      <c r="QPE1891" s="20"/>
      <c r="QPF1891" s="20"/>
      <c r="QPG1891" s="20"/>
      <c r="QPH1891" s="20"/>
      <c r="QPI1891" s="20"/>
      <c r="QPJ1891" s="20"/>
      <c r="QPK1891" s="20"/>
      <c r="QPL1891" s="20"/>
      <c r="QPM1891" s="20"/>
      <c r="QPN1891" s="20"/>
      <c r="QPO1891" s="20"/>
      <c r="QPP1891" s="20"/>
      <c r="QPQ1891" s="20"/>
      <c r="QPR1891" s="20"/>
      <c r="QPS1891" s="20"/>
      <c r="QPT1891" s="20"/>
      <c r="QPU1891" s="20"/>
      <c r="QPV1891" s="20"/>
      <c r="QPW1891" s="20"/>
      <c r="QPX1891" s="20"/>
      <c r="QPY1891" s="20"/>
      <c r="QPZ1891" s="20"/>
      <c r="QQA1891" s="20"/>
      <c r="QQB1891" s="20"/>
      <c r="QQC1891" s="20"/>
      <c r="QQD1891" s="20"/>
      <c r="QQE1891" s="20"/>
      <c r="QQF1891" s="20"/>
      <c r="QQG1891" s="20"/>
      <c r="QQH1891" s="20"/>
      <c r="QQI1891" s="20"/>
      <c r="QQJ1891" s="20"/>
      <c r="QQK1891" s="20"/>
      <c r="QQL1891" s="20"/>
      <c r="QQM1891" s="20"/>
      <c r="QQN1891" s="20"/>
      <c r="QQO1891" s="20"/>
      <c r="QQP1891" s="20"/>
      <c r="QQQ1891" s="20"/>
      <c r="QQR1891" s="20"/>
      <c r="QQS1891" s="20"/>
      <c r="QQT1891" s="20"/>
      <c r="QQU1891" s="20"/>
      <c r="QQV1891" s="20"/>
      <c r="QQW1891" s="20"/>
      <c r="QQX1891" s="20"/>
      <c r="QQY1891" s="20"/>
      <c r="QQZ1891" s="20"/>
      <c r="QRA1891" s="20"/>
      <c r="QRB1891" s="20"/>
      <c r="QRC1891" s="20"/>
      <c r="QRD1891" s="20"/>
      <c r="QRE1891" s="20"/>
      <c r="QRF1891" s="20"/>
      <c r="QRG1891" s="20"/>
      <c r="QRH1891" s="20"/>
      <c r="QRI1891" s="20"/>
      <c r="QRJ1891" s="20"/>
      <c r="QRK1891" s="20"/>
      <c r="QRL1891" s="20"/>
      <c r="QRM1891" s="20"/>
      <c r="QRN1891" s="20"/>
      <c r="QRO1891" s="20"/>
      <c r="QRP1891" s="20"/>
      <c r="QRQ1891" s="20"/>
      <c r="QRR1891" s="20"/>
      <c r="QRS1891" s="20"/>
      <c r="QRT1891" s="20"/>
      <c r="QRU1891" s="20"/>
      <c r="QRV1891" s="20"/>
      <c r="QRW1891" s="20"/>
      <c r="QRX1891" s="20"/>
      <c r="QRY1891" s="20"/>
      <c r="QRZ1891" s="20"/>
      <c r="QSA1891" s="20"/>
      <c r="QSB1891" s="20"/>
      <c r="QSC1891" s="20"/>
      <c r="QSD1891" s="20"/>
      <c r="QSE1891" s="20"/>
      <c r="QSF1891" s="20"/>
      <c r="QSG1891" s="20"/>
      <c r="QSH1891" s="20"/>
      <c r="QSI1891" s="20"/>
      <c r="QSJ1891" s="20"/>
      <c r="QSK1891" s="20"/>
      <c r="QSL1891" s="20"/>
      <c r="QSM1891" s="20"/>
      <c r="QSN1891" s="20"/>
      <c r="QSO1891" s="20"/>
      <c r="QSP1891" s="20"/>
      <c r="QSQ1891" s="20"/>
      <c r="QSR1891" s="20"/>
      <c r="QSS1891" s="20"/>
      <c r="QST1891" s="20"/>
      <c r="QSU1891" s="20"/>
      <c r="QSV1891" s="20"/>
      <c r="QSW1891" s="20"/>
      <c r="QSX1891" s="20"/>
      <c r="QSY1891" s="20"/>
      <c r="QSZ1891" s="20"/>
      <c r="QTA1891" s="20"/>
      <c r="QTB1891" s="20"/>
      <c r="QTC1891" s="20"/>
      <c r="QTD1891" s="20"/>
      <c r="QTE1891" s="20"/>
      <c r="QTF1891" s="20"/>
      <c r="QTG1891" s="20"/>
      <c r="QTH1891" s="20"/>
      <c r="QTI1891" s="20"/>
      <c r="QTJ1891" s="20"/>
      <c r="QTK1891" s="20"/>
      <c r="QTL1891" s="20"/>
      <c r="QTM1891" s="20"/>
      <c r="QTN1891" s="20"/>
      <c r="QTO1891" s="20"/>
      <c r="QTP1891" s="20"/>
      <c r="QTQ1891" s="20"/>
      <c r="QTR1891" s="20"/>
      <c r="QTS1891" s="20"/>
      <c r="QTT1891" s="20"/>
      <c r="QTU1891" s="20"/>
      <c r="QTV1891" s="20"/>
      <c r="QTW1891" s="20"/>
      <c r="QTX1891" s="20"/>
      <c r="QTY1891" s="20"/>
      <c r="QTZ1891" s="20"/>
      <c r="QUA1891" s="20"/>
      <c r="QUB1891" s="20"/>
      <c r="QUC1891" s="20"/>
      <c r="QUD1891" s="20"/>
      <c r="QUE1891" s="20"/>
      <c r="QUF1891" s="20"/>
      <c r="QUG1891" s="20"/>
      <c r="QUH1891" s="20"/>
      <c r="QUI1891" s="20"/>
      <c r="QUJ1891" s="20"/>
      <c r="QUK1891" s="20"/>
      <c r="QUL1891" s="20"/>
      <c r="QUM1891" s="20"/>
      <c r="QUN1891" s="20"/>
      <c r="QUO1891" s="20"/>
      <c r="QUP1891" s="20"/>
      <c r="QUQ1891" s="20"/>
      <c r="QUR1891" s="20"/>
      <c r="QUS1891" s="20"/>
      <c r="QUT1891" s="20"/>
      <c r="QUU1891" s="20"/>
      <c r="QUV1891" s="20"/>
      <c r="QUW1891" s="20"/>
      <c r="QUX1891" s="20"/>
      <c r="QUY1891" s="20"/>
      <c r="QUZ1891" s="20"/>
      <c r="QVA1891" s="20"/>
      <c r="QVB1891" s="20"/>
      <c r="QVC1891" s="20"/>
      <c r="QVD1891" s="20"/>
      <c r="QVE1891" s="20"/>
      <c r="QVF1891" s="20"/>
      <c r="QVG1891" s="20"/>
      <c r="QVH1891" s="20"/>
      <c r="QVI1891" s="20"/>
      <c r="QVJ1891" s="20"/>
      <c r="QVK1891" s="20"/>
      <c r="QVL1891" s="20"/>
      <c r="QVM1891" s="20"/>
      <c r="QVN1891" s="20"/>
      <c r="QVO1891" s="20"/>
      <c r="QVP1891" s="20"/>
      <c r="QVQ1891" s="20"/>
      <c r="QVR1891" s="20"/>
      <c r="QVS1891" s="20"/>
      <c r="QVT1891" s="20"/>
      <c r="QVU1891" s="20"/>
      <c r="QVV1891" s="20"/>
      <c r="QVW1891" s="20"/>
      <c r="QVX1891" s="20"/>
      <c r="QVY1891" s="20"/>
      <c r="QVZ1891" s="20"/>
      <c r="QWA1891" s="20"/>
      <c r="QWB1891" s="20"/>
      <c r="QWC1891" s="20"/>
      <c r="QWD1891" s="20"/>
      <c r="QWE1891" s="20"/>
      <c r="QWF1891" s="20"/>
      <c r="QWG1891" s="20"/>
      <c r="QWH1891" s="20"/>
      <c r="QWI1891" s="20"/>
      <c r="QWJ1891" s="20"/>
      <c r="QWK1891" s="20"/>
      <c r="QWL1891" s="20"/>
      <c r="QWM1891" s="20"/>
      <c r="QWN1891" s="20"/>
      <c r="QWO1891" s="20"/>
      <c r="QWP1891" s="20"/>
      <c r="QWQ1891" s="20"/>
      <c r="QWR1891" s="20"/>
      <c r="QWS1891" s="20"/>
      <c r="QWT1891" s="20"/>
      <c r="QWU1891" s="20"/>
      <c r="QWV1891" s="20"/>
      <c r="QWW1891" s="20"/>
      <c r="QWX1891" s="20"/>
      <c r="QWY1891" s="20"/>
      <c r="QWZ1891" s="20"/>
      <c r="QXA1891" s="20"/>
      <c r="QXB1891" s="20"/>
      <c r="QXC1891" s="20"/>
      <c r="QXD1891" s="20"/>
      <c r="QXE1891" s="20"/>
      <c r="QXF1891" s="20"/>
      <c r="QXG1891" s="20"/>
      <c r="QXH1891" s="20"/>
      <c r="QXI1891" s="20"/>
      <c r="QXJ1891" s="20"/>
      <c r="QXK1891" s="20"/>
      <c r="QXL1891" s="20"/>
      <c r="QXM1891" s="20"/>
      <c r="QXN1891" s="20"/>
      <c r="QXO1891" s="20"/>
      <c r="QXP1891" s="20"/>
      <c r="QXQ1891" s="20"/>
      <c r="QXR1891" s="20"/>
      <c r="QXS1891" s="20"/>
      <c r="QXT1891" s="20"/>
      <c r="QXU1891" s="20"/>
      <c r="QXV1891" s="20"/>
      <c r="QXW1891" s="20"/>
      <c r="QXX1891" s="20"/>
      <c r="QXY1891" s="20"/>
      <c r="QXZ1891" s="20"/>
      <c r="QYA1891" s="20"/>
      <c r="QYB1891" s="20"/>
      <c r="QYC1891" s="20"/>
      <c r="QYD1891" s="20"/>
      <c r="QYE1891" s="20"/>
      <c r="QYF1891" s="20"/>
      <c r="QYG1891" s="20"/>
      <c r="QYH1891" s="20"/>
      <c r="QYI1891" s="20"/>
      <c r="QYJ1891" s="20"/>
      <c r="QYK1891" s="20"/>
      <c r="QYL1891" s="20"/>
      <c r="QYM1891" s="20"/>
      <c r="QYN1891" s="20"/>
      <c r="QYO1891" s="20"/>
      <c r="QYP1891" s="20"/>
      <c r="QYQ1891" s="20"/>
      <c r="QYR1891" s="20"/>
      <c r="QYS1891" s="20"/>
      <c r="QYT1891" s="20"/>
      <c r="QYU1891" s="20"/>
      <c r="QYV1891" s="20"/>
      <c r="QYW1891" s="20"/>
      <c r="QYX1891" s="20"/>
      <c r="QYY1891" s="20"/>
      <c r="QYZ1891" s="20"/>
      <c r="QZA1891" s="20"/>
      <c r="QZB1891" s="20"/>
      <c r="QZC1891" s="20"/>
      <c r="QZD1891" s="20"/>
      <c r="QZE1891" s="20"/>
      <c r="QZF1891" s="20"/>
      <c r="QZG1891" s="20"/>
      <c r="QZH1891" s="20"/>
      <c r="QZI1891" s="20"/>
      <c r="QZJ1891" s="20"/>
      <c r="QZK1891" s="20"/>
      <c r="QZL1891" s="20"/>
      <c r="QZM1891" s="20"/>
      <c r="QZN1891" s="20"/>
      <c r="QZO1891" s="20"/>
      <c r="QZP1891" s="20"/>
      <c r="QZQ1891" s="20"/>
      <c r="QZR1891" s="20"/>
      <c r="QZS1891" s="20"/>
      <c r="QZT1891" s="20"/>
      <c r="QZU1891" s="20"/>
      <c r="QZV1891" s="20"/>
      <c r="QZW1891" s="20"/>
      <c r="QZX1891" s="20"/>
      <c r="QZY1891" s="20"/>
      <c r="QZZ1891" s="20"/>
      <c r="RAA1891" s="20"/>
      <c r="RAB1891" s="20"/>
      <c r="RAC1891" s="20"/>
      <c r="RAD1891" s="20"/>
      <c r="RAE1891" s="20"/>
      <c r="RAF1891" s="20"/>
      <c r="RAG1891" s="20"/>
      <c r="RAH1891" s="20"/>
      <c r="RAI1891" s="20"/>
      <c r="RAJ1891" s="20"/>
      <c r="RAK1891" s="20"/>
      <c r="RAL1891" s="20"/>
      <c r="RAM1891" s="20"/>
      <c r="RAN1891" s="20"/>
      <c r="RAO1891" s="20"/>
      <c r="RAP1891" s="20"/>
      <c r="RAQ1891" s="20"/>
      <c r="RAR1891" s="20"/>
      <c r="RAS1891" s="20"/>
      <c r="RAT1891" s="20"/>
      <c r="RAU1891" s="20"/>
      <c r="RAV1891" s="20"/>
      <c r="RAW1891" s="20"/>
      <c r="RAX1891" s="20"/>
      <c r="RAY1891" s="20"/>
      <c r="RAZ1891" s="20"/>
      <c r="RBA1891" s="20"/>
      <c r="RBB1891" s="20"/>
      <c r="RBC1891" s="20"/>
      <c r="RBD1891" s="20"/>
      <c r="RBE1891" s="20"/>
      <c r="RBF1891" s="20"/>
      <c r="RBG1891" s="20"/>
      <c r="RBH1891" s="20"/>
      <c r="RBI1891" s="20"/>
      <c r="RBJ1891" s="20"/>
      <c r="RBK1891" s="20"/>
      <c r="RBL1891" s="20"/>
      <c r="RBM1891" s="20"/>
      <c r="RBN1891" s="20"/>
      <c r="RBO1891" s="20"/>
      <c r="RBP1891" s="20"/>
      <c r="RBQ1891" s="20"/>
      <c r="RBR1891" s="20"/>
      <c r="RBS1891" s="20"/>
      <c r="RBT1891" s="20"/>
      <c r="RBU1891" s="20"/>
      <c r="RBV1891" s="20"/>
      <c r="RBW1891" s="20"/>
      <c r="RBX1891" s="20"/>
      <c r="RBY1891" s="20"/>
      <c r="RBZ1891" s="20"/>
      <c r="RCA1891" s="20"/>
      <c r="RCB1891" s="20"/>
      <c r="RCC1891" s="20"/>
      <c r="RCD1891" s="20"/>
      <c r="RCE1891" s="20"/>
      <c r="RCF1891" s="20"/>
      <c r="RCG1891" s="20"/>
      <c r="RCH1891" s="20"/>
      <c r="RCI1891" s="20"/>
      <c r="RCJ1891" s="20"/>
      <c r="RCK1891" s="20"/>
      <c r="RCL1891" s="20"/>
      <c r="RCM1891" s="20"/>
      <c r="RCN1891" s="20"/>
      <c r="RCO1891" s="20"/>
      <c r="RCP1891" s="20"/>
      <c r="RCQ1891" s="20"/>
      <c r="RCR1891" s="20"/>
      <c r="RCS1891" s="20"/>
      <c r="RCT1891" s="20"/>
      <c r="RCU1891" s="20"/>
      <c r="RCV1891" s="20"/>
      <c r="RCW1891" s="20"/>
      <c r="RCX1891" s="20"/>
      <c r="RCY1891" s="20"/>
      <c r="RCZ1891" s="20"/>
      <c r="RDA1891" s="20"/>
      <c r="RDB1891" s="20"/>
      <c r="RDC1891" s="20"/>
      <c r="RDD1891" s="20"/>
      <c r="RDE1891" s="20"/>
      <c r="RDF1891" s="20"/>
      <c r="RDG1891" s="20"/>
      <c r="RDH1891" s="20"/>
      <c r="RDI1891" s="20"/>
      <c r="RDJ1891" s="20"/>
      <c r="RDK1891" s="20"/>
      <c r="RDL1891" s="20"/>
      <c r="RDM1891" s="20"/>
      <c r="RDN1891" s="20"/>
      <c r="RDO1891" s="20"/>
      <c r="RDP1891" s="20"/>
      <c r="RDQ1891" s="20"/>
      <c r="RDR1891" s="20"/>
      <c r="RDS1891" s="20"/>
      <c r="RDT1891" s="20"/>
      <c r="RDU1891" s="20"/>
      <c r="RDV1891" s="20"/>
      <c r="RDW1891" s="20"/>
      <c r="RDX1891" s="20"/>
      <c r="RDY1891" s="20"/>
      <c r="RDZ1891" s="20"/>
      <c r="REA1891" s="20"/>
      <c r="REB1891" s="20"/>
      <c r="REC1891" s="20"/>
      <c r="RED1891" s="20"/>
      <c r="REE1891" s="20"/>
      <c r="REF1891" s="20"/>
      <c r="REG1891" s="20"/>
      <c r="REH1891" s="20"/>
      <c r="REI1891" s="20"/>
      <c r="REJ1891" s="20"/>
      <c r="REK1891" s="20"/>
      <c r="REL1891" s="20"/>
      <c r="REM1891" s="20"/>
      <c r="REN1891" s="20"/>
      <c r="REO1891" s="20"/>
      <c r="REP1891" s="20"/>
      <c r="REQ1891" s="20"/>
      <c r="RER1891" s="20"/>
      <c r="RES1891" s="20"/>
      <c r="RET1891" s="20"/>
      <c r="REU1891" s="20"/>
      <c r="REV1891" s="20"/>
      <c r="REW1891" s="20"/>
      <c r="REX1891" s="20"/>
      <c r="REY1891" s="20"/>
      <c r="REZ1891" s="20"/>
      <c r="RFA1891" s="20"/>
      <c r="RFB1891" s="20"/>
      <c r="RFC1891" s="20"/>
      <c r="RFD1891" s="20"/>
      <c r="RFE1891" s="20"/>
      <c r="RFF1891" s="20"/>
      <c r="RFG1891" s="20"/>
      <c r="RFH1891" s="20"/>
      <c r="RFI1891" s="20"/>
      <c r="RFJ1891" s="20"/>
      <c r="RFK1891" s="20"/>
      <c r="RFL1891" s="20"/>
      <c r="RFM1891" s="20"/>
      <c r="RFN1891" s="20"/>
      <c r="RFO1891" s="20"/>
      <c r="RFP1891" s="20"/>
      <c r="RFQ1891" s="20"/>
      <c r="RFR1891" s="20"/>
      <c r="RFS1891" s="20"/>
      <c r="RFT1891" s="20"/>
      <c r="RFU1891" s="20"/>
      <c r="RFV1891" s="20"/>
      <c r="RFW1891" s="20"/>
      <c r="RFX1891" s="20"/>
      <c r="RFY1891" s="20"/>
      <c r="RFZ1891" s="20"/>
      <c r="RGA1891" s="20"/>
      <c r="RGB1891" s="20"/>
      <c r="RGC1891" s="20"/>
      <c r="RGD1891" s="20"/>
      <c r="RGE1891" s="20"/>
      <c r="RGF1891" s="20"/>
      <c r="RGG1891" s="20"/>
      <c r="RGH1891" s="20"/>
      <c r="RGI1891" s="20"/>
      <c r="RGJ1891" s="20"/>
      <c r="RGK1891" s="20"/>
      <c r="RGL1891" s="20"/>
      <c r="RGM1891" s="20"/>
      <c r="RGN1891" s="20"/>
      <c r="RGO1891" s="20"/>
      <c r="RGP1891" s="20"/>
      <c r="RGQ1891" s="20"/>
      <c r="RGR1891" s="20"/>
      <c r="RGS1891" s="20"/>
      <c r="RGT1891" s="20"/>
      <c r="RGU1891" s="20"/>
      <c r="RGV1891" s="20"/>
      <c r="RGW1891" s="20"/>
      <c r="RGX1891" s="20"/>
      <c r="RGY1891" s="20"/>
      <c r="RGZ1891" s="20"/>
      <c r="RHA1891" s="20"/>
      <c r="RHB1891" s="20"/>
      <c r="RHC1891" s="20"/>
      <c r="RHD1891" s="20"/>
      <c r="RHE1891" s="20"/>
      <c r="RHF1891" s="20"/>
      <c r="RHG1891" s="20"/>
      <c r="RHH1891" s="20"/>
      <c r="RHI1891" s="20"/>
      <c r="RHJ1891" s="20"/>
      <c r="RHK1891" s="20"/>
      <c r="RHL1891" s="20"/>
      <c r="RHM1891" s="20"/>
      <c r="RHN1891" s="20"/>
      <c r="RHO1891" s="20"/>
      <c r="RHP1891" s="20"/>
      <c r="RHQ1891" s="20"/>
      <c r="RHR1891" s="20"/>
      <c r="RHS1891" s="20"/>
      <c r="RHT1891" s="20"/>
      <c r="RHU1891" s="20"/>
      <c r="RHV1891" s="20"/>
      <c r="RHW1891" s="20"/>
      <c r="RHX1891" s="20"/>
      <c r="RHY1891" s="20"/>
      <c r="RHZ1891" s="20"/>
      <c r="RIA1891" s="20"/>
      <c r="RIB1891" s="20"/>
      <c r="RIC1891" s="20"/>
      <c r="RID1891" s="20"/>
      <c r="RIE1891" s="20"/>
      <c r="RIF1891" s="20"/>
      <c r="RIG1891" s="20"/>
      <c r="RIH1891" s="20"/>
      <c r="RII1891" s="20"/>
      <c r="RIJ1891" s="20"/>
      <c r="RIK1891" s="20"/>
      <c r="RIL1891" s="20"/>
      <c r="RIM1891" s="20"/>
      <c r="RIN1891" s="20"/>
      <c r="RIO1891" s="20"/>
      <c r="RIP1891" s="20"/>
      <c r="RIQ1891" s="20"/>
      <c r="RIR1891" s="20"/>
      <c r="RIS1891" s="20"/>
      <c r="RIT1891" s="20"/>
      <c r="RIU1891" s="20"/>
      <c r="RIV1891" s="20"/>
      <c r="RIW1891" s="20"/>
      <c r="RIX1891" s="20"/>
      <c r="RIY1891" s="20"/>
      <c r="RIZ1891" s="20"/>
      <c r="RJA1891" s="20"/>
      <c r="RJB1891" s="20"/>
      <c r="RJC1891" s="20"/>
      <c r="RJD1891" s="20"/>
      <c r="RJE1891" s="20"/>
      <c r="RJF1891" s="20"/>
      <c r="RJG1891" s="20"/>
      <c r="RJH1891" s="20"/>
      <c r="RJI1891" s="20"/>
      <c r="RJJ1891" s="20"/>
      <c r="RJK1891" s="20"/>
      <c r="RJL1891" s="20"/>
      <c r="RJM1891" s="20"/>
      <c r="RJN1891" s="20"/>
      <c r="RJO1891" s="20"/>
      <c r="RJP1891" s="20"/>
      <c r="RJQ1891" s="20"/>
      <c r="RJR1891" s="20"/>
      <c r="RJS1891" s="20"/>
      <c r="RJT1891" s="20"/>
      <c r="RJU1891" s="20"/>
      <c r="RJV1891" s="20"/>
      <c r="RJW1891" s="20"/>
      <c r="RJX1891" s="20"/>
      <c r="RJY1891" s="20"/>
      <c r="RJZ1891" s="20"/>
      <c r="RKA1891" s="20"/>
      <c r="RKB1891" s="20"/>
      <c r="RKC1891" s="20"/>
      <c r="RKD1891" s="20"/>
      <c r="RKE1891" s="20"/>
      <c r="RKF1891" s="20"/>
      <c r="RKG1891" s="20"/>
      <c r="RKH1891" s="20"/>
      <c r="RKI1891" s="20"/>
      <c r="RKJ1891" s="20"/>
      <c r="RKK1891" s="20"/>
      <c r="RKL1891" s="20"/>
      <c r="RKM1891" s="20"/>
      <c r="RKN1891" s="20"/>
      <c r="RKO1891" s="20"/>
      <c r="RKP1891" s="20"/>
      <c r="RKQ1891" s="20"/>
      <c r="RKR1891" s="20"/>
      <c r="RKS1891" s="20"/>
      <c r="RKT1891" s="20"/>
      <c r="RKU1891" s="20"/>
      <c r="RKV1891" s="20"/>
      <c r="RKW1891" s="20"/>
      <c r="RKX1891" s="20"/>
      <c r="RKY1891" s="20"/>
      <c r="RKZ1891" s="20"/>
      <c r="RLA1891" s="20"/>
      <c r="RLB1891" s="20"/>
      <c r="RLC1891" s="20"/>
      <c r="RLD1891" s="20"/>
      <c r="RLE1891" s="20"/>
      <c r="RLF1891" s="20"/>
      <c r="RLG1891" s="20"/>
      <c r="RLH1891" s="20"/>
      <c r="RLI1891" s="20"/>
      <c r="RLJ1891" s="20"/>
      <c r="RLK1891" s="20"/>
      <c r="RLL1891" s="20"/>
      <c r="RLM1891" s="20"/>
      <c r="RLN1891" s="20"/>
      <c r="RLO1891" s="20"/>
      <c r="RLP1891" s="20"/>
      <c r="RLQ1891" s="20"/>
      <c r="RLR1891" s="20"/>
      <c r="RLS1891" s="20"/>
      <c r="RLT1891" s="20"/>
      <c r="RLU1891" s="20"/>
      <c r="RLV1891" s="20"/>
      <c r="RLW1891" s="20"/>
      <c r="RLX1891" s="20"/>
      <c r="RLY1891" s="20"/>
      <c r="RLZ1891" s="20"/>
      <c r="RMA1891" s="20"/>
      <c r="RMB1891" s="20"/>
      <c r="RMC1891" s="20"/>
      <c r="RMD1891" s="20"/>
      <c r="RME1891" s="20"/>
      <c r="RMF1891" s="20"/>
      <c r="RMG1891" s="20"/>
      <c r="RMH1891" s="20"/>
      <c r="RMI1891" s="20"/>
      <c r="RMJ1891" s="20"/>
      <c r="RMK1891" s="20"/>
      <c r="RML1891" s="20"/>
      <c r="RMM1891" s="20"/>
      <c r="RMN1891" s="20"/>
      <c r="RMO1891" s="20"/>
      <c r="RMP1891" s="20"/>
      <c r="RMQ1891" s="20"/>
      <c r="RMR1891" s="20"/>
      <c r="RMS1891" s="20"/>
      <c r="RMT1891" s="20"/>
      <c r="RMU1891" s="20"/>
      <c r="RMV1891" s="20"/>
      <c r="RMW1891" s="20"/>
      <c r="RMX1891" s="20"/>
      <c r="RMY1891" s="20"/>
      <c r="RMZ1891" s="20"/>
      <c r="RNA1891" s="20"/>
      <c r="RNB1891" s="20"/>
      <c r="RNC1891" s="20"/>
      <c r="RND1891" s="20"/>
      <c r="RNE1891" s="20"/>
      <c r="RNF1891" s="20"/>
      <c r="RNG1891" s="20"/>
      <c r="RNH1891" s="20"/>
      <c r="RNI1891" s="20"/>
      <c r="RNJ1891" s="20"/>
      <c r="RNK1891" s="20"/>
      <c r="RNL1891" s="20"/>
      <c r="RNM1891" s="20"/>
      <c r="RNN1891" s="20"/>
      <c r="RNO1891" s="20"/>
      <c r="RNP1891" s="20"/>
      <c r="RNQ1891" s="20"/>
      <c r="RNR1891" s="20"/>
      <c r="RNS1891" s="20"/>
      <c r="RNT1891" s="20"/>
      <c r="RNU1891" s="20"/>
      <c r="RNV1891" s="20"/>
      <c r="RNW1891" s="20"/>
      <c r="RNX1891" s="20"/>
      <c r="RNY1891" s="20"/>
      <c r="RNZ1891" s="20"/>
      <c r="ROA1891" s="20"/>
      <c r="ROB1891" s="20"/>
      <c r="ROC1891" s="20"/>
      <c r="ROD1891" s="20"/>
      <c r="ROE1891" s="20"/>
      <c r="ROF1891" s="20"/>
      <c r="ROG1891" s="20"/>
      <c r="ROH1891" s="20"/>
      <c r="ROI1891" s="20"/>
      <c r="ROJ1891" s="20"/>
      <c r="ROK1891" s="20"/>
      <c r="ROL1891" s="20"/>
      <c r="ROM1891" s="20"/>
      <c r="RON1891" s="20"/>
      <c r="ROO1891" s="20"/>
      <c r="ROP1891" s="20"/>
      <c r="ROQ1891" s="20"/>
      <c r="ROR1891" s="20"/>
      <c r="ROS1891" s="20"/>
      <c r="ROT1891" s="20"/>
      <c r="ROU1891" s="20"/>
      <c r="ROV1891" s="20"/>
      <c r="ROW1891" s="20"/>
      <c r="ROX1891" s="20"/>
      <c r="ROY1891" s="20"/>
      <c r="ROZ1891" s="20"/>
      <c r="RPA1891" s="20"/>
      <c r="RPB1891" s="20"/>
      <c r="RPC1891" s="20"/>
      <c r="RPD1891" s="20"/>
      <c r="RPE1891" s="20"/>
      <c r="RPF1891" s="20"/>
      <c r="RPG1891" s="20"/>
      <c r="RPH1891" s="20"/>
      <c r="RPI1891" s="20"/>
      <c r="RPJ1891" s="20"/>
      <c r="RPK1891" s="20"/>
      <c r="RPL1891" s="20"/>
      <c r="RPM1891" s="20"/>
      <c r="RPN1891" s="20"/>
      <c r="RPO1891" s="20"/>
      <c r="RPP1891" s="20"/>
      <c r="RPQ1891" s="20"/>
      <c r="RPR1891" s="20"/>
      <c r="RPS1891" s="20"/>
      <c r="RPT1891" s="20"/>
      <c r="RPU1891" s="20"/>
      <c r="RPV1891" s="20"/>
      <c r="RPW1891" s="20"/>
      <c r="RPX1891" s="20"/>
      <c r="RPY1891" s="20"/>
      <c r="RPZ1891" s="20"/>
      <c r="RQA1891" s="20"/>
      <c r="RQB1891" s="20"/>
      <c r="RQC1891" s="20"/>
      <c r="RQD1891" s="20"/>
      <c r="RQE1891" s="20"/>
      <c r="RQF1891" s="20"/>
      <c r="RQG1891" s="20"/>
      <c r="RQH1891" s="20"/>
      <c r="RQI1891" s="20"/>
      <c r="RQJ1891" s="20"/>
      <c r="RQK1891" s="20"/>
      <c r="RQL1891" s="20"/>
      <c r="RQM1891" s="20"/>
      <c r="RQN1891" s="20"/>
      <c r="RQO1891" s="20"/>
      <c r="RQP1891" s="20"/>
      <c r="RQQ1891" s="20"/>
      <c r="RQR1891" s="20"/>
      <c r="RQS1891" s="20"/>
      <c r="RQT1891" s="20"/>
      <c r="RQU1891" s="20"/>
      <c r="RQV1891" s="20"/>
      <c r="RQW1891" s="20"/>
      <c r="RQX1891" s="20"/>
      <c r="RQY1891" s="20"/>
      <c r="RQZ1891" s="20"/>
      <c r="RRA1891" s="20"/>
      <c r="RRB1891" s="20"/>
      <c r="RRC1891" s="20"/>
      <c r="RRD1891" s="20"/>
      <c r="RRE1891" s="20"/>
      <c r="RRF1891" s="20"/>
      <c r="RRG1891" s="20"/>
      <c r="RRH1891" s="20"/>
      <c r="RRI1891" s="20"/>
      <c r="RRJ1891" s="20"/>
      <c r="RRK1891" s="20"/>
      <c r="RRL1891" s="20"/>
      <c r="RRM1891" s="20"/>
      <c r="RRN1891" s="20"/>
      <c r="RRO1891" s="20"/>
      <c r="RRP1891" s="20"/>
      <c r="RRQ1891" s="20"/>
      <c r="RRR1891" s="20"/>
      <c r="RRS1891" s="20"/>
      <c r="RRT1891" s="20"/>
      <c r="RRU1891" s="20"/>
      <c r="RRV1891" s="20"/>
      <c r="RRW1891" s="20"/>
      <c r="RRX1891" s="20"/>
      <c r="RRY1891" s="20"/>
      <c r="RRZ1891" s="20"/>
      <c r="RSA1891" s="20"/>
      <c r="RSB1891" s="20"/>
      <c r="RSC1891" s="20"/>
      <c r="RSD1891" s="20"/>
      <c r="RSE1891" s="20"/>
      <c r="RSF1891" s="20"/>
      <c r="RSG1891" s="20"/>
      <c r="RSH1891" s="20"/>
      <c r="RSI1891" s="20"/>
      <c r="RSJ1891" s="20"/>
      <c r="RSK1891" s="20"/>
      <c r="RSL1891" s="20"/>
      <c r="RSM1891" s="20"/>
      <c r="RSN1891" s="20"/>
      <c r="RSO1891" s="20"/>
      <c r="RSP1891" s="20"/>
      <c r="RSQ1891" s="20"/>
      <c r="RSR1891" s="20"/>
      <c r="RSS1891" s="20"/>
      <c r="RST1891" s="20"/>
      <c r="RSU1891" s="20"/>
      <c r="RSV1891" s="20"/>
      <c r="RSW1891" s="20"/>
      <c r="RSX1891" s="20"/>
      <c r="RSY1891" s="20"/>
      <c r="RSZ1891" s="20"/>
      <c r="RTA1891" s="20"/>
      <c r="RTB1891" s="20"/>
      <c r="RTC1891" s="20"/>
      <c r="RTD1891" s="20"/>
      <c r="RTE1891" s="20"/>
      <c r="RTF1891" s="20"/>
      <c r="RTG1891" s="20"/>
      <c r="RTH1891" s="20"/>
      <c r="RTI1891" s="20"/>
      <c r="RTJ1891" s="20"/>
      <c r="RTK1891" s="20"/>
      <c r="RTL1891" s="20"/>
      <c r="RTM1891" s="20"/>
      <c r="RTN1891" s="20"/>
      <c r="RTO1891" s="20"/>
      <c r="RTP1891" s="20"/>
      <c r="RTQ1891" s="20"/>
      <c r="RTR1891" s="20"/>
      <c r="RTS1891" s="20"/>
      <c r="RTT1891" s="20"/>
      <c r="RTU1891" s="20"/>
      <c r="RTV1891" s="20"/>
      <c r="RTW1891" s="20"/>
      <c r="RTX1891" s="20"/>
      <c r="RTY1891" s="20"/>
      <c r="RTZ1891" s="20"/>
      <c r="RUA1891" s="20"/>
      <c r="RUB1891" s="20"/>
      <c r="RUC1891" s="20"/>
      <c r="RUD1891" s="20"/>
      <c r="RUE1891" s="20"/>
      <c r="RUF1891" s="20"/>
      <c r="RUG1891" s="20"/>
      <c r="RUH1891" s="20"/>
      <c r="RUI1891" s="20"/>
      <c r="RUJ1891" s="20"/>
      <c r="RUK1891" s="20"/>
      <c r="RUL1891" s="20"/>
      <c r="RUM1891" s="20"/>
      <c r="RUN1891" s="20"/>
      <c r="RUO1891" s="20"/>
      <c r="RUP1891" s="20"/>
      <c r="RUQ1891" s="20"/>
      <c r="RUR1891" s="20"/>
      <c r="RUS1891" s="20"/>
      <c r="RUT1891" s="20"/>
      <c r="RUU1891" s="20"/>
      <c r="RUV1891" s="20"/>
      <c r="RUW1891" s="20"/>
      <c r="RUX1891" s="20"/>
      <c r="RUY1891" s="20"/>
      <c r="RUZ1891" s="20"/>
      <c r="RVA1891" s="20"/>
      <c r="RVB1891" s="20"/>
      <c r="RVC1891" s="20"/>
      <c r="RVD1891" s="20"/>
      <c r="RVE1891" s="20"/>
      <c r="RVF1891" s="20"/>
      <c r="RVG1891" s="20"/>
      <c r="RVH1891" s="20"/>
      <c r="RVI1891" s="20"/>
      <c r="RVJ1891" s="20"/>
      <c r="RVK1891" s="20"/>
      <c r="RVL1891" s="20"/>
      <c r="RVM1891" s="20"/>
      <c r="RVN1891" s="20"/>
      <c r="RVO1891" s="20"/>
      <c r="RVP1891" s="20"/>
      <c r="RVQ1891" s="20"/>
      <c r="RVR1891" s="20"/>
      <c r="RVS1891" s="20"/>
      <c r="RVT1891" s="20"/>
      <c r="RVU1891" s="20"/>
      <c r="RVV1891" s="20"/>
      <c r="RVW1891" s="20"/>
      <c r="RVX1891" s="20"/>
      <c r="RVY1891" s="20"/>
      <c r="RVZ1891" s="20"/>
      <c r="RWA1891" s="20"/>
      <c r="RWB1891" s="20"/>
      <c r="RWC1891" s="20"/>
      <c r="RWD1891" s="20"/>
      <c r="RWE1891" s="20"/>
      <c r="RWF1891" s="20"/>
      <c r="RWG1891" s="20"/>
      <c r="RWH1891" s="20"/>
      <c r="RWI1891" s="20"/>
      <c r="RWJ1891" s="20"/>
      <c r="RWK1891" s="20"/>
      <c r="RWL1891" s="20"/>
      <c r="RWM1891" s="20"/>
      <c r="RWN1891" s="20"/>
      <c r="RWO1891" s="20"/>
      <c r="RWP1891" s="20"/>
      <c r="RWQ1891" s="20"/>
      <c r="RWR1891" s="20"/>
      <c r="RWS1891" s="20"/>
      <c r="RWT1891" s="20"/>
      <c r="RWU1891" s="20"/>
      <c r="RWV1891" s="20"/>
      <c r="RWW1891" s="20"/>
      <c r="RWX1891" s="20"/>
      <c r="RWY1891" s="20"/>
      <c r="RWZ1891" s="20"/>
      <c r="RXA1891" s="20"/>
      <c r="RXB1891" s="20"/>
      <c r="RXC1891" s="20"/>
      <c r="RXD1891" s="20"/>
      <c r="RXE1891" s="20"/>
      <c r="RXF1891" s="20"/>
      <c r="RXG1891" s="20"/>
      <c r="RXH1891" s="20"/>
      <c r="RXI1891" s="20"/>
      <c r="RXJ1891" s="20"/>
      <c r="RXK1891" s="20"/>
      <c r="RXL1891" s="20"/>
      <c r="RXM1891" s="20"/>
      <c r="RXN1891" s="20"/>
      <c r="RXO1891" s="20"/>
      <c r="RXP1891" s="20"/>
      <c r="RXQ1891" s="20"/>
      <c r="RXR1891" s="20"/>
      <c r="RXS1891" s="20"/>
      <c r="RXT1891" s="20"/>
      <c r="RXU1891" s="20"/>
      <c r="RXV1891" s="20"/>
      <c r="RXW1891" s="20"/>
      <c r="RXX1891" s="20"/>
      <c r="RXY1891" s="20"/>
      <c r="RXZ1891" s="20"/>
      <c r="RYA1891" s="20"/>
      <c r="RYB1891" s="20"/>
      <c r="RYC1891" s="20"/>
      <c r="RYD1891" s="20"/>
      <c r="RYE1891" s="20"/>
      <c r="RYF1891" s="20"/>
      <c r="RYG1891" s="20"/>
      <c r="RYH1891" s="20"/>
      <c r="RYI1891" s="20"/>
      <c r="RYJ1891" s="20"/>
      <c r="RYK1891" s="20"/>
      <c r="RYL1891" s="20"/>
      <c r="RYM1891" s="20"/>
      <c r="RYN1891" s="20"/>
      <c r="RYO1891" s="20"/>
      <c r="RYP1891" s="20"/>
      <c r="RYQ1891" s="20"/>
      <c r="RYR1891" s="20"/>
      <c r="RYS1891" s="20"/>
      <c r="RYT1891" s="20"/>
      <c r="RYU1891" s="20"/>
      <c r="RYV1891" s="20"/>
      <c r="RYW1891" s="20"/>
      <c r="RYX1891" s="20"/>
      <c r="RYY1891" s="20"/>
      <c r="RYZ1891" s="20"/>
      <c r="RZA1891" s="20"/>
      <c r="RZB1891" s="20"/>
      <c r="RZC1891" s="20"/>
      <c r="RZD1891" s="20"/>
      <c r="RZE1891" s="20"/>
      <c r="RZF1891" s="20"/>
      <c r="RZG1891" s="20"/>
      <c r="RZH1891" s="20"/>
      <c r="RZI1891" s="20"/>
      <c r="RZJ1891" s="20"/>
      <c r="RZK1891" s="20"/>
      <c r="RZL1891" s="20"/>
      <c r="RZM1891" s="20"/>
      <c r="RZN1891" s="20"/>
      <c r="RZO1891" s="20"/>
      <c r="RZP1891" s="20"/>
      <c r="RZQ1891" s="20"/>
      <c r="RZR1891" s="20"/>
      <c r="RZS1891" s="20"/>
      <c r="RZT1891" s="20"/>
      <c r="RZU1891" s="20"/>
      <c r="RZV1891" s="20"/>
      <c r="RZW1891" s="20"/>
      <c r="RZX1891" s="20"/>
      <c r="RZY1891" s="20"/>
      <c r="RZZ1891" s="20"/>
      <c r="SAA1891" s="20"/>
      <c r="SAB1891" s="20"/>
      <c r="SAC1891" s="20"/>
      <c r="SAD1891" s="20"/>
      <c r="SAE1891" s="20"/>
      <c r="SAF1891" s="20"/>
      <c r="SAG1891" s="20"/>
      <c r="SAH1891" s="20"/>
      <c r="SAI1891" s="20"/>
      <c r="SAJ1891" s="20"/>
      <c r="SAK1891" s="20"/>
      <c r="SAL1891" s="20"/>
      <c r="SAM1891" s="20"/>
      <c r="SAN1891" s="20"/>
      <c r="SAO1891" s="20"/>
      <c r="SAP1891" s="20"/>
      <c r="SAQ1891" s="20"/>
      <c r="SAR1891" s="20"/>
      <c r="SAS1891" s="20"/>
      <c r="SAT1891" s="20"/>
      <c r="SAU1891" s="20"/>
      <c r="SAV1891" s="20"/>
      <c r="SAW1891" s="20"/>
      <c r="SAX1891" s="20"/>
      <c r="SAY1891" s="20"/>
      <c r="SAZ1891" s="20"/>
      <c r="SBA1891" s="20"/>
      <c r="SBB1891" s="20"/>
      <c r="SBC1891" s="20"/>
      <c r="SBD1891" s="20"/>
      <c r="SBE1891" s="20"/>
      <c r="SBF1891" s="20"/>
      <c r="SBG1891" s="20"/>
      <c r="SBH1891" s="20"/>
      <c r="SBI1891" s="20"/>
      <c r="SBJ1891" s="20"/>
      <c r="SBK1891" s="20"/>
      <c r="SBL1891" s="20"/>
      <c r="SBM1891" s="20"/>
      <c r="SBN1891" s="20"/>
      <c r="SBO1891" s="20"/>
      <c r="SBP1891" s="20"/>
      <c r="SBQ1891" s="20"/>
      <c r="SBR1891" s="20"/>
      <c r="SBS1891" s="20"/>
      <c r="SBT1891" s="20"/>
      <c r="SBU1891" s="20"/>
      <c r="SBV1891" s="20"/>
      <c r="SBW1891" s="20"/>
      <c r="SBX1891" s="20"/>
      <c r="SBY1891" s="20"/>
      <c r="SBZ1891" s="20"/>
      <c r="SCA1891" s="20"/>
      <c r="SCB1891" s="20"/>
      <c r="SCC1891" s="20"/>
      <c r="SCD1891" s="20"/>
      <c r="SCE1891" s="20"/>
      <c r="SCF1891" s="20"/>
      <c r="SCG1891" s="20"/>
      <c r="SCH1891" s="20"/>
      <c r="SCI1891" s="20"/>
      <c r="SCJ1891" s="20"/>
      <c r="SCK1891" s="20"/>
      <c r="SCL1891" s="20"/>
      <c r="SCM1891" s="20"/>
      <c r="SCN1891" s="20"/>
      <c r="SCO1891" s="20"/>
      <c r="SCP1891" s="20"/>
      <c r="SCQ1891" s="20"/>
      <c r="SCR1891" s="20"/>
      <c r="SCS1891" s="20"/>
      <c r="SCT1891" s="20"/>
      <c r="SCU1891" s="20"/>
      <c r="SCV1891" s="20"/>
      <c r="SCW1891" s="20"/>
      <c r="SCX1891" s="20"/>
      <c r="SCY1891" s="20"/>
      <c r="SCZ1891" s="20"/>
      <c r="SDA1891" s="20"/>
      <c r="SDB1891" s="20"/>
      <c r="SDC1891" s="20"/>
      <c r="SDD1891" s="20"/>
      <c r="SDE1891" s="20"/>
      <c r="SDF1891" s="20"/>
      <c r="SDG1891" s="20"/>
      <c r="SDH1891" s="20"/>
      <c r="SDI1891" s="20"/>
      <c r="SDJ1891" s="20"/>
      <c r="SDK1891" s="20"/>
      <c r="SDL1891" s="20"/>
      <c r="SDM1891" s="20"/>
      <c r="SDN1891" s="20"/>
      <c r="SDO1891" s="20"/>
      <c r="SDP1891" s="20"/>
      <c r="SDQ1891" s="20"/>
      <c r="SDR1891" s="20"/>
      <c r="SDS1891" s="20"/>
      <c r="SDT1891" s="20"/>
      <c r="SDU1891" s="20"/>
      <c r="SDV1891" s="20"/>
      <c r="SDW1891" s="20"/>
      <c r="SDX1891" s="20"/>
      <c r="SDY1891" s="20"/>
      <c r="SDZ1891" s="20"/>
      <c r="SEA1891" s="20"/>
      <c r="SEB1891" s="20"/>
      <c r="SEC1891" s="20"/>
      <c r="SED1891" s="20"/>
      <c r="SEE1891" s="20"/>
      <c r="SEF1891" s="20"/>
      <c r="SEG1891" s="20"/>
      <c r="SEH1891" s="20"/>
      <c r="SEI1891" s="20"/>
      <c r="SEJ1891" s="20"/>
      <c r="SEK1891" s="20"/>
      <c r="SEL1891" s="20"/>
      <c r="SEM1891" s="20"/>
      <c r="SEN1891" s="20"/>
      <c r="SEO1891" s="20"/>
      <c r="SEP1891" s="20"/>
      <c r="SEQ1891" s="20"/>
      <c r="SER1891" s="20"/>
      <c r="SES1891" s="20"/>
      <c r="SET1891" s="20"/>
      <c r="SEU1891" s="20"/>
      <c r="SEV1891" s="20"/>
      <c r="SEW1891" s="20"/>
      <c r="SEX1891" s="20"/>
      <c r="SEY1891" s="20"/>
      <c r="SEZ1891" s="20"/>
      <c r="SFA1891" s="20"/>
      <c r="SFB1891" s="20"/>
      <c r="SFC1891" s="20"/>
      <c r="SFD1891" s="20"/>
      <c r="SFE1891" s="20"/>
      <c r="SFF1891" s="20"/>
      <c r="SFG1891" s="20"/>
      <c r="SFH1891" s="20"/>
      <c r="SFI1891" s="20"/>
      <c r="SFJ1891" s="20"/>
      <c r="SFK1891" s="20"/>
      <c r="SFL1891" s="20"/>
      <c r="SFM1891" s="20"/>
      <c r="SFN1891" s="20"/>
      <c r="SFO1891" s="20"/>
      <c r="SFP1891" s="20"/>
      <c r="SFQ1891" s="20"/>
      <c r="SFR1891" s="20"/>
      <c r="SFS1891" s="20"/>
      <c r="SFT1891" s="20"/>
      <c r="SFU1891" s="20"/>
      <c r="SFV1891" s="20"/>
      <c r="SFW1891" s="20"/>
      <c r="SFX1891" s="20"/>
      <c r="SFY1891" s="20"/>
      <c r="SFZ1891" s="20"/>
      <c r="SGA1891" s="20"/>
      <c r="SGB1891" s="20"/>
      <c r="SGC1891" s="20"/>
      <c r="SGD1891" s="20"/>
      <c r="SGE1891" s="20"/>
      <c r="SGF1891" s="20"/>
      <c r="SGG1891" s="20"/>
      <c r="SGH1891" s="20"/>
      <c r="SGI1891" s="20"/>
      <c r="SGJ1891" s="20"/>
      <c r="SGK1891" s="20"/>
      <c r="SGL1891" s="20"/>
      <c r="SGM1891" s="20"/>
      <c r="SGN1891" s="20"/>
      <c r="SGO1891" s="20"/>
      <c r="SGP1891" s="20"/>
      <c r="SGQ1891" s="20"/>
      <c r="SGR1891" s="20"/>
      <c r="SGS1891" s="20"/>
      <c r="SGT1891" s="20"/>
      <c r="SGU1891" s="20"/>
      <c r="SGV1891" s="20"/>
      <c r="SGW1891" s="20"/>
      <c r="SGX1891" s="20"/>
      <c r="SGY1891" s="20"/>
      <c r="SGZ1891" s="20"/>
      <c r="SHA1891" s="20"/>
      <c r="SHB1891" s="20"/>
      <c r="SHC1891" s="20"/>
      <c r="SHD1891" s="20"/>
      <c r="SHE1891" s="20"/>
      <c r="SHF1891" s="20"/>
      <c r="SHG1891" s="20"/>
      <c r="SHH1891" s="20"/>
      <c r="SHI1891" s="20"/>
      <c r="SHJ1891" s="20"/>
      <c r="SHK1891" s="20"/>
      <c r="SHL1891" s="20"/>
      <c r="SHM1891" s="20"/>
      <c r="SHN1891" s="20"/>
      <c r="SHO1891" s="20"/>
      <c r="SHP1891" s="20"/>
      <c r="SHQ1891" s="20"/>
      <c r="SHR1891" s="20"/>
      <c r="SHS1891" s="20"/>
      <c r="SHT1891" s="20"/>
      <c r="SHU1891" s="20"/>
      <c r="SHV1891" s="20"/>
      <c r="SHW1891" s="20"/>
      <c r="SHX1891" s="20"/>
      <c r="SHY1891" s="20"/>
      <c r="SHZ1891" s="20"/>
      <c r="SIA1891" s="20"/>
      <c r="SIB1891" s="20"/>
      <c r="SIC1891" s="20"/>
      <c r="SID1891" s="20"/>
      <c r="SIE1891" s="20"/>
      <c r="SIF1891" s="20"/>
      <c r="SIG1891" s="20"/>
      <c r="SIH1891" s="20"/>
      <c r="SII1891" s="20"/>
      <c r="SIJ1891" s="20"/>
      <c r="SIK1891" s="20"/>
      <c r="SIL1891" s="20"/>
      <c r="SIM1891" s="20"/>
      <c r="SIN1891" s="20"/>
      <c r="SIO1891" s="20"/>
      <c r="SIP1891" s="20"/>
      <c r="SIQ1891" s="20"/>
      <c r="SIR1891" s="20"/>
      <c r="SIS1891" s="20"/>
      <c r="SIT1891" s="20"/>
      <c r="SIU1891" s="20"/>
      <c r="SIV1891" s="20"/>
      <c r="SIW1891" s="20"/>
      <c r="SIX1891" s="20"/>
      <c r="SIY1891" s="20"/>
      <c r="SIZ1891" s="20"/>
      <c r="SJA1891" s="20"/>
      <c r="SJB1891" s="20"/>
      <c r="SJC1891" s="20"/>
      <c r="SJD1891" s="20"/>
      <c r="SJE1891" s="20"/>
      <c r="SJF1891" s="20"/>
      <c r="SJG1891" s="20"/>
      <c r="SJH1891" s="20"/>
      <c r="SJI1891" s="20"/>
      <c r="SJJ1891" s="20"/>
      <c r="SJK1891" s="20"/>
      <c r="SJL1891" s="20"/>
      <c r="SJM1891" s="20"/>
      <c r="SJN1891" s="20"/>
      <c r="SJO1891" s="20"/>
      <c r="SJP1891" s="20"/>
      <c r="SJQ1891" s="20"/>
      <c r="SJR1891" s="20"/>
      <c r="SJS1891" s="20"/>
      <c r="SJT1891" s="20"/>
      <c r="SJU1891" s="20"/>
      <c r="SJV1891" s="20"/>
      <c r="SJW1891" s="20"/>
      <c r="SJX1891" s="20"/>
      <c r="SJY1891" s="20"/>
      <c r="SJZ1891" s="20"/>
      <c r="SKA1891" s="20"/>
      <c r="SKB1891" s="20"/>
      <c r="SKC1891" s="20"/>
      <c r="SKD1891" s="20"/>
      <c r="SKE1891" s="20"/>
      <c r="SKF1891" s="20"/>
      <c r="SKG1891" s="20"/>
      <c r="SKH1891" s="20"/>
      <c r="SKI1891" s="20"/>
      <c r="SKJ1891" s="20"/>
      <c r="SKK1891" s="20"/>
      <c r="SKL1891" s="20"/>
      <c r="SKM1891" s="20"/>
      <c r="SKN1891" s="20"/>
      <c r="SKO1891" s="20"/>
      <c r="SKP1891" s="20"/>
      <c r="SKQ1891" s="20"/>
      <c r="SKR1891" s="20"/>
      <c r="SKS1891" s="20"/>
      <c r="SKT1891" s="20"/>
      <c r="SKU1891" s="20"/>
      <c r="SKV1891" s="20"/>
      <c r="SKW1891" s="20"/>
      <c r="SKX1891" s="20"/>
      <c r="SKY1891" s="20"/>
      <c r="SKZ1891" s="20"/>
      <c r="SLA1891" s="20"/>
      <c r="SLB1891" s="20"/>
      <c r="SLC1891" s="20"/>
      <c r="SLD1891" s="20"/>
      <c r="SLE1891" s="20"/>
      <c r="SLF1891" s="20"/>
      <c r="SLG1891" s="20"/>
      <c r="SLH1891" s="20"/>
      <c r="SLI1891" s="20"/>
      <c r="SLJ1891" s="20"/>
      <c r="SLK1891" s="20"/>
      <c r="SLL1891" s="20"/>
      <c r="SLM1891" s="20"/>
      <c r="SLN1891" s="20"/>
      <c r="SLO1891" s="20"/>
      <c r="SLP1891" s="20"/>
      <c r="SLQ1891" s="20"/>
      <c r="SLR1891" s="20"/>
      <c r="SLS1891" s="20"/>
      <c r="SLT1891" s="20"/>
      <c r="SLU1891" s="20"/>
      <c r="SLV1891" s="20"/>
      <c r="SLW1891" s="20"/>
      <c r="SLX1891" s="20"/>
      <c r="SLY1891" s="20"/>
      <c r="SLZ1891" s="20"/>
      <c r="SMA1891" s="20"/>
      <c r="SMB1891" s="20"/>
      <c r="SMC1891" s="20"/>
      <c r="SMD1891" s="20"/>
      <c r="SME1891" s="20"/>
      <c r="SMF1891" s="20"/>
      <c r="SMG1891" s="20"/>
      <c r="SMH1891" s="20"/>
      <c r="SMI1891" s="20"/>
      <c r="SMJ1891" s="20"/>
      <c r="SMK1891" s="20"/>
      <c r="SML1891" s="20"/>
      <c r="SMM1891" s="20"/>
      <c r="SMN1891" s="20"/>
      <c r="SMO1891" s="20"/>
      <c r="SMP1891" s="20"/>
      <c r="SMQ1891" s="20"/>
      <c r="SMR1891" s="20"/>
      <c r="SMS1891" s="20"/>
      <c r="SMT1891" s="20"/>
      <c r="SMU1891" s="20"/>
      <c r="SMV1891" s="20"/>
      <c r="SMW1891" s="20"/>
      <c r="SMX1891" s="20"/>
      <c r="SMY1891" s="20"/>
      <c r="SMZ1891" s="20"/>
      <c r="SNA1891" s="20"/>
      <c r="SNB1891" s="20"/>
      <c r="SNC1891" s="20"/>
      <c r="SND1891" s="20"/>
      <c r="SNE1891" s="20"/>
      <c r="SNF1891" s="20"/>
      <c r="SNG1891" s="20"/>
      <c r="SNH1891" s="20"/>
      <c r="SNI1891" s="20"/>
      <c r="SNJ1891" s="20"/>
      <c r="SNK1891" s="20"/>
      <c r="SNL1891" s="20"/>
      <c r="SNM1891" s="20"/>
      <c r="SNN1891" s="20"/>
      <c r="SNO1891" s="20"/>
      <c r="SNP1891" s="20"/>
      <c r="SNQ1891" s="20"/>
      <c r="SNR1891" s="20"/>
      <c r="SNS1891" s="20"/>
      <c r="SNT1891" s="20"/>
      <c r="SNU1891" s="20"/>
      <c r="SNV1891" s="20"/>
      <c r="SNW1891" s="20"/>
      <c r="SNX1891" s="20"/>
      <c r="SNY1891" s="20"/>
      <c r="SNZ1891" s="20"/>
      <c r="SOA1891" s="20"/>
      <c r="SOB1891" s="20"/>
      <c r="SOC1891" s="20"/>
      <c r="SOD1891" s="20"/>
      <c r="SOE1891" s="20"/>
      <c r="SOF1891" s="20"/>
      <c r="SOG1891" s="20"/>
      <c r="SOH1891" s="20"/>
      <c r="SOI1891" s="20"/>
      <c r="SOJ1891" s="20"/>
      <c r="SOK1891" s="20"/>
      <c r="SOL1891" s="20"/>
      <c r="SOM1891" s="20"/>
      <c r="SON1891" s="20"/>
      <c r="SOO1891" s="20"/>
      <c r="SOP1891" s="20"/>
      <c r="SOQ1891" s="20"/>
      <c r="SOR1891" s="20"/>
      <c r="SOS1891" s="20"/>
      <c r="SOT1891" s="20"/>
      <c r="SOU1891" s="20"/>
      <c r="SOV1891" s="20"/>
      <c r="SOW1891" s="20"/>
      <c r="SOX1891" s="20"/>
      <c r="SOY1891" s="20"/>
      <c r="SOZ1891" s="20"/>
      <c r="SPA1891" s="20"/>
      <c r="SPB1891" s="20"/>
      <c r="SPC1891" s="20"/>
      <c r="SPD1891" s="20"/>
      <c r="SPE1891" s="20"/>
      <c r="SPF1891" s="20"/>
      <c r="SPG1891" s="20"/>
      <c r="SPH1891" s="20"/>
      <c r="SPI1891" s="20"/>
      <c r="SPJ1891" s="20"/>
      <c r="SPK1891" s="20"/>
      <c r="SPL1891" s="20"/>
      <c r="SPM1891" s="20"/>
      <c r="SPN1891" s="20"/>
      <c r="SPO1891" s="20"/>
      <c r="SPP1891" s="20"/>
      <c r="SPQ1891" s="20"/>
      <c r="SPR1891" s="20"/>
      <c r="SPS1891" s="20"/>
      <c r="SPT1891" s="20"/>
      <c r="SPU1891" s="20"/>
      <c r="SPV1891" s="20"/>
      <c r="SPW1891" s="20"/>
      <c r="SPX1891" s="20"/>
      <c r="SPY1891" s="20"/>
      <c r="SPZ1891" s="20"/>
      <c r="SQA1891" s="20"/>
      <c r="SQB1891" s="20"/>
      <c r="SQC1891" s="20"/>
      <c r="SQD1891" s="20"/>
      <c r="SQE1891" s="20"/>
      <c r="SQF1891" s="20"/>
      <c r="SQG1891" s="20"/>
      <c r="SQH1891" s="20"/>
      <c r="SQI1891" s="20"/>
      <c r="SQJ1891" s="20"/>
      <c r="SQK1891" s="20"/>
      <c r="SQL1891" s="20"/>
      <c r="SQM1891" s="20"/>
      <c r="SQN1891" s="20"/>
      <c r="SQO1891" s="20"/>
      <c r="SQP1891" s="20"/>
      <c r="SQQ1891" s="20"/>
      <c r="SQR1891" s="20"/>
      <c r="SQS1891" s="20"/>
      <c r="SQT1891" s="20"/>
      <c r="SQU1891" s="20"/>
      <c r="SQV1891" s="20"/>
      <c r="SQW1891" s="20"/>
      <c r="SQX1891" s="20"/>
      <c r="SQY1891" s="20"/>
      <c r="SQZ1891" s="20"/>
      <c r="SRA1891" s="20"/>
      <c r="SRB1891" s="20"/>
      <c r="SRC1891" s="20"/>
      <c r="SRD1891" s="20"/>
      <c r="SRE1891" s="20"/>
      <c r="SRF1891" s="20"/>
      <c r="SRG1891" s="20"/>
      <c r="SRH1891" s="20"/>
      <c r="SRI1891" s="20"/>
      <c r="SRJ1891" s="20"/>
      <c r="SRK1891" s="20"/>
      <c r="SRL1891" s="20"/>
      <c r="SRM1891" s="20"/>
      <c r="SRN1891" s="20"/>
      <c r="SRO1891" s="20"/>
      <c r="SRP1891" s="20"/>
      <c r="SRQ1891" s="20"/>
      <c r="SRR1891" s="20"/>
      <c r="SRS1891" s="20"/>
      <c r="SRT1891" s="20"/>
      <c r="SRU1891" s="20"/>
      <c r="SRV1891" s="20"/>
      <c r="SRW1891" s="20"/>
      <c r="SRX1891" s="20"/>
      <c r="SRY1891" s="20"/>
      <c r="SRZ1891" s="20"/>
      <c r="SSA1891" s="20"/>
      <c r="SSB1891" s="20"/>
      <c r="SSC1891" s="20"/>
      <c r="SSD1891" s="20"/>
      <c r="SSE1891" s="20"/>
      <c r="SSF1891" s="20"/>
      <c r="SSG1891" s="20"/>
      <c r="SSH1891" s="20"/>
      <c r="SSI1891" s="20"/>
      <c r="SSJ1891" s="20"/>
      <c r="SSK1891" s="20"/>
      <c r="SSL1891" s="20"/>
      <c r="SSM1891" s="20"/>
      <c r="SSN1891" s="20"/>
      <c r="SSO1891" s="20"/>
      <c r="SSP1891" s="20"/>
      <c r="SSQ1891" s="20"/>
      <c r="SSR1891" s="20"/>
      <c r="SSS1891" s="20"/>
      <c r="SST1891" s="20"/>
      <c r="SSU1891" s="20"/>
      <c r="SSV1891" s="20"/>
      <c r="SSW1891" s="20"/>
      <c r="SSX1891" s="20"/>
      <c r="SSY1891" s="20"/>
      <c r="SSZ1891" s="20"/>
      <c r="STA1891" s="20"/>
      <c r="STB1891" s="20"/>
      <c r="STC1891" s="20"/>
      <c r="STD1891" s="20"/>
      <c r="STE1891" s="20"/>
      <c r="STF1891" s="20"/>
      <c r="STG1891" s="20"/>
      <c r="STH1891" s="20"/>
      <c r="STI1891" s="20"/>
      <c r="STJ1891" s="20"/>
      <c r="STK1891" s="20"/>
      <c r="STL1891" s="20"/>
      <c r="STM1891" s="20"/>
      <c r="STN1891" s="20"/>
      <c r="STO1891" s="20"/>
      <c r="STP1891" s="20"/>
      <c r="STQ1891" s="20"/>
      <c r="STR1891" s="20"/>
      <c r="STS1891" s="20"/>
      <c r="STT1891" s="20"/>
      <c r="STU1891" s="20"/>
      <c r="STV1891" s="20"/>
      <c r="STW1891" s="20"/>
      <c r="STX1891" s="20"/>
      <c r="STY1891" s="20"/>
      <c r="STZ1891" s="20"/>
      <c r="SUA1891" s="20"/>
      <c r="SUB1891" s="20"/>
      <c r="SUC1891" s="20"/>
      <c r="SUD1891" s="20"/>
      <c r="SUE1891" s="20"/>
      <c r="SUF1891" s="20"/>
      <c r="SUG1891" s="20"/>
      <c r="SUH1891" s="20"/>
      <c r="SUI1891" s="20"/>
      <c r="SUJ1891" s="20"/>
      <c r="SUK1891" s="20"/>
      <c r="SUL1891" s="20"/>
      <c r="SUM1891" s="20"/>
      <c r="SUN1891" s="20"/>
      <c r="SUO1891" s="20"/>
      <c r="SUP1891" s="20"/>
      <c r="SUQ1891" s="20"/>
      <c r="SUR1891" s="20"/>
      <c r="SUS1891" s="20"/>
      <c r="SUT1891" s="20"/>
      <c r="SUU1891" s="20"/>
      <c r="SUV1891" s="20"/>
      <c r="SUW1891" s="20"/>
      <c r="SUX1891" s="20"/>
      <c r="SUY1891" s="20"/>
      <c r="SUZ1891" s="20"/>
      <c r="SVA1891" s="20"/>
      <c r="SVB1891" s="20"/>
      <c r="SVC1891" s="20"/>
      <c r="SVD1891" s="20"/>
      <c r="SVE1891" s="20"/>
      <c r="SVF1891" s="20"/>
      <c r="SVG1891" s="20"/>
      <c r="SVH1891" s="20"/>
      <c r="SVI1891" s="20"/>
      <c r="SVJ1891" s="20"/>
      <c r="SVK1891" s="20"/>
      <c r="SVL1891" s="20"/>
      <c r="SVM1891" s="20"/>
      <c r="SVN1891" s="20"/>
      <c r="SVO1891" s="20"/>
      <c r="SVP1891" s="20"/>
      <c r="SVQ1891" s="20"/>
      <c r="SVR1891" s="20"/>
      <c r="SVS1891" s="20"/>
      <c r="SVT1891" s="20"/>
      <c r="SVU1891" s="20"/>
      <c r="SVV1891" s="20"/>
      <c r="SVW1891" s="20"/>
      <c r="SVX1891" s="20"/>
      <c r="SVY1891" s="20"/>
      <c r="SVZ1891" s="20"/>
      <c r="SWA1891" s="20"/>
      <c r="SWB1891" s="20"/>
      <c r="SWC1891" s="20"/>
      <c r="SWD1891" s="20"/>
      <c r="SWE1891" s="20"/>
      <c r="SWF1891" s="20"/>
      <c r="SWG1891" s="20"/>
      <c r="SWH1891" s="20"/>
      <c r="SWI1891" s="20"/>
      <c r="SWJ1891" s="20"/>
      <c r="SWK1891" s="20"/>
      <c r="SWL1891" s="20"/>
      <c r="SWM1891" s="20"/>
      <c r="SWN1891" s="20"/>
      <c r="SWO1891" s="20"/>
      <c r="SWP1891" s="20"/>
      <c r="SWQ1891" s="20"/>
      <c r="SWR1891" s="20"/>
      <c r="SWS1891" s="20"/>
      <c r="SWT1891" s="20"/>
      <c r="SWU1891" s="20"/>
      <c r="SWV1891" s="20"/>
      <c r="SWW1891" s="20"/>
      <c r="SWX1891" s="20"/>
      <c r="SWY1891" s="20"/>
      <c r="SWZ1891" s="20"/>
      <c r="SXA1891" s="20"/>
      <c r="SXB1891" s="20"/>
      <c r="SXC1891" s="20"/>
      <c r="SXD1891" s="20"/>
      <c r="SXE1891" s="20"/>
      <c r="SXF1891" s="20"/>
      <c r="SXG1891" s="20"/>
      <c r="SXH1891" s="20"/>
      <c r="SXI1891" s="20"/>
      <c r="SXJ1891" s="20"/>
      <c r="SXK1891" s="20"/>
      <c r="SXL1891" s="20"/>
      <c r="SXM1891" s="20"/>
      <c r="SXN1891" s="20"/>
      <c r="SXO1891" s="20"/>
      <c r="SXP1891" s="20"/>
      <c r="SXQ1891" s="20"/>
      <c r="SXR1891" s="20"/>
      <c r="SXS1891" s="20"/>
      <c r="SXT1891" s="20"/>
      <c r="SXU1891" s="20"/>
      <c r="SXV1891" s="20"/>
      <c r="SXW1891" s="20"/>
      <c r="SXX1891" s="20"/>
      <c r="SXY1891" s="20"/>
      <c r="SXZ1891" s="20"/>
      <c r="SYA1891" s="20"/>
      <c r="SYB1891" s="20"/>
      <c r="SYC1891" s="20"/>
      <c r="SYD1891" s="20"/>
      <c r="SYE1891" s="20"/>
      <c r="SYF1891" s="20"/>
      <c r="SYG1891" s="20"/>
      <c r="SYH1891" s="20"/>
      <c r="SYI1891" s="20"/>
      <c r="SYJ1891" s="20"/>
      <c r="SYK1891" s="20"/>
      <c r="SYL1891" s="20"/>
      <c r="SYM1891" s="20"/>
      <c r="SYN1891" s="20"/>
      <c r="SYO1891" s="20"/>
      <c r="SYP1891" s="20"/>
      <c r="SYQ1891" s="20"/>
      <c r="SYR1891" s="20"/>
      <c r="SYS1891" s="20"/>
      <c r="SYT1891" s="20"/>
      <c r="SYU1891" s="20"/>
      <c r="SYV1891" s="20"/>
      <c r="SYW1891" s="20"/>
      <c r="SYX1891" s="20"/>
      <c r="SYY1891" s="20"/>
      <c r="SYZ1891" s="20"/>
      <c r="SZA1891" s="20"/>
      <c r="SZB1891" s="20"/>
      <c r="SZC1891" s="20"/>
      <c r="SZD1891" s="20"/>
      <c r="SZE1891" s="20"/>
      <c r="SZF1891" s="20"/>
      <c r="SZG1891" s="20"/>
      <c r="SZH1891" s="20"/>
      <c r="SZI1891" s="20"/>
      <c r="SZJ1891" s="20"/>
      <c r="SZK1891" s="20"/>
      <c r="SZL1891" s="20"/>
      <c r="SZM1891" s="20"/>
      <c r="SZN1891" s="20"/>
      <c r="SZO1891" s="20"/>
      <c r="SZP1891" s="20"/>
      <c r="SZQ1891" s="20"/>
      <c r="SZR1891" s="20"/>
      <c r="SZS1891" s="20"/>
      <c r="SZT1891" s="20"/>
      <c r="SZU1891" s="20"/>
      <c r="SZV1891" s="20"/>
      <c r="SZW1891" s="20"/>
      <c r="SZX1891" s="20"/>
      <c r="SZY1891" s="20"/>
      <c r="SZZ1891" s="20"/>
      <c r="TAA1891" s="20"/>
      <c r="TAB1891" s="20"/>
      <c r="TAC1891" s="20"/>
      <c r="TAD1891" s="20"/>
      <c r="TAE1891" s="20"/>
      <c r="TAF1891" s="20"/>
      <c r="TAG1891" s="20"/>
      <c r="TAH1891" s="20"/>
      <c r="TAI1891" s="20"/>
      <c r="TAJ1891" s="20"/>
      <c r="TAK1891" s="20"/>
      <c r="TAL1891" s="20"/>
      <c r="TAM1891" s="20"/>
      <c r="TAN1891" s="20"/>
      <c r="TAO1891" s="20"/>
      <c r="TAP1891" s="20"/>
      <c r="TAQ1891" s="20"/>
      <c r="TAR1891" s="20"/>
      <c r="TAS1891" s="20"/>
      <c r="TAT1891" s="20"/>
      <c r="TAU1891" s="20"/>
      <c r="TAV1891" s="20"/>
      <c r="TAW1891" s="20"/>
      <c r="TAX1891" s="20"/>
      <c r="TAY1891" s="20"/>
      <c r="TAZ1891" s="20"/>
      <c r="TBA1891" s="20"/>
      <c r="TBB1891" s="20"/>
      <c r="TBC1891" s="20"/>
      <c r="TBD1891" s="20"/>
      <c r="TBE1891" s="20"/>
      <c r="TBF1891" s="20"/>
      <c r="TBG1891" s="20"/>
      <c r="TBH1891" s="20"/>
      <c r="TBI1891" s="20"/>
      <c r="TBJ1891" s="20"/>
      <c r="TBK1891" s="20"/>
      <c r="TBL1891" s="20"/>
      <c r="TBM1891" s="20"/>
      <c r="TBN1891" s="20"/>
      <c r="TBO1891" s="20"/>
      <c r="TBP1891" s="20"/>
      <c r="TBQ1891" s="20"/>
      <c r="TBR1891" s="20"/>
      <c r="TBS1891" s="20"/>
      <c r="TBT1891" s="20"/>
      <c r="TBU1891" s="20"/>
      <c r="TBV1891" s="20"/>
      <c r="TBW1891" s="20"/>
      <c r="TBX1891" s="20"/>
      <c r="TBY1891" s="20"/>
      <c r="TBZ1891" s="20"/>
      <c r="TCA1891" s="20"/>
      <c r="TCB1891" s="20"/>
      <c r="TCC1891" s="20"/>
      <c r="TCD1891" s="20"/>
      <c r="TCE1891" s="20"/>
      <c r="TCF1891" s="20"/>
      <c r="TCG1891" s="20"/>
      <c r="TCH1891" s="20"/>
      <c r="TCI1891" s="20"/>
      <c r="TCJ1891" s="20"/>
      <c r="TCK1891" s="20"/>
      <c r="TCL1891" s="20"/>
      <c r="TCM1891" s="20"/>
      <c r="TCN1891" s="20"/>
      <c r="TCO1891" s="20"/>
      <c r="TCP1891" s="20"/>
      <c r="TCQ1891" s="20"/>
      <c r="TCR1891" s="20"/>
      <c r="TCS1891" s="20"/>
      <c r="TCT1891" s="20"/>
      <c r="TCU1891" s="20"/>
      <c r="TCV1891" s="20"/>
      <c r="TCW1891" s="20"/>
      <c r="TCX1891" s="20"/>
      <c r="TCY1891" s="20"/>
      <c r="TCZ1891" s="20"/>
      <c r="TDA1891" s="20"/>
      <c r="TDB1891" s="20"/>
      <c r="TDC1891" s="20"/>
      <c r="TDD1891" s="20"/>
      <c r="TDE1891" s="20"/>
      <c r="TDF1891" s="20"/>
      <c r="TDG1891" s="20"/>
      <c r="TDH1891" s="20"/>
      <c r="TDI1891" s="20"/>
      <c r="TDJ1891" s="20"/>
      <c r="TDK1891" s="20"/>
      <c r="TDL1891" s="20"/>
      <c r="TDM1891" s="20"/>
      <c r="TDN1891" s="20"/>
      <c r="TDO1891" s="20"/>
      <c r="TDP1891" s="20"/>
      <c r="TDQ1891" s="20"/>
      <c r="TDR1891" s="20"/>
      <c r="TDS1891" s="20"/>
      <c r="TDT1891" s="20"/>
      <c r="TDU1891" s="20"/>
      <c r="TDV1891" s="20"/>
      <c r="TDW1891" s="20"/>
      <c r="TDX1891" s="20"/>
      <c r="TDY1891" s="20"/>
      <c r="TDZ1891" s="20"/>
      <c r="TEA1891" s="20"/>
      <c r="TEB1891" s="20"/>
      <c r="TEC1891" s="20"/>
      <c r="TED1891" s="20"/>
      <c r="TEE1891" s="20"/>
      <c r="TEF1891" s="20"/>
      <c r="TEG1891" s="20"/>
      <c r="TEH1891" s="20"/>
      <c r="TEI1891" s="20"/>
      <c r="TEJ1891" s="20"/>
      <c r="TEK1891" s="20"/>
      <c r="TEL1891" s="20"/>
      <c r="TEM1891" s="20"/>
      <c r="TEN1891" s="20"/>
      <c r="TEO1891" s="20"/>
      <c r="TEP1891" s="20"/>
      <c r="TEQ1891" s="20"/>
      <c r="TER1891" s="20"/>
      <c r="TES1891" s="20"/>
      <c r="TET1891" s="20"/>
      <c r="TEU1891" s="20"/>
      <c r="TEV1891" s="20"/>
      <c r="TEW1891" s="20"/>
      <c r="TEX1891" s="20"/>
      <c r="TEY1891" s="20"/>
      <c r="TEZ1891" s="20"/>
      <c r="TFA1891" s="20"/>
      <c r="TFB1891" s="20"/>
      <c r="TFC1891" s="20"/>
      <c r="TFD1891" s="20"/>
      <c r="TFE1891" s="20"/>
      <c r="TFF1891" s="20"/>
      <c r="TFG1891" s="20"/>
      <c r="TFH1891" s="20"/>
      <c r="TFI1891" s="20"/>
      <c r="TFJ1891" s="20"/>
      <c r="TFK1891" s="20"/>
      <c r="TFL1891" s="20"/>
      <c r="TFM1891" s="20"/>
      <c r="TFN1891" s="20"/>
      <c r="TFO1891" s="20"/>
      <c r="TFP1891" s="20"/>
      <c r="TFQ1891" s="20"/>
      <c r="TFR1891" s="20"/>
      <c r="TFS1891" s="20"/>
      <c r="TFT1891" s="20"/>
      <c r="TFU1891" s="20"/>
      <c r="TFV1891" s="20"/>
      <c r="TFW1891" s="20"/>
      <c r="TFX1891" s="20"/>
      <c r="TFY1891" s="20"/>
      <c r="TFZ1891" s="20"/>
      <c r="TGA1891" s="20"/>
      <c r="TGB1891" s="20"/>
      <c r="TGC1891" s="20"/>
      <c r="TGD1891" s="20"/>
      <c r="TGE1891" s="20"/>
      <c r="TGF1891" s="20"/>
      <c r="TGG1891" s="20"/>
      <c r="TGH1891" s="20"/>
      <c r="TGI1891" s="20"/>
      <c r="TGJ1891" s="20"/>
      <c r="TGK1891" s="20"/>
      <c r="TGL1891" s="20"/>
      <c r="TGM1891" s="20"/>
      <c r="TGN1891" s="20"/>
      <c r="TGO1891" s="20"/>
      <c r="TGP1891" s="20"/>
      <c r="TGQ1891" s="20"/>
      <c r="TGR1891" s="20"/>
      <c r="TGS1891" s="20"/>
      <c r="TGT1891" s="20"/>
      <c r="TGU1891" s="20"/>
      <c r="TGV1891" s="20"/>
      <c r="TGW1891" s="20"/>
      <c r="TGX1891" s="20"/>
      <c r="TGY1891" s="20"/>
      <c r="TGZ1891" s="20"/>
      <c r="THA1891" s="20"/>
      <c r="THB1891" s="20"/>
      <c r="THC1891" s="20"/>
      <c r="THD1891" s="20"/>
      <c r="THE1891" s="20"/>
      <c r="THF1891" s="20"/>
      <c r="THG1891" s="20"/>
      <c r="THH1891" s="20"/>
      <c r="THI1891" s="20"/>
      <c r="THJ1891" s="20"/>
      <c r="THK1891" s="20"/>
      <c r="THL1891" s="20"/>
      <c r="THM1891" s="20"/>
      <c r="THN1891" s="20"/>
      <c r="THO1891" s="20"/>
      <c r="THP1891" s="20"/>
      <c r="THQ1891" s="20"/>
      <c r="THR1891" s="20"/>
      <c r="THS1891" s="20"/>
      <c r="THT1891" s="20"/>
      <c r="THU1891" s="20"/>
      <c r="THV1891" s="20"/>
      <c r="THW1891" s="20"/>
      <c r="THX1891" s="20"/>
      <c r="THY1891" s="20"/>
      <c r="THZ1891" s="20"/>
      <c r="TIA1891" s="20"/>
      <c r="TIB1891" s="20"/>
      <c r="TIC1891" s="20"/>
      <c r="TID1891" s="20"/>
      <c r="TIE1891" s="20"/>
      <c r="TIF1891" s="20"/>
      <c r="TIG1891" s="20"/>
      <c r="TIH1891" s="20"/>
      <c r="TII1891" s="20"/>
      <c r="TIJ1891" s="20"/>
      <c r="TIK1891" s="20"/>
      <c r="TIL1891" s="20"/>
      <c r="TIM1891" s="20"/>
      <c r="TIN1891" s="20"/>
      <c r="TIO1891" s="20"/>
      <c r="TIP1891" s="20"/>
      <c r="TIQ1891" s="20"/>
      <c r="TIR1891" s="20"/>
      <c r="TIS1891" s="20"/>
      <c r="TIT1891" s="20"/>
      <c r="TIU1891" s="20"/>
      <c r="TIV1891" s="20"/>
      <c r="TIW1891" s="20"/>
      <c r="TIX1891" s="20"/>
      <c r="TIY1891" s="20"/>
      <c r="TIZ1891" s="20"/>
      <c r="TJA1891" s="20"/>
      <c r="TJB1891" s="20"/>
      <c r="TJC1891" s="20"/>
      <c r="TJD1891" s="20"/>
      <c r="TJE1891" s="20"/>
      <c r="TJF1891" s="20"/>
      <c r="TJG1891" s="20"/>
      <c r="TJH1891" s="20"/>
      <c r="TJI1891" s="20"/>
      <c r="TJJ1891" s="20"/>
      <c r="TJK1891" s="20"/>
      <c r="TJL1891" s="20"/>
      <c r="TJM1891" s="20"/>
      <c r="TJN1891" s="20"/>
      <c r="TJO1891" s="20"/>
      <c r="TJP1891" s="20"/>
      <c r="TJQ1891" s="20"/>
      <c r="TJR1891" s="20"/>
      <c r="TJS1891" s="20"/>
      <c r="TJT1891" s="20"/>
      <c r="TJU1891" s="20"/>
      <c r="TJV1891" s="20"/>
      <c r="TJW1891" s="20"/>
      <c r="TJX1891" s="20"/>
      <c r="TJY1891" s="20"/>
      <c r="TJZ1891" s="20"/>
      <c r="TKA1891" s="20"/>
      <c r="TKB1891" s="20"/>
      <c r="TKC1891" s="20"/>
      <c r="TKD1891" s="20"/>
      <c r="TKE1891" s="20"/>
      <c r="TKF1891" s="20"/>
      <c r="TKG1891" s="20"/>
      <c r="TKH1891" s="20"/>
      <c r="TKI1891" s="20"/>
      <c r="TKJ1891" s="20"/>
      <c r="TKK1891" s="20"/>
      <c r="TKL1891" s="20"/>
      <c r="TKM1891" s="20"/>
      <c r="TKN1891" s="20"/>
      <c r="TKO1891" s="20"/>
      <c r="TKP1891" s="20"/>
      <c r="TKQ1891" s="20"/>
      <c r="TKR1891" s="20"/>
      <c r="TKS1891" s="20"/>
      <c r="TKT1891" s="20"/>
      <c r="TKU1891" s="20"/>
      <c r="TKV1891" s="20"/>
      <c r="TKW1891" s="20"/>
      <c r="TKX1891" s="20"/>
      <c r="TKY1891" s="20"/>
      <c r="TKZ1891" s="20"/>
      <c r="TLA1891" s="20"/>
      <c r="TLB1891" s="20"/>
      <c r="TLC1891" s="20"/>
      <c r="TLD1891" s="20"/>
      <c r="TLE1891" s="20"/>
      <c r="TLF1891" s="20"/>
      <c r="TLG1891" s="20"/>
      <c r="TLH1891" s="20"/>
      <c r="TLI1891" s="20"/>
      <c r="TLJ1891" s="20"/>
      <c r="TLK1891" s="20"/>
      <c r="TLL1891" s="20"/>
      <c r="TLM1891" s="20"/>
      <c r="TLN1891" s="20"/>
      <c r="TLO1891" s="20"/>
      <c r="TLP1891" s="20"/>
      <c r="TLQ1891" s="20"/>
      <c r="TLR1891" s="20"/>
      <c r="TLS1891" s="20"/>
      <c r="TLT1891" s="20"/>
      <c r="TLU1891" s="20"/>
      <c r="TLV1891" s="20"/>
      <c r="TLW1891" s="20"/>
      <c r="TLX1891" s="20"/>
      <c r="TLY1891" s="20"/>
      <c r="TLZ1891" s="20"/>
      <c r="TMA1891" s="20"/>
      <c r="TMB1891" s="20"/>
      <c r="TMC1891" s="20"/>
      <c r="TMD1891" s="20"/>
      <c r="TME1891" s="20"/>
      <c r="TMF1891" s="20"/>
      <c r="TMG1891" s="20"/>
      <c r="TMH1891" s="20"/>
      <c r="TMI1891" s="20"/>
      <c r="TMJ1891" s="20"/>
      <c r="TMK1891" s="20"/>
      <c r="TML1891" s="20"/>
      <c r="TMM1891" s="20"/>
      <c r="TMN1891" s="20"/>
      <c r="TMO1891" s="20"/>
      <c r="TMP1891" s="20"/>
      <c r="TMQ1891" s="20"/>
      <c r="TMR1891" s="20"/>
      <c r="TMS1891" s="20"/>
      <c r="TMT1891" s="20"/>
      <c r="TMU1891" s="20"/>
      <c r="TMV1891" s="20"/>
      <c r="TMW1891" s="20"/>
      <c r="TMX1891" s="20"/>
      <c r="TMY1891" s="20"/>
      <c r="TMZ1891" s="20"/>
      <c r="TNA1891" s="20"/>
      <c r="TNB1891" s="20"/>
      <c r="TNC1891" s="20"/>
      <c r="TND1891" s="20"/>
      <c r="TNE1891" s="20"/>
      <c r="TNF1891" s="20"/>
      <c r="TNG1891" s="20"/>
      <c r="TNH1891" s="20"/>
      <c r="TNI1891" s="20"/>
      <c r="TNJ1891" s="20"/>
      <c r="TNK1891" s="20"/>
      <c r="TNL1891" s="20"/>
      <c r="TNM1891" s="20"/>
      <c r="TNN1891" s="20"/>
      <c r="TNO1891" s="20"/>
      <c r="TNP1891" s="20"/>
      <c r="TNQ1891" s="20"/>
      <c r="TNR1891" s="20"/>
      <c r="TNS1891" s="20"/>
      <c r="TNT1891" s="20"/>
      <c r="TNU1891" s="20"/>
      <c r="TNV1891" s="20"/>
      <c r="TNW1891" s="20"/>
      <c r="TNX1891" s="20"/>
      <c r="TNY1891" s="20"/>
      <c r="TNZ1891" s="20"/>
      <c r="TOA1891" s="20"/>
      <c r="TOB1891" s="20"/>
      <c r="TOC1891" s="20"/>
      <c r="TOD1891" s="20"/>
      <c r="TOE1891" s="20"/>
      <c r="TOF1891" s="20"/>
      <c r="TOG1891" s="20"/>
      <c r="TOH1891" s="20"/>
      <c r="TOI1891" s="20"/>
      <c r="TOJ1891" s="20"/>
      <c r="TOK1891" s="20"/>
      <c r="TOL1891" s="20"/>
      <c r="TOM1891" s="20"/>
      <c r="TON1891" s="20"/>
      <c r="TOO1891" s="20"/>
      <c r="TOP1891" s="20"/>
      <c r="TOQ1891" s="20"/>
      <c r="TOR1891" s="20"/>
      <c r="TOS1891" s="20"/>
      <c r="TOT1891" s="20"/>
      <c r="TOU1891" s="20"/>
      <c r="TOV1891" s="20"/>
      <c r="TOW1891" s="20"/>
      <c r="TOX1891" s="20"/>
      <c r="TOY1891" s="20"/>
      <c r="TOZ1891" s="20"/>
      <c r="TPA1891" s="20"/>
      <c r="TPB1891" s="20"/>
      <c r="TPC1891" s="20"/>
      <c r="TPD1891" s="20"/>
      <c r="TPE1891" s="20"/>
      <c r="TPF1891" s="20"/>
      <c r="TPG1891" s="20"/>
      <c r="TPH1891" s="20"/>
      <c r="TPI1891" s="20"/>
      <c r="TPJ1891" s="20"/>
      <c r="TPK1891" s="20"/>
      <c r="TPL1891" s="20"/>
      <c r="TPM1891" s="20"/>
      <c r="TPN1891" s="20"/>
      <c r="TPO1891" s="20"/>
      <c r="TPP1891" s="20"/>
      <c r="TPQ1891" s="20"/>
      <c r="TPR1891" s="20"/>
      <c r="TPS1891" s="20"/>
      <c r="TPT1891" s="20"/>
      <c r="TPU1891" s="20"/>
      <c r="TPV1891" s="20"/>
      <c r="TPW1891" s="20"/>
      <c r="TPX1891" s="20"/>
      <c r="TPY1891" s="20"/>
      <c r="TPZ1891" s="20"/>
      <c r="TQA1891" s="20"/>
      <c r="TQB1891" s="20"/>
      <c r="TQC1891" s="20"/>
      <c r="TQD1891" s="20"/>
      <c r="TQE1891" s="20"/>
      <c r="TQF1891" s="20"/>
      <c r="TQG1891" s="20"/>
      <c r="TQH1891" s="20"/>
      <c r="TQI1891" s="20"/>
      <c r="TQJ1891" s="20"/>
      <c r="TQK1891" s="20"/>
      <c r="TQL1891" s="20"/>
      <c r="TQM1891" s="20"/>
      <c r="TQN1891" s="20"/>
      <c r="TQO1891" s="20"/>
      <c r="TQP1891" s="20"/>
      <c r="TQQ1891" s="20"/>
      <c r="TQR1891" s="20"/>
      <c r="TQS1891" s="20"/>
      <c r="TQT1891" s="20"/>
      <c r="TQU1891" s="20"/>
      <c r="TQV1891" s="20"/>
      <c r="TQW1891" s="20"/>
      <c r="TQX1891" s="20"/>
      <c r="TQY1891" s="20"/>
      <c r="TQZ1891" s="20"/>
      <c r="TRA1891" s="20"/>
      <c r="TRB1891" s="20"/>
      <c r="TRC1891" s="20"/>
      <c r="TRD1891" s="20"/>
      <c r="TRE1891" s="20"/>
      <c r="TRF1891" s="20"/>
      <c r="TRG1891" s="20"/>
      <c r="TRH1891" s="20"/>
      <c r="TRI1891" s="20"/>
      <c r="TRJ1891" s="20"/>
      <c r="TRK1891" s="20"/>
      <c r="TRL1891" s="20"/>
      <c r="TRM1891" s="20"/>
      <c r="TRN1891" s="20"/>
      <c r="TRO1891" s="20"/>
      <c r="TRP1891" s="20"/>
      <c r="TRQ1891" s="20"/>
      <c r="TRR1891" s="20"/>
      <c r="TRS1891" s="20"/>
      <c r="TRT1891" s="20"/>
      <c r="TRU1891" s="20"/>
      <c r="TRV1891" s="20"/>
      <c r="TRW1891" s="20"/>
      <c r="TRX1891" s="20"/>
      <c r="TRY1891" s="20"/>
      <c r="TRZ1891" s="20"/>
      <c r="TSA1891" s="20"/>
      <c r="TSB1891" s="20"/>
      <c r="TSC1891" s="20"/>
      <c r="TSD1891" s="20"/>
      <c r="TSE1891" s="20"/>
      <c r="TSF1891" s="20"/>
      <c r="TSG1891" s="20"/>
      <c r="TSH1891" s="20"/>
      <c r="TSI1891" s="20"/>
      <c r="TSJ1891" s="20"/>
      <c r="TSK1891" s="20"/>
      <c r="TSL1891" s="20"/>
      <c r="TSM1891" s="20"/>
      <c r="TSN1891" s="20"/>
      <c r="TSO1891" s="20"/>
      <c r="TSP1891" s="20"/>
      <c r="TSQ1891" s="20"/>
      <c r="TSR1891" s="20"/>
      <c r="TSS1891" s="20"/>
      <c r="TST1891" s="20"/>
      <c r="TSU1891" s="20"/>
      <c r="TSV1891" s="20"/>
      <c r="TSW1891" s="20"/>
      <c r="TSX1891" s="20"/>
      <c r="TSY1891" s="20"/>
      <c r="TSZ1891" s="20"/>
      <c r="TTA1891" s="20"/>
      <c r="TTB1891" s="20"/>
      <c r="TTC1891" s="20"/>
      <c r="TTD1891" s="20"/>
      <c r="TTE1891" s="20"/>
      <c r="TTF1891" s="20"/>
      <c r="TTG1891" s="20"/>
      <c r="TTH1891" s="20"/>
      <c r="TTI1891" s="20"/>
      <c r="TTJ1891" s="20"/>
      <c r="TTK1891" s="20"/>
      <c r="TTL1891" s="20"/>
      <c r="TTM1891" s="20"/>
      <c r="TTN1891" s="20"/>
      <c r="TTO1891" s="20"/>
      <c r="TTP1891" s="20"/>
      <c r="TTQ1891" s="20"/>
      <c r="TTR1891" s="20"/>
      <c r="TTS1891" s="20"/>
      <c r="TTT1891" s="20"/>
      <c r="TTU1891" s="20"/>
      <c r="TTV1891" s="20"/>
      <c r="TTW1891" s="20"/>
      <c r="TTX1891" s="20"/>
      <c r="TTY1891" s="20"/>
      <c r="TTZ1891" s="20"/>
      <c r="TUA1891" s="20"/>
      <c r="TUB1891" s="20"/>
      <c r="TUC1891" s="20"/>
      <c r="TUD1891" s="20"/>
      <c r="TUE1891" s="20"/>
      <c r="TUF1891" s="20"/>
      <c r="TUG1891" s="20"/>
      <c r="TUH1891" s="20"/>
      <c r="TUI1891" s="20"/>
      <c r="TUJ1891" s="20"/>
      <c r="TUK1891" s="20"/>
      <c r="TUL1891" s="20"/>
      <c r="TUM1891" s="20"/>
      <c r="TUN1891" s="20"/>
      <c r="TUO1891" s="20"/>
      <c r="TUP1891" s="20"/>
      <c r="TUQ1891" s="20"/>
      <c r="TUR1891" s="20"/>
      <c r="TUS1891" s="20"/>
      <c r="TUT1891" s="20"/>
      <c r="TUU1891" s="20"/>
      <c r="TUV1891" s="20"/>
      <c r="TUW1891" s="20"/>
      <c r="TUX1891" s="20"/>
      <c r="TUY1891" s="20"/>
      <c r="TUZ1891" s="20"/>
      <c r="TVA1891" s="20"/>
      <c r="TVB1891" s="20"/>
      <c r="TVC1891" s="20"/>
      <c r="TVD1891" s="20"/>
      <c r="TVE1891" s="20"/>
      <c r="TVF1891" s="20"/>
      <c r="TVG1891" s="20"/>
      <c r="TVH1891" s="20"/>
      <c r="TVI1891" s="20"/>
      <c r="TVJ1891" s="20"/>
      <c r="TVK1891" s="20"/>
      <c r="TVL1891" s="20"/>
      <c r="TVM1891" s="20"/>
      <c r="TVN1891" s="20"/>
      <c r="TVO1891" s="20"/>
      <c r="TVP1891" s="20"/>
      <c r="TVQ1891" s="20"/>
      <c r="TVR1891" s="20"/>
      <c r="TVS1891" s="20"/>
      <c r="TVT1891" s="20"/>
      <c r="TVU1891" s="20"/>
      <c r="TVV1891" s="20"/>
      <c r="TVW1891" s="20"/>
      <c r="TVX1891" s="20"/>
      <c r="TVY1891" s="20"/>
      <c r="TVZ1891" s="20"/>
      <c r="TWA1891" s="20"/>
      <c r="TWB1891" s="20"/>
      <c r="TWC1891" s="20"/>
      <c r="TWD1891" s="20"/>
      <c r="TWE1891" s="20"/>
      <c r="TWF1891" s="20"/>
      <c r="TWG1891" s="20"/>
      <c r="TWH1891" s="20"/>
      <c r="TWI1891" s="20"/>
      <c r="TWJ1891" s="20"/>
      <c r="TWK1891" s="20"/>
      <c r="TWL1891" s="20"/>
      <c r="TWM1891" s="20"/>
      <c r="TWN1891" s="20"/>
      <c r="TWO1891" s="20"/>
      <c r="TWP1891" s="20"/>
      <c r="TWQ1891" s="20"/>
      <c r="TWR1891" s="20"/>
      <c r="TWS1891" s="20"/>
      <c r="TWT1891" s="20"/>
      <c r="TWU1891" s="20"/>
      <c r="TWV1891" s="20"/>
      <c r="TWW1891" s="20"/>
      <c r="TWX1891" s="20"/>
      <c r="TWY1891" s="20"/>
      <c r="TWZ1891" s="20"/>
      <c r="TXA1891" s="20"/>
      <c r="TXB1891" s="20"/>
      <c r="TXC1891" s="20"/>
      <c r="TXD1891" s="20"/>
      <c r="TXE1891" s="20"/>
      <c r="TXF1891" s="20"/>
      <c r="TXG1891" s="20"/>
      <c r="TXH1891" s="20"/>
      <c r="TXI1891" s="20"/>
      <c r="TXJ1891" s="20"/>
      <c r="TXK1891" s="20"/>
      <c r="TXL1891" s="20"/>
      <c r="TXM1891" s="20"/>
      <c r="TXN1891" s="20"/>
      <c r="TXO1891" s="20"/>
      <c r="TXP1891" s="20"/>
      <c r="TXQ1891" s="20"/>
      <c r="TXR1891" s="20"/>
      <c r="TXS1891" s="20"/>
      <c r="TXT1891" s="20"/>
      <c r="TXU1891" s="20"/>
      <c r="TXV1891" s="20"/>
      <c r="TXW1891" s="20"/>
      <c r="TXX1891" s="20"/>
      <c r="TXY1891" s="20"/>
      <c r="TXZ1891" s="20"/>
      <c r="TYA1891" s="20"/>
      <c r="TYB1891" s="20"/>
      <c r="TYC1891" s="20"/>
      <c r="TYD1891" s="20"/>
      <c r="TYE1891" s="20"/>
      <c r="TYF1891" s="20"/>
      <c r="TYG1891" s="20"/>
      <c r="TYH1891" s="20"/>
      <c r="TYI1891" s="20"/>
      <c r="TYJ1891" s="20"/>
      <c r="TYK1891" s="20"/>
      <c r="TYL1891" s="20"/>
      <c r="TYM1891" s="20"/>
      <c r="TYN1891" s="20"/>
      <c r="TYO1891" s="20"/>
      <c r="TYP1891" s="20"/>
      <c r="TYQ1891" s="20"/>
      <c r="TYR1891" s="20"/>
      <c r="TYS1891" s="20"/>
      <c r="TYT1891" s="20"/>
      <c r="TYU1891" s="20"/>
      <c r="TYV1891" s="20"/>
      <c r="TYW1891" s="20"/>
      <c r="TYX1891" s="20"/>
      <c r="TYY1891" s="20"/>
      <c r="TYZ1891" s="20"/>
      <c r="TZA1891" s="20"/>
      <c r="TZB1891" s="20"/>
      <c r="TZC1891" s="20"/>
      <c r="TZD1891" s="20"/>
      <c r="TZE1891" s="20"/>
      <c r="TZF1891" s="20"/>
      <c r="TZG1891" s="20"/>
      <c r="TZH1891" s="20"/>
      <c r="TZI1891" s="20"/>
      <c r="TZJ1891" s="20"/>
      <c r="TZK1891" s="20"/>
      <c r="TZL1891" s="20"/>
      <c r="TZM1891" s="20"/>
      <c r="TZN1891" s="20"/>
      <c r="TZO1891" s="20"/>
      <c r="TZP1891" s="20"/>
      <c r="TZQ1891" s="20"/>
      <c r="TZR1891" s="20"/>
      <c r="TZS1891" s="20"/>
      <c r="TZT1891" s="20"/>
      <c r="TZU1891" s="20"/>
      <c r="TZV1891" s="20"/>
      <c r="TZW1891" s="20"/>
      <c r="TZX1891" s="20"/>
      <c r="TZY1891" s="20"/>
      <c r="TZZ1891" s="20"/>
      <c r="UAA1891" s="20"/>
      <c r="UAB1891" s="20"/>
      <c r="UAC1891" s="20"/>
      <c r="UAD1891" s="20"/>
      <c r="UAE1891" s="20"/>
      <c r="UAF1891" s="20"/>
      <c r="UAG1891" s="20"/>
      <c r="UAH1891" s="20"/>
      <c r="UAI1891" s="20"/>
      <c r="UAJ1891" s="20"/>
      <c r="UAK1891" s="20"/>
      <c r="UAL1891" s="20"/>
      <c r="UAM1891" s="20"/>
      <c r="UAN1891" s="20"/>
      <c r="UAO1891" s="20"/>
      <c r="UAP1891" s="20"/>
      <c r="UAQ1891" s="20"/>
      <c r="UAR1891" s="20"/>
      <c r="UAS1891" s="20"/>
      <c r="UAT1891" s="20"/>
      <c r="UAU1891" s="20"/>
      <c r="UAV1891" s="20"/>
      <c r="UAW1891" s="20"/>
      <c r="UAX1891" s="20"/>
      <c r="UAY1891" s="20"/>
      <c r="UAZ1891" s="20"/>
      <c r="UBA1891" s="20"/>
      <c r="UBB1891" s="20"/>
      <c r="UBC1891" s="20"/>
      <c r="UBD1891" s="20"/>
      <c r="UBE1891" s="20"/>
      <c r="UBF1891" s="20"/>
      <c r="UBG1891" s="20"/>
      <c r="UBH1891" s="20"/>
      <c r="UBI1891" s="20"/>
      <c r="UBJ1891" s="20"/>
      <c r="UBK1891" s="20"/>
      <c r="UBL1891" s="20"/>
      <c r="UBM1891" s="20"/>
      <c r="UBN1891" s="20"/>
      <c r="UBO1891" s="20"/>
      <c r="UBP1891" s="20"/>
      <c r="UBQ1891" s="20"/>
      <c r="UBR1891" s="20"/>
      <c r="UBS1891" s="20"/>
      <c r="UBT1891" s="20"/>
      <c r="UBU1891" s="20"/>
      <c r="UBV1891" s="20"/>
      <c r="UBW1891" s="20"/>
      <c r="UBX1891" s="20"/>
      <c r="UBY1891" s="20"/>
      <c r="UBZ1891" s="20"/>
      <c r="UCA1891" s="20"/>
      <c r="UCB1891" s="20"/>
      <c r="UCC1891" s="20"/>
      <c r="UCD1891" s="20"/>
      <c r="UCE1891" s="20"/>
      <c r="UCF1891" s="20"/>
      <c r="UCG1891" s="20"/>
      <c r="UCH1891" s="20"/>
      <c r="UCI1891" s="20"/>
      <c r="UCJ1891" s="20"/>
      <c r="UCK1891" s="20"/>
      <c r="UCL1891" s="20"/>
      <c r="UCM1891" s="20"/>
      <c r="UCN1891" s="20"/>
      <c r="UCO1891" s="20"/>
      <c r="UCP1891" s="20"/>
      <c r="UCQ1891" s="20"/>
      <c r="UCR1891" s="20"/>
      <c r="UCS1891" s="20"/>
      <c r="UCT1891" s="20"/>
      <c r="UCU1891" s="20"/>
      <c r="UCV1891" s="20"/>
      <c r="UCW1891" s="20"/>
      <c r="UCX1891" s="20"/>
      <c r="UCY1891" s="20"/>
      <c r="UCZ1891" s="20"/>
      <c r="UDA1891" s="20"/>
      <c r="UDB1891" s="20"/>
      <c r="UDC1891" s="20"/>
      <c r="UDD1891" s="20"/>
      <c r="UDE1891" s="20"/>
      <c r="UDF1891" s="20"/>
      <c r="UDG1891" s="20"/>
      <c r="UDH1891" s="20"/>
      <c r="UDI1891" s="20"/>
      <c r="UDJ1891" s="20"/>
      <c r="UDK1891" s="20"/>
      <c r="UDL1891" s="20"/>
      <c r="UDM1891" s="20"/>
      <c r="UDN1891" s="20"/>
      <c r="UDO1891" s="20"/>
      <c r="UDP1891" s="20"/>
      <c r="UDQ1891" s="20"/>
      <c r="UDR1891" s="20"/>
      <c r="UDS1891" s="20"/>
      <c r="UDT1891" s="20"/>
      <c r="UDU1891" s="20"/>
      <c r="UDV1891" s="20"/>
      <c r="UDW1891" s="20"/>
      <c r="UDX1891" s="20"/>
      <c r="UDY1891" s="20"/>
      <c r="UDZ1891" s="20"/>
      <c r="UEA1891" s="20"/>
      <c r="UEB1891" s="20"/>
      <c r="UEC1891" s="20"/>
      <c r="UED1891" s="20"/>
      <c r="UEE1891" s="20"/>
      <c r="UEF1891" s="20"/>
      <c r="UEG1891" s="20"/>
      <c r="UEH1891" s="20"/>
      <c r="UEI1891" s="20"/>
      <c r="UEJ1891" s="20"/>
      <c r="UEK1891" s="20"/>
      <c r="UEL1891" s="20"/>
      <c r="UEM1891" s="20"/>
      <c r="UEN1891" s="20"/>
      <c r="UEO1891" s="20"/>
      <c r="UEP1891" s="20"/>
      <c r="UEQ1891" s="20"/>
      <c r="UER1891" s="20"/>
      <c r="UES1891" s="20"/>
      <c r="UET1891" s="20"/>
      <c r="UEU1891" s="20"/>
      <c r="UEV1891" s="20"/>
      <c r="UEW1891" s="20"/>
      <c r="UEX1891" s="20"/>
      <c r="UEY1891" s="20"/>
      <c r="UEZ1891" s="20"/>
      <c r="UFA1891" s="20"/>
      <c r="UFB1891" s="20"/>
      <c r="UFC1891" s="20"/>
      <c r="UFD1891" s="20"/>
      <c r="UFE1891" s="20"/>
      <c r="UFF1891" s="20"/>
      <c r="UFG1891" s="20"/>
      <c r="UFH1891" s="20"/>
      <c r="UFI1891" s="20"/>
      <c r="UFJ1891" s="20"/>
      <c r="UFK1891" s="20"/>
      <c r="UFL1891" s="20"/>
      <c r="UFM1891" s="20"/>
      <c r="UFN1891" s="20"/>
      <c r="UFO1891" s="20"/>
      <c r="UFP1891" s="20"/>
      <c r="UFQ1891" s="20"/>
      <c r="UFR1891" s="20"/>
      <c r="UFS1891" s="20"/>
      <c r="UFT1891" s="20"/>
      <c r="UFU1891" s="20"/>
      <c r="UFV1891" s="20"/>
      <c r="UFW1891" s="20"/>
      <c r="UFX1891" s="20"/>
      <c r="UFY1891" s="20"/>
      <c r="UFZ1891" s="20"/>
      <c r="UGA1891" s="20"/>
      <c r="UGB1891" s="20"/>
      <c r="UGC1891" s="20"/>
      <c r="UGD1891" s="20"/>
      <c r="UGE1891" s="20"/>
      <c r="UGF1891" s="20"/>
      <c r="UGG1891" s="20"/>
      <c r="UGH1891" s="20"/>
      <c r="UGI1891" s="20"/>
      <c r="UGJ1891" s="20"/>
      <c r="UGK1891" s="20"/>
      <c r="UGL1891" s="20"/>
      <c r="UGM1891" s="20"/>
      <c r="UGN1891" s="20"/>
      <c r="UGO1891" s="20"/>
      <c r="UGP1891" s="20"/>
      <c r="UGQ1891" s="20"/>
      <c r="UGR1891" s="20"/>
      <c r="UGS1891" s="20"/>
      <c r="UGT1891" s="20"/>
      <c r="UGU1891" s="20"/>
      <c r="UGV1891" s="20"/>
      <c r="UGW1891" s="20"/>
      <c r="UGX1891" s="20"/>
      <c r="UGY1891" s="20"/>
      <c r="UGZ1891" s="20"/>
      <c r="UHA1891" s="20"/>
      <c r="UHB1891" s="20"/>
      <c r="UHC1891" s="20"/>
      <c r="UHD1891" s="20"/>
      <c r="UHE1891" s="20"/>
      <c r="UHF1891" s="20"/>
      <c r="UHG1891" s="20"/>
      <c r="UHH1891" s="20"/>
      <c r="UHI1891" s="20"/>
      <c r="UHJ1891" s="20"/>
      <c r="UHK1891" s="20"/>
      <c r="UHL1891" s="20"/>
      <c r="UHM1891" s="20"/>
      <c r="UHN1891" s="20"/>
      <c r="UHO1891" s="20"/>
      <c r="UHP1891" s="20"/>
      <c r="UHQ1891" s="20"/>
      <c r="UHR1891" s="20"/>
      <c r="UHS1891" s="20"/>
      <c r="UHT1891" s="20"/>
      <c r="UHU1891" s="20"/>
      <c r="UHV1891" s="20"/>
      <c r="UHW1891" s="20"/>
      <c r="UHX1891" s="20"/>
      <c r="UHY1891" s="20"/>
      <c r="UHZ1891" s="20"/>
      <c r="UIA1891" s="20"/>
      <c r="UIB1891" s="20"/>
      <c r="UIC1891" s="20"/>
      <c r="UID1891" s="20"/>
      <c r="UIE1891" s="20"/>
      <c r="UIF1891" s="20"/>
      <c r="UIG1891" s="20"/>
      <c r="UIH1891" s="20"/>
      <c r="UII1891" s="20"/>
      <c r="UIJ1891" s="20"/>
      <c r="UIK1891" s="20"/>
      <c r="UIL1891" s="20"/>
      <c r="UIM1891" s="20"/>
      <c r="UIN1891" s="20"/>
      <c r="UIO1891" s="20"/>
      <c r="UIP1891" s="20"/>
      <c r="UIQ1891" s="20"/>
      <c r="UIR1891" s="20"/>
      <c r="UIS1891" s="20"/>
      <c r="UIT1891" s="20"/>
      <c r="UIU1891" s="20"/>
      <c r="UIV1891" s="20"/>
      <c r="UIW1891" s="20"/>
      <c r="UIX1891" s="20"/>
      <c r="UIY1891" s="20"/>
      <c r="UIZ1891" s="20"/>
      <c r="UJA1891" s="20"/>
      <c r="UJB1891" s="20"/>
      <c r="UJC1891" s="20"/>
      <c r="UJD1891" s="20"/>
      <c r="UJE1891" s="20"/>
      <c r="UJF1891" s="20"/>
      <c r="UJG1891" s="20"/>
      <c r="UJH1891" s="20"/>
      <c r="UJI1891" s="20"/>
      <c r="UJJ1891" s="20"/>
      <c r="UJK1891" s="20"/>
      <c r="UJL1891" s="20"/>
      <c r="UJM1891" s="20"/>
      <c r="UJN1891" s="20"/>
      <c r="UJO1891" s="20"/>
      <c r="UJP1891" s="20"/>
      <c r="UJQ1891" s="20"/>
      <c r="UJR1891" s="20"/>
      <c r="UJS1891" s="20"/>
      <c r="UJT1891" s="20"/>
      <c r="UJU1891" s="20"/>
      <c r="UJV1891" s="20"/>
      <c r="UJW1891" s="20"/>
      <c r="UJX1891" s="20"/>
      <c r="UJY1891" s="20"/>
      <c r="UJZ1891" s="20"/>
      <c r="UKA1891" s="20"/>
      <c r="UKB1891" s="20"/>
      <c r="UKC1891" s="20"/>
      <c r="UKD1891" s="20"/>
      <c r="UKE1891" s="20"/>
      <c r="UKF1891" s="20"/>
      <c r="UKG1891" s="20"/>
      <c r="UKH1891" s="20"/>
      <c r="UKI1891" s="20"/>
      <c r="UKJ1891" s="20"/>
      <c r="UKK1891" s="20"/>
      <c r="UKL1891" s="20"/>
      <c r="UKM1891" s="20"/>
      <c r="UKN1891" s="20"/>
      <c r="UKO1891" s="20"/>
      <c r="UKP1891" s="20"/>
      <c r="UKQ1891" s="20"/>
      <c r="UKR1891" s="20"/>
      <c r="UKS1891" s="20"/>
      <c r="UKT1891" s="20"/>
      <c r="UKU1891" s="20"/>
      <c r="UKV1891" s="20"/>
      <c r="UKW1891" s="20"/>
      <c r="UKX1891" s="20"/>
      <c r="UKY1891" s="20"/>
      <c r="UKZ1891" s="20"/>
      <c r="ULA1891" s="20"/>
      <c r="ULB1891" s="20"/>
      <c r="ULC1891" s="20"/>
      <c r="ULD1891" s="20"/>
      <c r="ULE1891" s="20"/>
      <c r="ULF1891" s="20"/>
      <c r="ULG1891" s="20"/>
      <c r="ULH1891" s="20"/>
      <c r="ULI1891" s="20"/>
      <c r="ULJ1891" s="20"/>
      <c r="ULK1891" s="20"/>
      <c r="ULL1891" s="20"/>
      <c r="ULM1891" s="20"/>
      <c r="ULN1891" s="20"/>
      <c r="ULO1891" s="20"/>
      <c r="ULP1891" s="20"/>
      <c r="ULQ1891" s="20"/>
      <c r="ULR1891" s="20"/>
      <c r="ULS1891" s="20"/>
      <c r="ULT1891" s="20"/>
      <c r="ULU1891" s="20"/>
      <c r="ULV1891" s="20"/>
      <c r="ULW1891" s="20"/>
      <c r="ULX1891" s="20"/>
      <c r="ULY1891" s="20"/>
      <c r="ULZ1891" s="20"/>
      <c r="UMA1891" s="20"/>
      <c r="UMB1891" s="20"/>
      <c r="UMC1891" s="20"/>
      <c r="UMD1891" s="20"/>
      <c r="UME1891" s="20"/>
      <c r="UMF1891" s="20"/>
      <c r="UMG1891" s="20"/>
      <c r="UMH1891" s="20"/>
      <c r="UMI1891" s="20"/>
      <c r="UMJ1891" s="20"/>
      <c r="UMK1891" s="20"/>
      <c r="UML1891" s="20"/>
      <c r="UMM1891" s="20"/>
      <c r="UMN1891" s="20"/>
      <c r="UMO1891" s="20"/>
      <c r="UMP1891" s="20"/>
      <c r="UMQ1891" s="20"/>
      <c r="UMR1891" s="20"/>
      <c r="UMS1891" s="20"/>
      <c r="UMT1891" s="20"/>
      <c r="UMU1891" s="20"/>
      <c r="UMV1891" s="20"/>
      <c r="UMW1891" s="20"/>
      <c r="UMX1891" s="20"/>
      <c r="UMY1891" s="20"/>
      <c r="UMZ1891" s="20"/>
      <c r="UNA1891" s="20"/>
      <c r="UNB1891" s="20"/>
      <c r="UNC1891" s="20"/>
      <c r="UND1891" s="20"/>
      <c r="UNE1891" s="20"/>
      <c r="UNF1891" s="20"/>
      <c r="UNG1891" s="20"/>
      <c r="UNH1891" s="20"/>
      <c r="UNI1891" s="20"/>
      <c r="UNJ1891" s="20"/>
      <c r="UNK1891" s="20"/>
      <c r="UNL1891" s="20"/>
      <c r="UNM1891" s="20"/>
      <c r="UNN1891" s="20"/>
      <c r="UNO1891" s="20"/>
      <c r="UNP1891" s="20"/>
      <c r="UNQ1891" s="20"/>
      <c r="UNR1891" s="20"/>
      <c r="UNS1891" s="20"/>
      <c r="UNT1891" s="20"/>
      <c r="UNU1891" s="20"/>
      <c r="UNV1891" s="20"/>
      <c r="UNW1891" s="20"/>
      <c r="UNX1891" s="20"/>
      <c r="UNY1891" s="20"/>
      <c r="UNZ1891" s="20"/>
      <c r="UOA1891" s="20"/>
      <c r="UOB1891" s="20"/>
      <c r="UOC1891" s="20"/>
      <c r="UOD1891" s="20"/>
      <c r="UOE1891" s="20"/>
      <c r="UOF1891" s="20"/>
      <c r="UOG1891" s="20"/>
      <c r="UOH1891" s="20"/>
      <c r="UOI1891" s="20"/>
      <c r="UOJ1891" s="20"/>
      <c r="UOK1891" s="20"/>
      <c r="UOL1891" s="20"/>
      <c r="UOM1891" s="20"/>
      <c r="UON1891" s="20"/>
      <c r="UOO1891" s="20"/>
      <c r="UOP1891" s="20"/>
      <c r="UOQ1891" s="20"/>
      <c r="UOR1891" s="20"/>
      <c r="UOS1891" s="20"/>
      <c r="UOT1891" s="20"/>
      <c r="UOU1891" s="20"/>
      <c r="UOV1891" s="20"/>
      <c r="UOW1891" s="20"/>
      <c r="UOX1891" s="20"/>
      <c r="UOY1891" s="20"/>
      <c r="UOZ1891" s="20"/>
      <c r="UPA1891" s="20"/>
      <c r="UPB1891" s="20"/>
      <c r="UPC1891" s="20"/>
      <c r="UPD1891" s="20"/>
      <c r="UPE1891" s="20"/>
      <c r="UPF1891" s="20"/>
      <c r="UPG1891" s="20"/>
      <c r="UPH1891" s="20"/>
      <c r="UPI1891" s="20"/>
      <c r="UPJ1891" s="20"/>
      <c r="UPK1891" s="20"/>
      <c r="UPL1891" s="20"/>
      <c r="UPM1891" s="20"/>
      <c r="UPN1891" s="20"/>
      <c r="UPO1891" s="20"/>
      <c r="UPP1891" s="20"/>
      <c r="UPQ1891" s="20"/>
      <c r="UPR1891" s="20"/>
      <c r="UPS1891" s="20"/>
      <c r="UPT1891" s="20"/>
      <c r="UPU1891" s="20"/>
      <c r="UPV1891" s="20"/>
      <c r="UPW1891" s="20"/>
      <c r="UPX1891" s="20"/>
      <c r="UPY1891" s="20"/>
      <c r="UPZ1891" s="20"/>
      <c r="UQA1891" s="20"/>
      <c r="UQB1891" s="20"/>
      <c r="UQC1891" s="20"/>
      <c r="UQD1891" s="20"/>
      <c r="UQE1891" s="20"/>
      <c r="UQF1891" s="20"/>
      <c r="UQG1891" s="20"/>
      <c r="UQH1891" s="20"/>
      <c r="UQI1891" s="20"/>
      <c r="UQJ1891" s="20"/>
      <c r="UQK1891" s="20"/>
      <c r="UQL1891" s="20"/>
      <c r="UQM1891" s="20"/>
      <c r="UQN1891" s="20"/>
      <c r="UQO1891" s="20"/>
      <c r="UQP1891" s="20"/>
      <c r="UQQ1891" s="20"/>
      <c r="UQR1891" s="20"/>
      <c r="UQS1891" s="20"/>
      <c r="UQT1891" s="20"/>
      <c r="UQU1891" s="20"/>
      <c r="UQV1891" s="20"/>
      <c r="UQW1891" s="20"/>
      <c r="UQX1891" s="20"/>
      <c r="UQY1891" s="20"/>
      <c r="UQZ1891" s="20"/>
      <c r="URA1891" s="20"/>
      <c r="URB1891" s="20"/>
      <c r="URC1891" s="20"/>
      <c r="URD1891" s="20"/>
      <c r="URE1891" s="20"/>
      <c r="URF1891" s="20"/>
      <c r="URG1891" s="20"/>
      <c r="URH1891" s="20"/>
      <c r="URI1891" s="20"/>
      <c r="URJ1891" s="20"/>
      <c r="URK1891" s="20"/>
      <c r="URL1891" s="20"/>
      <c r="URM1891" s="20"/>
      <c r="URN1891" s="20"/>
      <c r="URO1891" s="20"/>
      <c r="URP1891" s="20"/>
      <c r="URQ1891" s="20"/>
      <c r="URR1891" s="20"/>
      <c r="URS1891" s="20"/>
      <c r="URT1891" s="20"/>
      <c r="URU1891" s="20"/>
      <c r="URV1891" s="20"/>
      <c r="URW1891" s="20"/>
      <c r="URX1891" s="20"/>
      <c r="URY1891" s="20"/>
      <c r="URZ1891" s="20"/>
      <c r="USA1891" s="20"/>
      <c r="USB1891" s="20"/>
      <c r="USC1891" s="20"/>
      <c r="USD1891" s="20"/>
      <c r="USE1891" s="20"/>
      <c r="USF1891" s="20"/>
      <c r="USG1891" s="20"/>
      <c r="USH1891" s="20"/>
      <c r="USI1891" s="20"/>
      <c r="USJ1891" s="20"/>
      <c r="USK1891" s="20"/>
      <c r="USL1891" s="20"/>
      <c r="USM1891" s="20"/>
      <c r="USN1891" s="20"/>
      <c r="USO1891" s="20"/>
      <c r="USP1891" s="20"/>
      <c r="USQ1891" s="20"/>
      <c r="USR1891" s="20"/>
      <c r="USS1891" s="20"/>
      <c r="UST1891" s="20"/>
      <c r="USU1891" s="20"/>
      <c r="USV1891" s="20"/>
      <c r="USW1891" s="20"/>
      <c r="USX1891" s="20"/>
      <c r="USY1891" s="20"/>
      <c r="USZ1891" s="20"/>
      <c r="UTA1891" s="20"/>
      <c r="UTB1891" s="20"/>
      <c r="UTC1891" s="20"/>
      <c r="UTD1891" s="20"/>
      <c r="UTE1891" s="20"/>
      <c r="UTF1891" s="20"/>
      <c r="UTG1891" s="20"/>
      <c r="UTH1891" s="20"/>
      <c r="UTI1891" s="20"/>
      <c r="UTJ1891" s="20"/>
      <c r="UTK1891" s="20"/>
      <c r="UTL1891" s="20"/>
      <c r="UTM1891" s="20"/>
      <c r="UTN1891" s="20"/>
      <c r="UTO1891" s="20"/>
      <c r="UTP1891" s="20"/>
      <c r="UTQ1891" s="20"/>
      <c r="UTR1891" s="20"/>
      <c r="UTS1891" s="20"/>
      <c r="UTT1891" s="20"/>
      <c r="UTU1891" s="20"/>
      <c r="UTV1891" s="20"/>
      <c r="UTW1891" s="20"/>
      <c r="UTX1891" s="20"/>
      <c r="UTY1891" s="20"/>
      <c r="UTZ1891" s="20"/>
      <c r="UUA1891" s="20"/>
      <c r="UUB1891" s="20"/>
      <c r="UUC1891" s="20"/>
      <c r="UUD1891" s="20"/>
      <c r="UUE1891" s="20"/>
      <c r="UUF1891" s="20"/>
      <c r="UUG1891" s="20"/>
      <c r="UUH1891" s="20"/>
      <c r="UUI1891" s="20"/>
      <c r="UUJ1891" s="20"/>
      <c r="UUK1891" s="20"/>
      <c r="UUL1891" s="20"/>
      <c r="UUM1891" s="20"/>
      <c r="UUN1891" s="20"/>
      <c r="UUO1891" s="20"/>
      <c r="UUP1891" s="20"/>
      <c r="UUQ1891" s="20"/>
      <c r="UUR1891" s="20"/>
      <c r="UUS1891" s="20"/>
      <c r="UUT1891" s="20"/>
      <c r="UUU1891" s="20"/>
      <c r="UUV1891" s="20"/>
      <c r="UUW1891" s="20"/>
      <c r="UUX1891" s="20"/>
      <c r="UUY1891" s="20"/>
      <c r="UUZ1891" s="20"/>
      <c r="UVA1891" s="20"/>
      <c r="UVB1891" s="20"/>
      <c r="UVC1891" s="20"/>
      <c r="UVD1891" s="20"/>
      <c r="UVE1891" s="20"/>
      <c r="UVF1891" s="20"/>
      <c r="UVG1891" s="20"/>
      <c r="UVH1891" s="20"/>
      <c r="UVI1891" s="20"/>
      <c r="UVJ1891" s="20"/>
      <c r="UVK1891" s="20"/>
      <c r="UVL1891" s="20"/>
      <c r="UVM1891" s="20"/>
      <c r="UVN1891" s="20"/>
      <c r="UVO1891" s="20"/>
      <c r="UVP1891" s="20"/>
      <c r="UVQ1891" s="20"/>
      <c r="UVR1891" s="20"/>
      <c r="UVS1891" s="20"/>
      <c r="UVT1891" s="20"/>
      <c r="UVU1891" s="20"/>
      <c r="UVV1891" s="20"/>
      <c r="UVW1891" s="20"/>
      <c r="UVX1891" s="20"/>
      <c r="UVY1891" s="20"/>
      <c r="UVZ1891" s="20"/>
      <c r="UWA1891" s="20"/>
      <c r="UWB1891" s="20"/>
      <c r="UWC1891" s="20"/>
      <c r="UWD1891" s="20"/>
      <c r="UWE1891" s="20"/>
      <c r="UWF1891" s="20"/>
      <c r="UWG1891" s="20"/>
      <c r="UWH1891" s="20"/>
      <c r="UWI1891" s="20"/>
      <c r="UWJ1891" s="20"/>
      <c r="UWK1891" s="20"/>
      <c r="UWL1891" s="20"/>
      <c r="UWM1891" s="20"/>
      <c r="UWN1891" s="20"/>
      <c r="UWO1891" s="20"/>
      <c r="UWP1891" s="20"/>
      <c r="UWQ1891" s="20"/>
      <c r="UWR1891" s="20"/>
      <c r="UWS1891" s="20"/>
      <c r="UWT1891" s="20"/>
      <c r="UWU1891" s="20"/>
      <c r="UWV1891" s="20"/>
      <c r="UWW1891" s="20"/>
      <c r="UWX1891" s="20"/>
      <c r="UWY1891" s="20"/>
      <c r="UWZ1891" s="20"/>
      <c r="UXA1891" s="20"/>
      <c r="UXB1891" s="20"/>
      <c r="UXC1891" s="20"/>
      <c r="UXD1891" s="20"/>
      <c r="UXE1891" s="20"/>
      <c r="UXF1891" s="20"/>
      <c r="UXG1891" s="20"/>
      <c r="UXH1891" s="20"/>
      <c r="UXI1891" s="20"/>
      <c r="UXJ1891" s="20"/>
      <c r="UXK1891" s="20"/>
      <c r="UXL1891" s="20"/>
      <c r="UXM1891" s="20"/>
      <c r="UXN1891" s="20"/>
      <c r="UXO1891" s="20"/>
      <c r="UXP1891" s="20"/>
      <c r="UXQ1891" s="20"/>
      <c r="UXR1891" s="20"/>
      <c r="UXS1891" s="20"/>
      <c r="UXT1891" s="20"/>
      <c r="UXU1891" s="20"/>
      <c r="UXV1891" s="20"/>
      <c r="UXW1891" s="20"/>
      <c r="UXX1891" s="20"/>
      <c r="UXY1891" s="20"/>
      <c r="UXZ1891" s="20"/>
      <c r="UYA1891" s="20"/>
      <c r="UYB1891" s="20"/>
      <c r="UYC1891" s="20"/>
      <c r="UYD1891" s="20"/>
      <c r="UYE1891" s="20"/>
      <c r="UYF1891" s="20"/>
      <c r="UYG1891" s="20"/>
      <c r="UYH1891" s="20"/>
      <c r="UYI1891" s="20"/>
      <c r="UYJ1891" s="20"/>
      <c r="UYK1891" s="20"/>
      <c r="UYL1891" s="20"/>
      <c r="UYM1891" s="20"/>
      <c r="UYN1891" s="20"/>
      <c r="UYO1891" s="20"/>
      <c r="UYP1891" s="20"/>
      <c r="UYQ1891" s="20"/>
      <c r="UYR1891" s="20"/>
      <c r="UYS1891" s="20"/>
      <c r="UYT1891" s="20"/>
      <c r="UYU1891" s="20"/>
      <c r="UYV1891" s="20"/>
      <c r="UYW1891" s="20"/>
      <c r="UYX1891" s="20"/>
      <c r="UYY1891" s="20"/>
      <c r="UYZ1891" s="20"/>
      <c r="UZA1891" s="20"/>
      <c r="UZB1891" s="20"/>
      <c r="UZC1891" s="20"/>
      <c r="UZD1891" s="20"/>
      <c r="UZE1891" s="20"/>
      <c r="UZF1891" s="20"/>
      <c r="UZG1891" s="20"/>
      <c r="UZH1891" s="20"/>
      <c r="UZI1891" s="20"/>
      <c r="UZJ1891" s="20"/>
      <c r="UZK1891" s="20"/>
      <c r="UZL1891" s="20"/>
      <c r="UZM1891" s="20"/>
      <c r="UZN1891" s="20"/>
      <c r="UZO1891" s="20"/>
      <c r="UZP1891" s="20"/>
      <c r="UZQ1891" s="20"/>
      <c r="UZR1891" s="20"/>
      <c r="UZS1891" s="20"/>
      <c r="UZT1891" s="20"/>
      <c r="UZU1891" s="20"/>
      <c r="UZV1891" s="20"/>
      <c r="UZW1891" s="20"/>
      <c r="UZX1891" s="20"/>
      <c r="UZY1891" s="20"/>
      <c r="UZZ1891" s="20"/>
      <c r="VAA1891" s="20"/>
      <c r="VAB1891" s="20"/>
      <c r="VAC1891" s="20"/>
      <c r="VAD1891" s="20"/>
      <c r="VAE1891" s="20"/>
      <c r="VAF1891" s="20"/>
      <c r="VAG1891" s="20"/>
      <c r="VAH1891" s="20"/>
      <c r="VAI1891" s="20"/>
      <c r="VAJ1891" s="20"/>
      <c r="VAK1891" s="20"/>
      <c r="VAL1891" s="20"/>
      <c r="VAM1891" s="20"/>
      <c r="VAN1891" s="20"/>
      <c r="VAO1891" s="20"/>
      <c r="VAP1891" s="20"/>
      <c r="VAQ1891" s="20"/>
      <c r="VAR1891" s="20"/>
      <c r="VAS1891" s="20"/>
      <c r="VAT1891" s="20"/>
      <c r="VAU1891" s="20"/>
      <c r="VAV1891" s="20"/>
      <c r="VAW1891" s="20"/>
      <c r="VAX1891" s="20"/>
      <c r="VAY1891" s="20"/>
      <c r="VAZ1891" s="20"/>
      <c r="VBA1891" s="20"/>
      <c r="VBB1891" s="20"/>
      <c r="VBC1891" s="20"/>
      <c r="VBD1891" s="20"/>
      <c r="VBE1891" s="20"/>
      <c r="VBF1891" s="20"/>
      <c r="VBG1891" s="20"/>
      <c r="VBH1891" s="20"/>
      <c r="VBI1891" s="20"/>
      <c r="VBJ1891" s="20"/>
      <c r="VBK1891" s="20"/>
      <c r="VBL1891" s="20"/>
      <c r="VBM1891" s="20"/>
      <c r="VBN1891" s="20"/>
      <c r="VBO1891" s="20"/>
      <c r="VBP1891" s="20"/>
      <c r="VBQ1891" s="20"/>
      <c r="VBR1891" s="20"/>
      <c r="VBS1891" s="20"/>
      <c r="VBT1891" s="20"/>
      <c r="VBU1891" s="20"/>
      <c r="VBV1891" s="20"/>
      <c r="VBW1891" s="20"/>
      <c r="VBX1891" s="20"/>
      <c r="VBY1891" s="20"/>
      <c r="VBZ1891" s="20"/>
      <c r="VCA1891" s="20"/>
      <c r="VCB1891" s="20"/>
      <c r="VCC1891" s="20"/>
      <c r="VCD1891" s="20"/>
      <c r="VCE1891" s="20"/>
      <c r="VCF1891" s="20"/>
      <c r="VCG1891" s="20"/>
      <c r="VCH1891" s="20"/>
      <c r="VCI1891" s="20"/>
      <c r="VCJ1891" s="20"/>
      <c r="VCK1891" s="20"/>
      <c r="VCL1891" s="20"/>
      <c r="VCM1891" s="20"/>
      <c r="VCN1891" s="20"/>
      <c r="VCO1891" s="20"/>
      <c r="VCP1891" s="20"/>
      <c r="VCQ1891" s="20"/>
      <c r="VCR1891" s="20"/>
      <c r="VCS1891" s="20"/>
      <c r="VCT1891" s="20"/>
      <c r="VCU1891" s="20"/>
      <c r="VCV1891" s="20"/>
      <c r="VCW1891" s="20"/>
      <c r="VCX1891" s="20"/>
      <c r="VCY1891" s="20"/>
      <c r="VCZ1891" s="20"/>
      <c r="VDA1891" s="20"/>
      <c r="VDB1891" s="20"/>
      <c r="VDC1891" s="20"/>
      <c r="VDD1891" s="20"/>
      <c r="VDE1891" s="20"/>
      <c r="VDF1891" s="20"/>
      <c r="VDG1891" s="20"/>
      <c r="VDH1891" s="20"/>
      <c r="VDI1891" s="20"/>
      <c r="VDJ1891" s="20"/>
      <c r="VDK1891" s="20"/>
      <c r="VDL1891" s="20"/>
      <c r="VDM1891" s="20"/>
      <c r="VDN1891" s="20"/>
      <c r="VDO1891" s="20"/>
      <c r="VDP1891" s="20"/>
      <c r="VDQ1891" s="20"/>
      <c r="VDR1891" s="20"/>
      <c r="VDS1891" s="20"/>
      <c r="VDT1891" s="20"/>
      <c r="VDU1891" s="20"/>
      <c r="VDV1891" s="20"/>
      <c r="VDW1891" s="20"/>
      <c r="VDX1891" s="20"/>
      <c r="VDY1891" s="20"/>
      <c r="VDZ1891" s="20"/>
      <c r="VEA1891" s="20"/>
      <c r="VEB1891" s="20"/>
      <c r="VEC1891" s="20"/>
      <c r="VED1891" s="20"/>
      <c r="VEE1891" s="20"/>
      <c r="VEF1891" s="20"/>
      <c r="VEG1891" s="20"/>
      <c r="VEH1891" s="20"/>
      <c r="VEI1891" s="20"/>
      <c r="VEJ1891" s="20"/>
      <c r="VEK1891" s="20"/>
      <c r="VEL1891" s="20"/>
      <c r="VEM1891" s="20"/>
      <c r="VEN1891" s="20"/>
      <c r="VEO1891" s="20"/>
      <c r="VEP1891" s="20"/>
      <c r="VEQ1891" s="20"/>
      <c r="VER1891" s="20"/>
      <c r="VES1891" s="20"/>
      <c r="VET1891" s="20"/>
      <c r="VEU1891" s="20"/>
      <c r="VEV1891" s="20"/>
      <c r="VEW1891" s="20"/>
      <c r="VEX1891" s="20"/>
      <c r="VEY1891" s="20"/>
      <c r="VEZ1891" s="20"/>
      <c r="VFA1891" s="20"/>
      <c r="VFB1891" s="20"/>
      <c r="VFC1891" s="20"/>
      <c r="VFD1891" s="20"/>
      <c r="VFE1891" s="20"/>
      <c r="VFF1891" s="20"/>
      <c r="VFG1891" s="20"/>
      <c r="VFH1891" s="20"/>
      <c r="VFI1891" s="20"/>
      <c r="VFJ1891" s="20"/>
      <c r="VFK1891" s="20"/>
      <c r="VFL1891" s="20"/>
      <c r="VFM1891" s="20"/>
      <c r="VFN1891" s="20"/>
      <c r="VFO1891" s="20"/>
      <c r="VFP1891" s="20"/>
      <c r="VFQ1891" s="20"/>
      <c r="VFR1891" s="20"/>
      <c r="VFS1891" s="20"/>
      <c r="VFT1891" s="20"/>
      <c r="VFU1891" s="20"/>
      <c r="VFV1891" s="20"/>
      <c r="VFW1891" s="20"/>
      <c r="VFX1891" s="20"/>
      <c r="VFY1891" s="20"/>
      <c r="VFZ1891" s="20"/>
      <c r="VGA1891" s="20"/>
      <c r="VGB1891" s="20"/>
      <c r="VGC1891" s="20"/>
      <c r="VGD1891" s="20"/>
      <c r="VGE1891" s="20"/>
      <c r="VGF1891" s="20"/>
      <c r="VGG1891" s="20"/>
      <c r="VGH1891" s="20"/>
      <c r="VGI1891" s="20"/>
      <c r="VGJ1891" s="20"/>
      <c r="VGK1891" s="20"/>
      <c r="VGL1891" s="20"/>
      <c r="VGM1891" s="20"/>
      <c r="VGN1891" s="20"/>
      <c r="VGO1891" s="20"/>
      <c r="VGP1891" s="20"/>
      <c r="VGQ1891" s="20"/>
      <c r="VGR1891" s="20"/>
      <c r="VGS1891" s="20"/>
      <c r="VGT1891" s="20"/>
      <c r="VGU1891" s="20"/>
      <c r="VGV1891" s="20"/>
      <c r="VGW1891" s="20"/>
      <c r="VGX1891" s="20"/>
      <c r="VGY1891" s="20"/>
      <c r="VGZ1891" s="20"/>
      <c r="VHA1891" s="20"/>
      <c r="VHB1891" s="20"/>
      <c r="VHC1891" s="20"/>
      <c r="VHD1891" s="20"/>
      <c r="VHE1891" s="20"/>
      <c r="VHF1891" s="20"/>
      <c r="VHG1891" s="20"/>
      <c r="VHH1891" s="20"/>
      <c r="VHI1891" s="20"/>
      <c r="VHJ1891" s="20"/>
      <c r="VHK1891" s="20"/>
      <c r="VHL1891" s="20"/>
      <c r="VHM1891" s="20"/>
      <c r="VHN1891" s="20"/>
      <c r="VHO1891" s="20"/>
      <c r="VHP1891" s="20"/>
      <c r="VHQ1891" s="20"/>
      <c r="VHR1891" s="20"/>
      <c r="VHS1891" s="20"/>
      <c r="VHT1891" s="20"/>
      <c r="VHU1891" s="20"/>
      <c r="VHV1891" s="20"/>
      <c r="VHW1891" s="20"/>
      <c r="VHX1891" s="20"/>
      <c r="VHY1891" s="20"/>
      <c r="VHZ1891" s="20"/>
      <c r="VIA1891" s="20"/>
      <c r="VIB1891" s="20"/>
      <c r="VIC1891" s="20"/>
      <c r="VID1891" s="20"/>
      <c r="VIE1891" s="20"/>
      <c r="VIF1891" s="20"/>
      <c r="VIG1891" s="20"/>
      <c r="VIH1891" s="20"/>
      <c r="VII1891" s="20"/>
      <c r="VIJ1891" s="20"/>
      <c r="VIK1891" s="20"/>
      <c r="VIL1891" s="20"/>
      <c r="VIM1891" s="20"/>
      <c r="VIN1891" s="20"/>
      <c r="VIO1891" s="20"/>
      <c r="VIP1891" s="20"/>
      <c r="VIQ1891" s="20"/>
      <c r="VIR1891" s="20"/>
      <c r="VIS1891" s="20"/>
      <c r="VIT1891" s="20"/>
      <c r="VIU1891" s="20"/>
      <c r="VIV1891" s="20"/>
      <c r="VIW1891" s="20"/>
      <c r="VIX1891" s="20"/>
      <c r="VIY1891" s="20"/>
      <c r="VIZ1891" s="20"/>
      <c r="VJA1891" s="20"/>
      <c r="VJB1891" s="20"/>
      <c r="VJC1891" s="20"/>
      <c r="VJD1891" s="20"/>
      <c r="VJE1891" s="20"/>
      <c r="VJF1891" s="20"/>
      <c r="VJG1891" s="20"/>
      <c r="VJH1891" s="20"/>
      <c r="VJI1891" s="20"/>
      <c r="VJJ1891" s="20"/>
      <c r="VJK1891" s="20"/>
      <c r="VJL1891" s="20"/>
      <c r="VJM1891" s="20"/>
      <c r="VJN1891" s="20"/>
      <c r="VJO1891" s="20"/>
      <c r="VJP1891" s="20"/>
      <c r="VJQ1891" s="20"/>
      <c r="VJR1891" s="20"/>
      <c r="VJS1891" s="20"/>
      <c r="VJT1891" s="20"/>
      <c r="VJU1891" s="20"/>
      <c r="VJV1891" s="20"/>
      <c r="VJW1891" s="20"/>
      <c r="VJX1891" s="20"/>
      <c r="VJY1891" s="20"/>
      <c r="VJZ1891" s="20"/>
      <c r="VKA1891" s="20"/>
      <c r="VKB1891" s="20"/>
      <c r="VKC1891" s="20"/>
      <c r="VKD1891" s="20"/>
      <c r="VKE1891" s="20"/>
      <c r="VKF1891" s="20"/>
      <c r="VKG1891" s="20"/>
      <c r="VKH1891" s="20"/>
      <c r="VKI1891" s="20"/>
      <c r="VKJ1891" s="20"/>
      <c r="VKK1891" s="20"/>
      <c r="VKL1891" s="20"/>
      <c r="VKM1891" s="20"/>
      <c r="VKN1891" s="20"/>
      <c r="VKO1891" s="20"/>
      <c r="VKP1891" s="20"/>
      <c r="VKQ1891" s="20"/>
      <c r="VKR1891" s="20"/>
      <c r="VKS1891" s="20"/>
      <c r="VKT1891" s="20"/>
      <c r="VKU1891" s="20"/>
      <c r="VKV1891" s="20"/>
      <c r="VKW1891" s="20"/>
      <c r="VKX1891" s="20"/>
      <c r="VKY1891" s="20"/>
      <c r="VKZ1891" s="20"/>
      <c r="VLA1891" s="20"/>
      <c r="VLB1891" s="20"/>
      <c r="VLC1891" s="20"/>
      <c r="VLD1891" s="20"/>
      <c r="VLE1891" s="20"/>
      <c r="VLF1891" s="20"/>
      <c r="VLG1891" s="20"/>
      <c r="VLH1891" s="20"/>
      <c r="VLI1891" s="20"/>
      <c r="VLJ1891" s="20"/>
      <c r="VLK1891" s="20"/>
      <c r="VLL1891" s="20"/>
      <c r="VLM1891" s="20"/>
      <c r="VLN1891" s="20"/>
      <c r="VLO1891" s="20"/>
      <c r="VLP1891" s="20"/>
      <c r="VLQ1891" s="20"/>
      <c r="VLR1891" s="20"/>
      <c r="VLS1891" s="20"/>
      <c r="VLT1891" s="20"/>
      <c r="VLU1891" s="20"/>
      <c r="VLV1891" s="20"/>
      <c r="VLW1891" s="20"/>
      <c r="VLX1891" s="20"/>
      <c r="VLY1891" s="20"/>
      <c r="VLZ1891" s="20"/>
      <c r="VMA1891" s="20"/>
      <c r="VMB1891" s="20"/>
      <c r="VMC1891" s="20"/>
      <c r="VMD1891" s="20"/>
      <c r="VME1891" s="20"/>
      <c r="VMF1891" s="20"/>
      <c r="VMG1891" s="20"/>
      <c r="VMH1891" s="20"/>
      <c r="VMI1891" s="20"/>
      <c r="VMJ1891" s="20"/>
      <c r="VMK1891" s="20"/>
      <c r="VML1891" s="20"/>
      <c r="VMM1891" s="20"/>
      <c r="VMN1891" s="20"/>
      <c r="VMO1891" s="20"/>
      <c r="VMP1891" s="20"/>
      <c r="VMQ1891" s="20"/>
      <c r="VMR1891" s="20"/>
      <c r="VMS1891" s="20"/>
      <c r="VMT1891" s="20"/>
      <c r="VMU1891" s="20"/>
      <c r="VMV1891" s="20"/>
      <c r="VMW1891" s="20"/>
      <c r="VMX1891" s="20"/>
      <c r="VMY1891" s="20"/>
      <c r="VMZ1891" s="20"/>
      <c r="VNA1891" s="20"/>
      <c r="VNB1891" s="20"/>
      <c r="VNC1891" s="20"/>
      <c r="VND1891" s="20"/>
      <c r="VNE1891" s="20"/>
      <c r="VNF1891" s="20"/>
      <c r="VNG1891" s="20"/>
      <c r="VNH1891" s="20"/>
      <c r="VNI1891" s="20"/>
      <c r="VNJ1891" s="20"/>
      <c r="VNK1891" s="20"/>
      <c r="VNL1891" s="20"/>
      <c r="VNM1891" s="20"/>
      <c r="VNN1891" s="20"/>
      <c r="VNO1891" s="20"/>
      <c r="VNP1891" s="20"/>
      <c r="VNQ1891" s="20"/>
      <c r="VNR1891" s="20"/>
      <c r="VNS1891" s="20"/>
      <c r="VNT1891" s="20"/>
      <c r="VNU1891" s="20"/>
      <c r="VNV1891" s="20"/>
      <c r="VNW1891" s="20"/>
      <c r="VNX1891" s="20"/>
      <c r="VNY1891" s="20"/>
      <c r="VNZ1891" s="20"/>
      <c r="VOA1891" s="20"/>
      <c r="VOB1891" s="20"/>
      <c r="VOC1891" s="20"/>
      <c r="VOD1891" s="20"/>
      <c r="VOE1891" s="20"/>
      <c r="VOF1891" s="20"/>
      <c r="VOG1891" s="20"/>
      <c r="VOH1891" s="20"/>
      <c r="VOI1891" s="20"/>
      <c r="VOJ1891" s="20"/>
      <c r="VOK1891" s="20"/>
      <c r="VOL1891" s="20"/>
      <c r="VOM1891" s="20"/>
      <c r="VON1891" s="20"/>
      <c r="VOO1891" s="20"/>
      <c r="VOP1891" s="20"/>
      <c r="VOQ1891" s="20"/>
      <c r="VOR1891" s="20"/>
      <c r="VOS1891" s="20"/>
      <c r="VOT1891" s="20"/>
      <c r="VOU1891" s="20"/>
      <c r="VOV1891" s="20"/>
      <c r="VOW1891" s="20"/>
      <c r="VOX1891" s="20"/>
      <c r="VOY1891" s="20"/>
      <c r="VOZ1891" s="20"/>
      <c r="VPA1891" s="20"/>
      <c r="VPB1891" s="20"/>
      <c r="VPC1891" s="20"/>
      <c r="VPD1891" s="20"/>
      <c r="VPE1891" s="20"/>
      <c r="VPF1891" s="20"/>
      <c r="VPG1891" s="20"/>
      <c r="VPH1891" s="20"/>
      <c r="VPI1891" s="20"/>
      <c r="VPJ1891" s="20"/>
      <c r="VPK1891" s="20"/>
      <c r="VPL1891" s="20"/>
      <c r="VPM1891" s="20"/>
      <c r="VPN1891" s="20"/>
      <c r="VPO1891" s="20"/>
      <c r="VPP1891" s="20"/>
      <c r="VPQ1891" s="20"/>
      <c r="VPR1891" s="20"/>
      <c r="VPS1891" s="20"/>
      <c r="VPT1891" s="20"/>
      <c r="VPU1891" s="20"/>
      <c r="VPV1891" s="20"/>
      <c r="VPW1891" s="20"/>
      <c r="VPX1891" s="20"/>
      <c r="VPY1891" s="20"/>
      <c r="VPZ1891" s="20"/>
      <c r="VQA1891" s="20"/>
      <c r="VQB1891" s="20"/>
      <c r="VQC1891" s="20"/>
      <c r="VQD1891" s="20"/>
      <c r="VQE1891" s="20"/>
      <c r="VQF1891" s="20"/>
      <c r="VQG1891" s="20"/>
      <c r="VQH1891" s="20"/>
      <c r="VQI1891" s="20"/>
      <c r="VQJ1891" s="20"/>
      <c r="VQK1891" s="20"/>
      <c r="VQL1891" s="20"/>
      <c r="VQM1891" s="20"/>
      <c r="VQN1891" s="20"/>
      <c r="VQO1891" s="20"/>
      <c r="VQP1891" s="20"/>
      <c r="VQQ1891" s="20"/>
      <c r="VQR1891" s="20"/>
      <c r="VQS1891" s="20"/>
      <c r="VQT1891" s="20"/>
      <c r="VQU1891" s="20"/>
      <c r="VQV1891" s="20"/>
      <c r="VQW1891" s="20"/>
      <c r="VQX1891" s="20"/>
      <c r="VQY1891" s="20"/>
      <c r="VQZ1891" s="20"/>
      <c r="VRA1891" s="20"/>
      <c r="VRB1891" s="20"/>
      <c r="VRC1891" s="20"/>
      <c r="VRD1891" s="20"/>
      <c r="VRE1891" s="20"/>
      <c r="VRF1891" s="20"/>
      <c r="VRG1891" s="20"/>
      <c r="VRH1891" s="20"/>
      <c r="VRI1891" s="20"/>
      <c r="VRJ1891" s="20"/>
      <c r="VRK1891" s="20"/>
      <c r="VRL1891" s="20"/>
      <c r="VRM1891" s="20"/>
      <c r="VRN1891" s="20"/>
      <c r="VRO1891" s="20"/>
      <c r="VRP1891" s="20"/>
      <c r="VRQ1891" s="20"/>
      <c r="VRR1891" s="20"/>
      <c r="VRS1891" s="20"/>
      <c r="VRT1891" s="20"/>
      <c r="VRU1891" s="20"/>
      <c r="VRV1891" s="20"/>
      <c r="VRW1891" s="20"/>
      <c r="VRX1891" s="20"/>
      <c r="VRY1891" s="20"/>
      <c r="VRZ1891" s="20"/>
      <c r="VSA1891" s="20"/>
      <c r="VSB1891" s="20"/>
      <c r="VSC1891" s="20"/>
      <c r="VSD1891" s="20"/>
      <c r="VSE1891" s="20"/>
      <c r="VSF1891" s="20"/>
      <c r="VSG1891" s="20"/>
      <c r="VSH1891" s="20"/>
      <c r="VSI1891" s="20"/>
      <c r="VSJ1891" s="20"/>
      <c r="VSK1891" s="20"/>
      <c r="VSL1891" s="20"/>
      <c r="VSM1891" s="20"/>
      <c r="VSN1891" s="20"/>
      <c r="VSO1891" s="20"/>
      <c r="VSP1891" s="20"/>
      <c r="VSQ1891" s="20"/>
      <c r="VSR1891" s="20"/>
      <c r="VSS1891" s="20"/>
      <c r="VST1891" s="20"/>
      <c r="VSU1891" s="20"/>
      <c r="VSV1891" s="20"/>
      <c r="VSW1891" s="20"/>
      <c r="VSX1891" s="20"/>
      <c r="VSY1891" s="20"/>
      <c r="VSZ1891" s="20"/>
      <c r="VTA1891" s="20"/>
      <c r="VTB1891" s="20"/>
      <c r="VTC1891" s="20"/>
      <c r="VTD1891" s="20"/>
      <c r="VTE1891" s="20"/>
      <c r="VTF1891" s="20"/>
      <c r="VTG1891" s="20"/>
      <c r="VTH1891" s="20"/>
      <c r="VTI1891" s="20"/>
      <c r="VTJ1891" s="20"/>
      <c r="VTK1891" s="20"/>
      <c r="VTL1891" s="20"/>
      <c r="VTM1891" s="20"/>
      <c r="VTN1891" s="20"/>
      <c r="VTO1891" s="20"/>
      <c r="VTP1891" s="20"/>
      <c r="VTQ1891" s="20"/>
      <c r="VTR1891" s="20"/>
      <c r="VTS1891" s="20"/>
      <c r="VTT1891" s="20"/>
      <c r="VTU1891" s="20"/>
      <c r="VTV1891" s="20"/>
      <c r="VTW1891" s="20"/>
      <c r="VTX1891" s="20"/>
      <c r="VTY1891" s="20"/>
      <c r="VTZ1891" s="20"/>
      <c r="VUA1891" s="20"/>
      <c r="VUB1891" s="20"/>
      <c r="VUC1891" s="20"/>
      <c r="VUD1891" s="20"/>
      <c r="VUE1891" s="20"/>
      <c r="VUF1891" s="20"/>
      <c r="VUG1891" s="20"/>
      <c r="VUH1891" s="20"/>
      <c r="VUI1891" s="20"/>
      <c r="VUJ1891" s="20"/>
      <c r="VUK1891" s="20"/>
      <c r="VUL1891" s="20"/>
      <c r="VUM1891" s="20"/>
      <c r="VUN1891" s="20"/>
      <c r="VUO1891" s="20"/>
      <c r="VUP1891" s="20"/>
      <c r="VUQ1891" s="20"/>
      <c r="VUR1891" s="20"/>
      <c r="VUS1891" s="20"/>
      <c r="VUT1891" s="20"/>
      <c r="VUU1891" s="20"/>
      <c r="VUV1891" s="20"/>
      <c r="VUW1891" s="20"/>
      <c r="VUX1891" s="20"/>
      <c r="VUY1891" s="20"/>
      <c r="VUZ1891" s="20"/>
      <c r="VVA1891" s="20"/>
      <c r="VVB1891" s="20"/>
      <c r="VVC1891" s="20"/>
      <c r="VVD1891" s="20"/>
      <c r="VVE1891" s="20"/>
      <c r="VVF1891" s="20"/>
      <c r="VVG1891" s="20"/>
      <c r="VVH1891" s="20"/>
      <c r="VVI1891" s="20"/>
      <c r="VVJ1891" s="20"/>
      <c r="VVK1891" s="20"/>
      <c r="VVL1891" s="20"/>
      <c r="VVM1891" s="20"/>
      <c r="VVN1891" s="20"/>
      <c r="VVO1891" s="20"/>
      <c r="VVP1891" s="20"/>
      <c r="VVQ1891" s="20"/>
      <c r="VVR1891" s="20"/>
      <c r="VVS1891" s="20"/>
      <c r="VVT1891" s="20"/>
      <c r="VVU1891" s="20"/>
      <c r="VVV1891" s="20"/>
      <c r="VVW1891" s="20"/>
      <c r="VVX1891" s="20"/>
      <c r="VVY1891" s="20"/>
      <c r="VVZ1891" s="20"/>
      <c r="VWA1891" s="20"/>
      <c r="VWB1891" s="20"/>
      <c r="VWC1891" s="20"/>
      <c r="VWD1891" s="20"/>
      <c r="VWE1891" s="20"/>
      <c r="VWF1891" s="20"/>
      <c r="VWG1891" s="20"/>
      <c r="VWH1891" s="20"/>
      <c r="VWI1891" s="20"/>
      <c r="VWJ1891" s="20"/>
      <c r="VWK1891" s="20"/>
      <c r="VWL1891" s="20"/>
      <c r="VWM1891" s="20"/>
      <c r="VWN1891" s="20"/>
      <c r="VWO1891" s="20"/>
      <c r="VWP1891" s="20"/>
      <c r="VWQ1891" s="20"/>
      <c r="VWR1891" s="20"/>
      <c r="VWS1891" s="20"/>
      <c r="VWT1891" s="20"/>
      <c r="VWU1891" s="20"/>
      <c r="VWV1891" s="20"/>
      <c r="VWW1891" s="20"/>
      <c r="VWX1891" s="20"/>
      <c r="VWY1891" s="20"/>
      <c r="VWZ1891" s="20"/>
      <c r="VXA1891" s="20"/>
      <c r="VXB1891" s="20"/>
      <c r="VXC1891" s="20"/>
      <c r="VXD1891" s="20"/>
      <c r="VXE1891" s="20"/>
      <c r="VXF1891" s="20"/>
      <c r="VXG1891" s="20"/>
      <c r="VXH1891" s="20"/>
      <c r="VXI1891" s="20"/>
      <c r="VXJ1891" s="20"/>
      <c r="VXK1891" s="20"/>
      <c r="VXL1891" s="20"/>
      <c r="VXM1891" s="20"/>
      <c r="VXN1891" s="20"/>
      <c r="VXO1891" s="20"/>
      <c r="VXP1891" s="20"/>
      <c r="VXQ1891" s="20"/>
      <c r="VXR1891" s="20"/>
      <c r="VXS1891" s="20"/>
      <c r="VXT1891" s="20"/>
      <c r="VXU1891" s="20"/>
      <c r="VXV1891" s="20"/>
      <c r="VXW1891" s="20"/>
      <c r="VXX1891" s="20"/>
      <c r="VXY1891" s="20"/>
      <c r="VXZ1891" s="20"/>
      <c r="VYA1891" s="20"/>
      <c r="VYB1891" s="20"/>
      <c r="VYC1891" s="20"/>
      <c r="VYD1891" s="20"/>
      <c r="VYE1891" s="20"/>
      <c r="VYF1891" s="20"/>
      <c r="VYG1891" s="20"/>
      <c r="VYH1891" s="20"/>
      <c r="VYI1891" s="20"/>
      <c r="VYJ1891" s="20"/>
      <c r="VYK1891" s="20"/>
      <c r="VYL1891" s="20"/>
      <c r="VYM1891" s="20"/>
      <c r="VYN1891" s="20"/>
      <c r="VYO1891" s="20"/>
      <c r="VYP1891" s="20"/>
      <c r="VYQ1891" s="20"/>
      <c r="VYR1891" s="20"/>
      <c r="VYS1891" s="20"/>
      <c r="VYT1891" s="20"/>
      <c r="VYU1891" s="20"/>
      <c r="VYV1891" s="20"/>
      <c r="VYW1891" s="20"/>
      <c r="VYX1891" s="20"/>
      <c r="VYY1891" s="20"/>
      <c r="VYZ1891" s="20"/>
      <c r="VZA1891" s="20"/>
      <c r="VZB1891" s="20"/>
      <c r="VZC1891" s="20"/>
      <c r="VZD1891" s="20"/>
      <c r="VZE1891" s="20"/>
      <c r="VZF1891" s="20"/>
      <c r="VZG1891" s="20"/>
      <c r="VZH1891" s="20"/>
      <c r="VZI1891" s="20"/>
      <c r="VZJ1891" s="20"/>
      <c r="VZK1891" s="20"/>
      <c r="VZL1891" s="20"/>
      <c r="VZM1891" s="20"/>
      <c r="VZN1891" s="20"/>
      <c r="VZO1891" s="20"/>
      <c r="VZP1891" s="20"/>
      <c r="VZQ1891" s="20"/>
      <c r="VZR1891" s="20"/>
      <c r="VZS1891" s="20"/>
      <c r="VZT1891" s="20"/>
      <c r="VZU1891" s="20"/>
      <c r="VZV1891" s="20"/>
      <c r="VZW1891" s="20"/>
      <c r="VZX1891" s="20"/>
      <c r="VZY1891" s="20"/>
      <c r="VZZ1891" s="20"/>
      <c r="WAA1891" s="20"/>
      <c r="WAB1891" s="20"/>
      <c r="WAC1891" s="20"/>
      <c r="WAD1891" s="20"/>
      <c r="WAE1891" s="20"/>
      <c r="WAF1891" s="20"/>
      <c r="WAG1891" s="20"/>
      <c r="WAH1891" s="20"/>
      <c r="WAI1891" s="20"/>
      <c r="WAJ1891" s="20"/>
      <c r="WAK1891" s="20"/>
      <c r="WAL1891" s="20"/>
      <c r="WAM1891" s="20"/>
      <c r="WAN1891" s="20"/>
      <c r="WAO1891" s="20"/>
      <c r="WAP1891" s="20"/>
      <c r="WAQ1891" s="20"/>
      <c r="WAR1891" s="20"/>
      <c r="WAS1891" s="20"/>
      <c r="WAT1891" s="20"/>
      <c r="WAU1891" s="20"/>
      <c r="WAV1891" s="20"/>
      <c r="WAW1891" s="20"/>
      <c r="WAX1891" s="20"/>
      <c r="WAY1891" s="20"/>
      <c r="WAZ1891" s="20"/>
      <c r="WBA1891" s="20"/>
      <c r="WBB1891" s="20"/>
      <c r="WBC1891" s="20"/>
      <c r="WBD1891" s="20"/>
      <c r="WBE1891" s="20"/>
      <c r="WBF1891" s="20"/>
      <c r="WBG1891" s="20"/>
      <c r="WBH1891" s="20"/>
      <c r="WBI1891" s="20"/>
      <c r="WBJ1891" s="20"/>
      <c r="WBK1891" s="20"/>
      <c r="WBL1891" s="20"/>
      <c r="WBM1891" s="20"/>
      <c r="WBN1891" s="20"/>
      <c r="WBO1891" s="20"/>
      <c r="WBP1891" s="20"/>
      <c r="WBQ1891" s="20"/>
      <c r="WBR1891" s="20"/>
      <c r="WBS1891" s="20"/>
      <c r="WBT1891" s="20"/>
      <c r="WBU1891" s="20"/>
      <c r="WBV1891" s="20"/>
      <c r="WBW1891" s="20"/>
      <c r="WBX1891" s="20"/>
      <c r="WBY1891" s="20"/>
      <c r="WBZ1891" s="20"/>
      <c r="WCA1891" s="20"/>
      <c r="WCB1891" s="20"/>
      <c r="WCC1891" s="20"/>
      <c r="WCD1891" s="20"/>
      <c r="WCE1891" s="20"/>
      <c r="WCF1891" s="20"/>
      <c r="WCG1891" s="20"/>
      <c r="WCH1891" s="20"/>
      <c r="WCI1891" s="20"/>
      <c r="WCJ1891" s="20"/>
      <c r="WCK1891" s="20"/>
      <c r="WCL1891" s="20"/>
      <c r="WCM1891" s="20"/>
      <c r="WCN1891" s="20"/>
      <c r="WCO1891" s="20"/>
      <c r="WCP1891" s="20"/>
      <c r="WCQ1891" s="20"/>
      <c r="WCR1891" s="20"/>
      <c r="WCS1891" s="20"/>
      <c r="WCT1891" s="20"/>
      <c r="WCU1891" s="20"/>
      <c r="WCV1891" s="20"/>
      <c r="WCW1891" s="20"/>
      <c r="WCX1891" s="20"/>
      <c r="WCY1891" s="20"/>
      <c r="WCZ1891" s="20"/>
      <c r="WDA1891" s="20"/>
      <c r="WDB1891" s="20"/>
      <c r="WDC1891" s="20"/>
      <c r="WDD1891" s="20"/>
      <c r="WDE1891" s="20"/>
      <c r="WDF1891" s="20"/>
      <c r="WDG1891" s="20"/>
      <c r="WDH1891" s="20"/>
      <c r="WDI1891" s="20"/>
      <c r="WDJ1891" s="20"/>
      <c r="WDK1891" s="20"/>
      <c r="WDL1891" s="20"/>
      <c r="WDM1891" s="20"/>
      <c r="WDN1891" s="20"/>
      <c r="WDO1891" s="20"/>
      <c r="WDP1891" s="20"/>
      <c r="WDQ1891" s="20"/>
      <c r="WDR1891" s="20"/>
      <c r="WDS1891" s="20"/>
      <c r="WDT1891" s="20"/>
      <c r="WDU1891" s="20"/>
      <c r="WDV1891" s="20"/>
      <c r="WDW1891" s="20"/>
      <c r="WDX1891" s="20"/>
      <c r="WDY1891" s="20"/>
      <c r="WDZ1891" s="20"/>
      <c r="WEA1891" s="20"/>
      <c r="WEB1891" s="20"/>
      <c r="WEC1891" s="20"/>
      <c r="WED1891" s="20"/>
      <c r="WEE1891" s="20"/>
      <c r="WEF1891" s="20"/>
      <c r="WEG1891" s="20"/>
      <c r="WEH1891" s="20"/>
      <c r="WEI1891" s="20"/>
      <c r="WEJ1891" s="20"/>
      <c r="WEK1891" s="20"/>
      <c r="WEL1891" s="20"/>
      <c r="WEM1891" s="20"/>
      <c r="WEN1891" s="20"/>
      <c r="WEO1891" s="20"/>
      <c r="WEP1891" s="20"/>
      <c r="WEQ1891" s="20"/>
      <c r="WER1891" s="20"/>
      <c r="WES1891" s="20"/>
      <c r="WET1891" s="20"/>
      <c r="WEU1891" s="20"/>
      <c r="WEV1891" s="20"/>
      <c r="WEW1891" s="20"/>
      <c r="WEX1891" s="20"/>
      <c r="WEY1891" s="20"/>
      <c r="WEZ1891" s="20"/>
      <c r="WFA1891" s="20"/>
      <c r="WFB1891" s="20"/>
      <c r="WFC1891" s="20"/>
      <c r="WFD1891" s="20"/>
      <c r="WFE1891" s="20"/>
      <c r="WFF1891" s="20"/>
      <c r="WFG1891" s="20"/>
      <c r="WFH1891" s="20"/>
      <c r="WFI1891" s="20"/>
      <c r="WFJ1891" s="20"/>
      <c r="WFK1891" s="20"/>
      <c r="WFL1891" s="20"/>
      <c r="WFM1891" s="20"/>
      <c r="WFN1891" s="20"/>
      <c r="WFO1891" s="20"/>
      <c r="WFP1891" s="20"/>
      <c r="WFQ1891" s="20"/>
      <c r="WFR1891" s="20"/>
      <c r="WFS1891" s="20"/>
      <c r="WFT1891" s="20"/>
      <c r="WFU1891" s="20"/>
      <c r="WFV1891" s="20"/>
      <c r="WFW1891" s="20"/>
      <c r="WFX1891" s="20"/>
      <c r="WFY1891" s="20"/>
      <c r="WFZ1891" s="20"/>
      <c r="WGA1891" s="20"/>
      <c r="WGB1891" s="20"/>
      <c r="WGC1891" s="20"/>
      <c r="WGD1891" s="20"/>
      <c r="WGE1891" s="20"/>
      <c r="WGF1891" s="20"/>
      <c r="WGG1891" s="20"/>
      <c r="WGH1891" s="20"/>
      <c r="WGI1891" s="20"/>
      <c r="WGJ1891" s="20"/>
      <c r="WGK1891" s="20"/>
      <c r="WGL1891" s="20"/>
      <c r="WGM1891" s="20"/>
      <c r="WGN1891" s="20"/>
      <c r="WGO1891" s="20"/>
      <c r="WGP1891" s="20"/>
      <c r="WGQ1891" s="20"/>
      <c r="WGR1891" s="20"/>
      <c r="WGS1891" s="20"/>
      <c r="WGT1891" s="20"/>
      <c r="WGU1891" s="20"/>
      <c r="WGV1891" s="20"/>
      <c r="WGW1891" s="20"/>
      <c r="WGX1891" s="20"/>
      <c r="WGY1891" s="20"/>
      <c r="WGZ1891" s="20"/>
      <c r="WHA1891" s="20"/>
      <c r="WHB1891" s="20"/>
      <c r="WHC1891" s="20"/>
      <c r="WHD1891" s="20"/>
      <c r="WHE1891" s="20"/>
      <c r="WHF1891" s="20"/>
      <c r="WHG1891" s="20"/>
      <c r="WHH1891" s="20"/>
      <c r="WHI1891" s="20"/>
      <c r="WHJ1891" s="20"/>
      <c r="WHK1891" s="20"/>
      <c r="WHL1891" s="20"/>
      <c r="WHM1891" s="20"/>
      <c r="WHN1891" s="20"/>
      <c r="WHO1891" s="20"/>
      <c r="WHP1891" s="20"/>
      <c r="WHQ1891" s="20"/>
      <c r="WHR1891" s="20"/>
      <c r="WHS1891" s="20"/>
      <c r="WHT1891" s="20"/>
      <c r="WHU1891" s="20"/>
      <c r="WHV1891" s="20"/>
      <c r="WHW1891" s="20"/>
      <c r="WHX1891" s="20"/>
      <c r="WHY1891" s="20"/>
      <c r="WHZ1891" s="20"/>
      <c r="WIA1891" s="20"/>
      <c r="WIB1891" s="20"/>
      <c r="WIC1891" s="20"/>
      <c r="WID1891" s="20"/>
      <c r="WIE1891" s="20"/>
      <c r="WIF1891" s="20"/>
      <c r="WIG1891" s="20"/>
      <c r="WIH1891" s="20"/>
      <c r="WII1891" s="20"/>
      <c r="WIJ1891" s="20"/>
      <c r="WIK1891" s="20"/>
      <c r="WIL1891" s="20"/>
      <c r="WIM1891" s="20"/>
      <c r="WIN1891" s="20"/>
      <c r="WIO1891" s="20"/>
      <c r="WIP1891" s="20"/>
      <c r="WIQ1891" s="20"/>
      <c r="WIR1891" s="20"/>
      <c r="WIS1891" s="20"/>
      <c r="WIT1891" s="20"/>
      <c r="WIU1891" s="20"/>
      <c r="WIV1891" s="20"/>
      <c r="WIW1891" s="20"/>
      <c r="WIX1891" s="20"/>
      <c r="WIY1891" s="20"/>
      <c r="WIZ1891" s="20"/>
      <c r="WJA1891" s="20"/>
      <c r="WJB1891" s="20"/>
      <c r="WJC1891" s="20"/>
      <c r="WJD1891" s="20"/>
      <c r="WJE1891" s="20"/>
      <c r="WJF1891" s="20"/>
      <c r="WJG1891" s="20"/>
      <c r="WJH1891" s="20"/>
      <c r="WJI1891" s="20"/>
      <c r="WJJ1891" s="20"/>
      <c r="WJK1891" s="20"/>
      <c r="WJL1891" s="20"/>
      <c r="WJM1891" s="20"/>
      <c r="WJN1891" s="20"/>
      <c r="WJO1891" s="20"/>
      <c r="WJP1891" s="20"/>
      <c r="WJQ1891" s="20"/>
      <c r="WJR1891" s="20"/>
      <c r="WJS1891" s="20"/>
      <c r="WJT1891" s="20"/>
      <c r="WJU1891" s="20"/>
      <c r="WJV1891" s="20"/>
      <c r="WJW1891" s="20"/>
      <c r="WJX1891" s="20"/>
      <c r="WJY1891" s="20"/>
      <c r="WJZ1891" s="20"/>
      <c r="WKA1891" s="20"/>
      <c r="WKB1891" s="20"/>
      <c r="WKC1891" s="20"/>
      <c r="WKD1891" s="20"/>
      <c r="WKE1891" s="20"/>
      <c r="WKF1891" s="20"/>
      <c r="WKG1891" s="20"/>
      <c r="WKH1891" s="20"/>
      <c r="WKI1891" s="20"/>
      <c r="WKJ1891" s="20"/>
      <c r="WKK1891" s="20"/>
      <c r="WKL1891" s="20"/>
      <c r="WKM1891" s="20"/>
      <c r="WKN1891" s="20"/>
      <c r="WKO1891" s="20"/>
      <c r="WKP1891" s="20"/>
      <c r="WKQ1891" s="20"/>
      <c r="WKR1891" s="20"/>
      <c r="WKS1891" s="20"/>
      <c r="WKT1891" s="20"/>
      <c r="WKU1891" s="20"/>
      <c r="WKV1891" s="20"/>
      <c r="WKW1891" s="20"/>
      <c r="WKX1891" s="20"/>
      <c r="WKY1891" s="20"/>
      <c r="WKZ1891" s="20"/>
      <c r="WLA1891" s="20"/>
      <c r="WLB1891" s="20"/>
      <c r="WLC1891" s="20"/>
      <c r="WLD1891" s="20"/>
      <c r="WLE1891" s="20"/>
      <c r="WLF1891" s="20"/>
      <c r="WLG1891" s="20"/>
      <c r="WLH1891" s="20"/>
      <c r="WLI1891" s="20"/>
      <c r="WLJ1891" s="20"/>
      <c r="WLK1891" s="20"/>
      <c r="WLL1891" s="20"/>
      <c r="WLM1891" s="20"/>
      <c r="WLN1891" s="20"/>
      <c r="WLO1891" s="20"/>
      <c r="WLP1891" s="20"/>
      <c r="WLQ1891" s="20"/>
      <c r="WLR1891" s="20"/>
      <c r="WLS1891" s="20"/>
      <c r="WLT1891" s="20"/>
      <c r="WLU1891" s="20"/>
      <c r="WLV1891" s="20"/>
      <c r="WLW1891" s="20"/>
      <c r="WLX1891" s="20"/>
      <c r="WLY1891" s="20"/>
      <c r="WLZ1891" s="20"/>
      <c r="WMA1891" s="20"/>
      <c r="WMB1891" s="20"/>
      <c r="WMC1891" s="20"/>
      <c r="WMD1891" s="20"/>
      <c r="WME1891" s="20"/>
      <c r="WMF1891" s="20"/>
      <c r="WMG1891" s="20"/>
      <c r="WMH1891" s="20"/>
      <c r="WMI1891" s="20"/>
      <c r="WMJ1891" s="20"/>
      <c r="WMK1891" s="20"/>
      <c r="WML1891" s="20"/>
      <c r="WMM1891" s="20"/>
      <c r="WMN1891" s="20"/>
      <c r="WMO1891" s="20"/>
      <c r="WMP1891" s="20"/>
      <c r="WMQ1891" s="20"/>
      <c r="WMR1891" s="20"/>
      <c r="WMS1891" s="20"/>
      <c r="WMT1891" s="20"/>
      <c r="WMU1891" s="20"/>
      <c r="WMV1891" s="20"/>
      <c r="WMW1891" s="20"/>
      <c r="WMX1891" s="20"/>
      <c r="WMY1891" s="20"/>
      <c r="WMZ1891" s="20"/>
      <c r="WNA1891" s="20"/>
      <c r="WNB1891" s="20"/>
      <c r="WNC1891" s="20"/>
      <c r="WND1891" s="20"/>
      <c r="WNE1891" s="20"/>
      <c r="WNF1891" s="20"/>
      <c r="WNG1891" s="20"/>
      <c r="WNH1891" s="20"/>
      <c r="WNI1891" s="20"/>
      <c r="WNJ1891" s="20"/>
      <c r="WNK1891" s="20"/>
      <c r="WNL1891" s="20"/>
      <c r="WNM1891" s="20"/>
      <c r="WNN1891" s="20"/>
      <c r="WNO1891" s="20"/>
      <c r="WNP1891" s="20"/>
      <c r="WNQ1891" s="20"/>
      <c r="WNR1891" s="20"/>
      <c r="WNS1891" s="20"/>
      <c r="WNT1891" s="20"/>
      <c r="WNU1891" s="20"/>
      <c r="WNV1891" s="20"/>
      <c r="WNW1891" s="20"/>
      <c r="WNX1891" s="20"/>
      <c r="WNY1891" s="20"/>
      <c r="WNZ1891" s="20"/>
      <c r="WOA1891" s="20"/>
      <c r="WOB1891" s="20"/>
      <c r="WOC1891" s="20"/>
      <c r="WOD1891" s="20"/>
      <c r="WOE1891" s="20"/>
      <c r="WOF1891" s="20"/>
      <c r="WOG1891" s="20"/>
      <c r="WOH1891" s="20"/>
      <c r="WOI1891" s="20"/>
      <c r="WOJ1891" s="20"/>
      <c r="WOK1891" s="20"/>
      <c r="WOL1891" s="20"/>
      <c r="WOM1891" s="20"/>
      <c r="WON1891" s="20"/>
      <c r="WOO1891" s="20"/>
      <c r="WOP1891" s="20"/>
      <c r="WOQ1891" s="20"/>
      <c r="WOR1891" s="20"/>
      <c r="WOS1891" s="20"/>
      <c r="WOT1891" s="20"/>
      <c r="WOU1891" s="20"/>
      <c r="WOV1891" s="20"/>
      <c r="WOW1891" s="20"/>
      <c r="WOX1891" s="20"/>
      <c r="WOY1891" s="20"/>
      <c r="WOZ1891" s="20"/>
      <c r="WPA1891" s="20"/>
      <c r="WPB1891" s="20"/>
      <c r="WPC1891" s="20"/>
      <c r="WPD1891" s="20"/>
      <c r="WPE1891" s="20"/>
      <c r="WPF1891" s="20"/>
      <c r="WPG1891" s="20"/>
      <c r="WPH1891" s="20"/>
      <c r="WPI1891" s="20"/>
      <c r="WPJ1891" s="20"/>
      <c r="WPK1891" s="20"/>
      <c r="WPL1891" s="20"/>
      <c r="WPM1891" s="20"/>
      <c r="WPN1891" s="20"/>
      <c r="WPO1891" s="20"/>
      <c r="WPP1891" s="20"/>
      <c r="WPQ1891" s="20"/>
      <c r="WPR1891" s="20"/>
      <c r="WPS1891" s="20"/>
      <c r="WPT1891" s="20"/>
      <c r="WPU1891" s="20"/>
      <c r="WPV1891" s="20"/>
      <c r="WPW1891" s="20"/>
      <c r="WPX1891" s="20"/>
      <c r="WPY1891" s="20"/>
      <c r="WPZ1891" s="20"/>
      <c r="WQA1891" s="20"/>
      <c r="WQB1891" s="20"/>
      <c r="WQC1891" s="20"/>
      <c r="WQD1891" s="20"/>
      <c r="WQE1891" s="20"/>
      <c r="WQF1891" s="20"/>
      <c r="WQG1891" s="20"/>
      <c r="WQH1891" s="20"/>
      <c r="WQI1891" s="20"/>
      <c r="WQJ1891" s="20"/>
      <c r="WQK1891" s="20"/>
      <c r="WQL1891" s="20"/>
      <c r="WQM1891" s="20"/>
      <c r="WQN1891" s="20"/>
      <c r="WQO1891" s="20"/>
      <c r="WQP1891" s="20"/>
      <c r="WQQ1891" s="20"/>
      <c r="WQR1891" s="20"/>
      <c r="WQS1891" s="20"/>
      <c r="WQT1891" s="20"/>
      <c r="WQU1891" s="20"/>
      <c r="WQV1891" s="20"/>
      <c r="WQW1891" s="20"/>
      <c r="WQX1891" s="20"/>
      <c r="WQY1891" s="20"/>
      <c r="WQZ1891" s="20"/>
      <c r="WRA1891" s="20"/>
      <c r="WRB1891" s="20"/>
      <c r="WRC1891" s="20"/>
      <c r="WRD1891" s="20"/>
      <c r="WRE1891" s="20"/>
      <c r="WRF1891" s="20"/>
      <c r="WRG1891" s="20"/>
      <c r="WRH1891" s="20"/>
      <c r="WRI1891" s="20"/>
      <c r="WRJ1891" s="20"/>
      <c r="WRK1891" s="20"/>
      <c r="WRL1891" s="20"/>
      <c r="WRM1891" s="20"/>
      <c r="WRN1891" s="20"/>
      <c r="WRO1891" s="20"/>
      <c r="WRP1891" s="20"/>
      <c r="WRQ1891" s="20"/>
      <c r="WRR1891" s="20"/>
      <c r="WRS1891" s="20"/>
      <c r="WRT1891" s="20"/>
      <c r="WRU1891" s="20"/>
      <c r="WRV1891" s="20"/>
      <c r="WRW1891" s="20"/>
      <c r="WRX1891" s="20"/>
      <c r="WRY1891" s="20"/>
      <c r="WRZ1891" s="20"/>
      <c r="WSA1891" s="20"/>
      <c r="WSB1891" s="20"/>
      <c r="WSC1891" s="20"/>
      <c r="WSD1891" s="20"/>
      <c r="WSE1891" s="20"/>
      <c r="WSF1891" s="20"/>
      <c r="WSG1891" s="20"/>
      <c r="WSH1891" s="20"/>
      <c r="WSI1891" s="20"/>
      <c r="WSJ1891" s="20"/>
      <c r="WSK1891" s="20"/>
      <c r="WSL1891" s="20"/>
      <c r="WSM1891" s="20"/>
      <c r="WSN1891" s="20"/>
      <c r="WSO1891" s="20"/>
      <c r="WSP1891" s="20"/>
      <c r="WSQ1891" s="20"/>
      <c r="WSR1891" s="20"/>
      <c r="WSS1891" s="20"/>
      <c r="WST1891" s="20"/>
      <c r="WSU1891" s="20"/>
      <c r="WSV1891" s="20"/>
      <c r="WSW1891" s="20"/>
      <c r="WSX1891" s="20"/>
      <c r="WSY1891" s="20"/>
      <c r="WSZ1891" s="20"/>
      <c r="WTA1891" s="20"/>
      <c r="WTB1891" s="20"/>
      <c r="WTC1891" s="20"/>
      <c r="WTD1891" s="20"/>
      <c r="WTE1891" s="20"/>
      <c r="WTF1891" s="20"/>
      <c r="WTG1891" s="20"/>
      <c r="WTH1891" s="20"/>
      <c r="WTI1891" s="20"/>
      <c r="WTJ1891" s="20"/>
      <c r="WTK1891" s="20"/>
      <c r="WTL1891" s="20"/>
      <c r="WTM1891" s="20"/>
      <c r="WTN1891" s="20"/>
      <c r="WTO1891" s="20"/>
      <c r="WTP1891" s="20"/>
      <c r="WTQ1891" s="20"/>
      <c r="WTR1891" s="20"/>
      <c r="WTS1891" s="20"/>
      <c r="WTT1891" s="20"/>
      <c r="WTU1891" s="20"/>
      <c r="WTV1891" s="20"/>
      <c r="WTW1891" s="20"/>
      <c r="WTX1891" s="20"/>
      <c r="WTY1891" s="20"/>
      <c r="WTZ1891" s="20"/>
      <c r="WUA1891" s="20"/>
      <c r="WUB1891" s="20"/>
      <c r="WUC1891" s="20"/>
      <c r="WUD1891" s="20"/>
      <c r="WUE1891" s="20"/>
      <c r="WUF1891" s="20"/>
      <c r="WUG1891" s="20"/>
      <c r="WUH1891" s="20"/>
      <c r="WUI1891" s="20"/>
      <c r="WUJ1891" s="20"/>
      <c r="WUK1891" s="20"/>
      <c r="WUL1891" s="20"/>
      <c r="WUM1891" s="20"/>
      <c r="WUN1891" s="20"/>
      <c r="WUO1891" s="20"/>
      <c r="WUP1891" s="20"/>
      <c r="WUQ1891" s="20"/>
      <c r="WUR1891" s="20"/>
      <c r="WUS1891" s="20"/>
      <c r="WUT1891" s="20"/>
      <c r="WUU1891" s="20"/>
      <c r="WUV1891" s="20"/>
      <c r="WUW1891" s="20"/>
      <c r="WUX1891" s="20"/>
      <c r="WUY1891" s="20"/>
      <c r="WUZ1891" s="20"/>
      <c r="WVA1891" s="20"/>
      <c r="WVB1891" s="20"/>
      <c r="WVC1891" s="20"/>
      <c r="WVD1891" s="20"/>
      <c r="WVE1891" s="20"/>
      <c r="WVF1891" s="20"/>
      <c r="WVG1891" s="20"/>
      <c r="WVH1891" s="20"/>
      <c r="WVI1891" s="20"/>
      <c r="WVJ1891" s="20"/>
      <c r="WVK1891" s="20"/>
      <c r="WVL1891" s="20"/>
      <c r="WVM1891" s="20"/>
      <c r="WVN1891" s="20"/>
      <c r="WVO1891" s="20"/>
      <c r="WVP1891" s="20"/>
      <c r="WVQ1891" s="20"/>
      <c r="WVR1891" s="20"/>
      <c r="WVS1891" s="20"/>
      <c r="WVT1891" s="20"/>
      <c r="WVU1891" s="20"/>
      <c r="WVV1891" s="20"/>
      <c r="WVW1891" s="20"/>
      <c r="WVX1891" s="20"/>
      <c r="WVY1891" s="20"/>
      <c r="WVZ1891" s="20"/>
      <c r="WWA1891" s="20"/>
      <c r="WWB1891" s="20"/>
      <c r="WWC1891" s="20"/>
      <c r="WWD1891" s="20"/>
      <c r="WWE1891" s="20"/>
      <c r="WWF1891" s="20"/>
      <c r="WWG1891" s="20"/>
      <c r="WWH1891" s="20"/>
      <c r="WWI1891" s="20"/>
      <c r="WWJ1891" s="20"/>
      <c r="WWK1891" s="20"/>
      <c r="WWL1891" s="20"/>
      <c r="WWM1891" s="20"/>
      <c r="WWN1891" s="20"/>
      <c r="WWO1891" s="20"/>
      <c r="WWP1891" s="20"/>
      <c r="WWQ1891" s="20"/>
      <c r="WWR1891" s="20"/>
      <c r="WWS1891" s="20"/>
      <c r="WWT1891" s="20"/>
      <c r="WWU1891" s="20"/>
      <c r="WWV1891" s="20"/>
      <c r="WWW1891" s="20"/>
      <c r="WWX1891" s="20"/>
      <c r="WWY1891" s="20"/>
      <c r="WWZ1891" s="20"/>
      <c r="WXA1891" s="20"/>
      <c r="WXB1891" s="20"/>
      <c r="WXC1891" s="20"/>
      <c r="WXD1891" s="20"/>
      <c r="WXE1891" s="20"/>
      <c r="WXF1891" s="20"/>
      <c r="WXG1891" s="20"/>
      <c r="WXH1891" s="20"/>
      <c r="WXI1891" s="20"/>
      <c r="WXJ1891" s="20"/>
      <c r="WXK1891" s="20"/>
      <c r="WXL1891" s="20"/>
      <c r="WXM1891" s="20"/>
      <c r="WXN1891" s="20"/>
      <c r="WXO1891" s="20"/>
      <c r="WXP1891" s="20"/>
      <c r="WXQ1891" s="20"/>
      <c r="WXR1891" s="20"/>
      <c r="WXS1891" s="20"/>
      <c r="WXT1891" s="20"/>
      <c r="WXU1891" s="20"/>
      <c r="WXV1891" s="20"/>
      <c r="WXW1891" s="20"/>
      <c r="WXX1891" s="20"/>
      <c r="WXY1891" s="20"/>
      <c r="WXZ1891" s="20"/>
      <c r="WYA1891" s="20"/>
      <c r="WYB1891" s="20"/>
      <c r="WYC1891" s="20"/>
      <c r="WYD1891" s="20"/>
      <c r="WYE1891" s="20"/>
      <c r="WYF1891" s="20"/>
      <c r="WYG1891" s="20"/>
      <c r="WYH1891" s="20"/>
      <c r="WYI1891" s="20"/>
      <c r="WYJ1891" s="20"/>
      <c r="WYK1891" s="20"/>
      <c r="WYL1891" s="20"/>
      <c r="WYM1891" s="20"/>
      <c r="WYN1891" s="20"/>
      <c r="WYO1891" s="20"/>
      <c r="WYP1891" s="20"/>
      <c r="WYQ1891" s="20"/>
      <c r="WYR1891" s="20"/>
      <c r="WYS1891" s="20"/>
      <c r="WYT1891" s="20"/>
      <c r="WYU1891" s="20"/>
      <c r="WYV1891" s="20"/>
      <c r="WYW1891" s="20"/>
      <c r="WYX1891" s="20"/>
      <c r="WYY1891" s="20"/>
      <c r="WYZ1891" s="20"/>
      <c r="WZA1891" s="20"/>
      <c r="WZB1891" s="20"/>
      <c r="WZC1891" s="20"/>
      <c r="WZD1891" s="20"/>
      <c r="WZE1891" s="20"/>
      <c r="WZF1891" s="20"/>
      <c r="WZG1891" s="20"/>
      <c r="WZH1891" s="20"/>
      <c r="WZI1891" s="20"/>
      <c r="WZJ1891" s="20"/>
      <c r="WZK1891" s="20"/>
      <c r="WZL1891" s="20"/>
      <c r="WZM1891" s="20"/>
      <c r="WZN1891" s="20"/>
      <c r="WZO1891" s="20"/>
      <c r="WZP1891" s="20"/>
      <c r="WZQ1891" s="20"/>
      <c r="WZR1891" s="20"/>
      <c r="WZS1891" s="20"/>
      <c r="WZT1891" s="20"/>
      <c r="WZU1891" s="20"/>
      <c r="WZV1891" s="20"/>
      <c r="WZW1891" s="20"/>
      <c r="WZX1891" s="20"/>
      <c r="WZY1891" s="20"/>
      <c r="WZZ1891" s="20"/>
      <c r="XAA1891" s="20"/>
      <c r="XAB1891" s="20"/>
      <c r="XAC1891" s="20"/>
      <c r="XAD1891" s="20"/>
      <c r="XAE1891" s="20"/>
      <c r="XAF1891" s="20"/>
      <c r="XAG1891" s="20"/>
      <c r="XAH1891" s="20"/>
      <c r="XAI1891" s="20"/>
      <c r="XAJ1891" s="20"/>
      <c r="XAK1891" s="20"/>
      <c r="XAL1891" s="20"/>
      <c r="XAM1891" s="20"/>
      <c r="XAN1891" s="20"/>
      <c r="XAO1891" s="20"/>
      <c r="XAP1891" s="20"/>
      <c r="XAQ1891" s="20"/>
      <c r="XAR1891" s="20"/>
      <c r="XAS1891" s="20"/>
      <c r="XAT1891" s="20"/>
      <c r="XAU1891" s="20"/>
      <c r="XAV1891" s="20"/>
      <c r="XAW1891" s="20"/>
      <c r="XAX1891" s="20"/>
      <c r="XAY1891" s="20"/>
      <c r="XAZ1891" s="20"/>
      <c r="XBA1891" s="20"/>
      <c r="XBB1891" s="20"/>
      <c r="XBC1891" s="20"/>
      <c r="XBD1891" s="20"/>
      <c r="XBE1891" s="20"/>
      <c r="XBF1891" s="20"/>
      <c r="XBG1891" s="20"/>
      <c r="XBH1891" s="20"/>
      <c r="XBI1891" s="20"/>
      <c r="XBJ1891" s="20"/>
      <c r="XBK1891" s="20"/>
      <c r="XBL1891" s="20"/>
      <c r="XBM1891" s="20"/>
      <c r="XBN1891" s="20"/>
      <c r="XBO1891" s="20"/>
      <c r="XBP1891" s="20"/>
      <c r="XBQ1891" s="20"/>
      <c r="XBR1891" s="20"/>
      <c r="XBS1891" s="20"/>
      <c r="XBT1891" s="20"/>
      <c r="XBU1891" s="20"/>
      <c r="XBV1891" s="20"/>
      <c r="XBW1891" s="20"/>
      <c r="XBX1891" s="20"/>
      <c r="XBY1891" s="20"/>
      <c r="XBZ1891" s="20"/>
      <c r="XCA1891" s="20"/>
      <c r="XCB1891" s="20"/>
      <c r="XCC1891" s="20"/>
      <c r="XCD1891" s="20"/>
      <c r="XCE1891" s="20"/>
      <c r="XCF1891" s="20"/>
      <c r="XCG1891" s="20"/>
      <c r="XCH1891" s="20"/>
      <c r="XCI1891" s="20"/>
      <c r="XCJ1891" s="20"/>
      <c r="XCK1891" s="20"/>
      <c r="XCL1891" s="20"/>
      <c r="XCM1891" s="20"/>
      <c r="XCN1891" s="20"/>
      <c r="XCO1891" s="20"/>
      <c r="XCP1891" s="20"/>
      <c r="XCQ1891" s="20"/>
      <c r="XCR1891" s="20"/>
      <c r="XCS1891" s="20"/>
      <c r="XCT1891" s="20"/>
      <c r="XCU1891" s="20"/>
      <c r="XCV1891" s="20"/>
      <c r="XCW1891" s="20"/>
      <c r="XCX1891" s="20"/>
      <c r="XCY1891" s="20"/>
      <c r="XCZ1891" s="20"/>
      <c r="XDA1891" s="20"/>
      <c r="XDB1891" s="20"/>
      <c r="XDC1891" s="20"/>
      <c r="XDD1891" s="20"/>
      <c r="XDE1891" s="20"/>
      <c r="XDF1891" s="20"/>
      <c r="XDG1891" s="20"/>
      <c r="XDH1891" s="20"/>
      <c r="XDI1891" s="20"/>
      <c r="XDJ1891" s="20"/>
      <c r="XDK1891" s="20"/>
      <c r="XDL1891" s="20"/>
      <c r="XDM1891" s="20"/>
      <c r="XDN1891" s="20"/>
      <c r="XDO1891" s="20"/>
      <c r="XDP1891" s="20"/>
      <c r="XDQ1891" s="20"/>
      <c r="XDR1891" s="20"/>
      <c r="XDS1891" s="20"/>
      <c r="XDT1891" s="20"/>
      <c r="XDU1891" s="20"/>
      <c r="XDV1891" s="20"/>
      <c r="XDW1891" s="20"/>
      <c r="XDX1891" s="20"/>
      <c r="XDY1891" s="20"/>
      <c r="XDZ1891" s="20"/>
      <c r="XEA1891" s="20"/>
      <c r="XEB1891" s="20"/>
      <c r="XEC1891" s="20"/>
      <c r="XED1891" s="20"/>
      <c r="XEE1891" s="20"/>
      <c r="XEF1891" s="20"/>
      <c r="XEG1891" s="20"/>
      <c r="XEH1891" s="20"/>
      <c r="XEI1891" s="20"/>
      <c r="XEJ1891" s="20"/>
      <c r="XEK1891" s="20"/>
      <c r="XEL1891" s="20"/>
      <c r="XEM1891" s="20"/>
      <c r="XEN1891" s="20"/>
      <c r="XEO1891" s="20"/>
      <c r="XEP1891" s="20"/>
      <c r="XEQ1891" s="20"/>
      <c r="XER1891" s="20"/>
      <c r="XES1891" s="20"/>
      <c r="XET1891" s="20"/>
      <c r="XEU1891" s="20"/>
      <c r="XEV1891" s="20"/>
      <c r="XEW1891" s="20"/>
      <c r="XEX1891" s="20"/>
      <c r="XEY1891" s="20"/>
      <c r="XEZ1891" s="20"/>
      <c r="XFA1891" s="20"/>
    </row>
    <row r="1892" spans="1:16381" s="55" customFormat="1" ht="78.75" customHeight="1" x14ac:dyDescent="0.25">
      <c r="A1892" s="1">
        <v>1885</v>
      </c>
      <c r="B1892" s="81" t="s">
        <v>325</v>
      </c>
      <c r="C1892" s="20" t="s">
        <v>6664</v>
      </c>
      <c r="D1892" s="20" t="s">
        <v>6665</v>
      </c>
      <c r="E1892" s="1" t="s">
        <v>16</v>
      </c>
      <c r="F1892" s="5" t="s">
        <v>6666</v>
      </c>
      <c r="G1892" s="1" t="s">
        <v>17</v>
      </c>
      <c r="H1892" s="1">
        <v>17591175</v>
      </c>
      <c r="I1892" s="1">
        <v>9450</v>
      </c>
      <c r="J1892" s="1">
        <v>17591175</v>
      </c>
      <c r="K1892" s="1">
        <v>9450</v>
      </c>
      <c r="L1892" s="1">
        <v>17591175</v>
      </c>
      <c r="M1892" s="1">
        <v>9450</v>
      </c>
      <c r="N1892" s="25"/>
      <c r="O1892" s="25"/>
      <c r="R1892" s="9">
        <f t="shared" si="44"/>
        <v>52773525</v>
      </c>
      <c r="S1892" s="1">
        <v>37800</v>
      </c>
      <c r="T1892" s="1" t="s">
        <v>6654</v>
      </c>
      <c r="U1892" s="1" t="s">
        <v>19</v>
      </c>
      <c r="V1892" s="1" t="s">
        <v>6660</v>
      </c>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c r="BU1892" s="20"/>
      <c r="BV1892" s="20"/>
      <c r="BW1892" s="20"/>
      <c r="BX1892" s="20"/>
      <c r="BY1892" s="20"/>
      <c r="BZ1892" s="20"/>
      <c r="CA1892" s="20"/>
      <c r="CB1892" s="20"/>
      <c r="CC1892" s="20"/>
      <c r="CD1892" s="20"/>
      <c r="CE1892" s="20"/>
      <c r="CF1892" s="20"/>
      <c r="CG1892" s="20"/>
      <c r="CH1892" s="20"/>
      <c r="CI1892" s="20"/>
      <c r="CJ1892" s="20"/>
      <c r="CK1892" s="20"/>
      <c r="CL1892" s="20"/>
      <c r="CM1892" s="20"/>
      <c r="CN1892" s="20"/>
      <c r="CO1892" s="20"/>
      <c r="CP1892" s="20"/>
      <c r="CQ1892" s="20"/>
      <c r="CR1892" s="20"/>
      <c r="CS1892" s="20"/>
      <c r="CT1892" s="20"/>
      <c r="CU1892" s="20"/>
      <c r="CV1892" s="20"/>
      <c r="CW1892" s="20"/>
      <c r="CX1892" s="20"/>
      <c r="CY1892" s="20"/>
      <c r="CZ1892" s="20"/>
      <c r="DA1892" s="20"/>
      <c r="DB1892" s="20"/>
      <c r="DC1892" s="20"/>
      <c r="DD1892" s="20"/>
      <c r="DE1892" s="20"/>
      <c r="DF1892" s="20"/>
      <c r="DG1892" s="20"/>
      <c r="DH1892" s="20"/>
      <c r="DI1892" s="20"/>
      <c r="DJ1892" s="20"/>
      <c r="DK1892" s="20"/>
      <c r="DL1892" s="20"/>
      <c r="DM1892" s="20"/>
      <c r="DN1892" s="20"/>
      <c r="DO1892" s="20"/>
      <c r="DP1892" s="20"/>
      <c r="DQ1892" s="20"/>
      <c r="DR1892" s="20"/>
      <c r="DS1892" s="20"/>
      <c r="DT1892" s="20"/>
      <c r="DU1892" s="20"/>
      <c r="DV1892" s="20"/>
      <c r="DW1892" s="20"/>
      <c r="DX1892" s="20"/>
      <c r="DY1892" s="20"/>
      <c r="DZ1892" s="20"/>
      <c r="EA1892" s="20"/>
      <c r="EB1892" s="20"/>
      <c r="EC1892" s="20"/>
      <c r="ED1892" s="20"/>
      <c r="EE1892" s="20"/>
      <c r="EF1892" s="20"/>
      <c r="EG1892" s="20"/>
      <c r="EH1892" s="20"/>
      <c r="EI1892" s="20"/>
      <c r="EJ1892" s="20"/>
      <c r="EK1892" s="20"/>
      <c r="EL1892" s="20"/>
      <c r="EM1892" s="20"/>
      <c r="EN1892" s="20"/>
      <c r="EO1892" s="20"/>
      <c r="EP1892" s="20"/>
      <c r="EQ1892" s="20"/>
      <c r="ER1892" s="20"/>
      <c r="ES1892" s="20"/>
      <c r="ET1892" s="20"/>
      <c r="EU1892" s="20"/>
      <c r="EV1892" s="20"/>
      <c r="EW1892" s="20"/>
      <c r="EX1892" s="20"/>
      <c r="EY1892" s="20"/>
      <c r="EZ1892" s="20"/>
      <c r="FA1892" s="20"/>
      <c r="FB1892" s="20"/>
      <c r="FC1892" s="20"/>
      <c r="FD1892" s="20"/>
      <c r="FE1892" s="20"/>
      <c r="FF1892" s="20"/>
      <c r="FG1892" s="20"/>
      <c r="FH1892" s="20"/>
      <c r="FI1892" s="20"/>
      <c r="FJ1892" s="20"/>
      <c r="FK1892" s="20"/>
      <c r="FL1892" s="20"/>
      <c r="FM1892" s="20"/>
      <c r="FN1892" s="20"/>
      <c r="FO1892" s="20"/>
      <c r="FP1892" s="20"/>
      <c r="FQ1892" s="20"/>
      <c r="FR1892" s="20"/>
      <c r="FS1892" s="20"/>
      <c r="FT1892" s="20"/>
      <c r="FU1892" s="20"/>
      <c r="FV1892" s="20"/>
      <c r="FW1892" s="20"/>
      <c r="FX1892" s="20"/>
      <c r="FY1892" s="20"/>
      <c r="FZ1892" s="20"/>
      <c r="GA1892" s="20"/>
      <c r="GB1892" s="20"/>
      <c r="GC1892" s="20"/>
      <c r="GD1892" s="20"/>
      <c r="GE1892" s="20"/>
      <c r="GF1892" s="20"/>
      <c r="GG1892" s="20"/>
      <c r="GH1892" s="20"/>
      <c r="GI1892" s="20"/>
      <c r="GJ1892" s="20"/>
      <c r="GK1892" s="20"/>
      <c r="GL1892" s="20"/>
      <c r="GM1892" s="20"/>
      <c r="GN1892" s="20"/>
      <c r="GO1892" s="20"/>
      <c r="GP1892" s="20"/>
      <c r="GQ1892" s="20"/>
      <c r="GR1892" s="20"/>
      <c r="GS1892" s="20"/>
      <c r="GT1892" s="20"/>
      <c r="GU1892" s="20"/>
      <c r="GV1892" s="20"/>
      <c r="GW1892" s="20"/>
      <c r="GX1892" s="20"/>
      <c r="GY1892" s="20"/>
      <c r="GZ1892" s="20"/>
      <c r="HA1892" s="20"/>
      <c r="HB1892" s="20"/>
      <c r="HC1892" s="20"/>
      <c r="HD1892" s="20"/>
      <c r="HE1892" s="20"/>
      <c r="HF1892" s="20"/>
      <c r="HG1892" s="20"/>
      <c r="HH1892" s="20"/>
      <c r="HI1892" s="20"/>
      <c r="HJ1892" s="20"/>
      <c r="HK1892" s="20"/>
      <c r="HL1892" s="20"/>
      <c r="HM1892" s="20"/>
      <c r="HN1892" s="20"/>
      <c r="HO1892" s="20"/>
      <c r="HP1892" s="20"/>
      <c r="HQ1892" s="20"/>
      <c r="HR1892" s="20"/>
      <c r="HS1892" s="20"/>
      <c r="HT1892" s="20"/>
      <c r="HU1892" s="20"/>
      <c r="HV1892" s="20"/>
      <c r="HW1892" s="20"/>
      <c r="HX1892" s="20"/>
      <c r="HY1892" s="20"/>
      <c r="HZ1892" s="20"/>
      <c r="IA1892" s="20"/>
      <c r="IB1892" s="20"/>
      <c r="IC1892" s="20"/>
      <c r="ID1892" s="20"/>
      <c r="IE1892" s="20"/>
      <c r="IF1892" s="20"/>
      <c r="IG1892" s="20"/>
      <c r="IH1892" s="20"/>
      <c r="II1892" s="20"/>
      <c r="IJ1892" s="20"/>
      <c r="IK1892" s="20"/>
      <c r="IL1892" s="20"/>
      <c r="IM1892" s="20"/>
      <c r="IN1892" s="20"/>
      <c r="IO1892" s="20"/>
      <c r="IP1892" s="20"/>
      <c r="IQ1892" s="20"/>
      <c r="IR1892" s="20"/>
      <c r="IS1892" s="20"/>
      <c r="IT1892" s="20"/>
      <c r="IU1892" s="20"/>
      <c r="IV1892" s="20"/>
      <c r="IW1892" s="20"/>
      <c r="IX1892" s="20"/>
      <c r="IY1892" s="20"/>
      <c r="IZ1892" s="20"/>
      <c r="JA1892" s="20"/>
      <c r="JB1892" s="20"/>
      <c r="JC1892" s="20"/>
      <c r="JD1892" s="20"/>
      <c r="JE1892" s="20"/>
      <c r="JF1892" s="20"/>
      <c r="JG1892" s="20"/>
      <c r="JH1892" s="20"/>
      <c r="JI1892" s="20"/>
      <c r="JJ1892" s="20"/>
      <c r="JK1892" s="20"/>
      <c r="JL1892" s="20"/>
      <c r="JM1892" s="20"/>
      <c r="JN1892" s="20"/>
      <c r="JO1892" s="20"/>
      <c r="JP1892" s="20"/>
      <c r="JQ1892" s="20"/>
      <c r="JR1892" s="20"/>
      <c r="JS1892" s="20"/>
      <c r="JT1892" s="20"/>
      <c r="JU1892" s="20"/>
      <c r="JV1892" s="20"/>
      <c r="JW1892" s="20"/>
      <c r="JX1892" s="20"/>
      <c r="JY1892" s="20"/>
      <c r="JZ1892" s="20"/>
      <c r="KA1892" s="20"/>
      <c r="KB1892" s="20"/>
      <c r="KC1892" s="20"/>
      <c r="KD1892" s="20"/>
      <c r="KE1892" s="20"/>
      <c r="KF1892" s="20"/>
      <c r="KG1892" s="20"/>
      <c r="KH1892" s="20"/>
      <c r="KI1892" s="20"/>
      <c r="KJ1892" s="20"/>
      <c r="KK1892" s="20"/>
      <c r="KL1892" s="20"/>
      <c r="KM1892" s="20"/>
      <c r="KN1892" s="20"/>
      <c r="KO1892" s="20"/>
      <c r="KP1892" s="20"/>
      <c r="KQ1892" s="20"/>
      <c r="KR1892" s="20"/>
      <c r="KS1892" s="20"/>
      <c r="KT1892" s="20"/>
      <c r="KU1892" s="20"/>
      <c r="KV1892" s="20"/>
      <c r="KW1892" s="20"/>
      <c r="KX1892" s="20"/>
      <c r="KY1892" s="20"/>
      <c r="KZ1892" s="20"/>
      <c r="LA1892" s="20"/>
      <c r="LB1892" s="20"/>
      <c r="LC1892" s="20"/>
      <c r="LD1892" s="20"/>
      <c r="LE1892" s="20"/>
      <c r="LF1892" s="20"/>
      <c r="LG1892" s="20"/>
      <c r="LH1892" s="20"/>
      <c r="LI1892" s="20"/>
      <c r="LJ1892" s="20"/>
      <c r="LK1892" s="20"/>
      <c r="LL1892" s="20"/>
      <c r="LM1892" s="20"/>
      <c r="LN1892" s="20"/>
      <c r="LO1892" s="20"/>
      <c r="LP1892" s="20"/>
      <c r="LQ1892" s="20"/>
      <c r="LR1892" s="20"/>
      <c r="LS1892" s="20"/>
      <c r="LT1892" s="20"/>
      <c r="LU1892" s="20"/>
      <c r="LV1892" s="20"/>
      <c r="LW1892" s="20"/>
      <c r="LX1892" s="20"/>
      <c r="LY1892" s="20"/>
      <c r="LZ1892" s="20"/>
      <c r="MA1892" s="20"/>
      <c r="MB1892" s="20"/>
      <c r="MC1892" s="20"/>
      <c r="MD1892" s="20"/>
      <c r="ME1892" s="20"/>
      <c r="MF1892" s="20"/>
      <c r="MG1892" s="20"/>
      <c r="MH1892" s="20"/>
      <c r="MI1892" s="20"/>
      <c r="MJ1892" s="20"/>
      <c r="MK1892" s="20"/>
      <c r="ML1892" s="20"/>
      <c r="MM1892" s="20"/>
      <c r="MN1892" s="20"/>
      <c r="MO1892" s="20"/>
      <c r="MP1892" s="20"/>
      <c r="MQ1892" s="20"/>
      <c r="MR1892" s="20"/>
      <c r="MS1892" s="20"/>
      <c r="MT1892" s="20"/>
      <c r="MU1892" s="20"/>
      <c r="MV1892" s="20"/>
      <c r="MW1892" s="20"/>
      <c r="MX1892" s="20"/>
      <c r="MY1892" s="20"/>
      <c r="MZ1892" s="20"/>
      <c r="NA1892" s="20"/>
      <c r="NB1892" s="20"/>
      <c r="NC1892" s="20"/>
      <c r="ND1892" s="20"/>
      <c r="NE1892" s="20"/>
      <c r="NF1892" s="20"/>
      <c r="NG1892" s="20"/>
      <c r="NH1892" s="20"/>
      <c r="NI1892" s="20"/>
      <c r="NJ1892" s="20"/>
      <c r="NK1892" s="20"/>
      <c r="NL1892" s="20"/>
      <c r="NM1892" s="20"/>
      <c r="NN1892" s="20"/>
      <c r="NO1892" s="20"/>
      <c r="NP1892" s="20"/>
      <c r="NQ1892" s="20"/>
      <c r="NR1892" s="20"/>
      <c r="NS1892" s="20"/>
      <c r="NT1892" s="20"/>
      <c r="NU1892" s="20"/>
      <c r="NV1892" s="20"/>
      <c r="NW1892" s="20"/>
      <c r="NX1892" s="20"/>
      <c r="NY1892" s="20"/>
      <c r="NZ1892" s="20"/>
      <c r="OA1892" s="20"/>
      <c r="OB1892" s="20"/>
      <c r="OC1892" s="20"/>
      <c r="OD1892" s="20"/>
      <c r="OE1892" s="20"/>
      <c r="OF1892" s="20"/>
      <c r="OG1892" s="20"/>
      <c r="OH1892" s="20"/>
      <c r="OI1892" s="20"/>
      <c r="OJ1892" s="20"/>
      <c r="OK1892" s="20"/>
      <c r="OL1892" s="20"/>
      <c r="OM1892" s="20"/>
      <c r="ON1892" s="20"/>
      <c r="OO1892" s="20"/>
      <c r="OP1892" s="20"/>
      <c r="OQ1892" s="20"/>
      <c r="OR1892" s="20"/>
      <c r="OS1892" s="20"/>
      <c r="OT1892" s="20"/>
      <c r="OU1892" s="20"/>
      <c r="OV1892" s="20"/>
      <c r="OW1892" s="20"/>
      <c r="OX1892" s="20"/>
      <c r="OY1892" s="20"/>
      <c r="OZ1892" s="20"/>
      <c r="PA1892" s="20"/>
      <c r="PB1892" s="20"/>
      <c r="PC1892" s="20"/>
      <c r="PD1892" s="20"/>
      <c r="PE1892" s="20"/>
      <c r="PF1892" s="20"/>
      <c r="PG1892" s="20"/>
      <c r="PH1892" s="20"/>
      <c r="PI1892" s="20"/>
      <c r="PJ1892" s="20"/>
      <c r="PK1892" s="20"/>
      <c r="PL1892" s="20"/>
      <c r="PM1892" s="20"/>
      <c r="PN1892" s="20"/>
      <c r="PO1892" s="20"/>
      <c r="PP1892" s="20"/>
      <c r="PQ1892" s="20"/>
      <c r="PR1892" s="20"/>
      <c r="PS1892" s="20"/>
      <c r="PT1892" s="20"/>
      <c r="PU1892" s="20"/>
      <c r="PV1892" s="20"/>
      <c r="PW1892" s="20"/>
      <c r="PX1892" s="20"/>
      <c r="PY1892" s="20"/>
      <c r="PZ1892" s="20"/>
      <c r="QA1892" s="20"/>
      <c r="QB1892" s="20"/>
      <c r="QC1892" s="20"/>
      <c r="QD1892" s="20"/>
      <c r="QE1892" s="20"/>
      <c r="QF1892" s="20"/>
      <c r="QG1892" s="20"/>
      <c r="QH1892" s="20"/>
      <c r="QI1892" s="20"/>
      <c r="QJ1892" s="20"/>
      <c r="QK1892" s="20"/>
      <c r="QL1892" s="20"/>
      <c r="QM1892" s="20"/>
      <c r="QN1892" s="20"/>
      <c r="QO1892" s="20"/>
      <c r="QP1892" s="20"/>
      <c r="QQ1892" s="20"/>
      <c r="QR1892" s="20"/>
      <c r="QS1892" s="20"/>
      <c r="QT1892" s="20"/>
      <c r="QU1892" s="20"/>
      <c r="QV1892" s="20"/>
      <c r="QW1892" s="20"/>
      <c r="QX1892" s="20"/>
      <c r="QY1892" s="20"/>
      <c r="QZ1892" s="20"/>
      <c r="RA1892" s="20"/>
      <c r="RB1892" s="20"/>
      <c r="RC1892" s="20"/>
      <c r="RD1892" s="20"/>
      <c r="RE1892" s="20"/>
      <c r="RF1892" s="20"/>
      <c r="RG1892" s="20"/>
      <c r="RH1892" s="20"/>
      <c r="RI1892" s="20"/>
      <c r="RJ1892" s="20"/>
      <c r="RK1892" s="20"/>
      <c r="RL1892" s="20"/>
      <c r="RM1892" s="20"/>
      <c r="RN1892" s="20"/>
      <c r="RO1892" s="20"/>
      <c r="RP1892" s="20"/>
      <c r="RQ1892" s="20"/>
      <c r="RR1892" s="20"/>
      <c r="RS1892" s="20"/>
      <c r="RT1892" s="20"/>
      <c r="RU1892" s="20"/>
      <c r="RV1892" s="20"/>
      <c r="RW1892" s="20"/>
      <c r="RX1892" s="20"/>
      <c r="RY1892" s="20"/>
      <c r="RZ1892" s="20"/>
      <c r="SA1892" s="20"/>
      <c r="SB1892" s="20"/>
      <c r="SC1892" s="20"/>
      <c r="SD1892" s="20"/>
      <c r="SE1892" s="20"/>
      <c r="SF1892" s="20"/>
      <c r="SG1892" s="20"/>
      <c r="SH1892" s="20"/>
      <c r="SI1892" s="20"/>
      <c r="SJ1892" s="20"/>
      <c r="SK1892" s="20"/>
      <c r="SL1892" s="20"/>
      <c r="SM1892" s="20"/>
      <c r="SN1892" s="20"/>
      <c r="SO1892" s="20"/>
      <c r="SP1892" s="20"/>
      <c r="SQ1892" s="20"/>
      <c r="SR1892" s="20"/>
      <c r="SS1892" s="20"/>
      <c r="ST1892" s="20"/>
      <c r="SU1892" s="20"/>
      <c r="SV1892" s="20"/>
      <c r="SW1892" s="20"/>
      <c r="SX1892" s="20"/>
      <c r="SY1892" s="20"/>
      <c r="SZ1892" s="20"/>
      <c r="TA1892" s="20"/>
      <c r="TB1892" s="20"/>
      <c r="TC1892" s="20"/>
      <c r="TD1892" s="20"/>
      <c r="TE1892" s="20"/>
      <c r="TF1892" s="20"/>
      <c r="TG1892" s="20"/>
      <c r="TH1892" s="20"/>
      <c r="TI1892" s="20"/>
      <c r="TJ1892" s="20"/>
      <c r="TK1892" s="20"/>
      <c r="TL1892" s="20"/>
      <c r="TM1892" s="20"/>
      <c r="TN1892" s="20"/>
      <c r="TO1892" s="20"/>
      <c r="TP1892" s="20"/>
      <c r="TQ1892" s="20"/>
      <c r="TR1892" s="20"/>
      <c r="TS1892" s="20"/>
      <c r="TT1892" s="20"/>
      <c r="TU1892" s="20"/>
      <c r="TV1892" s="20"/>
      <c r="TW1892" s="20"/>
      <c r="TX1892" s="20"/>
      <c r="TY1892" s="20"/>
      <c r="TZ1892" s="20"/>
      <c r="UA1892" s="20"/>
      <c r="UB1892" s="20"/>
      <c r="UC1892" s="20"/>
      <c r="UD1892" s="20"/>
      <c r="UE1892" s="20"/>
      <c r="UF1892" s="20"/>
      <c r="UG1892" s="20"/>
      <c r="UH1892" s="20"/>
      <c r="UI1892" s="20"/>
      <c r="UJ1892" s="20"/>
      <c r="UK1892" s="20"/>
      <c r="UL1892" s="20"/>
      <c r="UM1892" s="20"/>
      <c r="UN1892" s="20"/>
      <c r="UO1892" s="20"/>
      <c r="UP1892" s="20"/>
      <c r="UQ1892" s="20"/>
      <c r="UR1892" s="20"/>
      <c r="US1892" s="20"/>
      <c r="UT1892" s="20"/>
      <c r="UU1892" s="20"/>
      <c r="UV1892" s="20"/>
      <c r="UW1892" s="20"/>
      <c r="UX1892" s="20"/>
      <c r="UY1892" s="20"/>
      <c r="UZ1892" s="20"/>
      <c r="VA1892" s="20"/>
      <c r="VB1892" s="20"/>
      <c r="VC1892" s="20"/>
      <c r="VD1892" s="20"/>
      <c r="VE1892" s="20"/>
      <c r="VF1892" s="20"/>
      <c r="VG1892" s="20"/>
      <c r="VH1892" s="20"/>
      <c r="VI1892" s="20"/>
      <c r="VJ1892" s="20"/>
      <c r="VK1892" s="20"/>
      <c r="VL1892" s="20"/>
      <c r="VM1892" s="20"/>
      <c r="VN1892" s="20"/>
      <c r="VO1892" s="20"/>
      <c r="VP1892" s="20"/>
      <c r="VQ1892" s="20"/>
      <c r="VR1892" s="20"/>
      <c r="VS1892" s="20"/>
      <c r="VT1892" s="20"/>
      <c r="VU1892" s="20"/>
      <c r="VV1892" s="20"/>
      <c r="VW1892" s="20"/>
      <c r="VX1892" s="20"/>
      <c r="VY1892" s="20"/>
      <c r="VZ1892" s="20"/>
      <c r="WA1892" s="20"/>
      <c r="WB1892" s="20"/>
      <c r="WC1892" s="20"/>
      <c r="WD1892" s="20"/>
      <c r="WE1892" s="20"/>
      <c r="WF1892" s="20"/>
      <c r="WG1892" s="20"/>
      <c r="WH1892" s="20"/>
      <c r="WI1892" s="20"/>
      <c r="WJ1892" s="20"/>
      <c r="WK1892" s="20"/>
      <c r="WL1892" s="20"/>
      <c r="WM1892" s="20"/>
      <c r="WN1892" s="20"/>
      <c r="WO1892" s="20"/>
      <c r="WP1892" s="20"/>
      <c r="WQ1892" s="20"/>
      <c r="WR1892" s="20"/>
      <c r="WS1892" s="20"/>
      <c r="WT1892" s="20"/>
      <c r="WU1892" s="20"/>
      <c r="WV1892" s="20"/>
      <c r="WW1892" s="20"/>
      <c r="WX1892" s="20"/>
      <c r="WY1892" s="20"/>
      <c r="WZ1892" s="20"/>
      <c r="XA1892" s="20"/>
      <c r="XB1892" s="20"/>
      <c r="XC1892" s="20"/>
      <c r="XD1892" s="20"/>
      <c r="XE1892" s="20"/>
      <c r="XF1892" s="20"/>
      <c r="XG1892" s="20"/>
      <c r="XH1892" s="20"/>
      <c r="XI1892" s="20"/>
      <c r="XJ1892" s="20"/>
      <c r="XK1892" s="20"/>
      <c r="XL1892" s="20"/>
      <c r="XM1892" s="20"/>
      <c r="XN1892" s="20"/>
      <c r="XO1892" s="20"/>
      <c r="XP1892" s="20"/>
      <c r="XQ1892" s="20"/>
      <c r="XR1892" s="20"/>
      <c r="XS1892" s="20"/>
      <c r="XT1892" s="20"/>
      <c r="XU1892" s="20"/>
      <c r="XV1892" s="20"/>
      <c r="XW1892" s="20"/>
      <c r="XX1892" s="20"/>
      <c r="XY1892" s="20"/>
      <c r="XZ1892" s="20"/>
      <c r="YA1892" s="20"/>
      <c r="YB1892" s="20"/>
      <c r="YC1892" s="20"/>
      <c r="YD1892" s="20"/>
      <c r="YE1892" s="20"/>
      <c r="YF1892" s="20"/>
      <c r="YG1892" s="20"/>
      <c r="YH1892" s="20"/>
      <c r="YI1892" s="20"/>
      <c r="YJ1892" s="20"/>
      <c r="YK1892" s="20"/>
      <c r="YL1892" s="20"/>
      <c r="YM1892" s="20"/>
      <c r="YN1892" s="20"/>
      <c r="YO1892" s="20"/>
      <c r="YP1892" s="20"/>
      <c r="YQ1892" s="20"/>
      <c r="YR1892" s="20"/>
      <c r="YS1892" s="20"/>
      <c r="YT1892" s="20"/>
      <c r="YU1892" s="20"/>
      <c r="YV1892" s="20"/>
      <c r="YW1892" s="20"/>
      <c r="YX1892" s="20"/>
      <c r="YY1892" s="20"/>
      <c r="YZ1892" s="20"/>
      <c r="ZA1892" s="20"/>
      <c r="ZB1892" s="20"/>
      <c r="ZC1892" s="20"/>
      <c r="ZD1892" s="20"/>
      <c r="ZE1892" s="20"/>
      <c r="ZF1892" s="20"/>
      <c r="ZG1892" s="20"/>
      <c r="ZH1892" s="20"/>
      <c r="ZI1892" s="20"/>
      <c r="ZJ1892" s="20"/>
      <c r="ZK1892" s="20"/>
      <c r="ZL1892" s="20"/>
      <c r="ZM1892" s="20"/>
      <c r="ZN1892" s="20"/>
      <c r="ZO1892" s="20"/>
      <c r="ZP1892" s="20"/>
      <c r="ZQ1892" s="20"/>
      <c r="ZR1892" s="20"/>
      <c r="ZS1892" s="20"/>
      <c r="ZT1892" s="20"/>
      <c r="ZU1892" s="20"/>
      <c r="ZV1892" s="20"/>
      <c r="ZW1892" s="20"/>
      <c r="ZX1892" s="20"/>
      <c r="ZY1892" s="20"/>
      <c r="ZZ1892" s="20"/>
      <c r="AAA1892" s="20"/>
      <c r="AAB1892" s="20"/>
      <c r="AAC1892" s="20"/>
      <c r="AAD1892" s="20"/>
      <c r="AAE1892" s="20"/>
      <c r="AAF1892" s="20"/>
      <c r="AAG1892" s="20"/>
      <c r="AAH1892" s="20"/>
      <c r="AAI1892" s="20"/>
      <c r="AAJ1892" s="20"/>
      <c r="AAK1892" s="20"/>
      <c r="AAL1892" s="20"/>
      <c r="AAM1892" s="20"/>
      <c r="AAN1892" s="20"/>
      <c r="AAO1892" s="20"/>
      <c r="AAP1892" s="20"/>
      <c r="AAQ1892" s="20"/>
      <c r="AAR1892" s="20"/>
      <c r="AAS1892" s="20"/>
      <c r="AAT1892" s="20"/>
      <c r="AAU1892" s="20"/>
      <c r="AAV1892" s="20"/>
      <c r="AAW1892" s="20"/>
      <c r="AAX1892" s="20"/>
      <c r="AAY1892" s="20"/>
      <c r="AAZ1892" s="20"/>
      <c r="ABA1892" s="20"/>
      <c r="ABB1892" s="20"/>
      <c r="ABC1892" s="20"/>
      <c r="ABD1892" s="20"/>
      <c r="ABE1892" s="20"/>
      <c r="ABF1892" s="20"/>
      <c r="ABG1892" s="20"/>
      <c r="ABH1892" s="20"/>
      <c r="ABI1892" s="20"/>
      <c r="ABJ1892" s="20"/>
      <c r="ABK1892" s="20"/>
      <c r="ABL1892" s="20"/>
      <c r="ABM1892" s="20"/>
      <c r="ABN1892" s="20"/>
      <c r="ABO1892" s="20"/>
      <c r="ABP1892" s="20"/>
      <c r="ABQ1892" s="20"/>
      <c r="ABR1892" s="20"/>
      <c r="ABS1892" s="20"/>
      <c r="ABT1892" s="20"/>
      <c r="ABU1892" s="20"/>
      <c r="ABV1892" s="20"/>
      <c r="ABW1892" s="20"/>
      <c r="ABX1892" s="20"/>
      <c r="ABY1892" s="20"/>
      <c r="ABZ1892" s="20"/>
      <c r="ACA1892" s="20"/>
      <c r="ACB1892" s="20"/>
      <c r="ACC1892" s="20"/>
      <c r="ACD1892" s="20"/>
      <c r="ACE1892" s="20"/>
      <c r="ACF1892" s="20"/>
      <c r="ACG1892" s="20"/>
      <c r="ACH1892" s="20"/>
      <c r="ACI1892" s="20"/>
      <c r="ACJ1892" s="20"/>
      <c r="ACK1892" s="20"/>
      <c r="ACL1892" s="20"/>
      <c r="ACM1892" s="20"/>
      <c r="ACN1892" s="20"/>
      <c r="ACO1892" s="20"/>
      <c r="ACP1892" s="20"/>
      <c r="ACQ1892" s="20"/>
      <c r="ACR1892" s="20"/>
      <c r="ACS1892" s="20"/>
      <c r="ACT1892" s="20"/>
      <c r="ACU1892" s="20"/>
      <c r="ACV1892" s="20"/>
      <c r="ACW1892" s="20"/>
      <c r="ACX1892" s="20"/>
      <c r="ACY1892" s="20"/>
      <c r="ACZ1892" s="20"/>
      <c r="ADA1892" s="20"/>
      <c r="ADB1892" s="20"/>
      <c r="ADC1892" s="20"/>
      <c r="ADD1892" s="20"/>
      <c r="ADE1892" s="20"/>
      <c r="ADF1892" s="20"/>
      <c r="ADG1892" s="20"/>
      <c r="ADH1892" s="20"/>
      <c r="ADI1892" s="20"/>
      <c r="ADJ1892" s="20"/>
      <c r="ADK1892" s="20"/>
      <c r="ADL1892" s="20"/>
      <c r="ADM1892" s="20"/>
      <c r="ADN1892" s="20"/>
      <c r="ADO1892" s="20"/>
      <c r="ADP1892" s="20"/>
      <c r="ADQ1892" s="20"/>
      <c r="ADR1892" s="20"/>
      <c r="ADS1892" s="20"/>
      <c r="ADT1892" s="20"/>
      <c r="ADU1892" s="20"/>
      <c r="ADV1892" s="20"/>
      <c r="ADW1892" s="20"/>
      <c r="ADX1892" s="20"/>
      <c r="ADY1892" s="20"/>
      <c r="ADZ1892" s="20"/>
      <c r="AEA1892" s="20"/>
      <c r="AEB1892" s="20"/>
      <c r="AEC1892" s="20"/>
      <c r="AED1892" s="20"/>
      <c r="AEE1892" s="20"/>
      <c r="AEF1892" s="20"/>
      <c r="AEG1892" s="20"/>
      <c r="AEH1892" s="20"/>
      <c r="AEI1892" s="20"/>
      <c r="AEJ1892" s="20"/>
      <c r="AEK1892" s="20"/>
      <c r="AEL1892" s="20"/>
      <c r="AEM1892" s="20"/>
      <c r="AEN1892" s="20"/>
      <c r="AEO1892" s="20"/>
      <c r="AEP1892" s="20"/>
      <c r="AEQ1892" s="20"/>
      <c r="AER1892" s="20"/>
      <c r="AES1892" s="20"/>
      <c r="AET1892" s="20"/>
      <c r="AEU1892" s="20"/>
      <c r="AEV1892" s="20"/>
      <c r="AEW1892" s="20"/>
      <c r="AEX1892" s="20"/>
      <c r="AEY1892" s="20"/>
      <c r="AEZ1892" s="20"/>
      <c r="AFA1892" s="20"/>
      <c r="AFB1892" s="20"/>
      <c r="AFC1892" s="20"/>
      <c r="AFD1892" s="20"/>
      <c r="AFE1892" s="20"/>
      <c r="AFF1892" s="20"/>
      <c r="AFG1892" s="20"/>
      <c r="AFH1892" s="20"/>
      <c r="AFI1892" s="20"/>
      <c r="AFJ1892" s="20"/>
      <c r="AFK1892" s="20"/>
      <c r="AFL1892" s="20"/>
      <c r="AFM1892" s="20"/>
      <c r="AFN1892" s="20"/>
      <c r="AFO1892" s="20"/>
      <c r="AFP1892" s="20"/>
      <c r="AFQ1892" s="20"/>
      <c r="AFR1892" s="20"/>
      <c r="AFS1892" s="20"/>
      <c r="AFT1892" s="20"/>
      <c r="AFU1892" s="20"/>
      <c r="AFV1892" s="20"/>
      <c r="AFW1892" s="20"/>
      <c r="AFX1892" s="20"/>
      <c r="AFY1892" s="20"/>
      <c r="AFZ1892" s="20"/>
      <c r="AGA1892" s="20"/>
      <c r="AGB1892" s="20"/>
      <c r="AGC1892" s="20"/>
      <c r="AGD1892" s="20"/>
      <c r="AGE1892" s="20"/>
      <c r="AGF1892" s="20"/>
      <c r="AGG1892" s="20"/>
      <c r="AGH1892" s="20"/>
      <c r="AGI1892" s="20"/>
      <c r="AGJ1892" s="20"/>
      <c r="AGK1892" s="20"/>
      <c r="AGL1892" s="20"/>
      <c r="AGM1892" s="20"/>
      <c r="AGN1892" s="20"/>
      <c r="AGO1892" s="20"/>
      <c r="AGP1892" s="20"/>
      <c r="AGQ1892" s="20"/>
      <c r="AGR1892" s="20"/>
      <c r="AGS1892" s="20"/>
      <c r="AGT1892" s="20"/>
      <c r="AGU1892" s="20"/>
      <c r="AGV1892" s="20"/>
      <c r="AGW1892" s="20"/>
      <c r="AGX1892" s="20"/>
      <c r="AGY1892" s="20"/>
      <c r="AGZ1892" s="20"/>
      <c r="AHA1892" s="20"/>
      <c r="AHB1892" s="20"/>
      <c r="AHC1892" s="20"/>
      <c r="AHD1892" s="20"/>
      <c r="AHE1892" s="20"/>
      <c r="AHF1892" s="20"/>
      <c r="AHG1892" s="20"/>
      <c r="AHH1892" s="20"/>
      <c r="AHI1892" s="20"/>
      <c r="AHJ1892" s="20"/>
      <c r="AHK1892" s="20"/>
      <c r="AHL1892" s="20"/>
      <c r="AHM1892" s="20"/>
      <c r="AHN1892" s="20"/>
      <c r="AHO1892" s="20"/>
      <c r="AHP1892" s="20"/>
      <c r="AHQ1892" s="20"/>
      <c r="AHR1892" s="20"/>
      <c r="AHS1892" s="20"/>
      <c r="AHT1892" s="20"/>
      <c r="AHU1892" s="20"/>
      <c r="AHV1892" s="20"/>
      <c r="AHW1892" s="20"/>
      <c r="AHX1892" s="20"/>
      <c r="AHY1892" s="20"/>
      <c r="AHZ1892" s="20"/>
      <c r="AIA1892" s="20"/>
      <c r="AIB1892" s="20"/>
      <c r="AIC1892" s="20"/>
      <c r="AID1892" s="20"/>
      <c r="AIE1892" s="20"/>
      <c r="AIF1892" s="20"/>
      <c r="AIG1892" s="20"/>
      <c r="AIH1892" s="20"/>
      <c r="AII1892" s="20"/>
      <c r="AIJ1892" s="20"/>
      <c r="AIK1892" s="20"/>
      <c r="AIL1892" s="20"/>
      <c r="AIM1892" s="20"/>
      <c r="AIN1892" s="20"/>
      <c r="AIO1892" s="20"/>
      <c r="AIP1892" s="20"/>
      <c r="AIQ1892" s="20"/>
      <c r="AIR1892" s="20"/>
      <c r="AIS1892" s="20"/>
      <c r="AIT1892" s="20"/>
      <c r="AIU1892" s="20"/>
      <c r="AIV1892" s="20"/>
      <c r="AIW1892" s="20"/>
      <c r="AIX1892" s="20"/>
      <c r="AIY1892" s="20"/>
      <c r="AIZ1892" s="20"/>
      <c r="AJA1892" s="20"/>
      <c r="AJB1892" s="20"/>
      <c r="AJC1892" s="20"/>
      <c r="AJD1892" s="20"/>
      <c r="AJE1892" s="20"/>
      <c r="AJF1892" s="20"/>
      <c r="AJG1892" s="20"/>
      <c r="AJH1892" s="20"/>
      <c r="AJI1892" s="20"/>
      <c r="AJJ1892" s="20"/>
      <c r="AJK1892" s="20"/>
      <c r="AJL1892" s="20"/>
      <c r="AJM1892" s="20"/>
      <c r="AJN1892" s="20"/>
      <c r="AJO1892" s="20"/>
      <c r="AJP1892" s="20"/>
      <c r="AJQ1892" s="20"/>
      <c r="AJR1892" s="20"/>
      <c r="AJS1892" s="20"/>
      <c r="AJT1892" s="20"/>
      <c r="AJU1892" s="20"/>
      <c r="AJV1892" s="20"/>
      <c r="AJW1892" s="20"/>
      <c r="AJX1892" s="20"/>
      <c r="AJY1892" s="20"/>
      <c r="AJZ1892" s="20"/>
      <c r="AKA1892" s="20"/>
      <c r="AKB1892" s="20"/>
      <c r="AKC1892" s="20"/>
      <c r="AKD1892" s="20"/>
      <c r="AKE1892" s="20"/>
      <c r="AKF1892" s="20"/>
      <c r="AKG1892" s="20"/>
      <c r="AKH1892" s="20"/>
      <c r="AKI1892" s="20"/>
      <c r="AKJ1892" s="20"/>
      <c r="AKK1892" s="20"/>
      <c r="AKL1892" s="20"/>
      <c r="AKM1892" s="20"/>
      <c r="AKN1892" s="20"/>
      <c r="AKO1892" s="20"/>
      <c r="AKP1892" s="20"/>
      <c r="AKQ1892" s="20"/>
      <c r="AKR1892" s="20"/>
      <c r="AKS1892" s="20"/>
      <c r="AKT1892" s="20"/>
      <c r="AKU1892" s="20"/>
      <c r="AKV1892" s="20"/>
      <c r="AKW1892" s="20"/>
      <c r="AKX1892" s="20"/>
      <c r="AKY1892" s="20"/>
      <c r="AKZ1892" s="20"/>
      <c r="ALA1892" s="20"/>
      <c r="ALB1892" s="20"/>
      <c r="ALC1892" s="20"/>
      <c r="ALD1892" s="20"/>
      <c r="ALE1892" s="20"/>
      <c r="ALF1892" s="20"/>
      <c r="ALG1892" s="20"/>
      <c r="ALH1892" s="20"/>
      <c r="ALI1892" s="20"/>
      <c r="ALJ1892" s="20"/>
      <c r="ALK1892" s="20"/>
      <c r="ALL1892" s="20"/>
      <c r="ALM1892" s="20"/>
      <c r="ALN1892" s="20"/>
      <c r="ALO1892" s="20"/>
      <c r="ALP1892" s="20"/>
      <c r="ALQ1892" s="20"/>
      <c r="ALR1892" s="20"/>
      <c r="ALS1892" s="20"/>
      <c r="ALT1892" s="20"/>
      <c r="ALU1892" s="20"/>
      <c r="ALV1892" s="20"/>
      <c r="ALW1892" s="20"/>
      <c r="ALX1892" s="20"/>
      <c r="ALY1892" s="20"/>
      <c r="ALZ1892" s="20"/>
      <c r="AMA1892" s="20"/>
      <c r="AMB1892" s="20"/>
      <c r="AMC1892" s="20"/>
      <c r="AMD1892" s="20"/>
      <c r="AME1892" s="20"/>
      <c r="AMF1892" s="20"/>
      <c r="AMG1892" s="20"/>
      <c r="AMH1892" s="20"/>
      <c r="AMI1892" s="20"/>
      <c r="AMJ1892" s="20"/>
      <c r="AMK1892" s="20"/>
      <c r="AML1892" s="20"/>
      <c r="AMM1892" s="20"/>
      <c r="AMN1892" s="20"/>
      <c r="AMO1892" s="20"/>
      <c r="AMP1892" s="20"/>
      <c r="AMQ1892" s="20"/>
      <c r="AMR1892" s="20"/>
      <c r="AMS1892" s="20"/>
      <c r="AMT1892" s="20"/>
      <c r="AMU1892" s="20"/>
      <c r="AMV1892" s="20"/>
      <c r="AMW1892" s="20"/>
      <c r="AMX1892" s="20"/>
      <c r="AMY1892" s="20"/>
      <c r="AMZ1892" s="20"/>
      <c r="ANA1892" s="20"/>
      <c r="ANB1892" s="20"/>
      <c r="ANC1892" s="20"/>
      <c r="AND1892" s="20"/>
      <c r="ANE1892" s="20"/>
      <c r="ANF1892" s="20"/>
      <c r="ANG1892" s="20"/>
      <c r="ANH1892" s="20"/>
      <c r="ANI1892" s="20"/>
      <c r="ANJ1892" s="20"/>
      <c r="ANK1892" s="20"/>
      <c r="ANL1892" s="20"/>
      <c r="ANM1892" s="20"/>
      <c r="ANN1892" s="20"/>
      <c r="ANO1892" s="20"/>
      <c r="ANP1892" s="20"/>
      <c r="ANQ1892" s="20"/>
      <c r="ANR1892" s="20"/>
      <c r="ANS1892" s="20"/>
      <c r="ANT1892" s="20"/>
      <c r="ANU1892" s="20"/>
      <c r="ANV1892" s="20"/>
      <c r="ANW1892" s="20"/>
      <c r="ANX1892" s="20"/>
      <c r="ANY1892" s="20"/>
      <c r="ANZ1892" s="20"/>
      <c r="AOA1892" s="20"/>
      <c r="AOB1892" s="20"/>
      <c r="AOC1892" s="20"/>
      <c r="AOD1892" s="20"/>
      <c r="AOE1892" s="20"/>
      <c r="AOF1892" s="20"/>
      <c r="AOG1892" s="20"/>
      <c r="AOH1892" s="20"/>
      <c r="AOI1892" s="20"/>
      <c r="AOJ1892" s="20"/>
      <c r="AOK1892" s="20"/>
      <c r="AOL1892" s="20"/>
      <c r="AOM1892" s="20"/>
      <c r="AON1892" s="20"/>
      <c r="AOO1892" s="20"/>
      <c r="AOP1892" s="20"/>
      <c r="AOQ1892" s="20"/>
      <c r="AOR1892" s="20"/>
      <c r="AOS1892" s="20"/>
      <c r="AOT1892" s="20"/>
      <c r="AOU1892" s="20"/>
      <c r="AOV1892" s="20"/>
      <c r="AOW1892" s="20"/>
      <c r="AOX1892" s="20"/>
      <c r="AOY1892" s="20"/>
      <c r="AOZ1892" s="20"/>
      <c r="APA1892" s="20"/>
      <c r="APB1892" s="20"/>
      <c r="APC1892" s="20"/>
      <c r="APD1892" s="20"/>
      <c r="APE1892" s="20"/>
      <c r="APF1892" s="20"/>
      <c r="APG1892" s="20"/>
      <c r="APH1892" s="20"/>
      <c r="API1892" s="20"/>
      <c r="APJ1892" s="20"/>
      <c r="APK1892" s="20"/>
      <c r="APL1892" s="20"/>
      <c r="APM1892" s="20"/>
      <c r="APN1892" s="20"/>
      <c r="APO1892" s="20"/>
      <c r="APP1892" s="20"/>
      <c r="APQ1892" s="20"/>
      <c r="APR1892" s="20"/>
      <c r="APS1892" s="20"/>
      <c r="APT1892" s="20"/>
      <c r="APU1892" s="20"/>
      <c r="APV1892" s="20"/>
      <c r="APW1892" s="20"/>
      <c r="APX1892" s="20"/>
      <c r="APY1892" s="20"/>
      <c r="APZ1892" s="20"/>
      <c r="AQA1892" s="20"/>
      <c r="AQB1892" s="20"/>
      <c r="AQC1892" s="20"/>
      <c r="AQD1892" s="20"/>
      <c r="AQE1892" s="20"/>
      <c r="AQF1892" s="20"/>
      <c r="AQG1892" s="20"/>
      <c r="AQH1892" s="20"/>
      <c r="AQI1892" s="20"/>
      <c r="AQJ1892" s="20"/>
      <c r="AQK1892" s="20"/>
      <c r="AQL1892" s="20"/>
      <c r="AQM1892" s="20"/>
      <c r="AQN1892" s="20"/>
      <c r="AQO1892" s="20"/>
      <c r="AQP1892" s="20"/>
      <c r="AQQ1892" s="20"/>
      <c r="AQR1892" s="20"/>
      <c r="AQS1892" s="20"/>
      <c r="AQT1892" s="20"/>
      <c r="AQU1892" s="20"/>
      <c r="AQV1892" s="20"/>
      <c r="AQW1892" s="20"/>
      <c r="AQX1892" s="20"/>
      <c r="AQY1892" s="20"/>
      <c r="AQZ1892" s="20"/>
      <c r="ARA1892" s="20"/>
      <c r="ARB1892" s="20"/>
      <c r="ARC1892" s="20"/>
      <c r="ARD1892" s="20"/>
      <c r="ARE1892" s="20"/>
      <c r="ARF1892" s="20"/>
      <c r="ARG1892" s="20"/>
      <c r="ARH1892" s="20"/>
      <c r="ARI1892" s="20"/>
      <c r="ARJ1892" s="20"/>
      <c r="ARK1892" s="20"/>
      <c r="ARL1892" s="20"/>
      <c r="ARM1892" s="20"/>
      <c r="ARN1892" s="20"/>
      <c r="ARO1892" s="20"/>
      <c r="ARP1892" s="20"/>
      <c r="ARQ1892" s="20"/>
      <c r="ARR1892" s="20"/>
      <c r="ARS1892" s="20"/>
      <c r="ART1892" s="20"/>
      <c r="ARU1892" s="20"/>
      <c r="ARV1892" s="20"/>
      <c r="ARW1892" s="20"/>
      <c r="ARX1892" s="20"/>
      <c r="ARY1892" s="20"/>
      <c r="ARZ1892" s="20"/>
      <c r="ASA1892" s="20"/>
      <c r="ASB1892" s="20"/>
      <c r="ASC1892" s="20"/>
      <c r="ASD1892" s="20"/>
      <c r="ASE1892" s="20"/>
      <c r="ASF1892" s="20"/>
      <c r="ASG1892" s="20"/>
      <c r="ASH1892" s="20"/>
      <c r="ASI1892" s="20"/>
      <c r="ASJ1892" s="20"/>
      <c r="ASK1892" s="20"/>
      <c r="ASL1892" s="20"/>
      <c r="ASM1892" s="20"/>
      <c r="ASN1892" s="20"/>
      <c r="ASO1892" s="20"/>
      <c r="ASP1892" s="20"/>
      <c r="ASQ1892" s="20"/>
      <c r="ASR1892" s="20"/>
      <c r="ASS1892" s="20"/>
      <c r="AST1892" s="20"/>
      <c r="ASU1892" s="20"/>
      <c r="ASV1892" s="20"/>
      <c r="ASW1892" s="20"/>
      <c r="ASX1892" s="20"/>
      <c r="ASY1892" s="20"/>
      <c r="ASZ1892" s="20"/>
      <c r="ATA1892" s="20"/>
      <c r="ATB1892" s="20"/>
      <c r="ATC1892" s="20"/>
      <c r="ATD1892" s="20"/>
      <c r="ATE1892" s="20"/>
      <c r="ATF1892" s="20"/>
      <c r="ATG1892" s="20"/>
      <c r="ATH1892" s="20"/>
      <c r="ATI1892" s="20"/>
      <c r="ATJ1892" s="20"/>
      <c r="ATK1892" s="20"/>
      <c r="ATL1892" s="20"/>
      <c r="ATM1892" s="20"/>
      <c r="ATN1892" s="20"/>
      <c r="ATO1892" s="20"/>
      <c r="ATP1892" s="20"/>
      <c r="ATQ1892" s="20"/>
      <c r="ATR1892" s="20"/>
      <c r="ATS1892" s="20"/>
      <c r="ATT1892" s="20"/>
      <c r="ATU1892" s="20"/>
      <c r="ATV1892" s="20"/>
      <c r="ATW1892" s="20"/>
      <c r="ATX1892" s="20"/>
      <c r="ATY1892" s="20"/>
      <c r="ATZ1892" s="20"/>
      <c r="AUA1892" s="20"/>
      <c r="AUB1892" s="20"/>
      <c r="AUC1892" s="20"/>
      <c r="AUD1892" s="20"/>
      <c r="AUE1892" s="20"/>
      <c r="AUF1892" s="20"/>
      <c r="AUG1892" s="20"/>
      <c r="AUH1892" s="20"/>
      <c r="AUI1892" s="20"/>
      <c r="AUJ1892" s="20"/>
      <c r="AUK1892" s="20"/>
      <c r="AUL1892" s="20"/>
      <c r="AUM1892" s="20"/>
      <c r="AUN1892" s="20"/>
      <c r="AUO1892" s="20"/>
      <c r="AUP1892" s="20"/>
      <c r="AUQ1892" s="20"/>
      <c r="AUR1892" s="20"/>
      <c r="AUS1892" s="20"/>
      <c r="AUT1892" s="20"/>
      <c r="AUU1892" s="20"/>
      <c r="AUV1892" s="20"/>
      <c r="AUW1892" s="20"/>
      <c r="AUX1892" s="20"/>
      <c r="AUY1892" s="20"/>
      <c r="AUZ1892" s="20"/>
      <c r="AVA1892" s="20"/>
      <c r="AVB1892" s="20"/>
      <c r="AVC1892" s="20"/>
      <c r="AVD1892" s="20"/>
      <c r="AVE1892" s="20"/>
      <c r="AVF1892" s="20"/>
      <c r="AVG1892" s="20"/>
      <c r="AVH1892" s="20"/>
      <c r="AVI1892" s="20"/>
      <c r="AVJ1892" s="20"/>
      <c r="AVK1892" s="20"/>
      <c r="AVL1892" s="20"/>
      <c r="AVM1892" s="20"/>
      <c r="AVN1892" s="20"/>
      <c r="AVO1892" s="20"/>
      <c r="AVP1892" s="20"/>
      <c r="AVQ1892" s="20"/>
      <c r="AVR1892" s="20"/>
      <c r="AVS1892" s="20"/>
      <c r="AVT1892" s="20"/>
      <c r="AVU1892" s="20"/>
      <c r="AVV1892" s="20"/>
      <c r="AVW1892" s="20"/>
      <c r="AVX1892" s="20"/>
      <c r="AVY1892" s="20"/>
      <c r="AVZ1892" s="20"/>
      <c r="AWA1892" s="20"/>
      <c r="AWB1892" s="20"/>
      <c r="AWC1892" s="20"/>
      <c r="AWD1892" s="20"/>
      <c r="AWE1892" s="20"/>
      <c r="AWF1892" s="20"/>
      <c r="AWG1892" s="20"/>
      <c r="AWH1892" s="20"/>
      <c r="AWI1892" s="20"/>
      <c r="AWJ1892" s="20"/>
      <c r="AWK1892" s="20"/>
      <c r="AWL1892" s="20"/>
      <c r="AWM1892" s="20"/>
      <c r="AWN1892" s="20"/>
      <c r="AWO1892" s="20"/>
      <c r="AWP1892" s="20"/>
      <c r="AWQ1892" s="20"/>
      <c r="AWR1892" s="20"/>
      <c r="AWS1892" s="20"/>
      <c r="AWT1892" s="20"/>
      <c r="AWU1892" s="20"/>
      <c r="AWV1892" s="20"/>
      <c r="AWW1892" s="20"/>
      <c r="AWX1892" s="20"/>
      <c r="AWY1892" s="20"/>
      <c r="AWZ1892" s="20"/>
      <c r="AXA1892" s="20"/>
      <c r="AXB1892" s="20"/>
      <c r="AXC1892" s="20"/>
      <c r="AXD1892" s="20"/>
      <c r="AXE1892" s="20"/>
      <c r="AXF1892" s="20"/>
      <c r="AXG1892" s="20"/>
      <c r="AXH1892" s="20"/>
      <c r="AXI1892" s="20"/>
      <c r="AXJ1892" s="20"/>
      <c r="AXK1892" s="20"/>
      <c r="AXL1892" s="20"/>
      <c r="AXM1892" s="20"/>
      <c r="AXN1892" s="20"/>
      <c r="AXO1892" s="20"/>
      <c r="AXP1892" s="20"/>
      <c r="AXQ1892" s="20"/>
      <c r="AXR1892" s="20"/>
      <c r="AXS1892" s="20"/>
      <c r="AXT1892" s="20"/>
      <c r="AXU1892" s="20"/>
      <c r="AXV1892" s="20"/>
      <c r="AXW1892" s="20"/>
      <c r="AXX1892" s="20"/>
      <c r="AXY1892" s="20"/>
      <c r="AXZ1892" s="20"/>
      <c r="AYA1892" s="20"/>
      <c r="AYB1892" s="20"/>
      <c r="AYC1892" s="20"/>
      <c r="AYD1892" s="20"/>
      <c r="AYE1892" s="20"/>
      <c r="AYF1892" s="20"/>
      <c r="AYG1892" s="20"/>
      <c r="AYH1892" s="20"/>
      <c r="AYI1892" s="20"/>
      <c r="AYJ1892" s="20"/>
      <c r="AYK1892" s="20"/>
      <c r="AYL1892" s="20"/>
      <c r="AYM1892" s="20"/>
      <c r="AYN1892" s="20"/>
      <c r="AYO1892" s="20"/>
      <c r="AYP1892" s="20"/>
      <c r="AYQ1892" s="20"/>
      <c r="AYR1892" s="20"/>
      <c r="AYS1892" s="20"/>
      <c r="AYT1892" s="20"/>
      <c r="AYU1892" s="20"/>
      <c r="AYV1892" s="20"/>
      <c r="AYW1892" s="20"/>
      <c r="AYX1892" s="20"/>
      <c r="AYY1892" s="20"/>
      <c r="AYZ1892" s="20"/>
      <c r="AZA1892" s="20"/>
      <c r="AZB1892" s="20"/>
      <c r="AZC1892" s="20"/>
      <c r="AZD1892" s="20"/>
      <c r="AZE1892" s="20"/>
      <c r="AZF1892" s="20"/>
      <c r="AZG1892" s="20"/>
      <c r="AZH1892" s="20"/>
      <c r="AZI1892" s="20"/>
      <c r="AZJ1892" s="20"/>
      <c r="AZK1892" s="20"/>
      <c r="AZL1892" s="20"/>
      <c r="AZM1892" s="20"/>
      <c r="AZN1892" s="20"/>
      <c r="AZO1892" s="20"/>
      <c r="AZP1892" s="20"/>
      <c r="AZQ1892" s="20"/>
      <c r="AZR1892" s="20"/>
      <c r="AZS1892" s="20"/>
      <c r="AZT1892" s="20"/>
      <c r="AZU1892" s="20"/>
      <c r="AZV1892" s="20"/>
      <c r="AZW1892" s="20"/>
      <c r="AZX1892" s="20"/>
      <c r="AZY1892" s="20"/>
      <c r="AZZ1892" s="20"/>
      <c r="BAA1892" s="20"/>
      <c r="BAB1892" s="20"/>
      <c r="BAC1892" s="20"/>
      <c r="BAD1892" s="20"/>
      <c r="BAE1892" s="20"/>
      <c r="BAF1892" s="20"/>
      <c r="BAG1892" s="20"/>
      <c r="BAH1892" s="20"/>
      <c r="BAI1892" s="20"/>
      <c r="BAJ1892" s="20"/>
      <c r="BAK1892" s="20"/>
      <c r="BAL1892" s="20"/>
      <c r="BAM1892" s="20"/>
      <c r="BAN1892" s="20"/>
      <c r="BAO1892" s="20"/>
      <c r="BAP1892" s="20"/>
      <c r="BAQ1892" s="20"/>
      <c r="BAR1892" s="20"/>
      <c r="BAS1892" s="20"/>
      <c r="BAT1892" s="20"/>
      <c r="BAU1892" s="20"/>
      <c r="BAV1892" s="20"/>
      <c r="BAW1892" s="20"/>
      <c r="BAX1892" s="20"/>
      <c r="BAY1892" s="20"/>
      <c r="BAZ1892" s="20"/>
      <c r="BBA1892" s="20"/>
      <c r="BBB1892" s="20"/>
      <c r="BBC1892" s="20"/>
      <c r="BBD1892" s="20"/>
      <c r="BBE1892" s="20"/>
      <c r="BBF1892" s="20"/>
      <c r="BBG1892" s="20"/>
      <c r="BBH1892" s="20"/>
      <c r="BBI1892" s="20"/>
      <c r="BBJ1892" s="20"/>
      <c r="BBK1892" s="20"/>
      <c r="BBL1892" s="20"/>
      <c r="BBM1892" s="20"/>
      <c r="BBN1892" s="20"/>
      <c r="BBO1892" s="20"/>
      <c r="BBP1892" s="20"/>
      <c r="BBQ1892" s="20"/>
      <c r="BBR1892" s="20"/>
      <c r="BBS1892" s="20"/>
      <c r="BBT1892" s="20"/>
      <c r="BBU1892" s="20"/>
      <c r="BBV1892" s="20"/>
      <c r="BBW1892" s="20"/>
      <c r="BBX1892" s="20"/>
      <c r="BBY1892" s="20"/>
      <c r="BBZ1892" s="20"/>
      <c r="BCA1892" s="20"/>
      <c r="BCB1892" s="20"/>
      <c r="BCC1892" s="20"/>
      <c r="BCD1892" s="20"/>
      <c r="BCE1892" s="20"/>
      <c r="BCF1892" s="20"/>
      <c r="BCG1892" s="20"/>
      <c r="BCH1892" s="20"/>
      <c r="BCI1892" s="20"/>
      <c r="BCJ1892" s="20"/>
      <c r="BCK1892" s="20"/>
      <c r="BCL1892" s="20"/>
      <c r="BCM1892" s="20"/>
      <c r="BCN1892" s="20"/>
      <c r="BCO1892" s="20"/>
      <c r="BCP1892" s="20"/>
      <c r="BCQ1892" s="20"/>
      <c r="BCR1892" s="20"/>
      <c r="BCS1892" s="20"/>
      <c r="BCT1892" s="20"/>
      <c r="BCU1892" s="20"/>
      <c r="BCV1892" s="20"/>
      <c r="BCW1892" s="20"/>
      <c r="BCX1892" s="20"/>
      <c r="BCY1892" s="20"/>
      <c r="BCZ1892" s="20"/>
      <c r="BDA1892" s="20"/>
      <c r="BDB1892" s="20"/>
      <c r="BDC1892" s="20"/>
      <c r="BDD1892" s="20"/>
      <c r="BDE1892" s="20"/>
      <c r="BDF1892" s="20"/>
      <c r="BDG1892" s="20"/>
      <c r="BDH1892" s="20"/>
      <c r="BDI1892" s="20"/>
      <c r="BDJ1892" s="20"/>
      <c r="BDK1892" s="20"/>
      <c r="BDL1892" s="20"/>
      <c r="BDM1892" s="20"/>
      <c r="BDN1892" s="20"/>
      <c r="BDO1892" s="20"/>
      <c r="BDP1892" s="20"/>
      <c r="BDQ1892" s="20"/>
      <c r="BDR1892" s="20"/>
      <c r="BDS1892" s="20"/>
      <c r="BDT1892" s="20"/>
      <c r="BDU1892" s="20"/>
      <c r="BDV1892" s="20"/>
      <c r="BDW1892" s="20"/>
      <c r="BDX1892" s="20"/>
      <c r="BDY1892" s="20"/>
      <c r="BDZ1892" s="20"/>
      <c r="BEA1892" s="20"/>
      <c r="BEB1892" s="20"/>
      <c r="BEC1892" s="20"/>
      <c r="BED1892" s="20"/>
      <c r="BEE1892" s="20"/>
      <c r="BEF1892" s="20"/>
      <c r="BEG1892" s="20"/>
      <c r="BEH1892" s="20"/>
      <c r="BEI1892" s="20"/>
      <c r="BEJ1892" s="20"/>
      <c r="BEK1892" s="20"/>
      <c r="BEL1892" s="20"/>
      <c r="BEM1892" s="20"/>
      <c r="BEN1892" s="20"/>
      <c r="BEO1892" s="20"/>
      <c r="BEP1892" s="20"/>
      <c r="BEQ1892" s="20"/>
      <c r="BER1892" s="20"/>
      <c r="BES1892" s="20"/>
      <c r="BET1892" s="20"/>
      <c r="BEU1892" s="20"/>
      <c r="BEV1892" s="20"/>
      <c r="BEW1892" s="20"/>
      <c r="BEX1892" s="20"/>
      <c r="BEY1892" s="20"/>
      <c r="BEZ1892" s="20"/>
      <c r="BFA1892" s="20"/>
      <c r="BFB1892" s="20"/>
      <c r="BFC1892" s="20"/>
      <c r="BFD1892" s="20"/>
      <c r="BFE1892" s="20"/>
      <c r="BFF1892" s="20"/>
      <c r="BFG1892" s="20"/>
      <c r="BFH1892" s="20"/>
      <c r="BFI1892" s="20"/>
      <c r="BFJ1892" s="20"/>
      <c r="BFK1892" s="20"/>
      <c r="BFL1892" s="20"/>
      <c r="BFM1892" s="20"/>
      <c r="BFN1892" s="20"/>
      <c r="BFO1892" s="20"/>
      <c r="BFP1892" s="20"/>
      <c r="BFQ1892" s="20"/>
      <c r="BFR1892" s="20"/>
      <c r="BFS1892" s="20"/>
      <c r="BFT1892" s="20"/>
      <c r="BFU1892" s="20"/>
      <c r="BFV1892" s="20"/>
      <c r="BFW1892" s="20"/>
      <c r="BFX1892" s="20"/>
      <c r="BFY1892" s="20"/>
      <c r="BFZ1892" s="20"/>
      <c r="BGA1892" s="20"/>
      <c r="BGB1892" s="20"/>
      <c r="BGC1892" s="20"/>
      <c r="BGD1892" s="20"/>
      <c r="BGE1892" s="20"/>
      <c r="BGF1892" s="20"/>
      <c r="BGG1892" s="20"/>
      <c r="BGH1892" s="20"/>
      <c r="BGI1892" s="20"/>
      <c r="BGJ1892" s="20"/>
      <c r="BGK1892" s="20"/>
      <c r="BGL1892" s="20"/>
      <c r="BGM1892" s="20"/>
      <c r="BGN1892" s="20"/>
      <c r="BGO1892" s="20"/>
      <c r="BGP1892" s="20"/>
      <c r="BGQ1892" s="20"/>
      <c r="BGR1892" s="20"/>
      <c r="BGS1892" s="20"/>
      <c r="BGT1892" s="20"/>
      <c r="BGU1892" s="20"/>
      <c r="BGV1892" s="20"/>
      <c r="BGW1892" s="20"/>
      <c r="BGX1892" s="20"/>
      <c r="BGY1892" s="20"/>
      <c r="BGZ1892" s="20"/>
      <c r="BHA1892" s="20"/>
      <c r="BHB1892" s="20"/>
      <c r="BHC1892" s="20"/>
      <c r="BHD1892" s="20"/>
      <c r="BHE1892" s="20"/>
      <c r="BHF1892" s="20"/>
      <c r="BHG1892" s="20"/>
      <c r="BHH1892" s="20"/>
      <c r="BHI1892" s="20"/>
      <c r="BHJ1892" s="20"/>
      <c r="BHK1892" s="20"/>
      <c r="BHL1892" s="20"/>
      <c r="BHM1892" s="20"/>
      <c r="BHN1892" s="20"/>
      <c r="BHO1892" s="20"/>
      <c r="BHP1892" s="20"/>
      <c r="BHQ1892" s="20"/>
      <c r="BHR1892" s="20"/>
      <c r="BHS1892" s="20"/>
      <c r="BHT1892" s="20"/>
      <c r="BHU1892" s="20"/>
      <c r="BHV1892" s="20"/>
      <c r="BHW1892" s="20"/>
      <c r="BHX1892" s="20"/>
      <c r="BHY1892" s="20"/>
      <c r="BHZ1892" s="20"/>
      <c r="BIA1892" s="20"/>
      <c r="BIB1892" s="20"/>
      <c r="BIC1892" s="20"/>
      <c r="BID1892" s="20"/>
      <c r="BIE1892" s="20"/>
      <c r="BIF1892" s="20"/>
      <c r="BIG1892" s="20"/>
      <c r="BIH1892" s="20"/>
      <c r="BII1892" s="20"/>
      <c r="BIJ1892" s="20"/>
      <c r="BIK1892" s="20"/>
      <c r="BIL1892" s="20"/>
      <c r="BIM1892" s="20"/>
      <c r="BIN1892" s="20"/>
      <c r="BIO1892" s="20"/>
      <c r="BIP1892" s="20"/>
      <c r="BIQ1892" s="20"/>
      <c r="BIR1892" s="20"/>
      <c r="BIS1892" s="20"/>
      <c r="BIT1892" s="20"/>
      <c r="BIU1892" s="20"/>
      <c r="BIV1892" s="20"/>
      <c r="BIW1892" s="20"/>
      <c r="BIX1892" s="20"/>
      <c r="BIY1892" s="20"/>
      <c r="BIZ1892" s="20"/>
      <c r="BJA1892" s="20"/>
      <c r="BJB1892" s="20"/>
      <c r="BJC1892" s="20"/>
      <c r="BJD1892" s="20"/>
      <c r="BJE1892" s="20"/>
      <c r="BJF1892" s="20"/>
      <c r="BJG1892" s="20"/>
      <c r="BJH1892" s="20"/>
      <c r="BJI1892" s="20"/>
      <c r="BJJ1892" s="20"/>
      <c r="BJK1892" s="20"/>
      <c r="BJL1892" s="20"/>
      <c r="BJM1892" s="20"/>
      <c r="BJN1892" s="20"/>
      <c r="BJO1892" s="20"/>
      <c r="BJP1892" s="20"/>
      <c r="BJQ1892" s="20"/>
      <c r="BJR1892" s="20"/>
      <c r="BJS1892" s="20"/>
      <c r="BJT1892" s="20"/>
      <c r="BJU1892" s="20"/>
      <c r="BJV1892" s="20"/>
      <c r="BJW1892" s="20"/>
      <c r="BJX1892" s="20"/>
      <c r="BJY1892" s="20"/>
      <c r="BJZ1892" s="20"/>
      <c r="BKA1892" s="20"/>
      <c r="BKB1892" s="20"/>
      <c r="BKC1892" s="20"/>
      <c r="BKD1892" s="20"/>
      <c r="BKE1892" s="20"/>
      <c r="BKF1892" s="20"/>
      <c r="BKG1892" s="20"/>
      <c r="BKH1892" s="20"/>
      <c r="BKI1892" s="20"/>
      <c r="BKJ1892" s="20"/>
      <c r="BKK1892" s="20"/>
      <c r="BKL1892" s="20"/>
      <c r="BKM1892" s="20"/>
      <c r="BKN1892" s="20"/>
      <c r="BKO1892" s="20"/>
      <c r="BKP1892" s="20"/>
      <c r="BKQ1892" s="20"/>
      <c r="BKR1892" s="20"/>
      <c r="BKS1892" s="20"/>
      <c r="BKT1892" s="20"/>
      <c r="BKU1892" s="20"/>
      <c r="BKV1892" s="20"/>
      <c r="BKW1892" s="20"/>
      <c r="BKX1892" s="20"/>
      <c r="BKY1892" s="20"/>
      <c r="BKZ1892" s="20"/>
      <c r="BLA1892" s="20"/>
      <c r="BLB1892" s="20"/>
      <c r="BLC1892" s="20"/>
      <c r="BLD1892" s="20"/>
      <c r="BLE1892" s="20"/>
      <c r="BLF1892" s="20"/>
      <c r="BLG1892" s="20"/>
      <c r="BLH1892" s="20"/>
      <c r="BLI1892" s="20"/>
      <c r="BLJ1892" s="20"/>
      <c r="BLK1892" s="20"/>
      <c r="BLL1892" s="20"/>
      <c r="BLM1892" s="20"/>
      <c r="BLN1892" s="20"/>
      <c r="BLO1892" s="20"/>
      <c r="BLP1892" s="20"/>
      <c r="BLQ1892" s="20"/>
      <c r="BLR1892" s="20"/>
      <c r="BLS1892" s="20"/>
      <c r="BLT1892" s="20"/>
      <c r="BLU1892" s="20"/>
      <c r="BLV1892" s="20"/>
      <c r="BLW1892" s="20"/>
      <c r="BLX1892" s="20"/>
      <c r="BLY1892" s="20"/>
      <c r="BLZ1892" s="20"/>
      <c r="BMA1892" s="20"/>
      <c r="BMB1892" s="20"/>
      <c r="BMC1892" s="20"/>
      <c r="BMD1892" s="20"/>
      <c r="BME1892" s="20"/>
      <c r="BMF1892" s="20"/>
      <c r="BMG1892" s="20"/>
      <c r="BMH1892" s="20"/>
      <c r="BMI1892" s="20"/>
      <c r="BMJ1892" s="20"/>
      <c r="BMK1892" s="20"/>
      <c r="BML1892" s="20"/>
      <c r="BMM1892" s="20"/>
      <c r="BMN1892" s="20"/>
      <c r="BMO1892" s="20"/>
      <c r="BMP1892" s="20"/>
      <c r="BMQ1892" s="20"/>
      <c r="BMR1892" s="20"/>
      <c r="BMS1892" s="20"/>
      <c r="BMT1892" s="20"/>
      <c r="BMU1892" s="20"/>
      <c r="BMV1892" s="20"/>
      <c r="BMW1892" s="20"/>
      <c r="BMX1892" s="20"/>
      <c r="BMY1892" s="20"/>
      <c r="BMZ1892" s="20"/>
      <c r="BNA1892" s="20"/>
      <c r="BNB1892" s="20"/>
      <c r="BNC1892" s="20"/>
      <c r="BND1892" s="20"/>
      <c r="BNE1892" s="20"/>
      <c r="BNF1892" s="20"/>
      <c r="BNG1892" s="20"/>
      <c r="BNH1892" s="20"/>
      <c r="BNI1892" s="20"/>
      <c r="BNJ1892" s="20"/>
      <c r="BNK1892" s="20"/>
      <c r="BNL1892" s="20"/>
      <c r="BNM1892" s="20"/>
      <c r="BNN1892" s="20"/>
      <c r="BNO1892" s="20"/>
      <c r="BNP1892" s="20"/>
      <c r="BNQ1892" s="20"/>
      <c r="BNR1892" s="20"/>
      <c r="BNS1892" s="20"/>
      <c r="BNT1892" s="20"/>
      <c r="BNU1892" s="20"/>
      <c r="BNV1892" s="20"/>
      <c r="BNW1892" s="20"/>
      <c r="BNX1892" s="20"/>
      <c r="BNY1892" s="20"/>
      <c r="BNZ1892" s="20"/>
      <c r="BOA1892" s="20"/>
      <c r="BOB1892" s="20"/>
      <c r="BOC1892" s="20"/>
      <c r="BOD1892" s="20"/>
      <c r="BOE1892" s="20"/>
      <c r="BOF1892" s="20"/>
      <c r="BOG1892" s="20"/>
      <c r="BOH1892" s="20"/>
      <c r="BOI1892" s="20"/>
      <c r="BOJ1892" s="20"/>
      <c r="BOK1892" s="20"/>
      <c r="BOL1892" s="20"/>
      <c r="BOM1892" s="20"/>
      <c r="BON1892" s="20"/>
      <c r="BOO1892" s="20"/>
      <c r="BOP1892" s="20"/>
      <c r="BOQ1892" s="20"/>
      <c r="BOR1892" s="20"/>
      <c r="BOS1892" s="20"/>
      <c r="BOT1892" s="20"/>
      <c r="BOU1892" s="20"/>
      <c r="BOV1892" s="20"/>
      <c r="BOW1892" s="20"/>
      <c r="BOX1892" s="20"/>
      <c r="BOY1892" s="20"/>
      <c r="BOZ1892" s="20"/>
      <c r="BPA1892" s="20"/>
      <c r="BPB1892" s="20"/>
      <c r="BPC1892" s="20"/>
      <c r="BPD1892" s="20"/>
      <c r="BPE1892" s="20"/>
      <c r="BPF1892" s="20"/>
      <c r="BPG1892" s="20"/>
      <c r="BPH1892" s="20"/>
      <c r="BPI1892" s="20"/>
      <c r="BPJ1892" s="20"/>
      <c r="BPK1892" s="20"/>
      <c r="BPL1892" s="20"/>
      <c r="BPM1892" s="20"/>
      <c r="BPN1892" s="20"/>
      <c r="BPO1892" s="20"/>
      <c r="BPP1892" s="20"/>
      <c r="BPQ1892" s="20"/>
      <c r="BPR1892" s="20"/>
      <c r="BPS1892" s="20"/>
      <c r="BPT1892" s="20"/>
      <c r="BPU1892" s="20"/>
      <c r="BPV1892" s="20"/>
      <c r="BPW1892" s="20"/>
      <c r="BPX1892" s="20"/>
      <c r="BPY1892" s="20"/>
      <c r="BPZ1892" s="20"/>
      <c r="BQA1892" s="20"/>
      <c r="BQB1892" s="20"/>
      <c r="BQC1892" s="20"/>
      <c r="BQD1892" s="20"/>
      <c r="BQE1892" s="20"/>
      <c r="BQF1892" s="20"/>
      <c r="BQG1892" s="20"/>
      <c r="BQH1892" s="20"/>
      <c r="BQI1892" s="20"/>
      <c r="BQJ1892" s="20"/>
      <c r="BQK1892" s="20"/>
      <c r="BQL1892" s="20"/>
      <c r="BQM1892" s="20"/>
      <c r="BQN1892" s="20"/>
      <c r="BQO1892" s="20"/>
      <c r="BQP1892" s="20"/>
      <c r="BQQ1892" s="20"/>
      <c r="BQR1892" s="20"/>
      <c r="BQS1892" s="20"/>
      <c r="BQT1892" s="20"/>
      <c r="BQU1892" s="20"/>
      <c r="BQV1892" s="20"/>
      <c r="BQW1892" s="20"/>
      <c r="BQX1892" s="20"/>
      <c r="BQY1892" s="20"/>
      <c r="BQZ1892" s="20"/>
      <c r="BRA1892" s="20"/>
      <c r="BRB1892" s="20"/>
      <c r="BRC1892" s="20"/>
      <c r="BRD1892" s="20"/>
      <c r="BRE1892" s="20"/>
      <c r="BRF1892" s="20"/>
      <c r="BRG1892" s="20"/>
      <c r="BRH1892" s="20"/>
      <c r="BRI1892" s="20"/>
      <c r="BRJ1892" s="20"/>
      <c r="BRK1892" s="20"/>
      <c r="BRL1892" s="20"/>
      <c r="BRM1892" s="20"/>
      <c r="BRN1892" s="20"/>
      <c r="BRO1892" s="20"/>
      <c r="BRP1892" s="20"/>
      <c r="BRQ1892" s="20"/>
      <c r="BRR1892" s="20"/>
      <c r="BRS1892" s="20"/>
      <c r="BRT1892" s="20"/>
      <c r="BRU1892" s="20"/>
      <c r="BRV1892" s="20"/>
      <c r="BRW1892" s="20"/>
      <c r="BRX1892" s="20"/>
      <c r="BRY1892" s="20"/>
      <c r="BRZ1892" s="20"/>
      <c r="BSA1892" s="20"/>
      <c r="BSB1892" s="20"/>
      <c r="BSC1892" s="20"/>
      <c r="BSD1892" s="20"/>
      <c r="BSE1892" s="20"/>
      <c r="BSF1892" s="20"/>
      <c r="BSG1892" s="20"/>
      <c r="BSH1892" s="20"/>
      <c r="BSI1892" s="20"/>
      <c r="BSJ1892" s="20"/>
      <c r="BSK1892" s="20"/>
      <c r="BSL1892" s="20"/>
      <c r="BSM1892" s="20"/>
      <c r="BSN1892" s="20"/>
      <c r="BSO1892" s="20"/>
      <c r="BSP1892" s="20"/>
      <c r="BSQ1892" s="20"/>
      <c r="BSR1892" s="20"/>
      <c r="BSS1892" s="20"/>
      <c r="BST1892" s="20"/>
      <c r="BSU1892" s="20"/>
      <c r="BSV1892" s="20"/>
      <c r="BSW1892" s="20"/>
      <c r="BSX1892" s="20"/>
      <c r="BSY1892" s="20"/>
      <c r="BSZ1892" s="20"/>
      <c r="BTA1892" s="20"/>
      <c r="BTB1892" s="20"/>
      <c r="BTC1892" s="20"/>
      <c r="BTD1892" s="20"/>
      <c r="BTE1892" s="20"/>
      <c r="BTF1892" s="20"/>
      <c r="BTG1892" s="20"/>
      <c r="BTH1892" s="20"/>
      <c r="BTI1892" s="20"/>
      <c r="BTJ1892" s="20"/>
      <c r="BTK1892" s="20"/>
      <c r="BTL1892" s="20"/>
      <c r="BTM1892" s="20"/>
      <c r="BTN1892" s="20"/>
      <c r="BTO1892" s="20"/>
      <c r="BTP1892" s="20"/>
      <c r="BTQ1892" s="20"/>
      <c r="BTR1892" s="20"/>
      <c r="BTS1892" s="20"/>
      <c r="BTT1892" s="20"/>
      <c r="BTU1892" s="20"/>
      <c r="BTV1892" s="20"/>
      <c r="BTW1892" s="20"/>
      <c r="BTX1892" s="20"/>
      <c r="BTY1892" s="20"/>
      <c r="BTZ1892" s="20"/>
      <c r="BUA1892" s="20"/>
      <c r="BUB1892" s="20"/>
      <c r="BUC1892" s="20"/>
      <c r="BUD1892" s="20"/>
      <c r="BUE1892" s="20"/>
      <c r="BUF1892" s="20"/>
      <c r="BUG1892" s="20"/>
      <c r="BUH1892" s="20"/>
      <c r="BUI1892" s="20"/>
      <c r="BUJ1892" s="20"/>
      <c r="BUK1892" s="20"/>
      <c r="BUL1892" s="20"/>
      <c r="BUM1892" s="20"/>
      <c r="BUN1892" s="20"/>
      <c r="BUO1892" s="20"/>
      <c r="BUP1892" s="20"/>
      <c r="BUQ1892" s="20"/>
      <c r="BUR1892" s="20"/>
      <c r="BUS1892" s="20"/>
      <c r="BUT1892" s="20"/>
      <c r="BUU1892" s="20"/>
      <c r="BUV1892" s="20"/>
      <c r="BUW1892" s="20"/>
      <c r="BUX1892" s="20"/>
      <c r="BUY1892" s="20"/>
      <c r="BUZ1892" s="20"/>
      <c r="BVA1892" s="20"/>
      <c r="BVB1892" s="20"/>
      <c r="BVC1892" s="20"/>
      <c r="BVD1892" s="20"/>
      <c r="BVE1892" s="20"/>
      <c r="BVF1892" s="20"/>
      <c r="BVG1892" s="20"/>
      <c r="BVH1892" s="20"/>
      <c r="BVI1892" s="20"/>
      <c r="BVJ1892" s="20"/>
      <c r="BVK1892" s="20"/>
      <c r="BVL1892" s="20"/>
      <c r="BVM1892" s="20"/>
      <c r="BVN1892" s="20"/>
      <c r="BVO1892" s="20"/>
      <c r="BVP1892" s="20"/>
      <c r="BVQ1892" s="20"/>
      <c r="BVR1892" s="20"/>
      <c r="BVS1892" s="20"/>
      <c r="BVT1892" s="20"/>
      <c r="BVU1892" s="20"/>
      <c r="BVV1892" s="20"/>
      <c r="BVW1892" s="20"/>
      <c r="BVX1892" s="20"/>
      <c r="BVY1892" s="20"/>
      <c r="BVZ1892" s="20"/>
      <c r="BWA1892" s="20"/>
      <c r="BWB1892" s="20"/>
      <c r="BWC1892" s="20"/>
      <c r="BWD1892" s="20"/>
      <c r="BWE1892" s="20"/>
      <c r="BWF1892" s="20"/>
      <c r="BWG1892" s="20"/>
      <c r="BWH1892" s="20"/>
      <c r="BWI1892" s="20"/>
      <c r="BWJ1892" s="20"/>
      <c r="BWK1892" s="20"/>
      <c r="BWL1892" s="20"/>
      <c r="BWM1892" s="20"/>
      <c r="BWN1892" s="20"/>
      <c r="BWO1892" s="20"/>
      <c r="BWP1892" s="20"/>
      <c r="BWQ1892" s="20"/>
      <c r="BWR1892" s="20"/>
      <c r="BWS1892" s="20"/>
      <c r="BWT1892" s="20"/>
      <c r="BWU1892" s="20"/>
      <c r="BWV1892" s="20"/>
      <c r="BWW1892" s="20"/>
      <c r="BWX1892" s="20"/>
      <c r="BWY1892" s="20"/>
      <c r="BWZ1892" s="20"/>
      <c r="BXA1892" s="20"/>
      <c r="BXB1892" s="20"/>
      <c r="BXC1892" s="20"/>
      <c r="BXD1892" s="20"/>
      <c r="BXE1892" s="20"/>
      <c r="BXF1892" s="20"/>
      <c r="BXG1892" s="20"/>
      <c r="BXH1892" s="20"/>
      <c r="BXI1892" s="20"/>
      <c r="BXJ1892" s="20"/>
      <c r="BXK1892" s="20"/>
      <c r="BXL1892" s="20"/>
      <c r="BXM1892" s="20"/>
      <c r="BXN1892" s="20"/>
      <c r="BXO1892" s="20"/>
      <c r="BXP1892" s="20"/>
      <c r="BXQ1892" s="20"/>
      <c r="BXR1892" s="20"/>
      <c r="BXS1892" s="20"/>
      <c r="BXT1892" s="20"/>
      <c r="BXU1892" s="20"/>
      <c r="BXV1892" s="20"/>
      <c r="BXW1892" s="20"/>
      <c r="BXX1892" s="20"/>
      <c r="BXY1892" s="20"/>
      <c r="BXZ1892" s="20"/>
      <c r="BYA1892" s="20"/>
      <c r="BYB1892" s="20"/>
      <c r="BYC1892" s="20"/>
      <c r="BYD1892" s="20"/>
      <c r="BYE1892" s="20"/>
      <c r="BYF1892" s="20"/>
      <c r="BYG1892" s="20"/>
      <c r="BYH1892" s="20"/>
      <c r="BYI1892" s="20"/>
      <c r="BYJ1892" s="20"/>
      <c r="BYK1892" s="20"/>
      <c r="BYL1892" s="20"/>
      <c r="BYM1892" s="20"/>
      <c r="BYN1892" s="20"/>
      <c r="BYO1892" s="20"/>
      <c r="BYP1892" s="20"/>
      <c r="BYQ1892" s="20"/>
      <c r="BYR1892" s="20"/>
      <c r="BYS1892" s="20"/>
      <c r="BYT1892" s="20"/>
      <c r="BYU1892" s="20"/>
      <c r="BYV1892" s="20"/>
      <c r="BYW1892" s="20"/>
      <c r="BYX1892" s="20"/>
      <c r="BYY1892" s="20"/>
      <c r="BYZ1892" s="20"/>
      <c r="BZA1892" s="20"/>
      <c r="BZB1892" s="20"/>
      <c r="BZC1892" s="20"/>
      <c r="BZD1892" s="20"/>
      <c r="BZE1892" s="20"/>
      <c r="BZF1892" s="20"/>
      <c r="BZG1892" s="20"/>
      <c r="BZH1892" s="20"/>
      <c r="BZI1892" s="20"/>
      <c r="BZJ1892" s="20"/>
      <c r="BZK1892" s="20"/>
      <c r="BZL1892" s="20"/>
      <c r="BZM1892" s="20"/>
      <c r="BZN1892" s="20"/>
      <c r="BZO1892" s="20"/>
      <c r="BZP1892" s="20"/>
      <c r="BZQ1892" s="20"/>
      <c r="BZR1892" s="20"/>
      <c r="BZS1892" s="20"/>
      <c r="BZT1892" s="20"/>
      <c r="BZU1892" s="20"/>
      <c r="BZV1892" s="20"/>
      <c r="BZW1892" s="20"/>
      <c r="BZX1892" s="20"/>
      <c r="BZY1892" s="20"/>
      <c r="BZZ1892" s="20"/>
      <c r="CAA1892" s="20"/>
      <c r="CAB1892" s="20"/>
      <c r="CAC1892" s="20"/>
      <c r="CAD1892" s="20"/>
      <c r="CAE1892" s="20"/>
      <c r="CAF1892" s="20"/>
      <c r="CAG1892" s="20"/>
      <c r="CAH1892" s="20"/>
      <c r="CAI1892" s="20"/>
      <c r="CAJ1892" s="20"/>
      <c r="CAK1892" s="20"/>
      <c r="CAL1892" s="20"/>
      <c r="CAM1892" s="20"/>
      <c r="CAN1892" s="20"/>
      <c r="CAO1892" s="20"/>
      <c r="CAP1892" s="20"/>
      <c r="CAQ1892" s="20"/>
      <c r="CAR1892" s="20"/>
      <c r="CAS1892" s="20"/>
      <c r="CAT1892" s="20"/>
      <c r="CAU1892" s="20"/>
      <c r="CAV1892" s="20"/>
      <c r="CAW1892" s="20"/>
      <c r="CAX1892" s="20"/>
      <c r="CAY1892" s="20"/>
      <c r="CAZ1892" s="20"/>
      <c r="CBA1892" s="20"/>
      <c r="CBB1892" s="20"/>
      <c r="CBC1892" s="20"/>
      <c r="CBD1892" s="20"/>
      <c r="CBE1892" s="20"/>
      <c r="CBF1892" s="20"/>
      <c r="CBG1892" s="20"/>
      <c r="CBH1892" s="20"/>
      <c r="CBI1892" s="20"/>
      <c r="CBJ1892" s="20"/>
      <c r="CBK1892" s="20"/>
      <c r="CBL1892" s="20"/>
      <c r="CBM1892" s="20"/>
      <c r="CBN1892" s="20"/>
      <c r="CBO1892" s="20"/>
      <c r="CBP1892" s="20"/>
      <c r="CBQ1892" s="20"/>
      <c r="CBR1892" s="20"/>
      <c r="CBS1892" s="20"/>
      <c r="CBT1892" s="20"/>
      <c r="CBU1892" s="20"/>
      <c r="CBV1892" s="20"/>
      <c r="CBW1892" s="20"/>
      <c r="CBX1892" s="20"/>
      <c r="CBY1892" s="20"/>
      <c r="CBZ1892" s="20"/>
      <c r="CCA1892" s="20"/>
      <c r="CCB1892" s="20"/>
      <c r="CCC1892" s="20"/>
      <c r="CCD1892" s="20"/>
      <c r="CCE1892" s="20"/>
      <c r="CCF1892" s="20"/>
      <c r="CCG1892" s="20"/>
      <c r="CCH1892" s="20"/>
      <c r="CCI1892" s="20"/>
      <c r="CCJ1892" s="20"/>
      <c r="CCK1892" s="20"/>
      <c r="CCL1892" s="20"/>
      <c r="CCM1892" s="20"/>
      <c r="CCN1892" s="20"/>
      <c r="CCO1892" s="20"/>
      <c r="CCP1892" s="20"/>
      <c r="CCQ1892" s="20"/>
      <c r="CCR1892" s="20"/>
      <c r="CCS1892" s="20"/>
      <c r="CCT1892" s="20"/>
      <c r="CCU1892" s="20"/>
      <c r="CCV1892" s="20"/>
      <c r="CCW1892" s="20"/>
      <c r="CCX1892" s="20"/>
      <c r="CCY1892" s="20"/>
      <c r="CCZ1892" s="20"/>
      <c r="CDA1892" s="20"/>
      <c r="CDB1892" s="20"/>
      <c r="CDC1892" s="20"/>
      <c r="CDD1892" s="20"/>
      <c r="CDE1892" s="20"/>
      <c r="CDF1892" s="20"/>
      <c r="CDG1892" s="20"/>
      <c r="CDH1892" s="20"/>
      <c r="CDI1892" s="20"/>
      <c r="CDJ1892" s="20"/>
      <c r="CDK1892" s="20"/>
      <c r="CDL1892" s="20"/>
      <c r="CDM1892" s="20"/>
      <c r="CDN1892" s="20"/>
      <c r="CDO1892" s="20"/>
      <c r="CDP1892" s="20"/>
      <c r="CDQ1892" s="20"/>
      <c r="CDR1892" s="20"/>
      <c r="CDS1892" s="20"/>
      <c r="CDT1892" s="20"/>
      <c r="CDU1892" s="20"/>
      <c r="CDV1892" s="20"/>
      <c r="CDW1892" s="20"/>
      <c r="CDX1892" s="20"/>
      <c r="CDY1892" s="20"/>
      <c r="CDZ1892" s="20"/>
      <c r="CEA1892" s="20"/>
      <c r="CEB1892" s="20"/>
      <c r="CEC1892" s="20"/>
      <c r="CED1892" s="20"/>
      <c r="CEE1892" s="20"/>
      <c r="CEF1892" s="20"/>
      <c r="CEG1892" s="20"/>
      <c r="CEH1892" s="20"/>
      <c r="CEI1892" s="20"/>
      <c r="CEJ1892" s="20"/>
      <c r="CEK1892" s="20"/>
      <c r="CEL1892" s="20"/>
      <c r="CEM1892" s="20"/>
      <c r="CEN1892" s="20"/>
      <c r="CEO1892" s="20"/>
      <c r="CEP1892" s="20"/>
      <c r="CEQ1892" s="20"/>
      <c r="CER1892" s="20"/>
      <c r="CES1892" s="20"/>
      <c r="CET1892" s="20"/>
      <c r="CEU1892" s="20"/>
      <c r="CEV1892" s="20"/>
      <c r="CEW1892" s="20"/>
      <c r="CEX1892" s="20"/>
      <c r="CEY1892" s="20"/>
      <c r="CEZ1892" s="20"/>
      <c r="CFA1892" s="20"/>
      <c r="CFB1892" s="20"/>
      <c r="CFC1892" s="20"/>
      <c r="CFD1892" s="20"/>
      <c r="CFE1892" s="20"/>
      <c r="CFF1892" s="20"/>
      <c r="CFG1892" s="20"/>
      <c r="CFH1892" s="20"/>
      <c r="CFI1892" s="20"/>
      <c r="CFJ1892" s="20"/>
      <c r="CFK1892" s="20"/>
      <c r="CFL1892" s="20"/>
      <c r="CFM1892" s="20"/>
      <c r="CFN1892" s="20"/>
      <c r="CFO1892" s="20"/>
      <c r="CFP1892" s="20"/>
      <c r="CFQ1892" s="20"/>
      <c r="CFR1892" s="20"/>
      <c r="CFS1892" s="20"/>
      <c r="CFT1892" s="20"/>
      <c r="CFU1892" s="20"/>
      <c r="CFV1892" s="20"/>
      <c r="CFW1892" s="20"/>
      <c r="CFX1892" s="20"/>
      <c r="CFY1892" s="20"/>
      <c r="CFZ1892" s="20"/>
      <c r="CGA1892" s="20"/>
      <c r="CGB1892" s="20"/>
      <c r="CGC1892" s="20"/>
      <c r="CGD1892" s="20"/>
      <c r="CGE1892" s="20"/>
      <c r="CGF1892" s="20"/>
      <c r="CGG1892" s="20"/>
      <c r="CGH1892" s="20"/>
      <c r="CGI1892" s="20"/>
      <c r="CGJ1892" s="20"/>
      <c r="CGK1892" s="20"/>
      <c r="CGL1892" s="20"/>
      <c r="CGM1892" s="20"/>
      <c r="CGN1892" s="20"/>
      <c r="CGO1892" s="20"/>
      <c r="CGP1892" s="20"/>
      <c r="CGQ1892" s="20"/>
      <c r="CGR1892" s="20"/>
      <c r="CGS1892" s="20"/>
      <c r="CGT1892" s="20"/>
      <c r="CGU1892" s="20"/>
      <c r="CGV1892" s="20"/>
      <c r="CGW1892" s="20"/>
      <c r="CGX1892" s="20"/>
      <c r="CGY1892" s="20"/>
      <c r="CGZ1892" s="20"/>
      <c r="CHA1892" s="20"/>
      <c r="CHB1892" s="20"/>
      <c r="CHC1892" s="20"/>
      <c r="CHD1892" s="20"/>
      <c r="CHE1892" s="20"/>
      <c r="CHF1892" s="20"/>
      <c r="CHG1892" s="20"/>
      <c r="CHH1892" s="20"/>
      <c r="CHI1892" s="20"/>
      <c r="CHJ1892" s="20"/>
      <c r="CHK1892" s="20"/>
      <c r="CHL1892" s="20"/>
      <c r="CHM1892" s="20"/>
      <c r="CHN1892" s="20"/>
      <c r="CHO1892" s="20"/>
      <c r="CHP1892" s="20"/>
      <c r="CHQ1892" s="20"/>
      <c r="CHR1892" s="20"/>
      <c r="CHS1892" s="20"/>
      <c r="CHT1892" s="20"/>
      <c r="CHU1892" s="20"/>
      <c r="CHV1892" s="20"/>
      <c r="CHW1892" s="20"/>
      <c r="CHX1892" s="20"/>
      <c r="CHY1892" s="20"/>
      <c r="CHZ1892" s="20"/>
      <c r="CIA1892" s="20"/>
      <c r="CIB1892" s="20"/>
      <c r="CIC1892" s="20"/>
      <c r="CID1892" s="20"/>
      <c r="CIE1892" s="20"/>
      <c r="CIF1892" s="20"/>
      <c r="CIG1892" s="20"/>
      <c r="CIH1892" s="20"/>
      <c r="CII1892" s="20"/>
      <c r="CIJ1892" s="20"/>
      <c r="CIK1892" s="20"/>
      <c r="CIL1892" s="20"/>
      <c r="CIM1892" s="20"/>
      <c r="CIN1892" s="20"/>
      <c r="CIO1892" s="20"/>
      <c r="CIP1892" s="20"/>
      <c r="CIQ1892" s="20"/>
      <c r="CIR1892" s="20"/>
      <c r="CIS1892" s="20"/>
      <c r="CIT1892" s="20"/>
      <c r="CIU1892" s="20"/>
      <c r="CIV1892" s="20"/>
      <c r="CIW1892" s="20"/>
      <c r="CIX1892" s="20"/>
      <c r="CIY1892" s="20"/>
      <c r="CIZ1892" s="20"/>
      <c r="CJA1892" s="20"/>
      <c r="CJB1892" s="20"/>
      <c r="CJC1892" s="20"/>
      <c r="CJD1892" s="20"/>
      <c r="CJE1892" s="20"/>
      <c r="CJF1892" s="20"/>
      <c r="CJG1892" s="20"/>
      <c r="CJH1892" s="20"/>
      <c r="CJI1892" s="20"/>
      <c r="CJJ1892" s="20"/>
      <c r="CJK1892" s="20"/>
      <c r="CJL1892" s="20"/>
      <c r="CJM1892" s="20"/>
      <c r="CJN1892" s="20"/>
      <c r="CJO1892" s="20"/>
      <c r="CJP1892" s="20"/>
      <c r="CJQ1892" s="20"/>
      <c r="CJR1892" s="20"/>
      <c r="CJS1892" s="20"/>
      <c r="CJT1892" s="20"/>
      <c r="CJU1892" s="20"/>
      <c r="CJV1892" s="20"/>
      <c r="CJW1892" s="20"/>
      <c r="CJX1892" s="20"/>
      <c r="CJY1892" s="20"/>
      <c r="CJZ1892" s="20"/>
      <c r="CKA1892" s="20"/>
      <c r="CKB1892" s="20"/>
      <c r="CKC1892" s="20"/>
      <c r="CKD1892" s="20"/>
      <c r="CKE1892" s="20"/>
      <c r="CKF1892" s="20"/>
      <c r="CKG1892" s="20"/>
      <c r="CKH1892" s="20"/>
      <c r="CKI1892" s="20"/>
      <c r="CKJ1892" s="20"/>
      <c r="CKK1892" s="20"/>
      <c r="CKL1892" s="20"/>
      <c r="CKM1892" s="20"/>
      <c r="CKN1892" s="20"/>
      <c r="CKO1892" s="20"/>
      <c r="CKP1892" s="20"/>
      <c r="CKQ1892" s="20"/>
      <c r="CKR1892" s="20"/>
      <c r="CKS1892" s="20"/>
      <c r="CKT1892" s="20"/>
      <c r="CKU1892" s="20"/>
      <c r="CKV1892" s="20"/>
      <c r="CKW1892" s="20"/>
      <c r="CKX1892" s="20"/>
      <c r="CKY1892" s="20"/>
      <c r="CKZ1892" s="20"/>
      <c r="CLA1892" s="20"/>
      <c r="CLB1892" s="20"/>
      <c r="CLC1892" s="20"/>
      <c r="CLD1892" s="20"/>
      <c r="CLE1892" s="20"/>
      <c r="CLF1892" s="20"/>
      <c r="CLG1892" s="20"/>
      <c r="CLH1892" s="20"/>
      <c r="CLI1892" s="20"/>
      <c r="CLJ1892" s="20"/>
      <c r="CLK1892" s="20"/>
      <c r="CLL1892" s="20"/>
      <c r="CLM1892" s="20"/>
      <c r="CLN1892" s="20"/>
      <c r="CLO1892" s="20"/>
      <c r="CLP1892" s="20"/>
      <c r="CLQ1892" s="20"/>
      <c r="CLR1892" s="20"/>
      <c r="CLS1892" s="20"/>
      <c r="CLT1892" s="20"/>
      <c r="CLU1892" s="20"/>
      <c r="CLV1892" s="20"/>
      <c r="CLW1892" s="20"/>
      <c r="CLX1892" s="20"/>
      <c r="CLY1892" s="20"/>
      <c r="CLZ1892" s="20"/>
      <c r="CMA1892" s="20"/>
      <c r="CMB1892" s="20"/>
      <c r="CMC1892" s="20"/>
      <c r="CMD1892" s="20"/>
      <c r="CME1892" s="20"/>
      <c r="CMF1892" s="20"/>
      <c r="CMG1892" s="20"/>
      <c r="CMH1892" s="20"/>
      <c r="CMI1892" s="20"/>
      <c r="CMJ1892" s="20"/>
      <c r="CMK1892" s="20"/>
      <c r="CML1892" s="20"/>
      <c r="CMM1892" s="20"/>
      <c r="CMN1892" s="20"/>
      <c r="CMO1892" s="20"/>
      <c r="CMP1892" s="20"/>
      <c r="CMQ1892" s="20"/>
      <c r="CMR1892" s="20"/>
      <c r="CMS1892" s="20"/>
      <c r="CMT1892" s="20"/>
      <c r="CMU1892" s="20"/>
      <c r="CMV1892" s="20"/>
      <c r="CMW1892" s="20"/>
      <c r="CMX1892" s="20"/>
      <c r="CMY1892" s="20"/>
      <c r="CMZ1892" s="20"/>
      <c r="CNA1892" s="20"/>
      <c r="CNB1892" s="20"/>
      <c r="CNC1892" s="20"/>
      <c r="CND1892" s="20"/>
      <c r="CNE1892" s="20"/>
      <c r="CNF1892" s="20"/>
      <c r="CNG1892" s="20"/>
      <c r="CNH1892" s="20"/>
      <c r="CNI1892" s="20"/>
      <c r="CNJ1892" s="20"/>
      <c r="CNK1892" s="20"/>
      <c r="CNL1892" s="20"/>
      <c r="CNM1892" s="20"/>
      <c r="CNN1892" s="20"/>
      <c r="CNO1892" s="20"/>
      <c r="CNP1892" s="20"/>
      <c r="CNQ1892" s="20"/>
      <c r="CNR1892" s="20"/>
      <c r="CNS1892" s="20"/>
      <c r="CNT1892" s="20"/>
      <c r="CNU1892" s="20"/>
      <c r="CNV1892" s="20"/>
      <c r="CNW1892" s="20"/>
      <c r="CNX1892" s="20"/>
      <c r="CNY1892" s="20"/>
      <c r="CNZ1892" s="20"/>
      <c r="COA1892" s="20"/>
      <c r="COB1892" s="20"/>
      <c r="COC1892" s="20"/>
      <c r="COD1892" s="20"/>
      <c r="COE1892" s="20"/>
      <c r="COF1892" s="20"/>
      <c r="COG1892" s="20"/>
      <c r="COH1892" s="20"/>
      <c r="COI1892" s="20"/>
      <c r="COJ1892" s="20"/>
      <c r="COK1892" s="20"/>
      <c r="COL1892" s="20"/>
      <c r="COM1892" s="20"/>
      <c r="CON1892" s="20"/>
      <c r="COO1892" s="20"/>
      <c r="COP1892" s="20"/>
      <c r="COQ1892" s="20"/>
      <c r="COR1892" s="20"/>
      <c r="COS1892" s="20"/>
      <c r="COT1892" s="20"/>
      <c r="COU1892" s="20"/>
      <c r="COV1892" s="20"/>
      <c r="COW1892" s="20"/>
      <c r="COX1892" s="20"/>
      <c r="COY1892" s="20"/>
      <c r="COZ1892" s="20"/>
      <c r="CPA1892" s="20"/>
      <c r="CPB1892" s="20"/>
      <c r="CPC1892" s="20"/>
      <c r="CPD1892" s="20"/>
      <c r="CPE1892" s="20"/>
      <c r="CPF1892" s="20"/>
      <c r="CPG1892" s="20"/>
      <c r="CPH1892" s="20"/>
      <c r="CPI1892" s="20"/>
      <c r="CPJ1892" s="20"/>
      <c r="CPK1892" s="20"/>
      <c r="CPL1892" s="20"/>
      <c r="CPM1892" s="20"/>
      <c r="CPN1892" s="20"/>
      <c r="CPO1892" s="20"/>
      <c r="CPP1892" s="20"/>
      <c r="CPQ1892" s="20"/>
      <c r="CPR1892" s="20"/>
      <c r="CPS1892" s="20"/>
      <c r="CPT1892" s="20"/>
      <c r="CPU1892" s="20"/>
      <c r="CPV1892" s="20"/>
      <c r="CPW1892" s="20"/>
      <c r="CPX1892" s="20"/>
      <c r="CPY1892" s="20"/>
      <c r="CPZ1892" s="20"/>
      <c r="CQA1892" s="20"/>
      <c r="CQB1892" s="20"/>
      <c r="CQC1892" s="20"/>
      <c r="CQD1892" s="20"/>
      <c r="CQE1892" s="20"/>
      <c r="CQF1892" s="20"/>
      <c r="CQG1892" s="20"/>
      <c r="CQH1892" s="20"/>
      <c r="CQI1892" s="20"/>
      <c r="CQJ1892" s="20"/>
      <c r="CQK1892" s="20"/>
      <c r="CQL1892" s="20"/>
      <c r="CQM1892" s="20"/>
      <c r="CQN1892" s="20"/>
      <c r="CQO1892" s="20"/>
      <c r="CQP1892" s="20"/>
      <c r="CQQ1892" s="20"/>
      <c r="CQR1892" s="20"/>
      <c r="CQS1892" s="20"/>
      <c r="CQT1892" s="20"/>
      <c r="CQU1892" s="20"/>
      <c r="CQV1892" s="20"/>
      <c r="CQW1892" s="20"/>
      <c r="CQX1892" s="20"/>
      <c r="CQY1892" s="20"/>
      <c r="CQZ1892" s="20"/>
      <c r="CRA1892" s="20"/>
      <c r="CRB1892" s="20"/>
      <c r="CRC1892" s="20"/>
      <c r="CRD1892" s="20"/>
      <c r="CRE1892" s="20"/>
      <c r="CRF1892" s="20"/>
      <c r="CRG1892" s="20"/>
      <c r="CRH1892" s="20"/>
      <c r="CRI1892" s="20"/>
      <c r="CRJ1892" s="20"/>
      <c r="CRK1892" s="20"/>
      <c r="CRL1892" s="20"/>
      <c r="CRM1892" s="20"/>
      <c r="CRN1892" s="20"/>
      <c r="CRO1892" s="20"/>
      <c r="CRP1892" s="20"/>
      <c r="CRQ1892" s="20"/>
      <c r="CRR1892" s="20"/>
      <c r="CRS1892" s="20"/>
      <c r="CRT1892" s="20"/>
      <c r="CRU1892" s="20"/>
      <c r="CRV1892" s="20"/>
      <c r="CRW1892" s="20"/>
      <c r="CRX1892" s="20"/>
      <c r="CRY1892" s="20"/>
      <c r="CRZ1892" s="20"/>
      <c r="CSA1892" s="20"/>
      <c r="CSB1892" s="20"/>
      <c r="CSC1892" s="20"/>
      <c r="CSD1892" s="20"/>
      <c r="CSE1892" s="20"/>
      <c r="CSF1892" s="20"/>
      <c r="CSG1892" s="20"/>
      <c r="CSH1892" s="20"/>
      <c r="CSI1892" s="20"/>
      <c r="CSJ1892" s="20"/>
      <c r="CSK1892" s="20"/>
      <c r="CSL1892" s="20"/>
      <c r="CSM1892" s="20"/>
      <c r="CSN1892" s="20"/>
      <c r="CSO1892" s="20"/>
      <c r="CSP1892" s="20"/>
      <c r="CSQ1892" s="20"/>
      <c r="CSR1892" s="20"/>
      <c r="CSS1892" s="20"/>
      <c r="CST1892" s="20"/>
      <c r="CSU1892" s="20"/>
      <c r="CSV1892" s="20"/>
      <c r="CSW1892" s="20"/>
      <c r="CSX1892" s="20"/>
      <c r="CSY1892" s="20"/>
      <c r="CSZ1892" s="20"/>
      <c r="CTA1892" s="20"/>
      <c r="CTB1892" s="20"/>
      <c r="CTC1892" s="20"/>
      <c r="CTD1892" s="20"/>
      <c r="CTE1892" s="20"/>
      <c r="CTF1892" s="20"/>
      <c r="CTG1892" s="20"/>
      <c r="CTH1892" s="20"/>
      <c r="CTI1892" s="20"/>
      <c r="CTJ1892" s="20"/>
      <c r="CTK1892" s="20"/>
      <c r="CTL1892" s="20"/>
      <c r="CTM1892" s="20"/>
      <c r="CTN1892" s="20"/>
      <c r="CTO1892" s="20"/>
      <c r="CTP1892" s="20"/>
      <c r="CTQ1892" s="20"/>
      <c r="CTR1892" s="20"/>
      <c r="CTS1892" s="20"/>
      <c r="CTT1892" s="20"/>
      <c r="CTU1892" s="20"/>
      <c r="CTV1892" s="20"/>
      <c r="CTW1892" s="20"/>
      <c r="CTX1892" s="20"/>
      <c r="CTY1892" s="20"/>
      <c r="CTZ1892" s="20"/>
      <c r="CUA1892" s="20"/>
      <c r="CUB1892" s="20"/>
      <c r="CUC1892" s="20"/>
      <c r="CUD1892" s="20"/>
      <c r="CUE1892" s="20"/>
      <c r="CUF1892" s="20"/>
      <c r="CUG1892" s="20"/>
      <c r="CUH1892" s="20"/>
      <c r="CUI1892" s="20"/>
      <c r="CUJ1892" s="20"/>
      <c r="CUK1892" s="20"/>
      <c r="CUL1892" s="20"/>
      <c r="CUM1892" s="20"/>
      <c r="CUN1892" s="20"/>
      <c r="CUO1892" s="20"/>
      <c r="CUP1892" s="20"/>
      <c r="CUQ1892" s="20"/>
      <c r="CUR1892" s="20"/>
      <c r="CUS1892" s="20"/>
      <c r="CUT1892" s="20"/>
      <c r="CUU1892" s="20"/>
      <c r="CUV1892" s="20"/>
      <c r="CUW1892" s="20"/>
      <c r="CUX1892" s="20"/>
      <c r="CUY1892" s="20"/>
      <c r="CUZ1892" s="20"/>
      <c r="CVA1892" s="20"/>
      <c r="CVB1892" s="20"/>
      <c r="CVC1892" s="20"/>
      <c r="CVD1892" s="20"/>
      <c r="CVE1892" s="20"/>
      <c r="CVF1892" s="20"/>
      <c r="CVG1892" s="20"/>
      <c r="CVH1892" s="20"/>
      <c r="CVI1892" s="20"/>
      <c r="CVJ1892" s="20"/>
      <c r="CVK1892" s="20"/>
      <c r="CVL1892" s="20"/>
      <c r="CVM1892" s="20"/>
      <c r="CVN1892" s="20"/>
      <c r="CVO1892" s="20"/>
      <c r="CVP1892" s="20"/>
      <c r="CVQ1892" s="20"/>
      <c r="CVR1892" s="20"/>
      <c r="CVS1892" s="20"/>
      <c r="CVT1892" s="20"/>
      <c r="CVU1892" s="20"/>
      <c r="CVV1892" s="20"/>
      <c r="CVW1892" s="20"/>
      <c r="CVX1892" s="20"/>
      <c r="CVY1892" s="20"/>
      <c r="CVZ1892" s="20"/>
      <c r="CWA1892" s="20"/>
      <c r="CWB1892" s="20"/>
      <c r="CWC1892" s="20"/>
      <c r="CWD1892" s="20"/>
      <c r="CWE1892" s="20"/>
      <c r="CWF1892" s="20"/>
      <c r="CWG1892" s="20"/>
      <c r="CWH1892" s="20"/>
      <c r="CWI1892" s="20"/>
      <c r="CWJ1892" s="20"/>
      <c r="CWK1892" s="20"/>
      <c r="CWL1892" s="20"/>
      <c r="CWM1892" s="20"/>
      <c r="CWN1892" s="20"/>
      <c r="CWO1892" s="20"/>
      <c r="CWP1892" s="20"/>
      <c r="CWQ1892" s="20"/>
      <c r="CWR1892" s="20"/>
      <c r="CWS1892" s="20"/>
      <c r="CWT1892" s="20"/>
      <c r="CWU1892" s="20"/>
      <c r="CWV1892" s="20"/>
      <c r="CWW1892" s="20"/>
      <c r="CWX1892" s="20"/>
      <c r="CWY1892" s="20"/>
      <c r="CWZ1892" s="20"/>
      <c r="CXA1892" s="20"/>
      <c r="CXB1892" s="20"/>
      <c r="CXC1892" s="20"/>
      <c r="CXD1892" s="20"/>
      <c r="CXE1892" s="20"/>
      <c r="CXF1892" s="20"/>
      <c r="CXG1892" s="20"/>
      <c r="CXH1892" s="20"/>
      <c r="CXI1892" s="20"/>
      <c r="CXJ1892" s="20"/>
      <c r="CXK1892" s="20"/>
      <c r="CXL1892" s="20"/>
      <c r="CXM1892" s="20"/>
      <c r="CXN1892" s="20"/>
      <c r="CXO1892" s="20"/>
      <c r="CXP1892" s="20"/>
      <c r="CXQ1892" s="20"/>
      <c r="CXR1892" s="20"/>
      <c r="CXS1892" s="20"/>
      <c r="CXT1892" s="20"/>
      <c r="CXU1892" s="20"/>
      <c r="CXV1892" s="20"/>
      <c r="CXW1892" s="20"/>
      <c r="CXX1892" s="20"/>
      <c r="CXY1892" s="20"/>
      <c r="CXZ1892" s="20"/>
      <c r="CYA1892" s="20"/>
      <c r="CYB1892" s="20"/>
      <c r="CYC1892" s="20"/>
      <c r="CYD1892" s="20"/>
      <c r="CYE1892" s="20"/>
      <c r="CYF1892" s="20"/>
      <c r="CYG1892" s="20"/>
      <c r="CYH1892" s="20"/>
      <c r="CYI1892" s="20"/>
      <c r="CYJ1892" s="20"/>
      <c r="CYK1892" s="20"/>
      <c r="CYL1892" s="20"/>
      <c r="CYM1892" s="20"/>
      <c r="CYN1892" s="20"/>
      <c r="CYO1892" s="20"/>
      <c r="CYP1892" s="20"/>
      <c r="CYQ1892" s="20"/>
      <c r="CYR1892" s="20"/>
      <c r="CYS1892" s="20"/>
      <c r="CYT1892" s="20"/>
      <c r="CYU1892" s="20"/>
      <c r="CYV1892" s="20"/>
      <c r="CYW1892" s="20"/>
      <c r="CYX1892" s="20"/>
      <c r="CYY1892" s="20"/>
      <c r="CYZ1892" s="20"/>
      <c r="CZA1892" s="20"/>
      <c r="CZB1892" s="20"/>
      <c r="CZC1892" s="20"/>
      <c r="CZD1892" s="20"/>
      <c r="CZE1892" s="20"/>
      <c r="CZF1892" s="20"/>
      <c r="CZG1892" s="20"/>
      <c r="CZH1892" s="20"/>
      <c r="CZI1892" s="20"/>
      <c r="CZJ1892" s="20"/>
      <c r="CZK1892" s="20"/>
      <c r="CZL1892" s="20"/>
      <c r="CZM1892" s="20"/>
      <c r="CZN1892" s="20"/>
      <c r="CZO1892" s="20"/>
      <c r="CZP1892" s="20"/>
      <c r="CZQ1892" s="20"/>
      <c r="CZR1892" s="20"/>
      <c r="CZS1892" s="20"/>
      <c r="CZT1892" s="20"/>
      <c r="CZU1892" s="20"/>
      <c r="CZV1892" s="20"/>
      <c r="CZW1892" s="20"/>
      <c r="CZX1892" s="20"/>
      <c r="CZY1892" s="20"/>
      <c r="CZZ1892" s="20"/>
      <c r="DAA1892" s="20"/>
      <c r="DAB1892" s="20"/>
      <c r="DAC1892" s="20"/>
      <c r="DAD1892" s="20"/>
      <c r="DAE1892" s="20"/>
      <c r="DAF1892" s="20"/>
      <c r="DAG1892" s="20"/>
      <c r="DAH1892" s="20"/>
      <c r="DAI1892" s="20"/>
      <c r="DAJ1892" s="20"/>
      <c r="DAK1892" s="20"/>
      <c r="DAL1892" s="20"/>
      <c r="DAM1892" s="20"/>
      <c r="DAN1892" s="20"/>
      <c r="DAO1892" s="20"/>
      <c r="DAP1892" s="20"/>
      <c r="DAQ1892" s="20"/>
      <c r="DAR1892" s="20"/>
      <c r="DAS1892" s="20"/>
      <c r="DAT1892" s="20"/>
      <c r="DAU1892" s="20"/>
      <c r="DAV1892" s="20"/>
      <c r="DAW1892" s="20"/>
      <c r="DAX1892" s="20"/>
      <c r="DAY1892" s="20"/>
      <c r="DAZ1892" s="20"/>
      <c r="DBA1892" s="20"/>
      <c r="DBB1892" s="20"/>
      <c r="DBC1892" s="20"/>
      <c r="DBD1892" s="20"/>
      <c r="DBE1892" s="20"/>
      <c r="DBF1892" s="20"/>
      <c r="DBG1892" s="20"/>
      <c r="DBH1892" s="20"/>
      <c r="DBI1892" s="20"/>
      <c r="DBJ1892" s="20"/>
      <c r="DBK1892" s="20"/>
      <c r="DBL1892" s="20"/>
      <c r="DBM1892" s="20"/>
      <c r="DBN1892" s="20"/>
      <c r="DBO1892" s="20"/>
      <c r="DBP1892" s="20"/>
      <c r="DBQ1892" s="20"/>
      <c r="DBR1892" s="20"/>
      <c r="DBS1892" s="20"/>
      <c r="DBT1892" s="20"/>
      <c r="DBU1892" s="20"/>
      <c r="DBV1892" s="20"/>
      <c r="DBW1892" s="20"/>
      <c r="DBX1892" s="20"/>
      <c r="DBY1892" s="20"/>
      <c r="DBZ1892" s="20"/>
      <c r="DCA1892" s="20"/>
      <c r="DCB1892" s="20"/>
      <c r="DCC1892" s="20"/>
      <c r="DCD1892" s="20"/>
      <c r="DCE1892" s="20"/>
      <c r="DCF1892" s="20"/>
      <c r="DCG1892" s="20"/>
      <c r="DCH1892" s="20"/>
      <c r="DCI1892" s="20"/>
      <c r="DCJ1892" s="20"/>
      <c r="DCK1892" s="20"/>
      <c r="DCL1892" s="20"/>
      <c r="DCM1892" s="20"/>
      <c r="DCN1892" s="20"/>
      <c r="DCO1892" s="20"/>
      <c r="DCP1892" s="20"/>
      <c r="DCQ1892" s="20"/>
      <c r="DCR1892" s="20"/>
      <c r="DCS1892" s="20"/>
      <c r="DCT1892" s="20"/>
      <c r="DCU1892" s="20"/>
      <c r="DCV1892" s="20"/>
      <c r="DCW1892" s="20"/>
      <c r="DCX1892" s="20"/>
      <c r="DCY1892" s="20"/>
      <c r="DCZ1892" s="20"/>
      <c r="DDA1892" s="20"/>
      <c r="DDB1892" s="20"/>
      <c r="DDC1892" s="20"/>
      <c r="DDD1892" s="20"/>
      <c r="DDE1892" s="20"/>
      <c r="DDF1892" s="20"/>
      <c r="DDG1892" s="20"/>
      <c r="DDH1892" s="20"/>
      <c r="DDI1892" s="20"/>
      <c r="DDJ1892" s="20"/>
      <c r="DDK1892" s="20"/>
      <c r="DDL1892" s="20"/>
      <c r="DDM1892" s="20"/>
      <c r="DDN1892" s="20"/>
      <c r="DDO1892" s="20"/>
      <c r="DDP1892" s="20"/>
      <c r="DDQ1892" s="20"/>
      <c r="DDR1892" s="20"/>
      <c r="DDS1892" s="20"/>
      <c r="DDT1892" s="20"/>
      <c r="DDU1892" s="20"/>
      <c r="DDV1892" s="20"/>
      <c r="DDW1892" s="20"/>
      <c r="DDX1892" s="20"/>
      <c r="DDY1892" s="20"/>
      <c r="DDZ1892" s="20"/>
      <c r="DEA1892" s="20"/>
      <c r="DEB1892" s="20"/>
      <c r="DEC1892" s="20"/>
      <c r="DED1892" s="20"/>
      <c r="DEE1892" s="20"/>
      <c r="DEF1892" s="20"/>
      <c r="DEG1892" s="20"/>
      <c r="DEH1892" s="20"/>
      <c r="DEI1892" s="20"/>
      <c r="DEJ1892" s="20"/>
      <c r="DEK1892" s="20"/>
      <c r="DEL1892" s="20"/>
      <c r="DEM1892" s="20"/>
      <c r="DEN1892" s="20"/>
      <c r="DEO1892" s="20"/>
      <c r="DEP1892" s="20"/>
      <c r="DEQ1892" s="20"/>
      <c r="DER1892" s="20"/>
      <c r="DES1892" s="20"/>
      <c r="DET1892" s="20"/>
      <c r="DEU1892" s="20"/>
      <c r="DEV1892" s="20"/>
      <c r="DEW1892" s="20"/>
      <c r="DEX1892" s="20"/>
      <c r="DEY1892" s="20"/>
      <c r="DEZ1892" s="20"/>
      <c r="DFA1892" s="20"/>
      <c r="DFB1892" s="20"/>
      <c r="DFC1892" s="20"/>
      <c r="DFD1892" s="20"/>
      <c r="DFE1892" s="20"/>
      <c r="DFF1892" s="20"/>
      <c r="DFG1892" s="20"/>
      <c r="DFH1892" s="20"/>
      <c r="DFI1892" s="20"/>
      <c r="DFJ1892" s="20"/>
      <c r="DFK1892" s="20"/>
      <c r="DFL1892" s="20"/>
      <c r="DFM1892" s="20"/>
      <c r="DFN1892" s="20"/>
      <c r="DFO1892" s="20"/>
      <c r="DFP1892" s="20"/>
      <c r="DFQ1892" s="20"/>
      <c r="DFR1892" s="20"/>
      <c r="DFS1892" s="20"/>
      <c r="DFT1892" s="20"/>
      <c r="DFU1892" s="20"/>
      <c r="DFV1892" s="20"/>
      <c r="DFW1892" s="20"/>
      <c r="DFX1892" s="20"/>
      <c r="DFY1892" s="20"/>
      <c r="DFZ1892" s="20"/>
      <c r="DGA1892" s="20"/>
      <c r="DGB1892" s="20"/>
      <c r="DGC1892" s="20"/>
      <c r="DGD1892" s="20"/>
      <c r="DGE1892" s="20"/>
      <c r="DGF1892" s="20"/>
      <c r="DGG1892" s="20"/>
      <c r="DGH1892" s="20"/>
      <c r="DGI1892" s="20"/>
      <c r="DGJ1892" s="20"/>
      <c r="DGK1892" s="20"/>
      <c r="DGL1892" s="20"/>
      <c r="DGM1892" s="20"/>
      <c r="DGN1892" s="20"/>
      <c r="DGO1892" s="20"/>
      <c r="DGP1892" s="20"/>
      <c r="DGQ1892" s="20"/>
      <c r="DGR1892" s="20"/>
      <c r="DGS1892" s="20"/>
      <c r="DGT1892" s="20"/>
      <c r="DGU1892" s="20"/>
      <c r="DGV1892" s="20"/>
      <c r="DGW1892" s="20"/>
      <c r="DGX1892" s="20"/>
      <c r="DGY1892" s="20"/>
      <c r="DGZ1892" s="20"/>
      <c r="DHA1892" s="20"/>
      <c r="DHB1892" s="20"/>
      <c r="DHC1892" s="20"/>
      <c r="DHD1892" s="20"/>
      <c r="DHE1892" s="20"/>
      <c r="DHF1892" s="20"/>
      <c r="DHG1892" s="20"/>
      <c r="DHH1892" s="20"/>
      <c r="DHI1892" s="20"/>
      <c r="DHJ1892" s="20"/>
      <c r="DHK1892" s="20"/>
      <c r="DHL1892" s="20"/>
      <c r="DHM1892" s="20"/>
      <c r="DHN1892" s="20"/>
      <c r="DHO1892" s="20"/>
      <c r="DHP1892" s="20"/>
      <c r="DHQ1892" s="20"/>
      <c r="DHR1892" s="20"/>
      <c r="DHS1892" s="20"/>
      <c r="DHT1892" s="20"/>
      <c r="DHU1892" s="20"/>
      <c r="DHV1892" s="20"/>
      <c r="DHW1892" s="20"/>
      <c r="DHX1892" s="20"/>
      <c r="DHY1892" s="20"/>
      <c r="DHZ1892" s="20"/>
      <c r="DIA1892" s="20"/>
      <c r="DIB1892" s="20"/>
      <c r="DIC1892" s="20"/>
      <c r="DID1892" s="20"/>
      <c r="DIE1892" s="20"/>
      <c r="DIF1892" s="20"/>
      <c r="DIG1892" s="20"/>
      <c r="DIH1892" s="20"/>
      <c r="DII1892" s="20"/>
      <c r="DIJ1892" s="20"/>
      <c r="DIK1892" s="20"/>
      <c r="DIL1892" s="20"/>
      <c r="DIM1892" s="20"/>
      <c r="DIN1892" s="20"/>
      <c r="DIO1892" s="20"/>
      <c r="DIP1892" s="20"/>
      <c r="DIQ1892" s="20"/>
      <c r="DIR1892" s="20"/>
      <c r="DIS1892" s="20"/>
      <c r="DIT1892" s="20"/>
      <c r="DIU1892" s="20"/>
      <c r="DIV1892" s="20"/>
      <c r="DIW1892" s="20"/>
      <c r="DIX1892" s="20"/>
      <c r="DIY1892" s="20"/>
      <c r="DIZ1892" s="20"/>
      <c r="DJA1892" s="20"/>
      <c r="DJB1892" s="20"/>
      <c r="DJC1892" s="20"/>
      <c r="DJD1892" s="20"/>
      <c r="DJE1892" s="20"/>
      <c r="DJF1892" s="20"/>
      <c r="DJG1892" s="20"/>
      <c r="DJH1892" s="20"/>
      <c r="DJI1892" s="20"/>
      <c r="DJJ1892" s="20"/>
      <c r="DJK1892" s="20"/>
      <c r="DJL1892" s="20"/>
      <c r="DJM1892" s="20"/>
      <c r="DJN1892" s="20"/>
      <c r="DJO1892" s="20"/>
      <c r="DJP1892" s="20"/>
      <c r="DJQ1892" s="20"/>
      <c r="DJR1892" s="20"/>
      <c r="DJS1892" s="20"/>
      <c r="DJT1892" s="20"/>
      <c r="DJU1892" s="20"/>
      <c r="DJV1892" s="20"/>
      <c r="DJW1892" s="20"/>
      <c r="DJX1892" s="20"/>
      <c r="DJY1892" s="20"/>
      <c r="DJZ1892" s="20"/>
      <c r="DKA1892" s="20"/>
      <c r="DKB1892" s="20"/>
      <c r="DKC1892" s="20"/>
      <c r="DKD1892" s="20"/>
      <c r="DKE1892" s="20"/>
      <c r="DKF1892" s="20"/>
      <c r="DKG1892" s="20"/>
      <c r="DKH1892" s="20"/>
      <c r="DKI1892" s="20"/>
      <c r="DKJ1892" s="20"/>
      <c r="DKK1892" s="20"/>
      <c r="DKL1892" s="20"/>
      <c r="DKM1892" s="20"/>
      <c r="DKN1892" s="20"/>
      <c r="DKO1892" s="20"/>
      <c r="DKP1892" s="20"/>
      <c r="DKQ1892" s="20"/>
      <c r="DKR1892" s="20"/>
      <c r="DKS1892" s="20"/>
      <c r="DKT1892" s="20"/>
      <c r="DKU1892" s="20"/>
      <c r="DKV1892" s="20"/>
      <c r="DKW1892" s="20"/>
      <c r="DKX1892" s="20"/>
      <c r="DKY1892" s="20"/>
      <c r="DKZ1892" s="20"/>
      <c r="DLA1892" s="20"/>
      <c r="DLB1892" s="20"/>
      <c r="DLC1892" s="20"/>
      <c r="DLD1892" s="20"/>
      <c r="DLE1892" s="20"/>
      <c r="DLF1892" s="20"/>
      <c r="DLG1892" s="20"/>
      <c r="DLH1892" s="20"/>
      <c r="DLI1892" s="20"/>
      <c r="DLJ1892" s="20"/>
      <c r="DLK1892" s="20"/>
      <c r="DLL1892" s="20"/>
      <c r="DLM1892" s="20"/>
      <c r="DLN1892" s="20"/>
      <c r="DLO1892" s="20"/>
      <c r="DLP1892" s="20"/>
      <c r="DLQ1892" s="20"/>
      <c r="DLR1892" s="20"/>
      <c r="DLS1892" s="20"/>
      <c r="DLT1892" s="20"/>
      <c r="DLU1892" s="20"/>
      <c r="DLV1892" s="20"/>
      <c r="DLW1892" s="20"/>
      <c r="DLX1892" s="20"/>
      <c r="DLY1892" s="20"/>
      <c r="DLZ1892" s="20"/>
      <c r="DMA1892" s="20"/>
      <c r="DMB1892" s="20"/>
      <c r="DMC1892" s="20"/>
      <c r="DMD1892" s="20"/>
      <c r="DME1892" s="20"/>
      <c r="DMF1892" s="20"/>
      <c r="DMG1892" s="20"/>
      <c r="DMH1892" s="20"/>
      <c r="DMI1892" s="20"/>
      <c r="DMJ1892" s="20"/>
      <c r="DMK1892" s="20"/>
      <c r="DML1892" s="20"/>
      <c r="DMM1892" s="20"/>
      <c r="DMN1892" s="20"/>
      <c r="DMO1892" s="20"/>
      <c r="DMP1892" s="20"/>
      <c r="DMQ1892" s="20"/>
      <c r="DMR1892" s="20"/>
      <c r="DMS1892" s="20"/>
      <c r="DMT1892" s="20"/>
      <c r="DMU1892" s="20"/>
      <c r="DMV1892" s="20"/>
      <c r="DMW1892" s="20"/>
      <c r="DMX1892" s="20"/>
      <c r="DMY1892" s="20"/>
      <c r="DMZ1892" s="20"/>
      <c r="DNA1892" s="20"/>
      <c r="DNB1892" s="20"/>
      <c r="DNC1892" s="20"/>
      <c r="DND1892" s="20"/>
      <c r="DNE1892" s="20"/>
      <c r="DNF1892" s="20"/>
      <c r="DNG1892" s="20"/>
      <c r="DNH1892" s="20"/>
      <c r="DNI1892" s="20"/>
      <c r="DNJ1892" s="20"/>
      <c r="DNK1892" s="20"/>
      <c r="DNL1892" s="20"/>
      <c r="DNM1892" s="20"/>
      <c r="DNN1892" s="20"/>
      <c r="DNO1892" s="20"/>
      <c r="DNP1892" s="20"/>
      <c r="DNQ1892" s="20"/>
      <c r="DNR1892" s="20"/>
      <c r="DNS1892" s="20"/>
      <c r="DNT1892" s="20"/>
      <c r="DNU1892" s="20"/>
      <c r="DNV1892" s="20"/>
      <c r="DNW1892" s="20"/>
      <c r="DNX1892" s="20"/>
      <c r="DNY1892" s="20"/>
      <c r="DNZ1892" s="20"/>
      <c r="DOA1892" s="20"/>
      <c r="DOB1892" s="20"/>
      <c r="DOC1892" s="20"/>
      <c r="DOD1892" s="20"/>
      <c r="DOE1892" s="20"/>
      <c r="DOF1892" s="20"/>
      <c r="DOG1892" s="20"/>
      <c r="DOH1892" s="20"/>
      <c r="DOI1892" s="20"/>
      <c r="DOJ1892" s="20"/>
      <c r="DOK1892" s="20"/>
      <c r="DOL1892" s="20"/>
      <c r="DOM1892" s="20"/>
      <c r="DON1892" s="20"/>
      <c r="DOO1892" s="20"/>
      <c r="DOP1892" s="20"/>
      <c r="DOQ1892" s="20"/>
      <c r="DOR1892" s="20"/>
      <c r="DOS1892" s="20"/>
      <c r="DOT1892" s="20"/>
      <c r="DOU1892" s="20"/>
      <c r="DOV1892" s="20"/>
      <c r="DOW1892" s="20"/>
      <c r="DOX1892" s="20"/>
      <c r="DOY1892" s="20"/>
      <c r="DOZ1892" s="20"/>
      <c r="DPA1892" s="20"/>
      <c r="DPB1892" s="20"/>
      <c r="DPC1892" s="20"/>
      <c r="DPD1892" s="20"/>
      <c r="DPE1892" s="20"/>
      <c r="DPF1892" s="20"/>
      <c r="DPG1892" s="20"/>
      <c r="DPH1892" s="20"/>
      <c r="DPI1892" s="20"/>
      <c r="DPJ1892" s="20"/>
      <c r="DPK1892" s="20"/>
      <c r="DPL1892" s="20"/>
      <c r="DPM1892" s="20"/>
      <c r="DPN1892" s="20"/>
      <c r="DPO1892" s="20"/>
      <c r="DPP1892" s="20"/>
      <c r="DPQ1892" s="20"/>
      <c r="DPR1892" s="20"/>
      <c r="DPS1892" s="20"/>
      <c r="DPT1892" s="20"/>
      <c r="DPU1892" s="20"/>
      <c r="DPV1892" s="20"/>
      <c r="DPW1892" s="20"/>
      <c r="DPX1892" s="20"/>
      <c r="DPY1892" s="20"/>
      <c r="DPZ1892" s="20"/>
      <c r="DQA1892" s="20"/>
      <c r="DQB1892" s="20"/>
      <c r="DQC1892" s="20"/>
      <c r="DQD1892" s="20"/>
      <c r="DQE1892" s="20"/>
      <c r="DQF1892" s="20"/>
      <c r="DQG1892" s="20"/>
      <c r="DQH1892" s="20"/>
      <c r="DQI1892" s="20"/>
      <c r="DQJ1892" s="20"/>
      <c r="DQK1892" s="20"/>
      <c r="DQL1892" s="20"/>
      <c r="DQM1892" s="20"/>
      <c r="DQN1892" s="20"/>
      <c r="DQO1892" s="20"/>
      <c r="DQP1892" s="20"/>
      <c r="DQQ1892" s="20"/>
      <c r="DQR1892" s="20"/>
      <c r="DQS1892" s="20"/>
      <c r="DQT1892" s="20"/>
      <c r="DQU1892" s="20"/>
      <c r="DQV1892" s="20"/>
      <c r="DQW1892" s="20"/>
      <c r="DQX1892" s="20"/>
      <c r="DQY1892" s="20"/>
      <c r="DQZ1892" s="20"/>
      <c r="DRA1892" s="20"/>
      <c r="DRB1892" s="20"/>
      <c r="DRC1892" s="20"/>
      <c r="DRD1892" s="20"/>
      <c r="DRE1892" s="20"/>
      <c r="DRF1892" s="20"/>
      <c r="DRG1892" s="20"/>
      <c r="DRH1892" s="20"/>
      <c r="DRI1892" s="20"/>
      <c r="DRJ1892" s="20"/>
      <c r="DRK1892" s="20"/>
      <c r="DRL1892" s="20"/>
      <c r="DRM1892" s="20"/>
      <c r="DRN1892" s="20"/>
      <c r="DRO1892" s="20"/>
      <c r="DRP1892" s="20"/>
      <c r="DRQ1892" s="20"/>
      <c r="DRR1892" s="20"/>
      <c r="DRS1892" s="20"/>
      <c r="DRT1892" s="20"/>
      <c r="DRU1892" s="20"/>
      <c r="DRV1892" s="20"/>
      <c r="DRW1892" s="20"/>
      <c r="DRX1892" s="20"/>
      <c r="DRY1892" s="20"/>
      <c r="DRZ1892" s="20"/>
      <c r="DSA1892" s="20"/>
      <c r="DSB1892" s="20"/>
      <c r="DSC1892" s="20"/>
      <c r="DSD1892" s="20"/>
      <c r="DSE1892" s="20"/>
      <c r="DSF1892" s="20"/>
      <c r="DSG1892" s="20"/>
      <c r="DSH1892" s="20"/>
      <c r="DSI1892" s="20"/>
      <c r="DSJ1892" s="20"/>
      <c r="DSK1892" s="20"/>
      <c r="DSL1892" s="20"/>
      <c r="DSM1892" s="20"/>
      <c r="DSN1892" s="20"/>
      <c r="DSO1892" s="20"/>
      <c r="DSP1892" s="20"/>
      <c r="DSQ1892" s="20"/>
      <c r="DSR1892" s="20"/>
      <c r="DSS1892" s="20"/>
      <c r="DST1892" s="20"/>
      <c r="DSU1892" s="20"/>
      <c r="DSV1892" s="20"/>
      <c r="DSW1892" s="20"/>
      <c r="DSX1892" s="20"/>
      <c r="DSY1892" s="20"/>
      <c r="DSZ1892" s="20"/>
      <c r="DTA1892" s="20"/>
      <c r="DTB1892" s="20"/>
      <c r="DTC1892" s="20"/>
      <c r="DTD1892" s="20"/>
      <c r="DTE1892" s="20"/>
      <c r="DTF1892" s="20"/>
      <c r="DTG1892" s="20"/>
      <c r="DTH1892" s="20"/>
      <c r="DTI1892" s="20"/>
      <c r="DTJ1892" s="20"/>
      <c r="DTK1892" s="20"/>
      <c r="DTL1892" s="20"/>
      <c r="DTM1892" s="20"/>
      <c r="DTN1892" s="20"/>
      <c r="DTO1892" s="20"/>
      <c r="DTP1892" s="20"/>
      <c r="DTQ1892" s="20"/>
      <c r="DTR1892" s="20"/>
      <c r="DTS1892" s="20"/>
      <c r="DTT1892" s="20"/>
      <c r="DTU1892" s="20"/>
      <c r="DTV1892" s="20"/>
      <c r="DTW1892" s="20"/>
      <c r="DTX1892" s="20"/>
      <c r="DTY1892" s="20"/>
      <c r="DTZ1892" s="20"/>
      <c r="DUA1892" s="20"/>
      <c r="DUB1892" s="20"/>
      <c r="DUC1892" s="20"/>
      <c r="DUD1892" s="20"/>
      <c r="DUE1892" s="20"/>
      <c r="DUF1892" s="20"/>
      <c r="DUG1892" s="20"/>
      <c r="DUH1892" s="20"/>
      <c r="DUI1892" s="20"/>
      <c r="DUJ1892" s="20"/>
      <c r="DUK1892" s="20"/>
      <c r="DUL1892" s="20"/>
      <c r="DUM1892" s="20"/>
      <c r="DUN1892" s="20"/>
      <c r="DUO1892" s="20"/>
      <c r="DUP1892" s="20"/>
      <c r="DUQ1892" s="20"/>
      <c r="DUR1892" s="20"/>
      <c r="DUS1892" s="20"/>
      <c r="DUT1892" s="20"/>
      <c r="DUU1892" s="20"/>
      <c r="DUV1892" s="20"/>
      <c r="DUW1892" s="20"/>
      <c r="DUX1892" s="20"/>
      <c r="DUY1892" s="20"/>
      <c r="DUZ1892" s="20"/>
      <c r="DVA1892" s="20"/>
      <c r="DVB1892" s="20"/>
      <c r="DVC1892" s="20"/>
      <c r="DVD1892" s="20"/>
      <c r="DVE1892" s="20"/>
      <c r="DVF1892" s="20"/>
      <c r="DVG1892" s="20"/>
      <c r="DVH1892" s="20"/>
      <c r="DVI1892" s="20"/>
      <c r="DVJ1892" s="20"/>
      <c r="DVK1892" s="20"/>
      <c r="DVL1892" s="20"/>
      <c r="DVM1892" s="20"/>
      <c r="DVN1892" s="20"/>
      <c r="DVO1892" s="20"/>
      <c r="DVP1892" s="20"/>
      <c r="DVQ1892" s="20"/>
      <c r="DVR1892" s="20"/>
      <c r="DVS1892" s="20"/>
      <c r="DVT1892" s="20"/>
      <c r="DVU1892" s="20"/>
      <c r="DVV1892" s="20"/>
      <c r="DVW1892" s="20"/>
      <c r="DVX1892" s="20"/>
      <c r="DVY1892" s="20"/>
      <c r="DVZ1892" s="20"/>
      <c r="DWA1892" s="20"/>
      <c r="DWB1892" s="20"/>
      <c r="DWC1892" s="20"/>
      <c r="DWD1892" s="20"/>
      <c r="DWE1892" s="20"/>
      <c r="DWF1892" s="20"/>
      <c r="DWG1892" s="20"/>
      <c r="DWH1892" s="20"/>
      <c r="DWI1892" s="20"/>
      <c r="DWJ1892" s="20"/>
      <c r="DWK1892" s="20"/>
      <c r="DWL1892" s="20"/>
      <c r="DWM1892" s="20"/>
      <c r="DWN1892" s="20"/>
      <c r="DWO1892" s="20"/>
      <c r="DWP1892" s="20"/>
      <c r="DWQ1892" s="20"/>
      <c r="DWR1892" s="20"/>
      <c r="DWS1892" s="20"/>
      <c r="DWT1892" s="20"/>
      <c r="DWU1892" s="20"/>
      <c r="DWV1892" s="20"/>
      <c r="DWW1892" s="20"/>
      <c r="DWX1892" s="20"/>
      <c r="DWY1892" s="20"/>
      <c r="DWZ1892" s="20"/>
      <c r="DXA1892" s="20"/>
      <c r="DXB1892" s="20"/>
      <c r="DXC1892" s="20"/>
      <c r="DXD1892" s="20"/>
      <c r="DXE1892" s="20"/>
      <c r="DXF1892" s="20"/>
      <c r="DXG1892" s="20"/>
      <c r="DXH1892" s="20"/>
      <c r="DXI1892" s="20"/>
      <c r="DXJ1892" s="20"/>
      <c r="DXK1892" s="20"/>
      <c r="DXL1892" s="20"/>
      <c r="DXM1892" s="20"/>
      <c r="DXN1892" s="20"/>
      <c r="DXO1892" s="20"/>
      <c r="DXP1892" s="20"/>
      <c r="DXQ1892" s="20"/>
      <c r="DXR1892" s="20"/>
      <c r="DXS1892" s="20"/>
      <c r="DXT1892" s="20"/>
      <c r="DXU1892" s="20"/>
      <c r="DXV1892" s="20"/>
      <c r="DXW1892" s="20"/>
      <c r="DXX1892" s="20"/>
      <c r="DXY1892" s="20"/>
      <c r="DXZ1892" s="20"/>
      <c r="DYA1892" s="20"/>
      <c r="DYB1892" s="20"/>
      <c r="DYC1892" s="20"/>
      <c r="DYD1892" s="20"/>
      <c r="DYE1892" s="20"/>
      <c r="DYF1892" s="20"/>
      <c r="DYG1892" s="20"/>
      <c r="DYH1892" s="20"/>
      <c r="DYI1892" s="20"/>
      <c r="DYJ1892" s="20"/>
      <c r="DYK1892" s="20"/>
      <c r="DYL1892" s="20"/>
      <c r="DYM1892" s="20"/>
      <c r="DYN1892" s="20"/>
      <c r="DYO1892" s="20"/>
      <c r="DYP1892" s="20"/>
      <c r="DYQ1892" s="20"/>
      <c r="DYR1892" s="20"/>
      <c r="DYS1892" s="20"/>
      <c r="DYT1892" s="20"/>
      <c r="DYU1892" s="20"/>
      <c r="DYV1892" s="20"/>
      <c r="DYW1892" s="20"/>
      <c r="DYX1892" s="20"/>
      <c r="DYY1892" s="20"/>
      <c r="DYZ1892" s="20"/>
      <c r="DZA1892" s="20"/>
      <c r="DZB1892" s="20"/>
      <c r="DZC1892" s="20"/>
      <c r="DZD1892" s="20"/>
      <c r="DZE1892" s="20"/>
      <c r="DZF1892" s="20"/>
      <c r="DZG1892" s="20"/>
      <c r="DZH1892" s="20"/>
      <c r="DZI1892" s="20"/>
      <c r="DZJ1892" s="20"/>
      <c r="DZK1892" s="20"/>
      <c r="DZL1892" s="20"/>
      <c r="DZM1892" s="20"/>
      <c r="DZN1892" s="20"/>
      <c r="DZO1892" s="20"/>
      <c r="DZP1892" s="20"/>
      <c r="DZQ1892" s="20"/>
      <c r="DZR1892" s="20"/>
      <c r="DZS1892" s="20"/>
      <c r="DZT1892" s="20"/>
      <c r="DZU1892" s="20"/>
      <c r="DZV1892" s="20"/>
      <c r="DZW1892" s="20"/>
      <c r="DZX1892" s="20"/>
      <c r="DZY1892" s="20"/>
      <c r="DZZ1892" s="20"/>
      <c r="EAA1892" s="20"/>
      <c r="EAB1892" s="20"/>
      <c r="EAC1892" s="20"/>
      <c r="EAD1892" s="20"/>
      <c r="EAE1892" s="20"/>
      <c r="EAF1892" s="20"/>
      <c r="EAG1892" s="20"/>
      <c r="EAH1892" s="20"/>
      <c r="EAI1892" s="20"/>
      <c r="EAJ1892" s="20"/>
      <c r="EAK1892" s="20"/>
      <c r="EAL1892" s="20"/>
      <c r="EAM1892" s="20"/>
      <c r="EAN1892" s="20"/>
      <c r="EAO1892" s="20"/>
      <c r="EAP1892" s="20"/>
      <c r="EAQ1892" s="20"/>
      <c r="EAR1892" s="20"/>
      <c r="EAS1892" s="20"/>
      <c r="EAT1892" s="20"/>
      <c r="EAU1892" s="20"/>
      <c r="EAV1892" s="20"/>
      <c r="EAW1892" s="20"/>
      <c r="EAX1892" s="20"/>
      <c r="EAY1892" s="20"/>
      <c r="EAZ1892" s="20"/>
      <c r="EBA1892" s="20"/>
      <c r="EBB1892" s="20"/>
      <c r="EBC1892" s="20"/>
      <c r="EBD1892" s="20"/>
      <c r="EBE1892" s="20"/>
      <c r="EBF1892" s="20"/>
      <c r="EBG1892" s="20"/>
      <c r="EBH1892" s="20"/>
      <c r="EBI1892" s="20"/>
      <c r="EBJ1892" s="20"/>
      <c r="EBK1892" s="20"/>
      <c r="EBL1892" s="20"/>
      <c r="EBM1892" s="20"/>
      <c r="EBN1892" s="20"/>
      <c r="EBO1892" s="20"/>
      <c r="EBP1892" s="20"/>
      <c r="EBQ1892" s="20"/>
      <c r="EBR1892" s="20"/>
      <c r="EBS1892" s="20"/>
      <c r="EBT1892" s="20"/>
      <c r="EBU1892" s="20"/>
      <c r="EBV1892" s="20"/>
      <c r="EBW1892" s="20"/>
      <c r="EBX1892" s="20"/>
      <c r="EBY1892" s="20"/>
      <c r="EBZ1892" s="20"/>
      <c r="ECA1892" s="20"/>
      <c r="ECB1892" s="20"/>
      <c r="ECC1892" s="20"/>
      <c r="ECD1892" s="20"/>
      <c r="ECE1892" s="20"/>
      <c r="ECF1892" s="20"/>
      <c r="ECG1892" s="20"/>
      <c r="ECH1892" s="20"/>
      <c r="ECI1892" s="20"/>
      <c r="ECJ1892" s="20"/>
      <c r="ECK1892" s="20"/>
      <c r="ECL1892" s="20"/>
      <c r="ECM1892" s="20"/>
      <c r="ECN1892" s="20"/>
      <c r="ECO1892" s="20"/>
      <c r="ECP1892" s="20"/>
      <c r="ECQ1892" s="20"/>
      <c r="ECR1892" s="20"/>
      <c r="ECS1892" s="20"/>
      <c r="ECT1892" s="20"/>
      <c r="ECU1892" s="20"/>
      <c r="ECV1892" s="20"/>
      <c r="ECW1892" s="20"/>
      <c r="ECX1892" s="20"/>
      <c r="ECY1892" s="20"/>
      <c r="ECZ1892" s="20"/>
      <c r="EDA1892" s="20"/>
      <c r="EDB1892" s="20"/>
      <c r="EDC1892" s="20"/>
      <c r="EDD1892" s="20"/>
      <c r="EDE1892" s="20"/>
      <c r="EDF1892" s="20"/>
      <c r="EDG1892" s="20"/>
      <c r="EDH1892" s="20"/>
      <c r="EDI1892" s="20"/>
      <c r="EDJ1892" s="20"/>
      <c r="EDK1892" s="20"/>
      <c r="EDL1892" s="20"/>
      <c r="EDM1892" s="20"/>
      <c r="EDN1892" s="20"/>
      <c r="EDO1892" s="20"/>
      <c r="EDP1892" s="20"/>
      <c r="EDQ1892" s="20"/>
      <c r="EDR1892" s="20"/>
      <c r="EDS1892" s="20"/>
      <c r="EDT1892" s="20"/>
      <c r="EDU1892" s="20"/>
      <c r="EDV1892" s="20"/>
      <c r="EDW1892" s="20"/>
      <c r="EDX1892" s="20"/>
      <c r="EDY1892" s="20"/>
      <c r="EDZ1892" s="20"/>
      <c r="EEA1892" s="20"/>
      <c r="EEB1892" s="20"/>
      <c r="EEC1892" s="20"/>
      <c r="EED1892" s="20"/>
      <c r="EEE1892" s="20"/>
      <c r="EEF1892" s="20"/>
      <c r="EEG1892" s="20"/>
      <c r="EEH1892" s="20"/>
      <c r="EEI1892" s="20"/>
      <c r="EEJ1892" s="20"/>
      <c r="EEK1892" s="20"/>
      <c r="EEL1892" s="20"/>
      <c r="EEM1892" s="20"/>
      <c r="EEN1892" s="20"/>
      <c r="EEO1892" s="20"/>
      <c r="EEP1892" s="20"/>
      <c r="EEQ1892" s="20"/>
      <c r="EER1892" s="20"/>
      <c r="EES1892" s="20"/>
      <c r="EET1892" s="20"/>
      <c r="EEU1892" s="20"/>
      <c r="EEV1892" s="20"/>
      <c r="EEW1892" s="20"/>
      <c r="EEX1892" s="20"/>
      <c r="EEY1892" s="20"/>
      <c r="EEZ1892" s="20"/>
      <c r="EFA1892" s="20"/>
      <c r="EFB1892" s="20"/>
      <c r="EFC1892" s="20"/>
      <c r="EFD1892" s="20"/>
      <c r="EFE1892" s="20"/>
      <c r="EFF1892" s="20"/>
      <c r="EFG1892" s="20"/>
      <c r="EFH1892" s="20"/>
      <c r="EFI1892" s="20"/>
      <c r="EFJ1892" s="20"/>
      <c r="EFK1892" s="20"/>
      <c r="EFL1892" s="20"/>
      <c r="EFM1892" s="20"/>
      <c r="EFN1892" s="20"/>
      <c r="EFO1892" s="20"/>
      <c r="EFP1892" s="20"/>
      <c r="EFQ1892" s="20"/>
      <c r="EFR1892" s="20"/>
      <c r="EFS1892" s="20"/>
      <c r="EFT1892" s="20"/>
      <c r="EFU1892" s="20"/>
      <c r="EFV1892" s="20"/>
      <c r="EFW1892" s="20"/>
      <c r="EFX1892" s="20"/>
      <c r="EFY1892" s="20"/>
      <c r="EFZ1892" s="20"/>
      <c r="EGA1892" s="20"/>
      <c r="EGB1892" s="20"/>
      <c r="EGC1892" s="20"/>
      <c r="EGD1892" s="20"/>
      <c r="EGE1892" s="20"/>
      <c r="EGF1892" s="20"/>
      <c r="EGG1892" s="20"/>
      <c r="EGH1892" s="20"/>
      <c r="EGI1892" s="20"/>
      <c r="EGJ1892" s="20"/>
      <c r="EGK1892" s="20"/>
      <c r="EGL1892" s="20"/>
      <c r="EGM1892" s="20"/>
      <c r="EGN1892" s="20"/>
      <c r="EGO1892" s="20"/>
      <c r="EGP1892" s="20"/>
      <c r="EGQ1892" s="20"/>
      <c r="EGR1892" s="20"/>
      <c r="EGS1892" s="20"/>
      <c r="EGT1892" s="20"/>
      <c r="EGU1892" s="20"/>
      <c r="EGV1892" s="20"/>
      <c r="EGW1892" s="20"/>
      <c r="EGX1892" s="20"/>
      <c r="EGY1892" s="20"/>
      <c r="EGZ1892" s="20"/>
      <c r="EHA1892" s="20"/>
      <c r="EHB1892" s="20"/>
      <c r="EHC1892" s="20"/>
      <c r="EHD1892" s="20"/>
      <c r="EHE1892" s="20"/>
      <c r="EHF1892" s="20"/>
      <c r="EHG1892" s="20"/>
      <c r="EHH1892" s="20"/>
      <c r="EHI1892" s="20"/>
      <c r="EHJ1892" s="20"/>
      <c r="EHK1892" s="20"/>
      <c r="EHL1892" s="20"/>
      <c r="EHM1892" s="20"/>
      <c r="EHN1892" s="20"/>
      <c r="EHO1892" s="20"/>
      <c r="EHP1892" s="20"/>
      <c r="EHQ1892" s="20"/>
      <c r="EHR1892" s="20"/>
      <c r="EHS1892" s="20"/>
      <c r="EHT1892" s="20"/>
      <c r="EHU1892" s="20"/>
      <c r="EHV1892" s="20"/>
      <c r="EHW1892" s="20"/>
      <c r="EHX1892" s="20"/>
      <c r="EHY1892" s="20"/>
      <c r="EHZ1892" s="20"/>
      <c r="EIA1892" s="20"/>
      <c r="EIB1892" s="20"/>
      <c r="EIC1892" s="20"/>
      <c r="EID1892" s="20"/>
      <c r="EIE1892" s="20"/>
      <c r="EIF1892" s="20"/>
      <c r="EIG1892" s="20"/>
      <c r="EIH1892" s="20"/>
      <c r="EII1892" s="20"/>
      <c r="EIJ1892" s="20"/>
      <c r="EIK1892" s="20"/>
      <c r="EIL1892" s="20"/>
      <c r="EIM1892" s="20"/>
      <c r="EIN1892" s="20"/>
      <c r="EIO1892" s="20"/>
      <c r="EIP1892" s="20"/>
      <c r="EIQ1892" s="20"/>
      <c r="EIR1892" s="20"/>
      <c r="EIS1892" s="20"/>
      <c r="EIT1892" s="20"/>
      <c r="EIU1892" s="20"/>
      <c r="EIV1892" s="20"/>
      <c r="EIW1892" s="20"/>
      <c r="EIX1892" s="20"/>
      <c r="EIY1892" s="20"/>
      <c r="EIZ1892" s="20"/>
      <c r="EJA1892" s="20"/>
      <c r="EJB1892" s="20"/>
      <c r="EJC1892" s="20"/>
      <c r="EJD1892" s="20"/>
      <c r="EJE1892" s="20"/>
      <c r="EJF1892" s="20"/>
      <c r="EJG1892" s="20"/>
      <c r="EJH1892" s="20"/>
      <c r="EJI1892" s="20"/>
      <c r="EJJ1892" s="20"/>
      <c r="EJK1892" s="20"/>
      <c r="EJL1892" s="20"/>
      <c r="EJM1892" s="20"/>
      <c r="EJN1892" s="20"/>
      <c r="EJO1892" s="20"/>
      <c r="EJP1892" s="20"/>
      <c r="EJQ1892" s="20"/>
      <c r="EJR1892" s="20"/>
      <c r="EJS1892" s="20"/>
      <c r="EJT1892" s="20"/>
      <c r="EJU1892" s="20"/>
      <c r="EJV1892" s="20"/>
      <c r="EJW1892" s="20"/>
      <c r="EJX1892" s="20"/>
      <c r="EJY1892" s="20"/>
      <c r="EJZ1892" s="20"/>
      <c r="EKA1892" s="20"/>
      <c r="EKB1892" s="20"/>
      <c r="EKC1892" s="20"/>
      <c r="EKD1892" s="20"/>
      <c r="EKE1892" s="20"/>
      <c r="EKF1892" s="20"/>
      <c r="EKG1892" s="20"/>
      <c r="EKH1892" s="20"/>
      <c r="EKI1892" s="20"/>
      <c r="EKJ1892" s="20"/>
      <c r="EKK1892" s="20"/>
      <c r="EKL1892" s="20"/>
      <c r="EKM1892" s="20"/>
      <c r="EKN1892" s="20"/>
      <c r="EKO1892" s="20"/>
      <c r="EKP1892" s="20"/>
      <c r="EKQ1892" s="20"/>
      <c r="EKR1892" s="20"/>
      <c r="EKS1892" s="20"/>
      <c r="EKT1892" s="20"/>
      <c r="EKU1892" s="20"/>
      <c r="EKV1892" s="20"/>
      <c r="EKW1892" s="20"/>
      <c r="EKX1892" s="20"/>
      <c r="EKY1892" s="20"/>
      <c r="EKZ1892" s="20"/>
      <c r="ELA1892" s="20"/>
      <c r="ELB1892" s="20"/>
      <c r="ELC1892" s="20"/>
      <c r="ELD1892" s="20"/>
      <c r="ELE1892" s="20"/>
      <c r="ELF1892" s="20"/>
      <c r="ELG1892" s="20"/>
      <c r="ELH1892" s="20"/>
      <c r="ELI1892" s="20"/>
      <c r="ELJ1892" s="20"/>
      <c r="ELK1892" s="20"/>
      <c r="ELL1892" s="20"/>
      <c r="ELM1892" s="20"/>
      <c r="ELN1892" s="20"/>
      <c r="ELO1892" s="20"/>
      <c r="ELP1892" s="20"/>
      <c r="ELQ1892" s="20"/>
      <c r="ELR1892" s="20"/>
      <c r="ELS1892" s="20"/>
      <c r="ELT1892" s="20"/>
      <c r="ELU1892" s="20"/>
      <c r="ELV1892" s="20"/>
      <c r="ELW1892" s="20"/>
      <c r="ELX1892" s="20"/>
      <c r="ELY1892" s="20"/>
      <c r="ELZ1892" s="20"/>
      <c r="EMA1892" s="20"/>
      <c r="EMB1892" s="20"/>
      <c r="EMC1892" s="20"/>
      <c r="EMD1892" s="20"/>
      <c r="EME1892" s="20"/>
      <c r="EMF1892" s="20"/>
      <c r="EMG1892" s="20"/>
      <c r="EMH1892" s="20"/>
      <c r="EMI1892" s="20"/>
      <c r="EMJ1892" s="20"/>
      <c r="EMK1892" s="20"/>
      <c r="EML1892" s="20"/>
      <c r="EMM1892" s="20"/>
      <c r="EMN1892" s="20"/>
      <c r="EMO1892" s="20"/>
      <c r="EMP1892" s="20"/>
      <c r="EMQ1892" s="20"/>
      <c r="EMR1892" s="20"/>
      <c r="EMS1892" s="20"/>
      <c r="EMT1892" s="20"/>
      <c r="EMU1892" s="20"/>
      <c r="EMV1892" s="20"/>
      <c r="EMW1892" s="20"/>
      <c r="EMX1892" s="20"/>
      <c r="EMY1892" s="20"/>
      <c r="EMZ1892" s="20"/>
      <c r="ENA1892" s="20"/>
      <c r="ENB1892" s="20"/>
      <c r="ENC1892" s="20"/>
      <c r="END1892" s="20"/>
      <c r="ENE1892" s="20"/>
      <c r="ENF1892" s="20"/>
      <c r="ENG1892" s="20"/>
      <c r="ENH1892" s="20"/>
      <c r="ENI1892" s="20"/>
      <c r="ENJ1892" s="20"/>
      <c r="ENK1892" s="20"/>
      <c r="ENL1892" s="20"/>
      <c r="ENM1892" s="20"/>
      <c r="ENN1892" s="20"/>
      <c r="ENO1892" s="20"/>
      <c r="ENP1892" s="20"/>
      <c r="ENQ1892" s="20"/>
      <c r="ENR1892" s="20"/>
      <c r="ENS1892" s="20"/>
      <c r="ENT1892" s="20"/>
      <c r="ENU1892" s="20"/>
      <c r="ENV1892" s="20"/>
      <c r="ENW1892" s="20"/>
      <c r="ENX1892" s="20"/>
      <c r="ENY1892" s="20"/>
      <c r="ENZ1892" s="20"/>
      <c r="EOA1892" s="20"/>
      <c r="EOB1892" s="20"/>
      <c r="EOC1892" s="20"/>
      <c r="EOD1892" s="20"/>
      <c r="EOE1892" s="20"/>
      <c r="EOF1892" s="20"/>
      <c r="EOG1892" s="20"/>
      <c r="EOH1892" s="20"/>
      <c r="EOI1892" s="20"/>
      <c r="EOJ1892" s="20"/>
      <c r="EOK1892" s="20"/>
      <c r="EOL1892" s="20"/>
      <c r="EOM1892" s="20"/>
      <c r="EON1892" s="20"/>
      <c r="EOO1892" s="20"/>
      <c r="EOP1892" s="20"/>
      <c r="EOQ1892" s="20"/>
      <c r="EOR1892" s="20"/>
      <c r="EOS1892" s="20"/>
      <c r="EOT1892" s="20"/>
      <c r="EOU1892" s="20"/>
      <c r="EOV1892" s="20"/>
      <c r="EOW1892" s="20"/>
      <c r="EOX1892" s="20"/>
      <c r="EOY1892" s="20"/>
      <c r="EOZ1892" s="20"/>
      <c r="EPA1892" s="20"/>
      <c r="EPB1892" s="20"/>
      <c r="EPC1892" s="20"/>
      <c r="EPD1892" s="20"/>
      <c r="EPE1892" s="20"/>
      <c r="EPF1892" s="20"/>
      <c r="EPG1892" s="20"/>
      <c r="EPH1892" s="20"/>
      <c r="EPI1892" s="20"/>
      <c r="EPJ1892" s="20"/>
      <c r="EPK1892" s="20"/>
      <c r="EPL1892" s="20"/>
      <c r="EPM1892" s="20"/>
      <c r="EPN1892" s="20"/>
      <c r="EPO1892" s="20"/>
      <c r="EPP1892" s="20"/>
      <c r="EPQ1892" s="20"/>
      <c r="EPR1892" s="20"/>
      <c r="EPS1892" s="20"/>
      <c r="EPT1892" s="20"/>
      <c r="EPU1892" s="20"/>
      <c r="EPV1892" s="20"/>
      <c r="EPW1892" s="20"/>
      <c r="EPX1892" s="20"/>
      <c r="EPY1892" s="20"/>
      <c r="EPZ1892" s="20"/>
      <c r="EQA1892" s="20"/>
      <c r="EQB1892" s="20"/>
      <c r="EQC1892" s="20"/>
      <c r="EQD1892" s="20"/>
      <c r="EQE1892" s="20"/>
      <c r="EQF1892" s="20"/>
      <c r="EQG1892" s="20"/>
      <c r="EQH1892" s="20"/>
      <c r="EQI1892" s="20"/>
      <c r="EQJ1892" s="20"/>
      <c r="EQK1892" s="20"/>
      <c r="EQL1892" s="20"/>
      <c r="EQM1892" s="20"/>
      <c r="EQN1892" s="20"/>
      <c r="EQO1892" s="20"/>
      <c r="EQP1892" s="20"/>
      <c r="EQQ1892" s="20"/>
      <c r="EQR1892" s="20"/>
      <c r="EQS1892" s="20"/>
      <c r="EQT1892" s="20"/>
      <c r="EQU1892" s="20"/>
      <c r="EQV1892" s="20"/>
      <c r="EQW1892" s="20"/>
      <c r="EQX1892" s="20"/>
      <c r="EQY1892" s="20"/>
      <c r="EQZ1892" s="20"/>
      <c r="ERA1892" s="20"/>
      <c r="ERB1892" s="20"/>
      <c r="ERC1892" s="20"/>
      <c r="ERD1892" s="20"/>
      <c r="ERE1892" s="20"/>
      <c r="ERF1892" s="20"/>
      <c r="ERG1892" s="20"/>
      <c r="ERH1892" s="20"/>
      <c r="ERI1892" s="20"/>
      <c r="ERJ1892" s="20"/>
      <c r="ERK1892" s="20"/>
      <c r="ERL1892" s="20"/>
      <c r="ERM1892" s="20"/>
      <c r="ERN1892" s="20"/>
      <c r="ERO1892" s="20"/>
      <c r="ERP1892" s="20"/>
      <c r="ERQ1892" s="20"/>
      <c r="ERR1892" s="20"/>
      <c r="ERS1892" s="20"/>
      <c r="ERT1892" s="20"/>
      <c r="ERU1892" s="20"/>
      <c r="ERV1892" s="20"/>
      <c r="ERW1892" s="20"/>
      <c r="ERX1892" s="20"/>
      <c r="ERY1892" s="20"/>
      <c r="ERZ1892" s="20"/>
      <c r="ESA1892" s="20"/>
      <c r="ESB1892" s="20"/>
      <c r="ESC1892" s="20"/>
      <c r="ESD1892" s="20"/>
      <c r="ESE1892" s="20"/>
      <c r="ESF1892" s="20"/>
      <c r="ESG1892" s="20"/>
      <c r="ESH1892" s="20"/>
      <c r="ESI1892" s="20"/>
      <c r="ESJ1892" s="20"/>
      <c r="ESK1892" s="20"/>
      <c r="ESL1892" s="20"/>
      <c r="ESM1892" s="20"/>
      <c r="ESN1892" s="20"/>
      <c r="ESO1892" s="20"/>
      <c r="ESP1892" s="20"/>
      <c r="ESQ1892" s="20"/>
      <c r="ESR1892" s="20"/>
      <c r="ESS1892" s="20"/>
      <c r="EST1892" s="20"/>
      <c r="ESU1892" s="20"/>
      <c r="ESV1892" s="20"/>
      <c r="ESW1892" s="20"/>
      <c r="ESX1892" s="20"/>
      <c r="ESY1892" s="20"/>
      <c r="ESZ1892" s="20"/>
      <c r="ETA1892" s="20"/>
      <c r="ETB1892" s="20"/>
      <c r="ETC1892" s="20"/>
      <c r="ETD1892" s="20"/>
      <c r="ETE1892" s="20"/>
      <c r="ETF1892" s="20"/>
      <c r="ETG1892" s="20"/>
      <c r="ETH1892" s="20"/>
      <c r="ETI1892" s="20"/>
      <c r="ETJ1892" s="20"/>
      <c r="ETK1892" s="20"/>
      <c r="ETL1892" s="20"/>
      <c r="ETM1892" s="20"/>
      <c r="ETN1892" s="20"/>
      <c r="ETO1892" s="20"/>
      <c r="ETP1892" s="20"/>
      <c r="ETQ1892" s="20"/>
      <c r="ETR1892" s="20"/>
      <c r="ETS1892" s="20"/>
      <c r="ETT1892" s="20"/>
      <c r="ETU1892" s="20"/>
      <c r="ETV1892" s="20"/>
      <c r="ETW1892" s="20"/>
      <c r="ETX1892" s="20"/>
      <c r="ETY1892" s="20"/>
      <c r="ETZ1892" s="20"/>
      <c r="EUA1892" s="20"/>
      <c r="EUB1892" s="20"/>
      <c r="EUC1892" s="20"/>
      <c r="EUD1892" s="20"/>
      <c r="EUE1892" s="20"/>
      <c r="EUF1892" s="20"/>
      <c r="EUG1892" s="20"/>
      <c r="EUH1892" s="20"/>
      <c r="EUI1892" s="20"/>
      <c r="EUJ1892" s="20"/>
      <c r="EUK1892" s="20"/>
      <c r="EUL1892" s="20"/>
      <c r="EUM1892" s="20"/>
      <c r="EUN1892" s="20"/>
      <c r="EUO1892" s="20"/>
      <c r="EUP1892" s="20"/>
      <c r="EUQ1892" s="20"/>
      <c r="EUR1892" s="20"/>
      <c r="EUS1892" s="20"/>
      <c r="EUT1892" s="20"/>
      <c r="EUU1892" s="20"/>
      <c r="EUV1892" s="20"/>
      <c r="EUW1892" s="20"/>
      <c r="EUX1892" s="20"/>
      <c r="EUY1892" s="20"/>
      <c r="EUZ1892" s="20"/>
      <c r="EVA1892" s="20"/>
      <c r="EVB1892" s="20"/>
      <c r="EVC1892" s="20"/>
      <c r="EVD1892" s="20"/>
      <c r="EVE1892" s="20"/>
      <c r="EVF1892" s="20"/>
      <c r="EVG1892" s="20"/>
      <c r="EVH1892" s="20"/>
      <c r="EVI1892" s="20"/>
      <c r="EVJ1892" s="20"/>
      <c r="EVK1892" s="20"/>
      <c r="EVL1892" s="20"/>
      <c r="EVM1892" s="20"/>
      <c r="EVN1892" s="20"/>
      <c r="EVO1892" s="20"/>
      <c r="EVP1892" s="20"/>
      <c r="EVQ1892" s="20"/>
      <c r="EVR1892" s="20"/>
      <c r="EVS1892" s="20"/>
      <c r="EVT1892" s="20"/>
      <c r="EVU1892" s="20"/>
      <c r="EVV1892" s="20"/>
      <c r="EVW1892" s="20"/>
      <c r="EVX1892" s="20"/>
      <c r="EVY1892" s="20"/>
      <c r="EVZ1892" s="20"/>
      <c r="EWA1892" s="20"/>
      <c r="EWB1892" s="20"/>
      <c r="EWC1892" s="20"/>
      <c r="EWD1892" s="20"/>
      <c r="EWE1892" s="20"/>
      <c r="EWF1892" s="20"/>
      <c r="EWG1892" s="20"/>
      <c r="EWH1892" s="20"/>
      <c r="EWI1892" s="20"/>
      <c r="EWJ1892" s="20"/>
      <c r="EWK1892" s="20"/>
      <c r="EWL1892" s="20"/>
      <c r="EWM1892" s="20"/>
      <c r="EWN1892" s="20"/>
      <c r="EWO1892" s="20"/>
      <c r="EWP1892" s="20"/>
      <c r="EWQ1892" s="20"/>
      <c r="EWR1892" s="20"/>
      <c r="EWS1892" s="20"/>
      <c r="EWT1892" s="20"/>
      <c r="EWU1892" s="20"/>
      <c r="EWV1892" s="20"/>
      <c r="EWW1892" s="20"/>
      <c r="EWX1892" s="20"/>
      <c r="EWY1892" s="20"/>
      <c r="EWZ1892" s="20"/>
      <c r="EXA1892" s="20"/>
      <c r="EXB1892" s="20"/>
      <c r="EXC1892" s="20"/>
      <c r="EXD1892" s="20"/>
      <c r="EXE1892" s="20"/>
      <c r="EXF1892" s="20"/>
      <c r="EXG1892" s="20"/>
      <c r="EXH1892" s="20"/>
      <c r="EXI1892" s="20"/>
      <c r="EXJ1892" s="20"/>
      <c r="EXK1892" s="20"/>
      <c r="EXL1892" s="20"/>
      <c r="EXM1892" s="20"/>
      <c r="EXN1892" s="20"/>
      <c r="EXO1892" s="20"/>
      <c r="EXP1892" s="20"/>
      <c r="EXQ1892" s="20"/>
      <c r="EXR1892" s="20"/>
      <c r="EXS1892" s="20"/>
      <c r="EXT1892" s="20"/>
      <c r="EXU1892" s="20"/>
      <c r="EXV1892" s="20"/>
      <c r="EXW1892" s="20"/>
      <c r="EXX1892" s="20"/>
      <c r="EXY1892" s="20"/>
      <c r="EXZ1892" s="20"/>
      <c r="EYA1892" s="20"/>
      <c r="EYB1892" s="20"/>
      <c r="EYC1892" s="20"/>
      <c r="EYD1892" s="20"/>
      <c r="EYE1892" s="20"/>
      <c r="EYF1892" s="20"/>
      <c r="EYG1892" s="20"/>
      <c r="EYH1892" s="20"/>
      <c r="EYI1892" s="20"/>
      <c r="EYJ1892" s="20"/>
      <c r="EYK1892" s="20"/>
      <c r="EYL1892" s="20"/>
      <c r="EYM1892" s="20"/>
      <c r="EYN1892" s="20"/>
      <c r="EYO1892" s="20"/>
      <c r="EYP1892" s="20"/>
      <c r="EYQ1892" s="20"/>
      <c r="EYR1892" s="20"/>
      <c r="EYS1892" s="20"/>
      <c r="EYT1892" s="20"/>
      <c r="EYU1892" s="20"/>
      <c r="EYV1892" s="20"/>
      <c r="EYW1892" s="20"/>
      <c r="EYX1892" s="20"/>
      <c r="EYY1892" s="20"/>
      <c r="EYZ1892" s="20"/>
      <c r="EZA1892" s="20"/>
      <c r="EZB1892" s="20"/>
      <c r="EZC1892" s="20"/>
      <c r="EZD1892" s="20"/>
      <c r="EZE1892" s="20"/>
      <c r="EZF1892" s="20"/>
      <c r="EZG1892" s="20"/>
      <c r="EZH1892" s="20"/>
      <c r="EZI1892" s="20"/>
      <c r="EZJ1892" s="20"/>
      <c r="EZK1892" s="20"/>
      <c r="EZL1892" s="20"/>
      <c r="EZM1892" s="20"/>
      <c r="EZN1892" s="20"/>
      <c r="EZO1892" s="20"/>
      <c r="EZP1892" s="20"/>
      <c r="EZQ1892" s="20"/>
      <c r="EZR1892" s="20"/>
      <c r="EZS1892" s="20"/>
      <c r="EZT1892" s="20"/>
      <c r="EZU1892" s="20"/>
      <c r="EZV1892" s="20"/>
      <c r="EZW1892" s="20"/>
      <c r="EZX1892" s="20"/>
      <c r="EZY1892" s="20"/>
      <c r="EZZ1892" s="20"/>
      <c r="FAA1892" s="20"/>
      <c r="FAB1892" s="20"/>
      <c r="FAC1892" s="20"/>
      <c r="FAD1892" s="20"/>
      <c r="FAE1892" s="20"/>
      <c r="FAF1892" s="20"/>
      <c r="FAG1892" s="20"/>
      <c r="FAH1892" s="20"/>
      <c r="FAI1892" s="20"/>
      <c r="FAJ1892" s="20"/>
      <c r="FAK1892" s="20"/>
      <c r="FAL1892" s="20"/>
      <c r="FAM1892" s="20"/>
      <c r="FAN1892" s="20"/>
      <c r="FAO1892" s="20"/>
      <c r="FAP1892" s="20"/>
      <c r="FAQ1892" s="20"/>
      <c r="FAR1892" s="20"/>
      <c r="FAS1892" s="20"/>
      <c r="FAT1892" s="20"/>
      <c r="FAU1892" s="20"/>
      <c r="FAV1892" s="20"/>
      <c r="FAW1892" s="20"/>
      <c r="FAX1892" s="20"/>
      <c r="FAY1892" s="20"/>
      <c r="FAZ1892" s="20"/>
      <c r="FBA1892" s="20"/>
      <c r="FBB1892" s="20"/>
      <c r="FBC1892" s="20"/>
      <c r="FBD1892" s="20"/>
      <c r="FBE1892" s="20"/>
      <c r="FBF1892" s="20"/>
      <c r="FBG1892" s="20"/>
      <c r="FBH1892" s="20"/>
      <c r="FBI1892" s="20"/>
      <c r="FBJ1892" s="20"/>
      <c r="FBK1892" s="20"/>
      <c r="FBL1892" s="20"/>
      <c r="FBM1892" s="20"/>
      <c r="FBN1892" s="20"/>
      <c r="FBO1892" s="20"/>
      <c r="FBP1892" s="20"/>
      <c r="FBQ1892" s="20"/>
      <c r="FBR1892" s="20"/>
      <c r="FBS1892" s="20"/>
      <c r="FBT1892" s="20"/>
      <c r="FBU1892" s="20"/>
      <c r="FBV1892" s="20"/>
      <c r="FBW1892" s="20"/>
      <c r="FBX1892" s="20"/>
      <c r="FBY1892" s="20"/>
      <c r="FBZ1892" s="20"/>
      <c r="FCA1892" s="20"/>
      <c r="FCB1892" s="20"/>
      <c r="FCC1892" s="20"/>
      <c r="FCD1892" s="20"/>
      <c r="FCE1892" s="20"/>
      <c r="FCF1892" s="20"/>
      <c r="FCG1892" s="20"/>
      <c r="FCH1892" s="20"/>
      <c r="FCI1892" s="20"/>
      <c r="FCJ1892" s="20"/>
      <c r="FCK1892" s="20"/>
      <c r="FCL1892" s="20"/>
      <c r="FCM1892" s="20"/>
      <c r="FCN1892" s="20"/>
      <c r="FCO1892" s="20"/>
      <c r="FCP1892" s="20"/>
      <c r="FCQ1892" s="20"/>
      <c r="FCR1892" s="20"/>
      <c r="FCS1892" s="20"/>
      <c r="FCT1892" s="20"/>
      <c r="FCU1892" s="20"/>
      <c r="FCV1892" s="20"/>
      <c r="FCW1892" s="20"/>
      <c r="FCX1892" s="20"/>
      <c r="FCY1892" s="20"/>
      <c r="FCZ1892" s="20"/>
      <c r="FDA1892" s="20"/>
      <c r="FDB1892" s="20"/>
      <c r="FDC1892" s="20"/>
      <c r="FDD1892" s="20"/>
      <c r="FDE1892" s="20"/>
      <c r="FDF1892" s="20"/>
      <c r="FDG1892" s="20"/>
      <c r="FDH1892" s="20"/>
      <c r="FDI1892" s="20"/>
      <c r="FDJ1892" s="20"/>
      <c r="FDK1892" s="20"/>
      <c r="FDL1892" s="20"/>
      <c r="FDM1892" s="20"/>
      <c r="FDN1892" s="20"/>
      <c r="FDO1892" s="20"/>
      <c r="FDP1892" s="20"/>
      <c r="FDQ1892" s="20"/>
      <c r="FDR1892" s="20"/>
      <c r="FDS1892" s="20"/>
      <c r="FDT1892" s="20"/>
      <c r="FDU1892" s="20"/>
      <c r="FDV1892" s="20"/>
      <c r="FDW1892" s="20"/>
      <c r="FDX1892" s="20"/>
      <c r="FDY1892" s="20"/>
      <c r="FDZ1892" s="20"/>
      <c r="FEA1892" s="20"/>
      <c r="FEB1892" s="20"/>
      <c r="FEC1892" s="20"/>
      <c r="FED1892" s="20"/>
      <c r="FEE1892" s="20"/>
      <c r="FEF1892" s="20"/>
      <c r="FEG1892" s="20"/>
      <c r="FEH1892" s="20"/>
      <c r="FEI1892" s="20"/>
      <c r="FEJ1892" s="20"/>
      <c r="FEK1892" s="20"/>
      <c r="FEL1892" s="20"/>
      <c r="FEM1892" s="20"/>
      <c r="FEN1892" s="20"/>
      <c r="FEO1892" s="20"/>
      <c r="FEP1892" s="20"/>
      <c r="FEQ1892" s="20"/>
      <c r="FER1892" s="20"/>
      <c r="FES1892" s="20"/>
      <c r="FET1892" s="20"/>
      <c r="FEU1892" s="20"/>
      <c r="FEV1892" s="20"/>
      <c r="FEW1892" s="20"/>
      <c r="FEX1892" s="20"/>
      <c r="FEY1892" s="20"/>
      <c r="FEZ1892" s="20"/>
      <c r="FFA1892" s="20"/>
      <c r="FFB1892" s="20"/>
      <c r="FFC1892" s="20"/>
      <c r="FFD1892" s="20"/>
      <c r="FFE1892" s="20"/>
      <c r="FFF1892" s="20"/>
      <c r="FFG1892" s="20"/>
      <c r="FFH1892" s="20"/>
      <c r="FFI1892" s="20"/>
      <c r="FFJ1892" s="20"/>
      <c r="FFK1892" s="20"/>
      <c r="FFL1892" s="20"/>
      <c r="FFM1892" s="20"/>
      <c r="FFN1892" s="20"/>
      <c r="FFO1892" s="20"/>
      <c r="FFP1892" s="20"/>
      <c r="FFQ1892" s="20"/>
      <c r="FFR1892" s="20"/>
      <c r="FFS1892" s="20"/>
      <c r="FFT1892" s="20"/>
      <c r="FFU1892" s="20"/>
      <c r="FFV1892" s="20"/>
      <c r="FFW1892" s="20"/>
      <c r="FFX1892" s="20"/>
      <c r="FFY1892" s="20"/>
      <c r="FFZ1892" s="20"/>
      <c r="FGA1892" s="20"/>
      <c r="FGB1892" s="20"/>
      <c r="FGC1892" s="20"/>
      <c r="FGD1892" s="20"/>
      <c r="FGE1892" s="20"/>
      <c r="FGF1892" s="20"/>
      <c r="FGG1892" s="20"/>
      <c r="FGH1892" s="20"/>
      <c r="FGI1892" s="20"/>
      <c r="FGJ1892" s="20"/>
      <c r="FGK1892" s="20"/>
      <c r="FGL1892" s="20"/>
      <c r="FGM1892" s="20"/>
      <c r="FGN1892" s="20"/>
      <c r="FGO1892" s="20"/>
      <c r="FGP1892" s="20"/>
      <c r="FGQ1892" s="20"/>
      <c r="FGR1892" s="20"/>
      <c r="FGS1892" s="20"/>
      <c r="FGT1892" s="20"/>
      <c r="FGU1892" s="20"/>
      <c r="FGV1892" s="20"/>
      <c r="FGW1892" s="20"/>
      <c r="FGX1892" s="20"/>
      <c r="FGY1892" s="20"/>
      <c r="FGZ1892" s="20"/>
      <c r="FHA1892" s="20"/>
      <c r="FHB1892" s="20"/>
      <c r="FHC1892" s="20"/>
      <c r="FHD1892" s="20"/>
      <c r="FHE1892" s="20"/>
      <c r="FHF1892" s="20"/>
      <c r="FHG1892" s="20"/>
      <c r="FHH1892" s="20"/>
      <c r="FHI1892" s="20"/>
      <c r="FHJ1892" s="20"/>
      <c r="FHK1892" s="20"/>
      <c r="FHL1892" s="20"/>
      <c r="FHM1892" s="20"/>
      <c r="FHN1892" s="20"/>
      <c r="FHO1892" s="20"/>
      <c r="FHP1892" s="20"/>
      <c r="FHQ1892" s="20"/>
      <c r="FHR1892" s="20"/>
      <c r="FHS1892" s="20"/>
      <c r="FHT1892" s="20"/>
      <c r="FHU1892" s="20"/>
      <c r="FHV1892" s="20"/>
      <c r="FHW1892" s="20"/>
      <c r="FHX1892" s="20"/>
      <c r="FHY1892" s="20"/>
      <c r="FHZ1892" s="20"/>
      <c r="FIA1892" s="20"/>
      <c r="FIB1892" s="20"/>
      <c r="FIC1892" s="20"/>
      <c r="FID1892" s="20"/>
      <c r="FIE1892" s="20"/>
      <c r="FIF1892" s="20"/>
      <c r="FIG1892" s="20"/>
      <c r="FIH1892" s="20"/>
      <c r="FII1892" s="20"/>
      <c r="FIJ1892" s="20"/>
      <c r="FIK1892" s="20"/>
      <c r="FIL1892" s="20"/>
      <c r="FIM1892" s="20"/>
      <c r="FIN1892" s="20"/>
      <c r="FIO1892" s="20"/>
      <c r="FIP1892" s="20"/>
      <c r="FIQ1892" s="20"/>
      <c r="FIR1892" s="20"/>
      <c r="FIS1892" s="20"/>
      <c r="FIT1892" s="20"/>
      <c r="FIU1892" s="20"/>
      <c r="FIV1892" s="20"/>
      <c r="FIW1892" s="20"/>
      <c r="FIX1892" s="20"/>
      <c r="FIY1892" s="20"/>
      <c r="FIZ1892" s="20"/>
      <c r="FJA1892" s="20"/>
      <c r="FJB1892" s="20"/>
      <c r="FJC1892" s="20"/>
      <c r="FJD1892" s="20"/>
      <c r="FJE1892" s="20"/>
      <c r="FJF1892" s="20"/>
      <c r="FJG1892" s="20"/>
      <c r="FJH1892" s="20"/>
      <c r="FJI1892" s="20"/>
      <c r="FJJ1892" s="20"/>
      <c r="FJK1892" s="20"/>
      <c r="FJL1892" s="20"/>
      <c r="FJM1892" s="20"/>
      <c r="FJN1892" s="20"/>
      <c r="FJO1892" s="20"/>
      <c r="FJP1892" s="20"/>
      <c r="FJQ1892" s="20"/>
      <c r="FJR1892" s="20"/>
      <c r="FJS1892" s="20"/>
      <c r="FJT1892" s="20"/>
      <c r="FJU1892" s="20"/>
      <c r="FJV1892" s="20"/>
      <c r="FJW1892" s="20"/>
      <c r="FJX1892" s="20"/>
      <c r="FJY1892" s="20"/>
      <c r="FJZ1892" s="20"/>
      <c r="FKA1892" s="20"/>
      <c r="FKB1892" s="20"/>
      <c r="FKC1892" s="20"/>
      <c r="FKD1892" s="20"/>
      <c r="FKE1892" s="20"/>
      <c r="FKF1892" s="20"/>
      <c r="FKG1892" s="20"/>
      <c r="FKH1892" s="20"/>
      <c r="FKI1892" s="20"/>
      <c r="FKJ1892" s="20"/>
      <c r="FKK1892" s="20"/>
      <c r="FKL1892" s="20"/>
      <c r="FKM1892" s="20"/>
      <c r="FKN1892" s="20"/>
      <c r="FKO1892" s="20"/>
      <c r="FKP1892" s="20"/>
      <c r="FKQ1892" s="20"/>
      <c r="FKR1892" s="20"/>
      <c r="FKS1892" s="20"/>
      <c r="FKT1892" s="20"/>
      <c r="FKU1892" s="20"/>
      <c r="FKV1892" s="20"/>
      <c r="FKW1892" s="20"/>
      <c r="FKX1892" s="20"/>
      <c r="FKY1892" s="20"/>
      <c r="FKZ1892" s="20"/>
      <c r="FLA1892" s="20"/>
      <c r="FLB1892" s="20"/>
      <c r="FLC1892" s="20"/>
      <c r="FLD1892" s="20"/>
      <c r="FLE1892" s="20"/>
      <c r="FLF1892" s="20"/>
      <c r="FLG1892" s="20"/>
      <c r="FLH1892" s="20"/>
      <c r="FLI1892" s="20"/>
      <c r="FLJ1892" s="20"/>
      <c r="FLK1892" s="20"/>
      <c r="FLL1892" s="20"/>
      <c r="FLM1892" s="20"/>
      <c r="FLN1892" s="20"/>
      <c r="FLO1892" s="20"/>
      <c r="FLP1892" s="20"/>
      <c r="FLQ1892" s="20"/>
      <c r="FLR1892" s="20"/>
      <c r="FLS1892" s="20"/>
      <c r="FLT1892" s="20"/>
      <c r="FLU1892" s="20"/>
      <c r="FLV1892" s="20"/>
      <c r="FLW1892" s="20"/>
      <c r="FLX1892" s="20"/>
      <c r="FLY1892" s="20"/>
      <c r="FLZ1892" s="20"/>
      <c r="FMA1892" s="20"/>
      <c r="FMB1892" s="20"/>
      <c r="FMC1892" s="20"/>
      <c r="FMD1892" s="20"/>
      <c r="FME1892" s="20"/>
      <c r="FMF1892" s="20"/>
      <c r="FMG1892" s="20"/>
      <c r="FMH1892" s="20"/>
      <c r="FMI1892" s="20"/>
      <c r="FMJ1892" s="20"/>
      <c r="FMK1892" s="20"/>
      <c r="FML1892" s="20"/>
      <c r="FMM1892" s="20"/>
      <c r="FMN1892" s="20"/>
      <c r="FMO1892" s="20"/>
      <c r="FMP1892" s="20"/>
      <c r="FMQ1892" s="20"/>
      <c r="FMR1892" s="20"/>
      <c r="FMS1892" s="20"/>
      <c r="FMT1892" s="20"/>
      <c r="FMU1892" s="20"/>
      <c r="FMV1892" s="20"/>
      <c r="FMW1892" s="20"/>
      <c r="FMX1892" s="20"/>
      <c r="FMY1892" s="20"/>
      <c r="FMZ1892" s="20"/>
      <c r="FNA1892" s="20"/>
      <c r="FNB1892" s="20"/>
      <c r="FNC1892" s="20"/>
      <c r="FND1892" s="20"/>
      <c r="FNE1892" s="20"/>
      <c r="FNF1892" s="20"/>
      <c r="FNG1892" s="20"/>
      <c r="FNH1892" s="20"/>
      <c r="FNI1892" s="20"/>
      <c r="FNJ1892" s="20"/>
      <c r="FNK1892" s="20"/>
      <c r="FNL1892" s="20"/>
      <c r="FNM1892" s="20"/>
      <c r="FNN1892" s="20"/>
      <c r="FNO1892" s="20"/>
      <c r="FNP1892" s="20"/>
      <c r="FNQ1892" s="20"/>
      <c r="FNR1892" s="20"/>
      <c r="FNS1892" s="20"/>
      <c r="FNT1892" s="20"/>
      <c r="FNU1892" s="20"/>
      <c r="FNV1892" s="20"/>
      <c r="FNW1892" s="20"/>
      <c r="FNX1892" s="20"/>
      <c r="FNY1892" s="20"/>
      <c r="FNZ1892" s="20"/>
      <c r="FOA1892" s="20"/>
      <c r="FOB1892" s="20"/>
      <c r="FOC1892" s="20"/>
      <c r="FOD1892" s="20"/>
      <c r="FOE1892" s="20"/>
      <c r="FOF1892" s="20"/>
      <c r="FOG1892" s="20"/>
      <c r="FOH1892" s="20"/>
      <c r="FOI1892" s="20"/>
      <c r="FOJ1892" s="20"/>
      <c r="FOK1892" s="20"/>
      <c r="FOL1892" s="20"/>
      <c r="FOM1892" s="20"/>
      <c r="FON1892" s="20"/>
      <c r="FOO1892" s="20"/>
      <c r="FOP1892" s="20"/>
      <c r="FOQ1892" s="20"/>
      <c r="FOR1892" s="20"/>
      <c r="FOS1892" s="20"/>
      <c r="FOT1892" s="20"/>
      <c r="FOU1892" s="20"/>
      <c r="FOV1892" s="20"/>
      <c r="FOW1892" s="20"/>
      <c r="FOX1892" s="20"/>
      <c r="FOY1892" s="20"/>
      <c r="FOZ1892" s="20"/>
      <c r="FPA1892" s="20"/>
      <c r="FPB1892" s="20"/>
      <c r="FPC1892" s="20"/>
      <c r="FPD1892" s="20"/>
      <c r="FPE1892" s="20"/>
      <c r="FPF1892" s="20"/>
      <c r="FPG1892" s="20"/>
      <c r="FPH1892" s="20"/>
      <c r="FPI1892" s="20"/>
      <c r="FPJ1892" s="20"/>
      <c r="FPK1892" s="20"/>
      <c r="FPL1892" s="20"/>
      <c r="FPM1892" s="20"/>
      <c r="FPN1892" s="20"/>
      <c r="FPO1892" s="20"/>
      <c r="FPP1892" s="20"/>
      <c r="FPQ1892" s="20"/>
      <c r="FPR1892" s="20"/>
      <c r="FPS1892" s="20"/>
      <c r="FPT1892" s="20"/>
      <c r="FPU1892" s="20"/>
      <c r="FPV1892" s="20"/>
      <c r="FPW1892" s="20"/>
      <c r="FPX1892" s="20"/>
      <c r="FPY1892" s="20"/>
      <c r="FPZ1892" s="20"/>
      <c r="FQA1892" s="20"/>
      <c r="FQB1892" s="20"/>
      <c r="FQC1892" s="20"/>
      <c r="FQD1892" s="20"/>
      <c r="FQE1892" s="20"/>
      <c r="FQF1892" s="20"/>
      <c r="FQG1892" s="20"/>
      <c r="FQH1892" s="20"/>
      <c r="FQI1892" s="20"/>
      <c r="FQJ1892" s="20"/>
      <c r="FQK1892" s="20"/>
      <c r="FQL1892" s="20"/>
      <c r="FQM1892" s="20"/>
      <c r="FQN1892" s="20"/>
      <c r="FQO1892" s="20"/>
      <c r="FQP1892" s="20"/>
      <c r="FQQ1892" s="20"/>
      <c r="FQR1892" s="20"/>
      <c r="FQS1892" s="20"/>
      <c r="FQT1892" s="20"/>
      <c r="FQU1892" s="20"/>
      <c r="FQV1892" s="20"/>
      <c r="FQW1892" s="20"/>
      <c r="FQX1892" s="20"/>
      <c r="FQY1892" s="20"/>
      <c r="FQZ1892" s="20"/>
      <c r="FRA1892" s="20"/>
      <c r="FRB1892" s="20"/>
      <c r="FRC1892" s="20"/>
      <c r="FRD1892" s="20"/>
      <c r="FRE1892" s="20"/>
      <c r="FRF1892" s="20"/>
      <c r="FRG1892" s="20"/>
      <c r="FRH1892" s="20"/>
      <c r="FRI1892" s="20"/>
      <c r="FRJ1892" s="20"/>
      <c r="FRK1892" s="20"/>
      <c r="FRL1892" s="20"/>
      <c r="FRM1892" s="20"/>
      <c r="FRN1892" s="20"/>
      <c r="FRO1892" s="20"/>
      <c r="FRP1892" s="20"/>
      <c r="FRQ1892" s="20"/>
      <c r="FRR1892" s="20"/>
      <c r="FRS1892" s="20"/>
      <c r="FRT1892" s="20"/>
      <c r="FRU1892" s="20"/>
      <c r="FRV1892" s="20"/>
      <c r="FRW1892" s="20"/>
      <c r="FRX1892" s="20"/>
      <c r="FRY1892" s="20"/>
      <c r="FRZ1892" s="20"/>
      <c r="FSA1892" s="20"/>
      <c r="FSB1892" s="20"/>
      <c r="FSC1892" s="20"/>
      <c r="FSD1892" s="20"/>
      <c r="FSE1892" s="20"/>
      <c r="FSF1892" s="20"/>
      <c r="FSG1892" s="20"/>
      <c r="FSH1892" s="20"/>
      <c r="FSI1892" s="20"/>
      <c r="FSJ1892" s="20"/>
      <c r="FSK1892" s="20"/>
      <c r="FSL1892" s="20"/>
      <c r="FSM1892" s="20"/>
      <c r="FSN1892" s="20"/>
      <c r="FSO1892" s="20"/>
      <c r="FSP1892" s="20"/>
      <c r="FSQ1892" s="20"/>
      <c r="FSR1892" s="20"/>
      <c r="FSS1892" s="20"/>
      <c r="FST1892" s="20"/>
      <c r="FSU1892" s="20"/>
      <c r="FSV1892" s="20"/>
      <c r="FSW1892" s="20"/>
      <c r="FSX1892" s="20"/>
      <c r="FSY1892" s="20"/>
      <c r="FSZ1892" s="20"/>
      <c r="FTA1892" s="20"/>
      <c r="FTB1892" s="20"/>
      <c r="FTC1892" s="20"/>
      <c r="FTD1892" s="20"/>
      <c r="FTE1892" s="20"/>
      <c r="FTF1892" s="20"/>
      <c r="FTG1892" s="20"/>
      <c r="FTH1892" s="20"/>
      <c r="FTI1892" s="20"/>
      <c r="FTJ1892" s="20"/>
      <c r="FTK1892" s="20"/>
      <c r="FTL1892" s="20"/>
      <c r="FTM1892" s="20"/>
      <c r="FTN1892" s="20"/>
      <c r="FTO1892" s="20"/>
      <c r="FTP1892" s="20"/>
      <c r="FTQ1892" s="20"/>
      <c r="FTR1892" s="20"/>
      <c r="FTS1892" s="20"/>
      <c r="FTT1892" s="20"/>
      <c r="FTU1892" s="20"/>
      <c r="FTV1892" s="20"/>
      <c r="FTW1892" s="20"/>
      <c r="FTX1892" s="20"/>
      <c r="FTY1892" s="20"/>
      <c r="FTZ1892" s="20"/>
      <c r="FUA1892" s="20"/>
      <c r="FUB1892" s="20"/>
      <c r="FUC1892" s="20"/>
      <c r="FUD1892" s="20"/>
      <c r="FUE1892" s="20"/>
      <c r="FUF1892" s="20"/>
      <c r="FUG1892" s="20"/>
      <c r="FUH1892" s="20"/>
      <c r="FUI1892" s="20"/>
      <c r="FUJ1892" s="20"/>
      <c r="FUK1892" s="20"/>
      <c r="FUL1892" s="20"/>
      <c r="FUM1892" s="20"/>
      <c r="FUN1892" s="20"/>
      <c r="FUO1892" s="20"/>
      <c r="FUP1892" s="20"/>
      <c r="FUQ1892" s="20"/>
      <c r="FUR1892" s="20"/>
      <c r="FUS1892" s="20"/>
      <c r="FUT1892" s="20"/>
      <c r="FUU1892" s="20"/>
      <c r="FUV1892" s="20"/>
      <c r="FUW1892" s="20"/>
      <c r="FUX1892" s="20"/>
      <c r="FUY1892" s="20"/>
      <c r="FUZ1892" s="20"/>
      <c r="FVA1892" s="20"/>
      <c r="FVB1892" s="20"/>
      <c r="FVC1892" s="20"/>
      <c r="FVD1892" s="20"/>
      <c r="FVE1892" s="20"/>
      <c r="FVF1892" s="20"/>
      <c r="FVG1892" s="20"/>
      <c r="FVH1892" s="20"/>
      <c r="FVI1892" s="20"/>
      <c r="FVJ1892" s="20"/>
      <c r="FVK1892" s="20"/>
      <c r="FVL1892" s="20"/>
      <c r="FVM1892" s="20"/>
      <c r="FVN1892" s="20"/>
      <c r="FVO1892" s="20"/>
      <c r="FVP1892" s="20"/>
      <c r="FVQ1892" s="20"/>
      <c r="FVR1892" s="20"/>
      <c r="FVS1892" s="20"/>
      <c r="FVT1892" s="20"/>
      <c r="FVU1892" s="20"/>
      <c r="FVV1892" s="20"/>
      <c r="FVW1892" s="20"/>
      <c r="FVX1892" s="20"/>
      <c r="FVY1892" s="20"/>
      <c r="FVZ1892" s="20"/>
      <c r="FWA1892" s="20"/>
      <c r="FWB1892" s="20"/>
      <c r="FWC1892" s="20"/>
      <c r="FWD1892" s="20"/>
      <c r="FWE1892" s="20"/>
      <c r="FWF1892" s="20"/>
      <c r="FWG1892" s="20"/>
      <c r="FWH1892" s="20"/>
      <c r="FWI1892" s="20"/>
      <c r="FWJ1892" s="20"/>
      <c r="FWK1892" s="20"/>
      <c r="FWL1892" s="20"/>
      <c r="FWM1892" s="20"/>
      <c r="FWN1892" s="20"/>
      <c r="FWO1892" s="20"/>
      <c r="FWP1892" s="20"/>
      <c r="FWQ1892" s="20"/>
      <c r="FWR1892" s="20"/>
      <c r="FWS1892" s="20"/>
      <c r="FWT1892" s="20"/>
      <c r="FWU1892" s="20"/>
      <c r="FWV1892" s="20"/>
      <c r="FWW1892" s="20"/>
      <c r="FWX1892" s="20"/>
      <c r="FWY1892" s="20"/>
      <c r="FWZ1892" s="20"/>
      <c r="FXA1892" s="20"/>
      <c r="FXB1892" s="20"/>
      <c r="FXC1892" s="20"/>
      <c r="FXD1892" s="20"/>
      <c r="FXE1892" s="20"/>
      <c r="FXF1892" s="20"/>
      <c r="FXG1892" s="20"/>
      <c r="FXH1892" s="20"/>
      <c r="FXI1892" s="20"/>
      <c r="FXJ1892" s="20"/>
      <c r="FXK1892" s="20"/>
      <c r="FXL1892" s="20"/>
      <c r="FXM1892" s="20"/>
      <c r="FXN1892" s="20"/>
      <c r="FXO1892" s="20"/>
      <c r="FXP1892" s="20"/>
      <c r="FXQ1892" s="20"/>
      <c r="FXR1892" s="20"/>
      <c r="FXS1892" s="20"/>
      <c r="FXT1892" s="20"/>
      <c r="FXU1892" s="20"/>
      <c r="FXV1892" s="20"/>
      <c r="FXW1892" s="20"/>
      <c r="FXX1892" s="20"/>
      <c r="FXY1892" s="20"/>
      <c r="FXZ1892" s="20"/>
      <c r="FYA1892" s="20"/>
      <c r="FYB1892" s="20"/>
      <c r="FYC1892" s="20"/>
      <c r="FYD1892" s="20"/>
      <c r="FYE1892" s="20"/>
      <c r="FYF1892" s="20"/>
      <c r="FYG1892" s="20"/>
      <c r="FYH1892" s="20"/>
      <c r="FYI1892" s="20"/>
      <c r="FYJ1892" s="20"/>
      <c r="FYK1892" s="20"/>
      <c r="FYL1892" s="20"/>
      <c r="FYM1892" s="20"/>
      <c r="FYN1892" s="20"/>
      <c r="FYO1892" s="20"/>
      <c r="FYP1892" s="20"/>
      <c r="FYQ1892" s="20"/>
      <c r="FYR1892" s="20"/>
      <c r="FYS1892" s="20"/>
      <c r="FYT1892" s="20"/>
      <c r="FYU1892" s="20"/>
      <c r="FYV1892" s="20"/>
      <c r="FYW1892" s="20"/>
      <c r="FYX1892" s="20"/>
      <c r="FYY1892" s="20"/>
      <c r="FYZ1892" s="20"/>
      <c r="FZA1892" s="20"/>
      <c r="FZB1892" s="20"/>
      <c r="FZC1892" s="20"/>
      <c r="FZD1892" s="20"/>
      <c r="FZE1892" s="20"/>
      <c r="FZF1892" s="20"/>
      <c r="FZG1892" s="20"/>
      <c r="FZH1892" s="20"/>
      <c r="FZI1892" s="20"/>
      <c r="FZJ1892" s="20"/>
      <c r="FZK1892" s="20"/>
      <c r="FZL1892" s="20"/>
      <c r="FZM1892" s="20"/>
      <c r="FZN1892" s="20"/>
      <c r="FZO1892" s="20"/>
      <c r="FZP1892" s="20"/>
      <c r="FZQ1892" s="20"/>
      <c r="FZR1892" s="20"/>
      <c r="FZS1892" s="20"/>
      <c r="FZT1892" s="20"/>
      <c r="FZU1892" s="20"/>
      <c r="FZV1892" s="20"/>
      <c r="FZW1892" s="20"/>
      <c r="FZX1892" s="20"/>
      <c r="FZY1892" s="20"/>
      <c r="FZZ1892" s="20"/>
      <c r="GAA1892" s="20"/>
      <c r="GAB1892" s="20"/>
      <c r="GAC1892" s="20"/>
      <c r="GAD1892" s="20"/>
      <c r="GAE1892" s="20"/>
      <c r="GAF1892" s="20"/>
      <c r="GAG1892" s="20"/>
      <c r="GAH1892" s="20"/>
      <c r="GAI1892" s="20"/>
      <c r="GAJ1892" s="20"/>
      <c r="GAK1892" s="20"/>
      <c r="GAL1892" s="20"/>
      <c r="GAM1892" s="20"/>
      <c r="GAN1892" s="20"/>
      <c r="GAO1892" s="20"/>
      <c r="GAP1892" s="20"/>
      <c r="GAQ1892" s="20"/>
      <c r="GAR1892" s="20"/>
      <c r="GAS1892" s="20"/>
      <c r="GAT1892" s="20"/>
      <c r="GAU1892" s="20"/>
      <c r="GAV1892" s="20"/>
      <c r="GAW1892" s="20"/>
      <c r="GAX1892" s="20"/>
      <c r="GAY1892" s="20"/>
      <c r="GAZ1892" s="20"/>
      <c r="GBA1892" s="20"/>
      <c r="GBB1892" s="20"/>
      <c r="GBC1892" s="20"/>
      <c r="GBD1892" s="20"/>
      <c r="GBE1892" s="20"/>
      <c r="GBF1892" s="20"/>
      <c r="GBG1892" s="20"/>
      <c r="GBH1892" s="20"/>
      <c r="GBI1892" s="20"/>
      <c r="GBJ1892" s="20"/>
      <c r="GBK1892" s="20"/>
      <c r="GBL1892" s="20"/>
      <c r="GBM1892" s="20"/>
      <c r="GBN1892" s="20"/>
      <c r="GBO1892" s="20"/>
      <c r="GBP1892" s="20"/>
      <c r="GBQ1892" s="20"/>
      <c r="GBR1892" s="20"/>
      <c r="GBS1892" s="20"/>
      <c r="GBT1892" s="20"/>
      <c r="GBU1892" s="20"/>
      <c r="GBV1892" s="20"/>
      <c r="GBW1892" s="20"/>
      <c r="GBX1892" s="20"/>
      <c r="GBY1892" s="20"/>
      <c r="GBZ1892" s="20"/>
      <c r="GCA1892" s="20"/>
      <c r="GCB1892" s="20"/>
      <c r="GCC1892" s="20"/>
      <c r="GCD1892" s="20"/>
      <c r="GCE1892" s="20"/>
      <c r="GCF1892" s="20"/>
      <c r="GCG1892" s="20"/>
      <c r="GCH1892" s="20"/>
      <c r="GCI1892" s="20"/>
      <c r="GCJ1892" s="20"/>
      <c r="GCK1892" s="20"/>
      <c r="GCL1892" s="20"/>
      <c r="GCM1892" s="20"/>
      <c r="GCN1892" s="20"/>
      <c r="GCO1892" s="20"/>
      <c r="GCP1892" s="20"/>
      <c r="GCQ1892" s="20"/>
      <c r="GCR1892" s="20"/>
      <c r="GCS1892" s="20"/>
      <c r="GCT1892" s="20"/>
      <c r="GCU1892" s="20"/>
      <c r="GCV1892" s="20"/>
      <c r="GCW1892" s="20"/>
      <c r="GCX1892" s="20"/>
      <c r="GCY1892" s="20"/>
      <c r="GCZ1892" s="20"/>
      <c r="GDA1892" s="20"/>
      <c r="GDB1892" s="20"/>
      <c r="GDC1892" s="20"/>
      <c r="GDD1892" s="20"/>
      <c r="GDE1892" s="20"/>
      <c r="GDF1892" s="20"/>
      <c r="GDG1892" s="20"/>
      <c r="GDH1892" s="20"/>
      <c r="GDI1892" s="20"/>
      <c r="GDJ1892" s="20"/>
      <c r="GDK1892" s="20"/>
      <c r="GDL1892" s="20"/>
      <c r="GDM1892" s="20"/>
      <c r="GDN1892" s="20"/>
      <c r="GDO1892" s="20"/>
      <c r="GDP1892" s="20"/>
      <c r="GDQ1892" s="20"/>
      <c r="GDR1892" s="20"/>
      <c r="GDS1892" s="20"/>
      <c r="GDT1892" s="20"/>
      <c r="GDU1892" s="20"/>
      <c r="GDV1892" s="20"/>
      <c r="GDW1892" s="20"/>
      <c r="GDX1892" s="20"/>
      <c r="GDY1892" s="20"/>
      <c r="GDZ1892" s="20"/>
      <c r="GEA1892" s="20"/>
      <c r="GEB1892" s="20"/>
      <c r="GEC1892" s="20"/>
      <c r="GED1892" s="20"/>
      <c r="GEE1892" s="20"/>
      <c r="GEF1892" s="20"/>
      <c r="GEG1892" s="20"/>
      <c r="GEH1892" s="20"/>
      <c r="GEI1892" s="20"/>
      <c r="GEJ1892" s="20"/>
      <c r="GEK1892" s="20"/>
      <c r="GEL1892" s="20"/>
      <c r="GEM1892" s="20"/>
      <c r="GEN1892" s="20"/>
      <c r="GEO1892" s="20"/>
      <c r="GEP1892" s="20"/>
      <c r="GEQ1892" s="20"/>
      <c r="GER1892" s="20"/>
      <c r="GES1892" s="20"/>
      <c r="GET1892" s="20"/>
      <c r="GEU1892" s="20"/>
      <c r="GEV1892" s="20"/>
      <c r="GEW1892" s="20"/>
      <c r="GEX1892" s="20"/>
      <c r="GEY1892" s="20"/>
      <c r="GEZ1892" s="20"/>
      <c r="GFA1892" s="20"/>
      <c r="GFB1892" s="20"/>
      <c r="GFC1892" s="20"/>
      <c r="GFD1892" s="20"/>
      <c r="GFE1892" s="20"/>
      <c r="GFF1892" s="20"/>
      <c r="GFG1892" s="20"/>
      <c r="GFH1892" s="20"/>
      <c r="GFI1892" s="20"/>
      <c r="GFJ1892" s="20"/>
      <c r="GFK1892" s="20"/>
      <c r="GFL1892" s="20"/>
      <c r="GFM1892" s="20"/>
      <c r="GFN1892" s="20"/>
      <c r="GFO1892" s="20"/>
      <c r="GFP1892" s="20"/>
      <c r="GFQ1892" s="20"/>
      <c r="GFR1892" s="20"/>
      <c r="GFS1892" s="20"/>
      <c r="GFT1892" s="20"/>
      <c r="GFU1892" s="20"/>
      <c r="GFV1892" s="20"/>
      <c r="GFW1892" s="20"/>
      <c r="GFX1892" s="20"/>
      <c r="GFY1892" s="20"/>
      <c r="GFZ1892" s="20"/>
      <c r="GGA1892" s="20"/>
      <c r="GGB1892" s="20"/>
      <c r="GGC1892" s="20"/>
      <c r="GGD1892" s="20"/>
      <c r="GGE1892" s="20"/>
      <c r="GGF1892" s="20"/>
      <c r="GGG1892" s="20"/>
      <c r="GGH1892" s="20"/>
      <c r="GGI1892" s="20"/>
      <c r="GGJ1892" s="20"/>
      <c r="GGK1892" s="20"/>
      <c r="GGL1892" s="20"/>
      <c r="GGM1892" s="20"/>
      <c r="GGN1892" s="20"/>
      <c r="GGO1892" s="20"/>
      <c r="GGP1892" s="20"/>
      <c r="GGQ1892" s="20"/>
      <c r="GGR1892" s="20"/>
      <c r="GGS1892" s="20"/>
      <c r="GGT1892" s="20"/>
      <c r="GGU1892" s="20"/>
      <c r="GGV1892" s="20"/>
      <c r="GGW1892" s="20"/>
      <c r="GGX1892" s="20"/>
      <c r="GGY1892" s="20"/>
      <c r="GGZ1892" s="20"/>
      <c r="GHA1892" s="20"/>
      <c r="GHB1892" s="20"/>
      <c r="GHC1892" s="20"/>
      <c r="GHD1892" s="20"/>
      <c r="GHE1892" s="20"/>
      <c r="GHF1892" s="20"/>
      <c r="GHG1892" s="20"/>
      <c r="GHH1892" s="20"/>
      <c r="GHI1892" s="20"/>
      <c r="GHJ1892" s="20"/>
      <c r="GHK1892" s="20"/>
      <c r="GHL1892" s="20"/>
      <c r="GHM1892" s="20"/>
      <c r="GHN1892" s="20"/>
      <c r="GHO1892" s="20"/>
      <c r="GHP1892" s="20"/>
      <c r="GHQ1892" s="20"/>
      <c r="GHR1892" s="20"/>
      <c r="GHS1892" s="20"/>
      <c r="GHT1892" s="20"/>
      <c r="GHU1892" s="20"/>
      <c r="GHV1892" s="20"/>
      <c r="GHW1892" s="20"/>
      <c r="GHX1892" s="20"/>
      <c r="GHY1892" s="20"/>
      <c r="GHZ1892" s="20"/>
      <c r="GIA1892" s="20"/>
      <c r="GIB1892" s="20"/>
      <c r="GIC1892" s="20"/>
      <c r="GID1892" s="20"/>
      <c r="GIE1892" s="20"/>
      <c r="GIF1892" s="20"/>
      <c r="GIG1892" s="20"/>
      <c r="GIH1892" s="20"/>
      <c r="GII1892" s="20"/>
      <c r="GIJ1892" s="20"/>
      <c r="GIK1892" s="20"/>
      <c r="GIL1892" s="20"/>
      <c r="GIM1892" s="20"/>
      <c r="GIN1892" s="20"/>
      <c r="GIO1892" s="20"/>
      <c r="GIP1892" s="20"/>
      <c r="GIQ1892" s="20"/>
      <c r="GIR1892" s="20"/>
      <c r="GIS1892" s="20"/>
      <c r="GIT1892" s="20"/>
      <c r="GIU1892" s="20"/>
      <c r="GIV1892" s="20"/>
      <c r="GIW1892" s="20"/>
      <c r="GIX1892" s="20"/>
      <c r="GIY1892" s="20"/>
      <c r="GIZ1892" s="20"/>
      <c r="GJA1892" s="20"/>
      <c r="GJB1892" s="20"/>
      <c r="GJC1892" s="20"/>
      <c r="GJD1892" s="20"/>
      <c r="GJE1892" s="20"/>
      <c r="GJF1892" s="20"/>
      <c r="GJG1892" s="20"/>
      <c r="GJH1892" s="20"/>
      <c r="GJI1892" s="20"/>
      <c r="GJJ1892" s="20"/>
      <c r="GJK1892" s="20"/>
      <c r="GJL1892" s="20"/>
      <c r="GJM1892" s="20"/>
      <c r="GJN1892" s="20"/>
      <c r="GJO1892" s="20"/>
      <c r="GJP1892" s="20"/>
      <c r="GJQ1892" s="20"/>
      <c r="GJR1892" s="20"/>
      <c r="GJS1892" s="20"/>
      <c r="GJT1892" s="20"/>
      <c r="GJU1892" s="20"/>
      <c r="GJV1892" s="20"/>
      <c r="GJW1892" s="20"/>
      <c r="GJX1892" s="20"/>
      <c r="GJY1892" s="20"/>
      <c r="GJZ1892" s="20"/>
      <c r="GKA1892" s="20"/>
      <c r="GKB1892" s="20"/>
      <c r="GKC1892" s="20"/>
      <c r="GKD1892" s="20"/>
      <c r="GKE1892" s="20"/>
      <c r="GKF1892" s="20"/>
      <c r="GKG1892" s="20"/>
      <c r="GKH1892" s="20"/>
      <c r="GKI1892" s="20"/>
      <c r="GKJ1892" s="20"/>
      <c r="GKK1892" s="20"/>
      <c r="GKL1892" s="20"/>
      <c r="GKM1892" s="20"/>
      <c r="GKN1892" s="20"/>
      <c r="GKO1892" s="20"/>
      <c r="GKP1892" s="20"/>
      <c r="GKQ1892" s="20"/>
      <c r="GKR1892" s="20"/>
      <c r="GKS1892" s="20"/>
      <c r="GKT1892" s="20"/>
      <c r="GKU1892" s="20"/>
      <c r="GKV1892" s="20"/>
      <c r="GKW1892" s="20"/>
      <c r="GKX1892" s="20"/>
      <c r="GKY1892" s="20"/>
      <c r="GKZ1892" s="20"/>
      <c r="GLA1892" s="20"/>
      <c r="GLB1892" s="20"/>
      <c r="GLC1892" s="20"/>
      <c r="GLD1892" s="20"/>
      <c r="GLE1892" s="20"/>
      <c r="GLF1892" s="20"/>
      <c r="GLG1892" s="20"/>
      <c r="GLH1892" s="20"/>
      <c r="GLI1892" s="20"/>
      <c r="GLJ1892" s="20"/>
      <c r="GLK1892" s="20"/>
      <c r="GLL1892" s="20"/>
      <c r="GLM1892" s="20"/>
      <c r="GLN1892" s="20"/>
      <c r="GLO1892" s="20"/>
      <c r="GLP1892" s="20"/>
      <c r="GLQ1892" s="20"/>
      <c r="GLR1892" s="20"/>
      <c r="GLS1892" s="20"/>
      <c r="GLT1892" s="20"/>
      <c r="GLU1892" s="20"/>
      <c r="GLV1892" s="20"/>
      <c r="GLW1892" s="20"/>
      <c r="GLX1892" s="20"/>
      <c r="GLY1892" s="20"/>
      <c r="GLZ1892" s="20"/>
      <c r="GMA1892" s="20"/>
      <c r="GMB1892" s="20"/>
      <c r="GMC1892" s="20"/>
      <c r="GMD1892" s="20"/>
      <c r="GME1892" s="20"/>
      <c r="GMF1892" s="20"/>
      <c r="GMG1892" s="20"/>
      <c r="GMH1892" s="20"/>
      <c r="GMI1892" s="20"/>
      <c r="GMJ1892" s="20"/>
      <c r="GMK1892" s="20"/>
      <c r="GML1892" s="20"/>
      <c r="GMM1892" s="20"/>
      <c r="GMN1892" s="20"/>
      <c r="GMO1892" s="20"/>
      <c r="GMP1892" s="20"/>
      <c r="GMQ1892" s="20"/>
      <c r="GMR1892" s="20"/>
      <c r="GMS1892" s="20"/>
      <c r="GMT1892" s="20"/>
      <c r="GMU1892" s="20"/>
      <c r="GMV1892" s="20"/>
      <c r="GMW1892" s="20"/>
      <c r="GMX1892" s="20"/>
      <c r="GMY1892" s="20"/>
      <c r="GMZ1892" s="20"/>
      <c r="GNA1892" s="20"/>
      <c r="GNB1892" s="20"/>
      <c r="GNC1892" s="20"/>
      <c r="GND1892" s="20"/>
      <c r="GNE1892" s="20"/>
      <c r="GNF1892" s="20"/>
      <c r="GNG1892" s="20"/>
      <c r="GNH1892" s="20"/>
      <c r="GNI1892" s="20"/>
      <c r="GNJ1892" s="20"/>
      <c r="GNK1892" s="20"/>
      <c r="GNL1892" s="20"/>
      <c r="GNM1892" s="20"/>
      <c r="GNN1892" s="20"/>
      <c r="GNO1892" s="20"/>
      <c r="GNP1892" s="20"/>
      <c r="GNQ1892" s="20"/>
      <c r="GNR1892" s="20"/>
      <c r="GNS1892" s="20"/>
      <c r="GNT1892" s="20"/>
      <c r="GNU1892" s="20"/>
      <c r="GNV1892" s="20"/>
      <c r="GNW1892" s="20"/>
      <c r="GNX1892" s="20"/>
      <c r="GNY1892" s="20"/>
      <c r="GNZ1892" s="20"/>
      <c r="GOA1892" s="20"/>
      <c r="GOB1892" s="20"/>
      <c r="GOC1892" s="20"/>
      <c r="GOD1892" s="20"/>
      <c r="GOE1892" s="20"/>
      <c r="GOF1892" s="20"/>
      <c r="GOG1892" s="20"/>
      <c r="GOH1892" s="20"/>
      <c r="GOI1892" s="20"/>
      <c r="GOJ1892" s="20"/>
      <c r="GOK1892" s="20"/>
      <c r="GOL1892" s="20"/>
      <c r="GOM1892" s="20"/>
      <c r="GON1892" s="20"/>
      <c r="GOO1892" s="20"/>
      <c r="GOP1892" s="20"/>
      <c r="GOQ1892" s="20"/>
      <c r="GOR1892" s="20"/>
      <c r="GOS1892" s="20"/>
      <c r="GOT1892" s="20"/>
      <c r="GOU1892" s="20"/>
      <c r="GOV1892" s="20"/>
      <c r="GOW1892" s="20"/>
      <c r="GOX1892" s="20"/>
      <c r="GOY1892" s="20"/>
      <c r="GOZ1892" s="20"/>
      <c r="GPA1892" s="20"/>
      <c r="GPB1892" s="20"/>
      <c r="GPC1892" s="20"/>
      <c r="GPD1892" s="20"/>
      <c r="GPE1892" s="20"/>
      <c r="GPF1892" s="20"/>
      <c r="GPG1892" s="20"/>
      <c r="GPH1892" s="20"/>
      <c r="GPI1892" s="20"/>
      <c r="GPJ1892" s="20"/>
      <c r="GPK1892" s="20"/>
      <c r="GPL1892" s="20"/>
      <c r="GPM1892" s="20"/>
      <c r="GPN1892" s="20"/>
      <c r="GPO1892" s="20"/>
      <c r="GPP1892" s="20"/>
      <c r="GPQ1892" s="20"/>
      <c r="GPR1892" s="20"/>
      <c r="GPS1892" s="20"/>
      <c r="GPT1892" s="20"/>
      <c r="GPU1892" s="20"/>
      <c r="GPV1892" s="20"/>
      <c r="GPW1892" s="20"/>
      <c r="GPX1892" s="20"/>
      <c r="GPY1892" s="20"/>
      <c r="GPZ1892" s="20"/>
      <c r="GQA1892" s="20"/>
      <c r="GQB1892" s="20"/>
      <c r="GQC1892" s="20"/>
      <c r="GQD1892" s="20"/>
      <c r="GQE1892" s="20"/>
      <c r="GQF1892" s="20"/>
      <c r="GQG1892" s="20"/>
      <c r="GQH1892" s="20"/>
      <c r="GQI1892" s="20"/>
      <c r="GQJ1892" s="20"/>
      <c r="GQK1892" s="20"/>
      <c r="GQL1892" s="20"/>
      <c r="GQM1892" s="20"/>
      <c r="GQN1892" s="20"/>
      <c r="GQO1892" s="20"/>
      <c r="GQP1892" s="20"/>
      <c r="GQQ1892" s="20"/>
      <c r="GQR1892" s="20"/>
      <c r="GQS1892" s="20"/>
      <c r="GQT1892" s="20"/>
      <c r="GQU1892" s="20"/>
      <c r="GQV1892" s="20"/>
      <c r="GQW1892" s="20"/>
      <c r="GQX1892" s="20"/>
      <c r="GQY1892" s="20"/>
      <c r="GQZ1892" s="20"/>
      <c r="GRA1892" s="20"/>
      <c r="GRB1892" s="20"/>
      <c r="GRC1892" s="20"/>
      <c r="GRD1892" s="20"/>
      <c r="GRE1892" s="20"/>
      <c r="GRF1892" s="20"/>
      <c r="GRG1892" s="20"/>
      <c r="GRH1892" s="20"/>
      <c r="GRI1892" s="20"/>
      <c r="GRJ1892" s="20"/>
      <c r="GRK1892" s="20"/>
      <c r="GRL1892" s="20"/>
      <c r="GRM1892" s="20"/>
      <c r="GRN1892" s="20"/>
      <c r="GRO1892" s="20"/>
      <c r="GRP1892" s="20"/>
      <c r="GRQ1892" s="20"/>
      <c r="GRR1892" s="20"/>
      <c r="GRS1892" s="20"/>
      <c r="GRT1892" s="20"/>
      <c r="GRU1892" s="20"/>
      <c r="GRV1892" s="20"/>
      <c r="GRW1892" s="20"/>
      <c r="GRX1892" s="20"/>
      <c r="GRY1892" s="20"/>
      <c r="GRZ1892" s="20"/>
      <c r="GSA1892" s="20"/>
      <c r="GSB1892" s="20"/>
      <c r="GSC1892" s="20"/>
      <c r="GSD1892" s="20"/>
      <c r="GSE1892" s="20"/>
      <c r="GSF1892" s="20"/>
      <c r="GSG1892" s="20"/>
      <c r="GSH1892" s="20"/>
      <c r="GSI1892" s="20"/>
      <c r="GSJ1892" s="20"/>
      <c r="GSK1892" s="20"/>
      <c r="GSL1892" s="20"/>
      <c r="GSM1892" s="20"/>
      <c r="GSN1892" s="20"/>
      <c r="GSO1892" s="20"/>
      <c r="GSP1892" s="20"/>
      <c r="GSQ1892" s="20"/>
      <c r="GSR1892" s="20"/>
      <c r="GSS1892" s="20"/>
      <c r="GST1892" s="20"/>
      <c r="GSU1892" s="20"/>
      <c r="GSV1892" s="20"/>
      <c r="GSW1892" s="20"/>
      <c r="GSX1892" s="20"/>
      <c r="GSY1892" s="20"/>
      <c r="GSZ1892" s="20"/>
      <c r="GTA1892" s="20"/>
      <c r="GTB1892" s="20"/>
      <c r="GTC1892" s="20"/>
      <c r="GTD1892" s="20"/>
      <c r="GTE1892" s="20"/>
      <c r="GTF1892" s="20"/>
      <c r="GTG1892" s="20"/>
      <c r="GTH1892" s="20"/>
      <c r="GTI1892" s="20"/>
      <c r="GTJ1892" s="20"/>
      <c r="GTK1892" s="20"/>
      <c r="GTL1892" s="20"/>
      <c r="GTM1892" s="20"/>
      <c r="GTN1892" s="20"/>
      <c r="GTO1892" s="20"/>
      <c r="GTP1892" s="20"/>
      <c r="GTQ1892" s="20"/>
      <c r="GTR1892" s="20"/>
      <c r="GTS1892" s="20"/>
      <c r="GTT1892" s="20"/>
      <c r="GTU1892" s="20"/>
      <c r="GTV1892" s="20"/>
      <c r="GTW1892" s="20"/>
      <c r="GTX1892" s="20"/>
      <c r="GTY1892" s="20"/>
      <c r="GTZ1892" s="20"/>
      <c r="GUA1892" s="20"/>
      <c r="GUB1892" s="20"/>
      <c r="GUC1892" s="20"/>
      <c r="GUD1892" s="20"/>
      <c r="GUE1892" s="20"/>
      <c r="GUF1892" s="20"/>
      <c r="GUG1892" s="20"/>
      <c r="GUH1892" s="20"/>
      <c r="GUI1892" s="20"/>
      <c r="GUJ1892" s="20"/>
      <c r="GUK1892" s="20"/>
      <c r="GUL1892" s="20"/>
      <c r="GUM1892" s="20"/>
      <c r="GUN1892" s="20"/>
      <c r="GUO1892" s="20"/>
      <c r="GUP1892" s="20"/>
      <c r="GUQ1892" s="20"/>
      <c r="GUR1892" s="20"/>
      <c r="GUS1892" s="20"/>
      <c r="GUT1892" s="20"/>
      <c r="GUU1892" s="20"/>
      <c r="GUV1892" s="20"/>
      <c r="GUW1892" s="20"/>
      <c r="GUX1892" s="20"/>
      <c r="GUY1892" s="20"/>
      <c r="GUZ1892" s="20"/>
      <c r="GVA1892" s="20"/>
      <c r="GVB1892" s="20"/>
      <c r="GVC1892" s="20"/>
      <c r="GVD1892" s="20"/>
      <c r="GVE1892" s="20"/>
      <c r="GVF1892" s="20"/>
      <c r="GVG1892" s="20"/>
      <c r="GVH1892" s="20"/>
      <c r="GVI1892" s="20"/>
      <c r="GVJ1892" s="20"/>
      <c r="GVK1892" s="20"/>
      <c r="GVL1892" s="20"/>
      <c r="GVM1892" s="20"/>
      <c r="GVN1892" s="20"/>
      <c r="GVO1892" s="20"/>
      <c r="GVP1892" s="20"/>
      <c r="GVQ1892" s="20"/>
      <c r="GVR1892" s="20"/>
      <c r="GVS1892" s="20"/>
      <c r="GVT1892" s="20"/>
      <c r="GVU1892" s="20"/>
      <c r="GVV1892" s="20"/>
      <c r="GVW1892" s="20"/>
      <c r="GVX1892" s="20"/>
      <c r="GVY1892" s="20"/>
      <c r="GVZ1892" s="20"/>
      <c r="GWA1892" s="20"/>
      <c r="GWB1892" s="20"/>
      <c r="GWC1892" s="20"/>
      <c r="GWD1892" s="20"/>
      <c r="GWE1892" s="20"/>
      <c r="GWF1892" s="20"/>
      <c r="GWG1892" s="20"/>
      <c r="GWH1892" s="20"/>
      <c r="GWI1892" s="20"/>
      <c r="GWJ1892" s="20"/>
      <c r="GWK1892" s="20"/>
      <c r="GWL1892" s="20"/>
      <c r="GWM1892" s="20"/>
      <c r="GWN1892" s="20"/>
      <c r="GWO1892" s="20"/>
      <c r="GWP1892" s="20"/>
      <c r="GWQ1892" s="20"/>
      <c r="GWR1892" s="20"/>
      <c r="GWS1892" s="20"/>
      <c r="GWT1892" s="20"/>
      <c r="GWU1892" s="20"/>
      <c r="GWV1892" s="20"/>
      <c r="GWW1892" s="20"/>
      <c r="GWX1892" s="20"/>
      <c r="GWY1892" s="20"/>
      <c r="GWZ1892" s="20"/>
      <c r="GXA1892" s="20"/>
      <c r="GXB1892" s="20"/>
      <c r="GXC1892" s="20"/>
      <c r="GXD1892" s="20"/>
      <c r="GXE1892" s="20"/>
      <c r="GXF1892" s="20"/>
      <c r="GXG1892" s="20"/>
      <c r="GXH1892" s="20"/>
      <c r="GXI1892" s="20"/>
      <c r="GXJ1892" s="20"/>
      <c r="GXK1892" s="20"/>
      <c r="GXL1892" s="20"/>
      <c r="GXM1892" s="20"/>
      <c r="GXN1892" s="20"/>
      <c r="GXO1892" s="20"/>
      <c r="GXP1892" s="20"/>
      <c r="GXQ1892" s="20"/>
      <c r="GXR1892" s="20"/>
      <c r="GXS1892" s="20"/>
      <c r="GXT1892" s="20"/>
      <c r="GXU1892" s="20"/>
      <c r="GXV1892" s="20"/>
      <c r="GXW1892" s="20"/>
      <c r="GXX1892" s="20"/>
      <c r="GXY1892" s="20"/>
      <c r="GXZ1892" s="20"/>
      <c r="GYA1892" s="20"/>
      <c r="GYB1892" s="20"/>
      <c r="GYC1892" s="20"/>
      <c r="GYD1892" s="20"/>
      <c r="GYE1892" s="20"/>
      <c r="GYF1892" s="20"/>
      <c r="GYG1892" s="20"/>
      <c r="GYH1892" s="20"/>
      <c r="GYI1892" s="20"/>
      <c r="GYJ1892" s="20"/>
      <c r="GYK1892" s="20"/>
      <c r="GYL1892" s="20"/>
      <c r="GYM1892" s="20"/>
      <c r="GYN1892" s="20"/>
      <c r="GYO1892" s="20"/>
      <c r="GYP1892" s="20"/>
      <c r="GYQ1892" s="20"/>
      <c r="GYR1892" s="20"/>
      <c r="GYS1892" s="20"/>
      <c r="GYT1892" s="20"/>
      <c r="GYU1892" s="20"/>
      <c r="GYV1892" s="20"/>
      <c r="GYW1892" s="20"/>
      <c r="GYX1892" s="20"/>
      <c r="GYY1892" s="20"/>
      <c r="GYZ1892" s="20"/>
      <c r="GZA1892" s="20"/>
      <c r="GZB1892" s="20"/>
      <c r="GZC1892" s="20"/>
      <c r="GZD1892" s="20"/>
      <c r="GZE1892" s="20"/>
      <c r="GZF1892" s="20"/>
      <c r="GZG1892" s="20"/>
      <c r="GZH1892" s="20"/>
      <c r="GZI1892" s="20"/>
      <c r="GZJ1892" s="20"/>
      <c r="GZK1892" s="20"/>
      <c r="GZL1892" s="20"/>
      <c r="GZM1892" s="20"/>
      <c r="GZN1892" s="20"/>
      <c r="GZO1892" s="20"/>
      <c r="GZP1892" s="20"/>
      <c r="GZQ1892" s="20"/>
      <c r="GZR1892" s="20"/>
      <c r="GZS1892" s="20"/>
      <c r="GZT1892" s="20"/>
      <c r="GZU1892" s="20"/>
      <c r="GZV1892" s="20"/>
      <c r="GZW1892" s="20"/>
      <c r="GZX1892" s="20"/>
      <c r="GZY1892" s="20"/>
      <c r="GZZ1892" s="20"/>
      <c r="HAA1892" s="20"/>
      <c r="HAB1892" s="20"/>
      <c r="HAC1892" s="20"/>
      <c r="HAD1892" s="20"/>
      <c r="HAE1892" s="20"/>
      <c r="HAF1892" s="20"/>
      <c r="HAG1892" s="20"/>
      <c r="HAH1892" s="20"/>
      <c r="HAI1892" s="20"/>
      <c r="HAJ1892" s="20"/>
      <c r="HAK1892" s="20"/>
      <c r="HAL1892" s="20"/>
      <c r="HAM1892" s="20"/>
      <c r="HAN1892" s="20"/>
      <c r="HAO1892" s="20"/>
      <c r="HAP1892" s="20"/>
      <c r="HAQ1892" s="20"/>
      <c r="HAR1892" s="20"/>
      <c r="HAS1892" s="20"/>
      <c r="HAT1892" s="20"/>
      <c r="HAU1892" s="20"/>
      <c r="HAV1892" s="20"/>
      <c r="HAW1892" s="20"/>
      <c r="HAX1892" s="20"/>
      <c r="HAY1892" s="20"/>
      <c r="HAZ1892" s="20"/>
      <c r="HBA1892" s="20"/>
      <c r="HBB1892" s="20"/>
      <c r="HBC1892" s="20"/>
      <c r="HBD1892" s="20"/>
      <c r="HBE1892" s="20"/>
      <c r="HBF1892" s="20"/>
      <c r="HBG1892" s="20"/>
      <c r="HBH1892" s="20"/>
      <c r="HBI1892" s="20"/>
      <c r="HBJ1892" s="20"/>
      <c r="HBK1892" s="20"/>
      <c r="HBL1892" s="20"/>
      <c r="HBM1892" s="20"/>
      <c r="HBN1892" s="20"/>
      <c r="HBO1892" s="20"/>
      <c r="HBP1892" s="20"/>
      <c r="HBQ1892" s="20"/>
      <c r="HBR1892" s="20"/>
      <c r="HBS1892" s="20"/>
      <c r="HBT1892" s="20"/>
      <c r="HBU1892" s="20"/>
      <c r="HBV1892" s="20"/>
      <c r="HBW1892" s="20"/>
      <c r="HBX1892" s="20"/>
      <c r="HBY1892" s="20"/>
      <c r="HBZ1892" s="20"/>
      <c r="HCA1892" s="20"/>
      <c r="HCB1892" s="20"/>
      <c r="HCC1892" s="20"/>
      <c r="HCD1892" s="20"/>
      <c r="HCE1892" s="20"/>
      <c r="HCF1892" s="20"/>
      <c r="HCG1892" s="20"/>
      <c r="HCH1892" s="20"/>
      <c r="HCI1892" s="20"/>
      <c r="HCJ1892" s="20"/>
      <c r="HCK1892" s="20"/>
      <c r="HCL1892" s="20"/>
      <c r="HCM1892" s="20"/>
      <c r="HCN1892" s="20"/>
      <c r="HCO1892" s="20"/>
      <c r="HCP1892" s="20"/>
      <c r="HCQ1892" s="20"/>
      <c r="HCR1892" s="20"/>
      <c r="HCS1892" s="20"/>
      <c r="HCT1892" s="20"/>
      <c r="HCU1892" s="20"/>
      <c r="HCV1892" s="20"/>
      <c r="HCW1892" s="20"/>
      <c r="HCX1892" s="20"/>
      <c r="HCY1892" s="20"/>
      <c r="HCZ1892" s="20"/>
      <c r="HDA1892" s="20"/>
      <c r="HDB1892" s="20"/>
      <c r="HDC1892" s="20"/>
      <c r="HDD1892" s="20"/>
      <c r="HDE1892" s="20"/>
      <c r="HDF1892" s="20"/>
      <c r="HDG1892" s="20"/>
      <c r="HDH1892" s="20"/>
      <c r="HDI1892" s="20"/>
      <c r="HDJ1892" s="20"/>
      <c r="HDK1892" s="20"/>
      <c r="HDL1892" s="20"/>
      <c r="HDM1892" s="20"/>
      <c r="HDN1892" s="20"/>
      <c r="HDO1892" s="20"/>
      <c r="HDP1892" s="20"/>
      <c r="HDQ1892" s="20"/>
      <c r="HDR1892" s="20"/>
      <c r="HDS1892" s="20"/>
      <c r="HDT1892" s="20"/>
      <c r="HDU1892" s="20"/>
      <c r="HDV1892" s="20"/>
      <c r="HDW1892" s="20"/>
      <c r="HDX1892" s="20"/>
      <c r="HDY1892" s="20"/>
      <c r="HDZ1892" s="20"/>
      <c r="HEA1892" s="20"/>
      <c r="HEB1892" s="20"/>
      <c r="HEC1892" s="20"/>
      <c r="HED1892" s="20"/>
      <c r="HEE1892" s="20"/>
      <c r="HEF1892" s="20"/>
      <c r="HEG1892" s="20"/>
      <c r="HEH1892" s="20"/>
      <c r="HEI1892" s="20"/>
      <c r="HEJ1892" s="20"/>
      <c r="HEK1892" s="20"/>
      <c r="HEL1892" s="20"/>
      <c r="HEM1892" s="20"/>
      <c r="HEN1892" s="20"/>
      <c r="HEO1892" s="20"/>
      <c r="HEP1892" s="20"/>
      <c r="HEQ1892" s="20"/>
      <c r="HER1892" s="20"/>
      <c r="HES1892" s="20"/>
      <c r="HET1892" s="20"/>
      <c r="HEU1892" s="20"/>
      <c r="HEV1892" s="20"/>
      <c r="HEW1892" s="20"/>
      <c r="HEX1892" s="20"/>
      <c r="HEY1892" s="20"/>
      <c r="HEZ1892" s="20"/>
      <c r="HFA1892" s="20"/>
      <c r="HFB1892" s="20"/>
      <c r="HFC1892" s="20"/>
      <c r="HFD1892" s="20"/>
      <c r="HFE1892" s="20"/>
      <c r="HFF1892" s="20"/>
      <c r="HFG1892" s="20"/>
      <c r="HFH1892" s="20"/>
      <c r="HFI1892" s="20"/>
      <c r="HFJ1892" s="20"/>
      <c r="HFK1892" s="20"/>
      <c r="HFL1892" s="20"/>
      <c r="HFM1892" s="20"/>
      <c r="HFN1892" s="20"/>
      <c r="HFO1892" s="20"/>
      <c r="HFP1892" s="20"/>
      <c r="HFQ1892" s="20"/>
      <c r="HFR1892" s="20"/>
      <c r="HFS1892" s="20"/>
      <c r="HFT1892" s="20"/>
      <c r="HFU1892" s="20"/>
      <c r="HFV1892" s="20"/>
      <c r="HFW1892" s="20"/>
      <c r="HFX1892" s="20"/>
      <c r="HFY1892" s="20"/>
      <c r="HFZ1892" s="20"/>
      <c r="HGA1892" s="20"/>
      <c r="HGB1892" s="20"/>
      <c r="HGC1892" s="20"/>
      <c r="HGD1892" s="20"/>
      <c r="HGE1892" s="20"/>
      <c r="HGF1892" s="20"/>
      <c r="HGG1892" s="20"/>
      <c r="HGH1892" s="20"/>
      <c r="HGI1892" s="20"/>
      <c r="HGJ1892" s="20"/>
      <c r="HGK1892" s="20"/>
      <c r="HGL1892" s="20"/>
      <c r="HGM1892" s="20"/>
      <c r="HGN1892" s="20"/>
      <c r="HGO1892" s="20"/>
      <c r="HGP1892" s="20"/>
      <c r="HGQ1892" s="20"/>
      <c r="HGR1892" s="20"/>
      <c r="HGS1892" s="20"/>
      <c r="HGT1892" s="20"/>
      <c r="HGU1892" s="20"/>
      <c r="HGV1892" s="20"/>
      <c r="HGW1892" s="20"/>
      <c r="HGX1892" s="20"/>
      <c r="HGY1892" s="20"/>
      <c r="HGZ1892" s="20"/>
      <c r="HHA1892" s="20"/>
      <c r="HHB1892" s="20"/>
      <c r="HHC1892" s="20"/>
      <c r="HHD1892" s="20"/>
      <c r="HHE1892" s="20"/>
      <c r="HHF1892" s="20"/>
      <c r="HHG1892" s="20"/>
      <c r="HHH1892" s="20"/>
      <c r="HHI1892" s="20"/>
      <c r="HHJ1892" s="20"/>
      <c r="HHK1892" s="20"/>
      <c r="HHL1892" s="20"/>
      <c r="HHM1892" s="20"/>
      <c r="HHN1892" s="20"/>
      <c r="HHO1892" s="20"/>
      <c r="HHP1892" s="20"/>
      <c r="HHQ1892" s="20"/>
      <c r="HHR1892" s="20"/>
      <c r="HHS1892" s="20"/>
      <c r="HHT1892" s="20"/>
      <c r="HHU1892" s="20"/>
      <c r="HHV1892" s="20"/>
      <c r="HHW1892" s="20"/>
      <c r="HHX1892" s="20"/>
      <c r="HHY1892" s="20"/>
      <c r="HHZ1892" s="20"/>
      <c r="HIA1892" s="20"/>
      <c r="HIB1892" s="20"/>
      <c r="HIC1892" s="20"/>
      <c r="HID1892" s="20"/>
      <c r="HIE1892" s="20"/>
      <c r="HIF1892" s="20"/>
      <c r="HIG1892" s="20"/>
      <c r="HIH1892" s="20"/>
      <c r="HII1892" s="20"/>
      <c r="HIJ1892" s="20"/>
      <c r="HIK1892" s="20"/>
      <c r="HIL1892" s="20"/>
      <c r="HIM1892" s="20"/>
      <c r="HIN1892" s="20"/>
      <c r="HIO1892" s="20"/>
      <c r="HIP1892" s="20"/>
      <c r="HIQ1892" s="20"/>
      <c r="HIR1892" s="20"/>
      <c r="HIS1892" s="20"/>
      <c r="HIT1892" s="20"/>
      <c r="HIU1892" s="20"/>
      <c r="HIV1892" s="20"/>
      <c r="HIW1892" s="20"/>
      <c r="HIX1892" s="20"/>
      <c r="HIY1892" s="20"/>
      <c r="HIZ1892" s="20"/>
      <c r="HJA1892" s="20"/>
      <c r="HJB1892" s="20"/>
      <c r="HJC1892" s="20"/>
      <c r="HJD1892" s="20"/>
      <c r="HJE1892" s="20"/>
      <c r="HJF1892" s="20"/>
      <c r="HJG1892" s="20"/>
      <c r="HJH1892" s="20"/>
      <c r="HJI1892" s="20"/>
      <c r="HJJ1892" s="20"/>
      <c r="HJK1892" s="20"/>
      <c r="HJL1892" s="20"/>
      <c r="HJM1892" s="20"/>
      <c r="HJN1892" s="20"/>
      <c r="HJO1892" s="20"/>
      <c r="HJP1892" s="20"/>
      <c r="HJQ1892" s="20"/>
      <c r="HJR1892" s="20"/>
      <c r="HJS1892" s="20"/>
      <c r="HJT1892" s="20"/>
      <c r="HJU1892" s="20"/>
      <c r="HJV1892" s="20"/>
      <c r="HJW1892" s="20"/>
      <c r="HJX1892" s="20"/>
      <c r="HJY1892" s="20"/>
      <c r="HJZ1892" s="20"/>
      <c r="HKA1892" s="20"/>
      <c r="HKB1892" s="20"/>
      <c r="HKC1892" s="20"/>
      <c r="HKD1892" s="20"/>
      <c r="HKE1892" s="20"/>
      <c r="HKF1892" s="20"/>
      <c r="HKG1892" s="20"/>
      <c r="HKH1892" s="20"/>
      <c r="HKI1892" s="20"/>
      <c r="HKJ1892" s="20"/>
      <c r="HKK1892" s="20"/>
      <c r="HKL1892" s="20"/>
      <c r="HKM1892" s="20"/>
      <c r="HKN1892" s="20"/>
      <c r="HKO1892" s="20"/>
      <c r="HKP1892" s="20"/>
      <c r="HKQ1892" s="20"/>
      <c r="HKR1892" s="20"/>
      <c r="HKS1892" s="20"/>
      <c r="HKT1892" s="20"/>
      <c r="HKU1892" s="20"/>
      <c r="HKV1892" s="20"/>
      <c r="HKW1892" s="20"/>
      <c r="HKX1892" s="20"/>
      <c r="HKY1892" s="20"/>
      <c r="HKZ1892" s="20"/>
      <c r="HLA1892" s="20"/>
      <c r="HLB1892" s="20"/>
      <c r="HLC1892" s="20"/>
      <c r="HLD1892" s="20"/>
      <c r="HLE1892" s="20"/>
      <c r="HLF1892" s="20"/>
      <c r="HLG1892" s="20"/>
      <c r="HLH1892" s="20"/>
      <c r="HLI1892" s="20"/>
      <c r="HLJ1892" s="20"/>
      <c r="HLK1892" s="20"/>
      <c r="HLL1892" s="20"/>
      <c r="HLM1892" s="20"/>
      <c r="HLN1892" s="20"/>
      <c r="HLO1892" s="20"/>
      <c r="HLP1892" s="20"/>
      <c r="HLQ1892" s="20"/>
      <c r="HLR1892" s="20"/>
      <c r="HLS1892" s="20"/>
      <c r="HLT1892" s="20"/>
      <c r="HLU1892" s="20"/>
      <c r="HLV1892" s="20"/>
      <c r="HLW1892" s="20"/>
      <c r="HLX1892" s="20"/>
      <c r="HLY1892" s="20"/>
      <c r="HLZ1892" s="20"/>
      <c r="HMA1892" s="20"/>
      <c r="HMB1892" s="20"/>
      <c r="HMC1892" s="20"/>
      <c r="HMD1892" s="20"/>
      <c r="HME1892" s="20"/>
      <c r="HMF1892" s="20"/>
      <c r="HMG1892" s="20"/>
      <c r="HMH1892" s="20"/>
      <c r="HMI1892" s="20"/>
      <c r="HMJ1892" s="20"/>
      <c r="HMK1892" s="20"/>
      <c r="HML1892" s="20"/>
      <c r="HMM1892" s="20"/>
      <c r="HMN1892" s="20"/>
      <c r="HMO1892" s="20"/>
      <c r="HMP1892" s="20"/>
      <c r="HMQ1892" s="20"/>
      <c r="HMR1892" s="20"/>
      <c r="HMS1892" s="20"/>
      <c r="HMT1892" s="20"/>
      <c r="HMU1892" s="20"/>
      <c r="HMV1892" s="20"/>
      <c r="HMW1892" s="20"/>
      <c r="HMX1892" s="20"/>
      <c r="HMY1892" s="20"/>
      <c r="HMZ1892" s="20"/>
      <c r="HNA1892" s="20"/>
      <c r="HNB1892" s="20"/>
      <c r="HNC1892" s="20"/>
      <c r="HND1892" s="20"/>
      <c r="HNE1892" s="20"/>
      <c r="HNF1892" s="20"/>
      <c r="HNG1892" s="20"/>
      <c r="HNH1892" s="20"/>
      <c r="HNI1892" s="20"/>
      <c r="HNJ1892" s="20"/>
      <c r="HNK1892" s="20"/>
      <c r="HNL1892" s="20"/>
      <c r="HNM1892" s="20"/>
      <c r="HNN1892" s="20"/>
      <c r="HNO1892" s="20"/>
      <c r="HNP1892" s="20"/>
      <c r="HNQ1892" s="20"/>
      <c r="HNR1892" s="20"/>
      <c r="HNS1892" s="20"/>
      <c r="HNT1892" s="20"/>
      <c r="HNU1892" s="20"/>
      <c r="HNV1892" s="20"/>
      <c r="HNW1892" s="20"/>
      <c r="HNX1892" s="20"/>
      <c r="HNY1892" s="20"/>
      <c r="HNZ1892" s="20"/>
      <c r="HOA1892" s="20"/>
      <c r="HOB1892" s="20"/>
      <c r="HOC1892" s="20"/>
      <c r="HOD1892" s="20"/>
      <c r="HOE1892" s="20"/>
      <c r="HOF1892" s="20"/>
      <c r="HOG1892" s="20"/>
      <c r="HOH1892" s="20"/>
      <c r="HOI1892" s="20"/>
      <c r="HOJ1892" s="20"/>
      <c r="HOK1892" s="20"/>
      <c r="HOL1892" s="20"/>
      <c r="HOM1892" s="20"/>
      <c r="HON1892" s="20"/>
      <c r="HOO1892" s="20"/>
      <c r="HOP1892" s="20"/>
      <c r="HOQ1892" s="20"/>
      <c r="HOR1892" s="20"/>
      <c r="HOS1892" s="20"/>
      <c r="HOT1892" s="20"/>
      <c r="HOU1892" s="20"/>
      <c r="HOV1892" s="20"/>
      <c r="HOW1892" s="20"/>
      <c r="HOX1892" s="20"/>
      <c r="HOY1892" s="20"/>
      <c r="HOZ1892" s="20"/>
      <c r="HPA1892" s="20"/>
      <c r="HPB1892" s="20"/>
      <c r="HPC1892" s="20"/>
      <c r="HPD1892" s="20"/>
      <c r="HPE1892" s="20"/>
      <c r="HPF1892" s="20"/>
      <c r="HPG1892" s="20"/>
      <c r="HPH1892" s="20"/>
      <c r="HPI1892" s="20"/>
      <c r="HPJ1892" s="20"/>
      <c r="HPK1892" s="20"/>
      <c r="HPL1892" s="20"/>
      <c r="HPM1892" s="20"/>
      <c r="HPN1892" s="20"/>
      <c r="HPO1892" s="20"/>
      <c r="HPP1892" s="20"/>
      <c r="HPQ1892" s="20"/>
      <c r="HPR1892" s="20"/>
      <c r="HPS1892" s="20"/>
      <c r="HPT1892" s="20"/>
      <c r="HPU1892" s="20"/>
      <c r="HPV1892" s="20"/>
      <c r="HPW1892" s="20"/>
      <c r="HPX1892" s="20"/>
      <c r="HPY1892" s="20"/>
      <c r="HPZ1892" s="20"/>
      <c r="HQA1892" s="20"/>
      <c r="HQB1892" s="20"/>
      <c r="HQC1892" s="20"/>
      <c r="HQD1892" s="20"/>
      <c r="HQE1892" s="20"/>
      <c r="HQF1892" s="20"/>
      <c r="HQG1892" s="20"/>
      <c r="HQH1892" s="20"/>
      <c r="HQI1892" s="20"/>
      <c r="HQJ1892" s="20"/>
      <c r="HQK1892" s="20"/>
      <c r="HQL1892" s="20"/>
      <c r="HQM1892" s="20"/>
      <c r="HQN1892" s="20"/>
      <c r="HQO1892" s="20"/>
      <c r="HQP1892" s="20"/>
      <c r="HQQ1892" s="20"/>
      <c r="HQR1892" s="20"/>
      <c r="HQS1892" s="20"/>
      <c r="HQT1892" s="20"/>
      <c r="HQU1892" s="20"/>
      <c r="HQV1892" s="20"/>
      <c r="HQW1892" s="20"/>
      <c r="HQX1892" s="20"/>
      <c r="HQY1892" s="20"/>
      <c r="HQZ1892" s="20"/>
      <c r="HRA1892" s="20"/>
      <c r="HRB1892" s="20"/>
      <c r="HRC1892" s="20"/>
      <c r="HRD1892" s="20"/>
      <c r="HRE1892" s="20"/>
      <c r="HRF1892" s="20"/>
      <c r="HRG1892" s="20"/>
      <c r="HRH1892" s="20"/>
      <c r="HRI1892" s="20"/>
      <c r="HRJ1892" s="20"/>
      <c r="HRK1892" s="20"/>
      <c r="HRL1892" s="20"/>
      <c r="HRM1892" s="20"/>
      <c r="HRN1892" s="20"/>
      <c r="HRO1892" s="20"/>
      <c r="HRP1892" s="20"/>
      <c r="HRQ1892" s="20"/>
      <c r="HRR1892" s="20"/>
      <c r="HRS1892" s="20"/>
      <c r="HRT1892" s="20"/>
      <c r="HRU1892" s="20"/>
      <c r="HRV1892" s="20"/>
      <c r="HRW1892" s="20"/>
      <c r="HRX1892" s="20"/>
      <c r="HRY1892" s="20"/>
      <c r="HRZ1892" s="20"/>
      <c r="HSA1892" s="20"/>
      <c r="HSB1892" s="20"/>
      <c r="HSC1892" s="20"/>
      <c r="HSD1892" s="20"/>
      <c r="HSE1892" s="20"/>
      <c r="HSF1892" s="20"/>
      <c r="HSG1892" s="20"/>
      <c r="HSH1892" s="20"/>
      <c r="HSI1892" s="20"/>
      <c r="HSJ1892" s="20"/>
      <c r="HSK1892" s="20"/>
      <c r="HSL1892" s="20"/>
      <c r="HSM1892" s="20"/>
      <c r="HSN1892" s="20"/>
      <c r="HSO1892" s="20"/>
      <c r="HSP1892" s="20"/>
      <c r="HSQ1892" s="20"/>
      <c r="HSR1892" s="20"/>
      <c r="HSS1892" s="20"/>
      <c r="HST1892" s="20"/>
      <c r="HSU1892" s="20"/>
      <c r="HSV1892" s="20"/>
      <c r="HSW1892" s="20"/>
      <c r="HSX1892" s="20"/>
      <c r="HSY1892" s="20"/>
      <c r="HSZ1892" s="20"/>
      <c r="HTA1892" s="20"/>
      <c r="HTB1892" s="20"/>
      <c r="HTC1892" s="20"/>
      <c r="HTD1892" s="20"/>
      <c r="HTE1892" s="20"/>
      <c r="HTF1892" s="20"/>
      <c r="HTG1892" s="20"/>
      <c r="HTH1892" s="20"/>
      <c r="HTI1892" s="20"/>
      <c r="HTJ1892" s="20"/>
      <c r="HTK1892" s="20"/>
      <c r="HTL1892" s="20"/>
      <c r="HTM1892" s="20"/>
      <c r="HTN1892" s="20"/>
      <c r="HTO1892" s="20"/>
      <c r="HTP1892" s="20"/>
      <c r="HTQ1892" s="20"/>
      <c r="HTR1892" s="20"/>
      <c r="HTS1892" s="20"/>
      <c r="HTT1892" s="20"/>
      <c r="HTU1892" s="20"/>
      <c r="HTV1892" s="20"/>
      <c r="HTW1892" s="20"/>
      <c r="HTX1892" s="20"/>
      <c r="HTY1892" s="20"/>
      <c r="HTZ1892" s="20"/>
      <c r="HUA1892" s="20"/>
      <c r="HUB1892" s="20"/>
      <c r="HUC1892" s="20"/>
      <c r="HUD1892" s="20"/>
      <c r="HUE1892" s="20"/>
      <c r="HUF1892" s="20"/>
      <c r="HUG1892" s="20"/>
      <c r="HUH1892" s="20"/>
      <c r="HUI1892" s="20"/>
      <c r="HUJ1892" s="20"/>
      <c r="HUK1892" s="20"/>
      <c r="HUL1892" s="20"/>
      <c r="HUM1892" s="20"/>
      <c r="HUN1892" s="20"/>
      <c r="HUO1892" s="20"/>
      <c r="HUP1892" s="20"/>
      <c r="HUQ1892" s="20"/>
      <c r="HUR1892" s="20"/>
      <c r="HUS1892" s="20"/>
      <c r="HUT1892" s="20"/>
      <c r="HUU1892" s="20"/>
      <c r="HUV1892" s="20"/>
      <c r="HUW1892" s="20"/>
      <c r="HUX1892" s="20"/>
      <c r="HUY1892" s="20"/>
      <c r="HUZ1892" s="20"/>
      <c r="HVA1892" s="20"/>
      <c r="HVB1892" s="20"/>
      <c r="HVC1892" s="20"/>
      <c r="HVD1892" s="20"/>
      <c r="HVE1892" s="20"/>
      <c r="HVF1892" s="20"/>
      <c r="HVG1892" s="20"/>
      <c r="HVH1892" s="20"/>
      <c r="HVI1892" s="20"/>
      <c r="HVJ1892" s="20"/>
      <c r="HVK1892" s="20"/>
      <c r="HVL1892" s="20"/>
      <c r="HVM1892" s="20"/>
      <c r="HVN1892" s="20"/>
      <c r="HVO1892" s="20"/>
      <c r="HVP1892" s="20"/>
      <c r="HVQ1892" s="20"/>
      <c r="HVR1892" s="20"/>
      <c r="HVS1892" s="20"/>
      <c r="HVT1892" s="20"/>
      <c r="HVU1892" s="20"/>
      <c r="HVV1892" s="20"/>
      <c r="HVW1892" s="20"/>
      <c r="HVX1892" s="20"/>
      <c r="HVY1892" s="20"/>
      <c r="HVZ1892" s="20"/>
      <c r="HWA1892" s="20"/>
      <c r="HWB1892" s="20"/>
      <c r="HWC1892" s="20"/>
      <c r="HWD1892" s="20"/>
      <c r="HWE1892" s="20"/>
      <c r="HWF1892" s="20"/>
      <c r="HWG1892" s="20"/>
      <c r="HWH1892" s="20"/>
      <c r="HWI1892" s="20"/>
      <c r="HWJ1892" s="20"/>
      <c r="HWK1892" s="20"/>
      <c r="HWL1892" s="20"/>
      <c r="HWM1892" s="20"/>
      <c r="HWN1892" s="20"/>
      <c r="HWO1892" s="20"/>
      <c r="HWP1892" s="20"/>
      <c r="HWQ1892" s="20"/>
      <c r="HWR1892" s="20"/>
      <c r="HWS1892" s="20"/>
      <c r="HWT1892" s="20"/>
      <c r="HWU1892" s="20"/>
      <c r="HWV1892" s="20"/>
      <c r="HWW1892" s="20"/>
      <c r="HWX1892" s="20"/>
      <c r="HWY1892" s="20"/>
      <c r="HWZ1892" s="20"/>
      <c r="HXA1892" s="20"/>
      <c r="HXB1892" s="20"/>
      <c r="HXC1892" s="20"/>
      <c r="HXD1892" s="20"/>
      <c r="HXE1892" s="20"/>
      <c r="HXF1892" s="20"/>
      <c r="HXG1892" s="20"/>
      <c r="HXH1892" s="20"/>
      <c r="HXI1892" s="20"/>
      <c r="HXJ1892" s="20"/>
      <c r="HXK1892" s="20"/>
      <c r="HXL1892" s="20"/>
      <c r="HXM1892" s="20"/>
      <c r="HXN1892" s="20"/>
      <c r="HXO1892" s="20"/>
      <c r="HXP1892" s="20"/>
      <c r="HXQ1892" s="20"/>
      <c r="HXR1892" s="20"/>
      <c r="HXS1892" s="20"/>
      <c r="HXT1892" s="20"/>
      <c r="HXU1892" s="20"/>
      <c r="HXV1892" s="20"/>
      <c r="HXW1892" s="20"/>
      <c r="HXX1892" s="20"/>
      <c r="HXY1892" s="20"/>
      <c r="HXZ1892" s="20"/>
      <c r="HYA1892" s="20"/>
      <c r="HYB1892" s="20"/>
      <c r="HYC1892" s="20"/>
      <c r="HYD1892" s="20"/>
      <c r="HYE1892" s="20"/>
      <c r="HYF1892" s="20"/>
      <c r="HYG1892" s="20"/>
      <c r="HYH1892" s="20"/>
      <c r="HYI1892" s="20"/>
      <c r="HYJ1892" s="20"/>
      <c r="HYK1892" s="20"/>
      <c r="HYL1892" s="20"/>
      <c r="HYM1892" s="20"/>
      <c r="HYN1892" s="20"/>
      <c r="HYO1892" s="20"/>
      <c r="HYP1892" s="20"/>
      <c r="HYQ1892" s="20"/>
      <c r="HYR1892" s="20"/>
      <c r="HYS1892" s="20"/>
      <c r="HYT1892" s="20"/>
      <c r="HYU1892" s="20"/>
      <c r="HYV1892" s="20"/>
      <c r="HYW1892" s="20"/>
      <c r="HYX1892" s="20"/>
      <c r="HYY1892" s="20"/>
      <c r="HYZ1892" s="20"/>
      <c r="HZA1892" s="20"/>
      <c r="HZB1892" s="20"/>
      <c r="HZC1892" s="20"/>
      <c r="HZD1892" s="20"/>
      <c r="HZE1892" s="20"/>
      <c r="HZF1892" s="20"/>
      <c r="HZG1892" s="20"/>
      <c r="HZH1892" s="20"/>
      <c r="HZI1892" s="20"/>
      <c r="HZJ1892" s="20"/>
      <c r="HZK1892" s="20"/>
      <c r="HZL1892" s="20"/>
      <c r="HZM1892" s="20"/>
      <c r="HZN1892" s="20"/>
      <c r="HZO1892" s="20"/>
      <c r="HZP1892" s="20"/>
      <c r="HZQ1892" s="20"/>
      <c r="HZR1892" s="20"/>
      <c r="HZS1892" s="20"/>
      <c r="HZT1892" s="20"/>
      <c r="HZU1892" s="20"/>
      <c r="HZV1892" s="20"/>
      <c r="HZW1892" s="20"/>
      <c r="HZX1892" s="20"/>
      <c r="HZY1892" s="20"/>
      <c r="HZZ1892" s="20"/>
      <c r="IAA1892" s="20"/>
      <c r="IAB1892" s="20"/>
      <c r="IAC1892" s="20"/>
      <c r="IAD1892" s="20"/>
      <c r="IAE1892" s="20"/>
      <c r="IAF1892" s="20"/>
      <c r="IAG1892" s="20"/>
      <c r="IAH1892" s="20"/>
      <c r="IAI1892" s="20"/>
      <c r="IAJ1892" s="20"/>
      <c r="IAK1892" s="20"/>
      <c r="IAL1892" s="20"/>
      <c r="IAM1892" s="20"/>
      <c r="IAN1892" s="20"/>
      <c r="IAO1892" s="20"/>
      <c r="IAP1892" s="20"/>
      <c r="IAQ1892" s="20"/>
      <c r="IAR1892" s="20"/>
      <c r="IAS1892" s="20"/>
      <c r="IAT1892" s="20"/>
      <c r="IAU1892" s="20"/>
      <c r="IAV1892" s="20"/>
      <c r="IAW1892" s="20"/>
      <c r="IAX1892" s="20"/>
      <c r="IAY1892" s="20"/>
      <c r="IAZ1892" s="20"/>
      <c r="IBA1892" s="20"/>
      <c r="IBB1892" s="20"/>
      <c r="IBC1892" s="20"/>
      <c r="IBD1892" s="20"/>
      <c r="IBE1892" s="20"/>
      <c r="IBF1892" s="20"/>
      <c r="IBG1892" s="20"/>
      <c r="IBH1892" s="20"/>
      <c r="IBI1892" s="20"/>
      <c r="IBJ1892" s="20"/>
      <c r="IBK1892" s="20"/>
      <c r="IBL1892" s="20"/>
      <c r="IBM1892" s="20"/>
      <c r="IBN1892" s="20"/>
      <c r="IBO1892" s="20"/>
      <c r="IBP1892" s="20"/>
      <c r="IBQ1892" s="20"/>
      <c r="IBR1892" s="20"/>
      <c r="IBS1892" s="20"/>
      <c r="IBT1892" s="20"/>
      <c r="IBU1892" s="20"/>
      <c r="IBV1892" s="20"/>
      <c r="IBW1892" s="20"/>
      <c r="IBX1892" s="20"/>
      <c r="IBY1892" s="20"/>
      <c r="IBZ1892" s="20"/>
      <c r="ICA1892" s="20"/>
      <c r="ICB1892" s="20"/>
      <c r="ICC1892" s="20"/>
      <c r="ICD1892" s="20"/>
      <c r="ICE1892" s="20"/>
      <c r="ICF1892" s="20"/>
      <c r="ICG1892" s="20"/>
      <c r="ICH1892" s="20"/>
      <c r="ICI1892" s="20"/>
      <c r="ICJ1892" s="20"/>
      <c r="ICK1892" s="20"/>
      <c r="ICL1892" s="20"/>
      <c r="ICM1892" s="20"/>
      <c r="ICN1892" s="20"/>
      <c r="ICO1892" s="20"/>
      <c r="ICP1892" s="20"/>
      <c r="ICQ1892" s="20"/>
      <c r="ICR1892" s="20"/>
      <c r="ICS1892" s="20"/>
      <c r="ICT1892" s="20"/>
      <c r="ICU1892" s="20"/>
      <c r="ICV1892" s="20"/>
      <c r="ICW1892" s="20"/>
      <c r="ICX1892" s="20"/>
      <c r="ICY1892" s="20"/>
      <c r="ICZ1892" s="20"/>
      <c r="IDA1892" s="20"/>
      <c r="IDB1892" s="20"/>
      <c r="IDC1892" s="20"/>
      <c r="IDD1892" s="20"/>
      <c r="IDE1892" s="20"/>
      <c r="IDF1892" s="20"/>
      <c r="IDG1892" s="20"/>
      <c r="IDH1892" s="20"/>
      <c r="IDI1892" s="20"/>
      <c r="IDJ1892" s="20"/>
      <c r="IDK1892" s="20"/>
      <c r="IDL1892" s="20"/>
      <c r="IDM1892" s="20"/>
      <c r="IDN1892" s="20"/>
      <c r="IDO1892" s="20"/>
      <c r="IDP1892" s="20"/>
      <c r="IDQ1892" s="20"/>
      <c r="IDR1892" s="20"/>
      <c r="IDS1892" s="20"/>
      <c r="IDT1892" s="20"/>
      <c r="IDU1892" s="20"/>
      <c r="IDV1892" s="20"/>
      <c r="IDW1892" s="20"/>
      <c r="IDX1892" s="20"/>
      <c r="IDY1892" s="20"/>
      <c r="IDZ1892" s="20"/>
      <c r="IEA1892" s="20"/>
      <c r="IEB1892" s="20"/>
      <c r="IEC1892" s="20"/>
      <c r="IED1892" s="20"/>
      <c r="IEE1892" s="20"/>
      <c r="IEF1892" s="20"/>
      <c r="IEG1892" s="20"/>
      <c r="IEH1892" s="20"/>
      <c r="IEI1892" s="20"/>
      <c r="IEJ1892" s="20"/>
      <c r="IEK1892" s="20"/>
      <c r="IEL1892" s="20"/>
      <c r="IEM1892" s="20"/>
      <c r="IEN1892" s="20"/>
      <c r="IEO1892" s="20"/>
      <c r="IEP1892" s="20"/>
      <c r="IEQ1892" s="20"/>
      <c r="IER1892" s="20"/>
      <c r="IES1892" s="20"/>
      <c r="IET1892" s="20"/>
      <c r="IEU1892" s="20"/>
      <c r="IEV1892" s="20"/>
      <c r="IEW1892" s="20"/>
      <c r="IEX1892" s="20"/>
      <c r="IEY1892" s="20"/>
      <c r="IEZ1892" s="20"/>
      <c r="IFA1892" s="20"/>
      <c r="IFB1892" s="20"/>
      <c r="IFC1892" s="20"/>
      <c r="IFD1892" s="20"/>
      <c r="IFE1892" s="20"/>
      <c r="IFF1892" s="20"/>
      <c r="IFG1892" s="20"/>
      <c r="IFH1892" s="20"/>
      <c r="IFI1892" s="20"/>
      <c r="IFJ1892" s="20"/>
      <c r="IFK1892" s="20"/>
      <c r="IFL1892" s="20"/>
      <c r="IFM1892" s="20"/>
      <c r="IFN1892" s="20"/>
      <c r="IFO1892" s="20"/>
      <c r="IFP1892" s="20"/>
      <c r="IFQ1892" s="20"/>
      <c r="IFR1892" s="20"/>
      <c r="IFS1892" s="20"/>
      <c r="IFT1892" s="20"/>
      <c r="IFU1892" s="20"/>
      <c r="IFV1892" s="20"/>
      <c r="IFW1892" s="20"/>
      <c r="IFX1892" s="20"/>
      <c r="IFY1892" s="20"/>
      <c r="IFZ1892" s="20"/>
      <c r="IGA1892" s="20"/>
      <c r="IGB1892" s="20"/>
      <c r="IGC1892" s="20"/>
      <c r="IGD1892" s="20"/>
      <c r="IGE1892" s="20"/>
      <c r="IGF1892" s="20"/>
      <c r="IGG1892" s="20"/>
      <c r="IGH1892" s="20"/>
      <c r="IGI1892" s="20"/>
      <c r="IGJ1892" s="20"/>
      <c r="IGK1892" s="20"/>
      <c r="IGL1892" s="20"/>
      <c r="IGM1892" s="20"/>
      <c r="IGN1892" s="20"/>
      <c r="IGO1892" s="20"/>
      <c r="IGP1892" s="20"/>
      <c r="IGQ1892" s="20"/>
      <c r="IGR1892" s="20"/>
      <c r="IGS1892" s="20"/>
      <c r="IGT1892" s="20"/>
      <c r="IGU1892" s="20"/>
      <c r="IGV1892" s="20"/>
      <c r="IGW1892" s="20"/>
      <c r="IGX1892" s="20"/>
      <c r="IGY1892" s="20"/>
      <c r="IGZ1892" s="20"/>
      <c r="IHA1892" s="20"/>
      <c r="IHB1892" s="20"/>
      <c r="IHC1892" s="20"/>
      <c r="IHD1892" s="20"/>
      <c r="IHE1892" s="20"/>
      <c r="IHF1892" s="20"/>
      <c r="IHG1892" s="20"/>
      <c r="IHH1892" s="20"/>
      <c r="IHI1892" s="20"/>
      <c r="IHJ1892" s="20"/>
      <c r="IHK1892" s="20"/>
      <c r="IHL1892" s="20"/>
      <c r="IHM1892" s="20"/>
      <c r="IHN1892" s="20"/>
      <c r="IHO1892" s="20"/>
      <c r="IHP1892" s="20"/>
      <c r="IHQ1892" s="20"/>
      <c r="IHR1892" s="20"/>
      <c r="IHS1892" s="20"/>
      <c r="IHT1892" s="20"/>
      <c r="IHU1892" s="20"/>
      <c r="IHV1892" s="20"/>
      <c r="IHW1892" s="20"/>
      <c r="IHX1892" s="20"/>
      <c r="IHY1892" s="20"/>
      <c r="IHZ1892" s="20"/>
      <c r="IIA1892" s="20"/>
      <c r="IIB1892" s="20"/>
      <c r="IIC1892" s="20"/>
      <c r="IID1892" s="20"/>
      <c r="IIE1892" s="20"/>
      <c r="IIF1892" s="20"/>
      <c r="IIG1892" s="20"/>
      <c r="IIH1892" s="20"/>
      <c r="III1892" s="20"/>
      <c r="IIJ1892" s="20"/>
      <c r="IIK1892" s="20"/>
      <c r="IIL1892" s="20"/>
      <c r="IIM1892" s="20"/>
      <c r="IIN1892" s="20"/>
      <c r="IIO1892" s="20"/>
      <c r="IIP1892" s="20"/>
      <c r="IIQ1892" s="20"/>
      <c r="IIR1892" s="20"/>
      <c r="IIS1892" s="20"/>
      <c r="IIT1892" s="20"/>
      <c r="IIU1892" s="20"/>
      <c r="IIV1892" s="20"/>
      <c r="IIW1892" s="20"/>
      <c r="IIX1892" s="20"/>
      <c r="IIY1892" s="20"/>
      <c r="IIZ1892" s="20"/>
      <c r="IJA1892" s="20"/>
      <c r="IJB1892" s="20"/>
      <c r="IJC1892" s="20"/>
      <c r="IJD1892" s="20"/>
      <c r="IJE1892" s="20"/>
      <c r="IJF1892" s="20"/>
      <c r="IJG1892" s="20"/>
      <c r="IJH1892" s="20"/>
      <c r="IJI1892" s="20"/>
      <c r="IJJ1892" s="20"/>
      <c r="IJK1892" s="20"/>
      <c r="IJL1892" s="20"/>
      <c r="IJM1892" s="20"/>
      <c r="IJN1892" s="20"/>
      <c r="IJO1892" s="20"/>
      <c r="IJP1892" s="20"/>
      <c r="IJQ1892" s="20"/>
      <c r="IJR1892" s="20"/>
      <c r="IJS1892" s="20"/>
      <c r="IJT1892" s="20"/>
      <c r="IJU1892" s="20"/>
      <c r="IJV1892" s="20"/>
      <c r="IJW1892" s="20"/>
      <c r="IJX1892" s="20"/>
      <c r="IJY1892" s="20"/>
      <c r="IJZ1892" s="20"/>
      <c r="IKA1892" s="20"/>
      <c r="IKB1892" s="20"/>
      <c r="IKC1892" s="20"/>
      <c r="IKD1892" s="20"/>
      <c r="IKE1892" s="20"/>
      <c r="IKF1892" s="20"/>
      <c r="IKG1892" s="20"/>
      <c r="IKH1892" s="20"/>
      <c r="IKI1892" s="20"/>
      <c r="IKJ1892" s="20"/>
      <c r="IKK1892" s="20"/>
      <c r="IKL1892" s="20"/>
      <c r="IKM1892" s="20"/>
      <c r="IKN1892" s="20"/>
      <c r="IKO1892" s="20"/>
      <c r="IKP1892" s="20"/>
      <c r="IKQ1892" s="20"/>
      <c r="IKR1892" s="20"/>
      <c r="IKS1892" s="20"/>
      <c r="IKT1892" s="20"/>
      <c r="IKU1892" s="20"/>
      <c r="IKV1892" s="20"/>
      <c r="IKW1892" s="20"/>
      <c r="IKX1892" s="20"/>
      <c r="IKY1892" s="20"/>
      <c r="IKZ1892" s="20"/>
      <c r="ILA1892" s="20"/>
      <c r="ILB1892" s="20"/>
      <c r="ILC1892" s="20"/>
      <c r="ILD1892" s="20"/>
      <c r="ILE1892" s="20"/>
      <c r="ILF1892" s="20"/>
      <c r="ILG1892" s="20"/>
      <c r="ILH1892" s="20"/>
      <c r="ILI1892" s="20"/>
      <c r="ILJ1892" s="20"/>
      <c r="ILK1892" s="20"/>
      <c r="ILL1892" s="20"/>
      <c r="ILM1892" s="20"/>
      <c r="ILN1892" s="20"/>
      <c r="ILO1892" s="20"/>
      <c r="ILP1892" s="20"/>
      <c r="ILQ1892" s="20"/>
      <c r="ILR1892" s="20"/>
      <c r="ILS1892" s="20"/>
      <c r="ILT1892" s="20"/>
      <c r="ILU1892" s="20"/>
      <c r="ILV1892" s="20"/>
      <c r="ILW1892" s="20"/>
      <c r="ILX1892" s="20"/>
      <c r="ILY1892" s="20"/>
      <c r="ILZ1892" s="20"/>
      <c r="IMA1892" s="20"/>
      <c r="IMB1892" s="20"/>
      <c r="IMC1892" s="20"/>
      <c r="IMD1892" s="20"/>
      <c r="IME1892" s="20"/>
      <c r="IMF1892" s="20"/>
      <c r="IMG1892" s="20"/>
      <c r="IMH1892" s="20"/>
      <c r="IMI1892" s="20"/>
      <c r="IMJ1892" s="20"/>
      <c r="IMK1892" s="20"/>
      <c r="IML1892" s="20"/>
      <c r="IMM1892" s="20"/>
      <c r="IMN1892" s="20"/>
      <c r="IMO1892" s="20"/>
      <c r="IMP1892" s="20"/>
      <c r="IMQ1892" s="20"/>
      <c r="IMR1892" s="20"/>
      <c r="IMS1892" s="20"/>
      <c r="IMT1892" s="20"/>
      <c r="IMU1892" s="20"/>
      <c r="IMV1892" s="20"/>
      <c r="IMW1892" s="20"/>
      <c r="IMX1892" s="20"/>
      <c r="IMY1892" s="20"/>
      <c r="IMZ1892" s="20"/>
      <c r="INA1892" s="20"/>
      <c r="INB1892" s="20"/>
      <c r="INC1892" s="20"/>
      <c r="IND1892" s="20"/>
      <c r="INE1892" s="20"/>
      <c r="INF1892" s="20"/>
      <c r="ING1892" s="20"/>
      <c r="INH1892" s="20"/>
      <c r="INI1892" s="20"/>
      <c r="INJ1892" s="20"/>
      <c r="INK1892" s="20"/>
      <c r="INL1892" s="20"/>
      <c r="INM1892" s="20"/>
      <c r="INN1892" s="20"/>
      <c r="INO1892" s="20"/>
      <c r="INP1892" s="20"/>
      <c r="INQ1892" s="20"/>
      <c r="INR1892" s="20"/>
      <c r="INS1892" s="20"/>
      <c r="INT1892" s="20"/>
      <c r="INU1892" s="20"/>
      <c r="INV1892" s="20"/>
      <c r="INW1892" s="20"/>
      <c r="INX1892" s="20"/>
      <c r="INY1892" s="20"/>
      <c r="INZ1892" s="20"/>
      <c r="IOA1892" s="20"/>
      <c r="IOB1892" s="20"/>
      <c r="IOC1892" s="20"/>
      <c r="IOD1892" s="20"/>
      <c r="IOE1892" s="20"/>
      <c r="IOF1892" s="20"/>
      <c r="IOG1892" s="20"/>
      <c r="IOH1892" s="20"/>
      <c r="IOI1892" s="20"/>
      <c r="IOJ1892" s="20"/>
      <c r="IOK1892" s="20"/>
      <c r="IOL1892" s="20"/>
      <c r="IOM1892" s="20"/>
      <c r="ION1892" s="20"/>
      <c r="IOO1892" s="20"/>
      <c r="IOP1892" s="20"/>
      <c r="IOQ1892" s="20"/>
      <c r="IOR1892" s="20"/>
      <c r="IOS1892" s="20"/>
      <c r="IOT1892" s="20"/>
      <c r="IOU1892" s="20"/>
      <c r="IOV1892" s="20"/>
      <c r="IOW1892" s="20"/>
      <c r="IOX1892" s="20"/>
      <c r="IOY1892" s="20"/>
      <c r="IOZ1892" s="20"/>
      <c r="IPA1892" s="20"/>
      <c r="IPB1892" s="20"/>
      <c r="IPC1892" s="20"/>
      <c r="IPD1892" s="20"/>
      <c r="IPE1892" s="20"/>
      <c r="IPF1892" s="20"/>
      <c r="IPG1892" s="20"/>
      <c r="IPH1892" s="20"/>
      <c r="IPI1892" s="20"/>
      <c r="IPJ1892" s="20"/>
      <c r="IPK1892" s="20"/>
      <c r="IPL1892" s="20"/>
      <c r="IPM1892" s="20"/>
      <c r="IPN1892" s="20"/>
      <c r="IPO1892" s="20"/>
      <c r="IPP1892" s="20"/>
      <c r="IPQ1892" s="20"/>
      <c r="IPR1892" s="20"/>
      <c r="IPS1892" s="20"/>
      <c r="IPT1892" s="20"/>
      <c r="IPU1892" s="20"/>
      <c r="IPV1892" s="20"/>
      <c r="IPW1892" s="20"/>
      <c r="IPX1892" s="20"/>
      <c r="IPY1892" s="20"/>
      <c r="IPZ1892" s="20"/>
      <c r="IQA1892" s="20"/>
      <c r="IQB1892" s="20"/>
      <c r="IQC1892" s="20"/>
      <c r="IQD1892" s="20"/>
      <c r="IQE1892" s="20"/>
      <c r="IQF1892" s="20"/>
      <c r="IQG1892" s="20"/>
      <c r="IQH1892" s="20"/>
      <c r="IQI1892" s="20"/>
      <c r="IQJ1892" s="20"/>
      <c r="IQK1892" s="20"/>
      <c r="IQL1892" s="20"/>
      <c r="IQM1892" s="20"/>
      <c r="IQN1892" s="20"/>
      <c r="IQO1892" s="20"/>
      <c r="IQP1892" s="20"/>
      <c r="IQQ1892" s="20"/>
      <c r="IQR1892" s="20"/>
      <c r="IQS1892" s="20"/>
      <c r="IQT1892" s="20"/>
      <c r="IQU1892" s="20"/>
      <c r="IQV1892" s="20"/>
      <c r="IQW1892" s="20"/>
      <c r="IQX1892" s="20"/>
      <c r="IQY1892" s="20"/>
      <c r="IQZ1892" s="20"/>
      <c r="IRA1892" s="20"/>
      <c r="IRB1892" s="20"/>
      <c r="IRC1892" s="20"/>
      <c r="IRD1892" s="20"/>
      <c r="IRE1892" s="20"/>
      <c r="IRF1892" s="20"/>
      <c r="IRG1892" s="20"/>
      <c r="IRH1892" s="20"/>
      <c r="IRI1892" s="20"/>
      <c r="IRJ1892" s="20"/>
      <c r="IRK1892" s="20"/>
      <c r="IRL1892" s="20"/>
      <c r="IRM1892" s="20"/>
      <c r="IRN1892" s="20"/>
      <c r="IRO1892" s="20"/>
      <c r="IRP1892" s="20"/>
      <c r="IRQ1892" s="20"/>
      <c r="IRR1892" s="20"/>
      <c r="IRS1892" s="20"/>
      <c r="IRT1892" s="20"/>
      <c r="IRU1892" s="20"/>
      <c r="IRV1892" s="20"/>
      <c r="IRW1892" s="20"/>
      <c r="IRX1892" s="20"/>
      <c r="IRY1892" s="20"/>
      <c r="IRZ1892" s="20"/>
      <c r="ISA1892" s="20"/>
      <c r="ISB1892" s="20"/>
      <c r="ISC1892" s="20"/>
      <c r="ISD1892" s="20"/>
      <c r="ISE1892" s="20"/>
      <c r="ISF1892" s="20"/>
      <c r="ISG1892" s="20"/>
      <c r="ISH1892" s="20"/>
      <c r="ISI1892" s="20"/>
      <c r="ISJ1892" s="20"/>
      <c r="ISK1892" s="20"/>
      <c r="ISL1892" s="20"/>
      <c r="ISM1892" s="20"/>
      <c r="ISN1892" s="20"/>
      <c r="ISO1892" s="20"/>
      <c r="ISP1892" s="20"/>
      <c r="ISQ1892" s="20"/>
      <c r="ISR1892" s="20"/>
      <c r="ISS1892" s="20"/>
      <c r="IST1892" s="20"/>
      <c r="ISU1892" s="20"/>
      <c r="ISV1892" s="20"/>
      <c r="ISW1892" s="20"/>
      <c r="ISX1892" s="20"/>
      <c r="ISY1892" s="20"/>
      <c r="ISZ1892" s="20"/>
      <c r="ITA1892" s="20"/>
      <c r="ITB1892" s="20"/>
      <c r="ITC1892" s="20"/>
      <c r="ITD1892" s="20"/>
      <c r="ITE1892" s="20"/>
      <c r="ITF1892" s="20"/>
      <c r="ITG1892" s="20"/>
      <c r="ITH1892" s="20"/>
      <c r="ITI1892" s="20"/>
      <c r="ITJ1892" s="20"/>
      <c r="ITK1892" s="20"/>
      <c r="ITL1892" s="20"/>
      <c r="ITM1892" s="20"/>
      <c r="ITN1892" s="20"/>
      <c r="ITO1892" s="20"/>
      <c r="ITP1892" s="20"/>
      <c r="ITQ1892" s="20"/>
      <c r="ITR1892" s="20"/>
      <c r="ITS1892" s="20"/>
      <c r="ITT1892" s="20"/>
      <c r="ITU1892" s="20"/>
      <c r="ITV1892" s="20"/>
      <c r="ITW1892" s="20"/>
      <c r="ITX1892" s="20"/>
      <c r="ITY1892" s="20"/>
      <c r="ITZ1892" s="20"/>
      <c r="IUA1892" s="20"/>
      <c r="IUB1892" s="20"/>
      <c r="IUC1892" s="20"/>
      <c r="IUD1892" s="20"/>
      <c r="IUE1892" s="20"/>
      <c r="IUF1892" s="20"/>
      <c r="IUG1892" s="20"/>
      <c r="IUH1892" s="20"/>
      <c r="IUI1892" s="20"/>
      <c r="IUJ1892" s="20"/>
      <c r="IUK1892" s="20"/>
      <c r="IUL1892" s="20"/>
      <c r="IUM1892" s="20"/>
      <c r="IUN1892" s="20"/>
      <c r="IUO1892" s="20"/>
      <c r="IUP1892" s="20"/>
      <c r="IUQ1892" s="20"/>
      <c r="IUR1892" s="20"/>
      <c r="IUS1892" s="20"/>
      <c r="IUT1892" s="20"/>
      <c r="IUU1892" s="20"/>
      <c r="IUV1892" s="20"/>
      <c r="IUW1892" s="20"/>
      <c r="IUX1892" s="20"/>
      <c r="IUY1892" s="20"/>
      <c r="IUZ1892" s="20"/>
      <c r="IVA1892" s="20"/>
      <c r="IVB1892" s="20"/>
      <c r="IVC1892" s="20"/>
      <c r="IVD1892" s="20"/>
      <c r="IVE1892" s="20"/>
      <c r="IVF1892" s="20"/>
      <c r="IVG1892" s="20"/>
      <c r="IVH1892" s="20"/>
      <c r="IVI1892" s="20"/>
      <c r="IVJ1892" s="20"/>
      <c r="IVK1892" s="20"/>
      <c r="IVL1892" s="20"/>
      <c r="IVM1892" s="20"/>
      <c r="IVN1892" s="20"/>
      <c r="IVO1892" s="20"/>
      <c r="IVP1892" s="20"/>
      <c r="IVQ1892" s="20"/>
      <c r="IVR1892" s="20"/>
      <c r="IVS1892" s="20"/>
      <c r="IVT1892" s="20"/>
      <c r="IVU1892" s="20"/>
      <c r="IVV1892" s="20"/>
      <c r="IVW1892" s="20"/>
      <c r="IVX1892" s="20"/>
      <c r="IVY1892" s="20"/>
      <c r="IVZ1892" s="20"/>
      <c r="IWA1892" s="20"/>
      <c r="IWB1892" s="20"/>
      <c r="IWC1892" s="20"/>
      <c r="IWD1892" s="20"/>
      <c r="IWE1892" s="20"/>
      <c r="IWF1892" s="20"/>
      <c r="IWG1892" s="20"/>
      <c r="IWH1892" s="20"/>
      <c r="IWI1892" s="20"/>
      <c r="IWJ1892" s="20"/>
      <c r="IWK1892" s="20"/>
      <c r="IWL1892" s="20"/>
      <c r="IWM1892" s="20"/>
      <c r="IWN1892" s="20"/>
      <c r="IWO1892" s="20"/>
      <c r="IWP1892" s="20"/>
      <c r="IWQ1892" s="20"/>
      <c r="IWR1892" s="20"/>
      <c r="IWS1892" s="20"/>
      <c r="IWT1892" s="20"/>
      <c r="IWU1892" s="20"/>
      <c r="IWV1892" s="20"/>
      <c r="IWW1892" s="20"/>
      <c r="IWX1892" s="20"/>
      <c r="IWY1892" s="20"/>
      <c r="IWZ1892" s="20"/>
      <c r="IXA1892" s="20"/>
      <c r="IXB1892" s="20"/>
      <c r="IXC1892" s="20"/>
      <c r="IXD1892" s="20"/>
      <c r="IXE1892" s="20"/>
      <c r="IXF1892" s="20"/>
      <c r="IXG1892" s="20"/>
      <c r="IXH1892" s="20"/>
      <c r="IXI1892" s="20"/>
      <c r="IXJ1892" s="20"/>
      <c r="IXK1892" s="20"/>
      <c r="IXL1892" s="20"/>
      <c r="IXM1892" s="20"/>
      <c r="IXN1892" s="20"/>
      <c r="IXO1892" s="20"/>
      <c r="IXP1892" s="20"/>
      <c r="IXQ1892" s="20"/>
      <c r="IXR1892" s="20"/>
      <c r="IXS1892" s="20"/>
      <c r="IXT1892" s="20"/>
      <c r="IXU1892" s="20"/>
      <c r="IXV1892" s="20"/>
      <c r="IXW1892" s="20"/>
      <c r="IXX1892" s="20"/>
      <c r="IXY1892" s="20"/>
      <c r="IXZ1892" s="20"/>
      <c r="IYA1892" s="20"/>
      <c r="IYB1892" s="20"/>
      <c r="IYC1892" s="20"/>
      <c r="IYD1892" s="20"/>
      <c r="IYE1892" s="20"/>
      <c r="IYF1892" s="20"/>
      <c r="IYG1892" s="20"/>
      <c r="IYH1892" s="20"/>
      <c r="IYI1892" s="20"/>
      <c r="IYJ1892" s="20"/>
      <c r="IYK1892" s="20"/>
      <c r="IYL1892" s="20"/>
      <c r="IYM1892" s="20"/>
      <c r="IYN1892" s="20"/>
      <c r="IYO1892" s="20"/>
      <c r="IYP1892" s="20"/>
      <c r="IYQ1892" s="20"/>
      <c r="IYR1892" s="20"/>
      <c r="IYS1892" s="20"/>
      <c r="IYT1892" s="20"/>
      <c r="IYU1892" s="20"/>
      <c r="IYV1892" s="20"/>
      <c r="IYW1892" s="20"/>
      <c r="IYX1892" s="20"/>
      <c r="IYY1892" s="20"/>
      <c r="IYZ1892" s="20"/>
      <c r="IZA1892" s="20"/>
      <c r="IZB1892" s="20"/>
      <c r="IZC1892" s="20"/>
      <c r="IZD1892" s="20"/>
      <c r="IZE1892" s="20"/>
      <c r="IZF1892" s="20"/>
      <c r="IZG1892" s="20"/>
      <c r="IZH1892" s="20"/>
      <c r="IZI1892" s="20"/>
      <c r="IZJ1892" s="20"/>
      <c r="IZK1892" s="20"/>
      <c r="IZL1892" s="20"/>
      <c r="IZM1892" s="20"/>
      <c r="IZN1892" s="20"/>
      <c r="IZO1892" s="20"/>
      <c r="IZP1892" s="20"/>
      <c r="IZQ1892" s="20"/>
      <c r="IZR1892" s="20"/>
      <c r="IZS1892" s="20"/>
      <c r="IZT1892" s="20"/>
      <c r="IZU1892" s="20"/>
      <c r="IZV1892" s="20"/>
      <c r="IZW1892" s="20"/>
      <c r="IZX1892" s="20"/>
      <c r="IZY1892" s="20"/>
      <c r="IZZ1892" s="20"/>
      <c r="JAA1892" s="20"/>
      <c r="JAB1892" s="20"/>
      <c r="JAC1892" s="20"/>
      <c r="JAD1892" s="20"/>
      <c r="JAE1892" s="20"/>
      <c r="JAF1892" s="20"/>
      <c r="JAG1892" s="20"/>
      <c r="JAH1892" s="20"/>
      <c r="JAI1892" s="20"/>
      <c r="JAJ1892" s="20"/>
      <c r="JAK1892" s="20"/>
      <c r="JAL1892" s="20"/>
      <c r="JAM1892" s="20"/>
      <c r="JAN1892" s="20"/>
      <c r="JAO1892" s="20"/>
      <c r="JAP1892" s="20"/>
      <c r="JAQ1892" s="20"/>
      <c r="JAR1892" s="20"/>
      <c r="JAS1892" s="20"/>
      <c r="JAT1892" s="20"/>
      <c r="JAU1892" s="20"/>
      <c r="JAV1892" s="20"/>
      <c r="JAW1892" s="20"/>
      <c r="JAX1892" s="20"/>
      <c r="JAY1892" s="20"/>
      <c r="JAZ1892" s="20"/>
      <c r="JBA1892" s="20"/>
      <c r="JBB1892" s="20"/>
      <c r="JBC1892" s="20"/>
      <c r="JBD1892" s="20"/>
      <c r="JBE1892" s="20"/>
      <c r="JBF1892" s="20"/>
      <c r="JBG1892" s="20"/>
      <c r="JBH1892" s="20"/>
      <c r="JBI1892" s="20"/>
      <c r="JBJ1892" s="20"/>
      <c r="JBK1892" s="20"/>
      <c r="JBL1892" s="20"/>
      <c r="JBM1892" s="20"/>
      <c r="JBN1892" s="20"/>
      <c r="JBO1892" s="20"/>
      <c r="JBP1892" s="20"/>
      <c r="JBQ1892" s="20"/>
      <c r="JBR1892" s="20"/>
      <c r="JBS1892" s="20"/>
      <c r="JBT1892" s="20"/>
      <c r="JBU1892" s="20"/>
      <c r="JBV1892" s="20"/>
      <c r="JBW1892" s="20"/>
      <c r="JBX1892" s="20"/>
      <c r="JBY1892" s="20"/>
      <c r="JBZ1892" s="20"/>
      <c r="JCA1892" s="20"/>
      <c r="JCB1892" s="20"/>
      <c r="JCC1892" s="20"/>
      <c r="JCD1892" s="20"/>
      <c r="JCE1892" s="20"/>
      <c r="JCF1892" s="20"/>
      <c r="JCG1892" s="20"/>
      <c r="JCH1892" s="20"/>
      <c r="JCI1892" s="20"/>
      <c r="JCJ1892" s="20"/>
      <c r="JCK1892" s="20"/>
      <c r="JCL1892" s="20"/>
      <c r="JCM1892" s="20"/>
      <c r="JCN1892" s="20"/>
      <c r="JCO1892" s="20"/>
      <c r="JCP1892" s="20"/>
      <c r="JCQ1892" s="20"/>
      <c r="JCR1892" s="20"/>
      <c r="JCS1892" s="20"/>
      <c r="JCT1892" s="20"/>
      <c r="JCU1892" s="20"/>
      <c r="JCV1892" s="20"/>
      <c r="JCW1892" s="20"/>
      <c r="JCX1892" s="20"/>
      <c r="JCY1892" s="20"/>
      <c r="JCZ1892" s="20"/>
      <c r="JDA1892" s="20"/>
      <c r="JDB1892" s="20"/>
      <c r="JDC1892" s="20"/>
      <c r="JDD1892" s="20"/>
      <c r="JDE1892" s="20"/>
      <c r="JDF1892" s="20"/>
      <c r="JDG1892" s="20"/>
      <c r="JDH1892" s="20"/>
      <c r="JDI1892" s="20"/>
      <c r="JDJ1892" s="20"/>
      <c r="JDK1892" s="20"/>
      <c r="JDL1892" s="20"/>
      <c r="JDM1892" s="20"/>
      <c r="JDN1892" s="20"/>
      <c r="JDO1892" s="20"/>
      <c r="JDP1892" s="20"/>
      <c r="JDQ1892" s="20"/>
      <c r="JDR1892" s="20"/>
      <c r="JDS1892" s="20"/>
      <c r="JDT1892" s="20"/>
      <c r="JDU1892" s="20"/>
      <c r="JDV1892" s="20"/>
      <c r="JDW1892" s="20"/>
      <c r="JDX1892" s="20"/>
      <c r="JDY1892" s="20"/>
      <c r="JDZ1892" s="20"/>
      <c r="JEA1892" s="20"/>
      <c r="JEB1892" s="20"/>
      <c r="JEC1892" s="20"/>
      <c r="JED1892" s="20"/>
      <c r="JEE1892" s="20"/>
      <c r="JEF1892" s="20"/>
      <c r="JEG1892" s="20"/>
      <c r="JEH1892" s="20"/>
      <c r="JEI1892" s="20"/>
      <c r="JEJ1892" s="20"/>
      <c r="JEK1892" s="20"/>
      <c r="JEL1892" s="20"/>
      <c r="JEM1892" s="20"/>
      <c r="JEN1892" s="20"/>
      <c r="JEO1892" s="20"/>
      <c r="JEP1892" s="20"/>
      <c r="JEQ1892" s="20"/>
      <c r="JER1892" s="20"/>
      <c r="JES1892" s="20"/>
      <c r="JET1892" s="20"/>
      <c r="JEU1892" s="20"/>
      <c r="JEV1892" s="20"/>
      <c r="JEW1892" s="20"/>
      <c r="JEX1892" s="20"/>
      <c r="JEY1892" s="20"/>
      <c r="JEZ1892" s="20"/>
      <c r="JFA1892" s="20"/>
      <c r="JFB1892" s="20"/>
      <c r="JFC1892" s="20"/>
      <c r="JFD1892" s="20"/>
      <c r="JFE1892" s="20"/>
      <c r="JFF1892" s="20"/>
      <c r="JFG1892" s="20"/>
      <c r="JFH1892" s="20"/>
      <c r="JFI1892" s="20"/>
      <c r="JFJ1892" s="20"/>
      <c r="JFK1892" s="20"/>
      <c r="JFL1892" s="20"/>
      <c r="JFM1892" s="20"/>
      <c r="JFN1892" s="20"/>
      <c r="JFO1892" s="20"/>
      <c r="JFP1892" s="20"/>
      <c r="JFQ1892" s="20"/>
      <c r="JFR1892" s="20"/>
      <c r="JFS1892" s="20"/>
      <c r="JFT1892" s="20"/>
      <c r="JFU1892" s="20"/>
      <c r="JFV1892" s="20"/>
      <c r="JFW1892" s="20"/>
      <c r="JFX1892" s="20"/>
      <c r="JFY1892" s="20"/>
      <c r="JFZ1892" s="20"/>
      <c r="JGA1892" s="20"/>
      <c r="JGB1892" s="20"/>
      <c r="JGC1892" s="20"/>
      <c r="JGD1892" s="20"/>
      <c r="JGE1892" s="20"/>
      <c r="JGF1892" s="20"/>
      <c r="JGG1892" s="20"/>
      <c r="JGH1892" s="20"/>
      <c r="JGI1892" s="20"/>
      <c r="JGJ1892" s="20"/>
      <c r="JGK1892" s="20"/>
      <c r="JGL1892" s="20"/>
      <c r="JGM1892" s="20"/>
      <c r="JGN1892" s="20"/>
      <c r="JGO1892" s="20"/>
      <c r="JGP1892" s="20"/>
      <c r="JGQ1892" s="20"/>
      <c r="JGR1892" s="20"/>
      <c r="JGS1892" s="20"/>
      <c r="JGT1892" s="20"/>
      <c r="JGU1892" s="20"/>
      <c r="JGV1892" s="20"/>
      <c r="JGW1892" s="20"/>
      <c r="JGX1892" s="20"/>
      <c r="JGY1892" s="20"/>
      <c r="JGZ1892" s="20"/>
      <c r="JHA1892" s="20"/>
      <c r="JHB1892" s="20"/>
      <c r="JHC1892" s="20"/>
      <c r="JHD1892" s="20"/>
      <c r="JHE1892" s="20"/>
      <c r="JHF1892" s="20"/>
      <c r="JHG1892" s="20"/>
      <c r="JHH1892" s="20"/>
      <c r="JHI1892" s="20"/>
      <c r="JHJ1892" s="20"/>
      <c r="JHK1892" s="20"/>
      <c r="JHL1892" s="20"/>
      <c r="JHM1892" s="20"/>
      <c r="JHN1892" s="20"/>
      <c r="JHO1892" s="20"/>
      <c r="JHP1892" s="20"/>
      <c r="JHQ1892" s="20"/>
      <c r="JHR1892" s="20"/>
      <c r="JHS1892" s="20"/>
      <c r="JHT1892" s="20"/>
      <c r="JHU1892" s="20"/>
      <c r="JHV1892" s="20"/>
      <c r="JHW1892" s="20"/>
      <c r="JHX1892" s="20"/>
      <c r="JHY1892" s="20"/>
      <c r="JHZ1892" s="20"/>
      <c r="JIA1892" s="20"/>
      <c r="JIB1892" s="20"/>
      <c r="JIC1892" s="20"/>
      <c r="JID1892" s="20"/>
      <c r="JIE1892" s="20"/>
      <c r="JIF1892" s="20"/>
      <c r="JIG1892" s="20"/>
      <c r="JIH1892" s="20"/>
      <c r="JII1892" s="20"/>
      <c r="JIJ1892" s="20"/>
      <c r="JIK1892" s="20"/>
      <c r="JIL1892" s="20"/>
      <c r="JIM1892" s="20"/>
      <c r="JIN1892" s="20"/>
      <c r="JIO1892" s="20"/>
      <c r="JIP1892" s="20"/>
      <c r="JIQ1892" s="20"/>
      <c r="JIR1892" s="20"/>
      <c r="JIS1892" s="20"/>
      <c r="JIT1892" s="20"/>
      <c r="JIU1892" s="20"/>
      <c r="JIV1892" s="20"/>
      <c r="JIW1892" s="20"/>
      <c r="JIX1892" s="20"/>
      <c r="JIY1892" s="20"/>
      <c r="JIZ1892" s="20"/>
      <c r="JJA1892" s="20"/>
      <c r="JJB1892" s="20"/>
      <c r="JJC1892" s="20"/>
      <c r="JJD1892" s="20"/>
      <c r="JJE1892" s="20"/>
      <c r="JJF1892" s="20"/>
      <c r="JJG1892" s="20"/>
      <c r="JJH1892" s="20"/>
      <c r="JJI1892" s="20"/>
      <c r="JJJ1892" s="20"/>
      <c r="JJK1892" s="20"/>
      <c r="JJL1892" s="20"/>
      <c r="JJM1892" s="20"/>
      <c r="JJN1892" s="20"/>
      <c r="JJO1892" s="20"/>
      <c r="JJP1892" s="20"/>
      <c r="JJQ1892" s="20"/>
      <c r="JJR1892" s="20"/>
      <c r="JJS1892" s="20"/>
      <c r="JJT1892" s="20"/>
      <c r="JJU1892" s="20"/>
      <c r="JJV1892" s="20"/>
      <c r="JJW1892" s="20"/>
      <c r="JJX1892" s="20"/>
      <c r="JJY1892" s="20"/>
      <c r="JJZ1892" s="20"/>
      <c r="JKA1892" s="20"/>
      <c r="JKB1892" s="20"/>
      <c r="JKC1892" s="20"/>
      <c r="JKD1892" s="20"/>
      <c r="JKE1892" s="20"/>
      <c r="JKF1892" s="20"/>
      <c r="JKG1892" s="20"/>
      <c r="JKH1892" s="20"/>
      <c r="JKI1892" s="20"/>
      <c r="JKJ1892" s="20"/>
      <c r="JKK1892" s="20"/>
      <c r="JKL1892" s="20"/>
      <c r="JKM1892" s="20"/>
      <c r="JKN1892" s="20"/>
      <c r="JKO1892" s="20"/>
      <c r="JKP1892" s="20"/>
      <c r="JKQ1892" s="20"/>
      <c r="JKR1892" s="20"/>
      <c r="JKS1892" s="20"/>
      <c r="JKT1892" s="20"/>
      <c r="JKU1892" s="20"/>
      <c r="JKV1892" s="20"/>
      <c r="JKW1892" s="20"/>
      <c r="JKX1892" s="20"/>
      <c r="JKY1892" s="20"/>
      <c r="JKZ1892" s="20"/>
      <c r="JLA1892" s="20"/>
      <c r="JLB1892" s="20"/>
      <c r="JLC1892" s="20"/>
      <c r="JLD1892" s="20"/>
      <c r="JLE1892" s="20"/>
      <c r="JLF1892" s="20"/>
      <c r="JLG1892" s="20"/>
      <c r="JLH1892" s="20"/>
      <c r="JLI1892" s="20"/>
      <c r="JLJ1892" s="20"/>
      <c r="JLK1892" s="20"/>
      <c r="JLL1892" s="20"/>
      <c r="JLM1892" s="20"/>
      <c r="JLN1892" s="20"/>
      <c r="JLO1892" s="20"/>
      <c r="JLP1892" s="20"/>
      <c r="JLQ1892" s="20"/>
      <c r="JLR1892" s="20"/>
      <c r="JLS1892" s="20"/>
      <c r="JLT1892" s="20"/>
      <c r="JLU1892" s="20"/>
      <c r="JLV1892" s="20"/>
      <c r="JLW1892" s="20"/>
      <c r="JLX1892" s="20"/>
      <c r="JLY1892" s="20"/>
      <c r="JLZ1892" s="20"/>
      <c r="JMA1892" s="20"/>
      <c r="JMB1892" s="20"/>
      <c r="JMC1892" s="20"/>
      <c r="JMD1892" s="20"/>
      <c r="JME1892" s="20"/>
      <c r="JMF1892" s="20"/>
      <c r="JMG1892" s="20"/>
      <c r="JMH1892" s="20"/>
      <c r="JMI1892" s="20"/>
      <c r="JMJ1892" s="20"/>
      <c r="JMK1892" s="20"/>
      <c r="JML1892" s="20"/>
      <c r="JMM1892" s="20"/>
      <c r="JMN1892" s="20"/>
      <c r="JMO1892" s="20"/>
      <c r="JMP1892" s="20"/>
      <c r="JMQ1892" s="20"/>
      <c r="JMR1892" s="20"/>
      <c r="JMS1892" s="20"/>
      <c r="JMT1892" s="20"/>
      <c r="JMU1892" s="20"/>
      <c r="JMV1892" s="20"/>
      <c r="JMW1892" s="20"/>
      <c r="JMX1892" s="20"/>
      <c r="JMY1892" s="20"/>
      <c r="JMZ1892" s="20"/>
      <c r="JNA1892" s="20"/>
      <c r="JNB1892" s="20"/>
      <c r="JNC1892" s="20"/>
      <c r="JND1892" s="20"/>
      <c r="JNE1892" s="20"/>
      <c r="JNF1892" s="20"/>
      <c r="JNG1892" s="20"/>
      <c r="JNH1892" s="20"/>
      <c r="JNI1892" s="20"/>
      <c r="JNJ1892" s="20"/>
      <c r="JNK1892" s="20"/>
      <c r="JNL1892" s="20"/>
      <c r="JNM1892" s="20"/>
      <c r="JNN1892" s="20"/>
      <c r="JNO1892" s="20"/>
      <c r="JNP1892" s="20"/>
      <c r="JNQ1892" s="20"/>
      <c r="JNR1892" s="20"/>
      <c r="JNS1892" s="20"/>
      <c r="JNT1892" s="20"/>
      <c r="JNU1892" s="20"/>
      <c r="JNV1892" s="20"/>
      <c r="JNW1892" s="20"/>
      <c r="JNX1892" s="20"/>
      <c r="JNY1892" s="20"/>
      <c r="JNZ1892" s="20"/>
      <c r="JOA1892" s="20"/>
      <c r="JOB1892" s="20"/>
      <c r="JOC1892" s="20"/>
      <c r="JOD1892" s="20"/>
      <c r="JOE1892" s="20"/>
      <c r="JOF1892" s="20"/>
      <c r="JOG1892" s="20"/>
      <c r="JOH1892" s="20"/>
      <c r="JOI1892" s="20"/>
      <c r="JOJ1892" s="20"/>
      <c r="JOK1892" s="20"/>
      <c r="JOL1892" s="20"/>
      <c r="JOM1892" s="20"/>
      <c r="JON1892" s="20"/>
      <c r="JOO1892" s="20"/>
      <c r="JOP1892" s="20"/>
      <c r="JOQ1892" s="20"/>
      <c r="JOR1892" s="20"/>
      <c r="JOS1892" s="20"/>
      <c r="JOT1892" s="20"/>
      <c r="JOU1892" s="20"/>
      <c r="JOV1892" s="20"/>
      <c r="JOW1892" s="20"/>
      <c r="JOX1892" s="20"/>
      <c r="JOY1892" s="20"/>
      <c r="JOZ1892" s="20"/>
      <c r="JPA1892" s="20"/>
      <c r="JPB1892" s="20"/>
      <c r="JPC1892" s="20"/>
      <c r="JPD1892" s="20"/>
      <c r="JPE1892" s="20"/>
      <c r="JPF1892" s="20"/>
      <c r="JPG1892" s="20"/>
      <c r="JPH1892" s="20"/>
      <c r="JPI1892" s="20"/>
      <c r="JPJ1892" s="20"/>
      <c r="JPK1892" s="20"/>
      <c r="JPL1892" s="20"/>
      <c r="JPM1892" s="20"/>
      <c r="JPN1892" s="20"/>
      <c r="JPO1892" s="20"/>
      <c r="JPP1892" s="20"/>
      <c r="JPQ1892" s="20"/>
      <c r="JPR1892" s="20"/>
      <c r="JPS1892" s="20"/>
      <c r="JPT1892" s="20"/>
      <c r="JPU1892" s="20"/>
      <c r="JPV1892" s="20"/>
      <c r="JPW1892" s="20"/>
      <c r="JPX1892" s="20"/>
      <c r="JPY1892" s="20"/>
      <c r="JPZ1892" s="20"/>
      <c r="JQA1892" s="20"/>
      <c r="JQB1892" s="20"/>
      <c r="JQC1892" s="20"/>
      <c r="JQD1892" s="20"/>
      <c r="JQE1892" s="20"/>
      <c r="JQF1892" s="20"/>
      <c r="JQG1892" s="20"/>
      <c r="JQH1892" s="20"/>
      <c r="JQI1892" s="20"/>
      <c r="JQJ1892" s="20"/>
      <c r="JQK1892" s="20"/>
      <c r="JQL1892" s="20"/>
      <c r="JQM1892" s="20"/>
      <c r="JQN1892" s="20"/>
      <c r="JQO1892" s="20"/>
      <c r="JQP1892" s="20"/>
      <c r="JQQ1892" s="20"/>
      <c r="JQR1892" s="20"/>
      <c r="JQS1892" s="20"/>
      <c r="JQT1892" s="20"/>
      <c r="JQU1892" s="20"/>
      <c r="JQV1892" s="20"/>
      <c r="JQW1892" s="20"/>
      <c r="JQX1892" s="20"/>
      <c r="JQY1892" s="20"/>
      <c r="JQZ1892" s="20"/>
      <c r="JRA1892" s="20"/>
      <c r="JRB1892" s="20"/>
      <c r="JRC1892" s="20"/>
      <c r="JRD1892" s="20"/>
      <c r="JRE1892" s="20"/>
      <c r="JRF1892" s="20"/>
      <c r="JRG1892" s="20"/>
      <c r="JRH1892" s="20"/>
      <c r="JRI1892" s="20"/>
      <c r="JRJ1892" s="20"/>
      <c r="JRK1892" s="20"/>
      <c r="JRL1892" s="20"/>
      <c r="JRM1892" s="20"/>
      <c r="JRN1892" s="20"/>
      <c r="JRO1892" s="20"/>
      <c r="JRP1892" s="20"/>
      <c r="JRQ1892" s="20"/>
      <c r="JRR1892" s="20"/>
      <c r="JRS1892" s="20"/>
      <c r="JRT1892" s="20"/>
      <c r="JRU1892" s="20"/>
      <c r="JRV1892" s="20"/>
      <c r="JRW1892" s="20"/>
      <c r="JRX1892" s="20"/>
      <c r="JRY1892" s="20"/>
      <c r="JRZ1892" s="20"/>
      <c r="JSA1892" s="20"/>
      <c r="JSB1892" s="20"/>
      <c r="JSC1892" s="20"/>
      <c r="JSD1892" s="20"/>
      <c r="JSE1892" s="20"/>
      <c r="JSF1892" s="20"/>
      <c r="JSG1892" s="20"/>
      <c r="JSH1892" s="20"/>
      <c r="JSI1892" s="20"/>
      <c r="JSJ1892" s="20"/>
      <c r="JSK1892" s="20"/>
      <c r="JSL1892" s="20"/>
      <c r="JSM1892" s="20"/>
      <c r="JSN1892" s="20"/>
      <c r="JSO1892" s="20"/>
      <c r="JSP1892" s="20"/>
      <c r="JSQ1892" s="20"/>
      <c r="JSR1892" s="20"/>
      <c r="JSS1892" s="20"/>
      <c r="JST1892" s="20"/>
      <c r="JSU1892" s="20"/>
      <c r="JSV1892" s="20"/>
      <c r="JSW1892" s="20"/>
      <c r="JSX1892" s="20"/>
      <c r="JSY1892" s="20"/>
      <c r="JSZ1892" s="20"/>
      <c r="JTA1892" s="20"/>
      <c r="JTB1892" s="20"/>
      <c r="JTC1892" s="20"/>
      <c r="JTD1892" s="20"/>
      <c r="JTE1892" s="20"/>
      <c r="JTF1892" s="20"/>
      <c r="JTG1892" s="20"/>
      <c r="JTH1892" s="20"/>
      <c r="JTI1892" s="20"/>
      <c r="JTJ1892" s="20"/>
      <c r="JTK1892" s="20"/>
      <c r="JTL1892" s="20"/>
      <c r="JTM1892" s="20"/>
      <c r="JTN1892" s="20"/>
      <c r="JTO1892" s="20"/>
      <c r="JTP1892" s="20"/>
      <c r="JTQ1892" s="20"/>
      <c r="JTR1892" s="20"/>
      <c r="JTS1892" s="20"/>
      <c r="JTT1892" s="20"/>
      <c r="JTU1892" s="20"/>
      <c r="JTV1892" s="20"/>
      <c r="JTW1892" s="20"/>
      <c r="JTX1892" s="20"/>
      <c r="JTY1892" s="20"/>
      <c r="JTZ1892" s="20"/>
      <c r="JUA1892" s="20"/>
      <c r="JUB1892" s="20"/>
      <c r="JUC1892" s="20"/>
      <c r="JUD1892" s="20"/>
      <c r="JUE1892" s="20"/>
      <c r="JUF1892" s="20"/>
      <c r="JUG1892" s="20"/>
      <c r="JUH1892" s="20"/>
      <c r="JUI1892" s="20"/>
      <c r="JUJ1892" s="20"/>
      <c r="JUK1892" s="20"/>
      <c r="JUL1892" s="20"/>
      <c r="JUM1892" s="20"/>
      <c r="JUN1892" s="20"/>
      <c r="JUO1892" s="20"/>
      <c r="JUP1892" s="20"/>
      <c r="JUQ1892" s="20"/>
      <c r="JUR1892" s="20"/>
      <c r="JUS1892" s="20"/>
      <c r="JUT1892" s="20"/>
      <c r="JUU1892" s="20"/>
      <c r="JUV1892" s="20"/>
      <c r="JUW1892" s="20"/>
      <c r="JUX1892" s="20"/>
      <c r="JUY1892" s="20"/>
      <c r="JUZ1892" s="20"/>
      <c r="JVA1892" s="20"/>
      <c r="JVB1892" s="20"/>
      <c r="JVC1892" s="20"/>
      <c r="JVD1892" s="20"/>
      <c r="JVE1892" s="20"/>
      <c r="JVF1892" s="20"/>
      <c r="JVG1892" s="20"/>
      <c r="JVH1892" s="20"/>
      <c r="JVI1892" s="20"/>
      <c r="JVJ1892" s="20"/>
      <c r="JVK1892" s="20"/>
      <c r="JVL1892" s="20"/>
      <c r="JVM1892" s="20"/>
      <c r="JVN1892" s="20"/>
      <c r="JVO1892" s="20"/>
      <c r="JVP1892" s="20"/>
      <c r="JVQ1892" s="20"/>
      <c r="JVR1892" s="20"/>
      <c r="JVS1892" s="20"/>
      <c r="JVT1892" s="20"/>
      <c r="JVU1892" s="20"/>
      <c r="JVV1892" s="20"/>
      <c r="JVW1892" s="20"/>
      <c r="JVX1892" s="20"/>
      <c r="JVY1892" s="20"/>
      <c r="JVZ1892" s="20"/>
      <c r="JWA1892" s="20"/>
      <c r="JWB1892" s="20"/>
      <c r="JWC1892" s="20"/>
      <c r="JWD1892" s="20"/>
      <c r="JWE1892" s="20"/>
      <c r="JWF1892" s="20"/>
      <c r="JWG1892" s="20"/>
      <c r="JWH1892" s="20"/>
      <c r="JWI1892" s="20"/>
      <c r="JWJ1892" s="20"/>
      <c r="JWK1892" s="20"/>
      <c r="JWL1892" s="20"/>
      <c r="JWM1892" s="20"/>
      <c r="JWN1892" s="20"/>
      <c r="JWO1892" s="20"/>
      <c r="JWP1892" s="20"/>
      <c r="JWQ1892" s="20"/>
      <c r="JWR1892" s="20"/>
      <c r="JWS1892" s="20"/>
      <c r="JWT1892" s="20"/>
      <c r="JWU1892" s="20"/>
      <c r="JWV1892" s="20"/>
      <c r="JWW1892" s="20"/>
      <c r="JWX1892" s="20"/>
      <c r="JWY1892" s="20"/>
      <c r="JWZ1892" s="20"/>
      <c r="JXA1892" s="20"/>
      <c r="JXB1892" s="20"/>
      <c r="JXC1892" s="20"/>
      <c r="JXD1892" s="20"/>
      <c r="JXE1892" s="20"/>
      <c r="JXF1892" s="20"/>
      <c r="JXG1892" s="20"/>
      <c r="JXH1892" s="20"/>
      <c r="JXI1892" s="20"/>
      <c r="JXJ1892" s="20"/>
      <c r="JXK1892" s="20"/>
      <c r="JXL1892" s="20"/>
      <c r="JXM1892" s="20"/>
      <c r="JXN1892" s="20"/>
      <c r="JXO1892" s="20"/>
      <c r="JXP1892" s="20"/>
      <c r="JXQ1892" s="20"/>
      <c r="JXR1892" s="20"/>
      <c r="JXS1892" s="20"/>
      <c r="JXT1892" s="20"/>
      <c r="JXU1892" s="20"/>
      <c r="JXV1892" s="20"/>
      <c r="JXW1892" s="20"/>
      <c r="JXX1892" s="20"/>
      <c r="JXY1892" s="20"/>
      <c r="JXZ1892" s="20"/>
      <c r="JYA1892" s="20"/>
      <c r="JYB1892" s="20"/>
      <c r="JYC1892" s="20"/>
      <c r="JYD1892" s="20"/>
      <c r="JYE1892" s="20"/>
      <c r="JYF1892" s="20"/>
      <c r="JYG1892" s="20"/>
      <c r="JYH1892" s="20"/>
      <c r="JYI1892" s="20"/>
      <c r="JYJ1892" s="20"/>
      <c r="JYK1892" s="20"/>
      <c r="JYL1892" s="20"/>
      <c r="JYM1892" s="20"/>
      <c r="JYN1892" s="20"/>
      <c r="JYO1892" s="20"/>
      <c r="JYP1892" s="20"/>
      <c r="JYQ1892" s="20"/>
      <c r="JYR1892" s="20"/>
      <c r="JYS1892" s="20"/>
      <c r="JYT1892" s="20"/>
      <c r="JYU1892" s="20"/>
      <c r="JYV1892" s="20"/>
      <c r="JYW1892" s="20"/>
      <c r="JYX1892" s="20"/>
      <c r="JYY1892" s="20"/>
      <c r="JYZ1892" s="20"/>
      <c r="JZA1892" s="20"/>
      <c r="JZB1892" s="20"/>
      <c r="JZC1892" s="20"/>
      <c r="JZD1892" s="20"/>
      <c r="JZE1892" s="20"/>
      <c r="JZF1892" s="20"/>
      <c r="JZG1892" s="20"/>
      <c r="JZH1892" s="20"/>
      <c r="JZI1892" s="20"/>
      <c r="JZJ1892" s="20"/>
      <c r="JZK1892" s="20"/>
      <c r="JZL1892" s="20"/>
      <c r="JZM1892" s="20"/>
      <c r="JZN1892" s="20"/>
      <c r="JZO1892" s="20"/>
      <c r="JZP1892" s="20"/>
      <c r="JZQ1892" s="20"/>
      <c r="JZR1892" s="20"/>
      <c r="JZS1892" s="20"/>
      <c r="JZT1892" s="20"/>
      <c r="JZU1892" s="20"/>
      <c r="JZV1892" s="20"/>
      <c r="JZW1892" s="20"/>
      <c r="JZX1892" s="20"/>
      <c r="JZY1892" s="20"/>
      <c r="JZZ1892" s="20"/>
      <c r="KAA1892" s="20"/>
      <c r="KAB1892" s="20"/>
      <c r="KAC1892" s="20"/>
      <c r="KAD1892" s="20"/>
      <c r="KAE1892" s="20"/>
      <c r="KAF1892" s="20"/>
      <c r="KAG1892" s="20"/>
      <c r="KAH1892" s="20"/>
      <c r="KAI1892" s="20"/>
      <c r="KAJ1892" s="20"/>
      <c r="KAK1892" s="20"/>
      <c r="KAL1892" s="20"/>
      <c r="KAM1892" s="20"/>
      <c r="KAN1892" s="20"/>
      <c r="KAO1892" s="20"/>
      <c r="KAP1892" s="20"/>
      <c r="KAQ1892" s="20"/>
      <c r="KAR1892" s="20"/>
      <c r="KAS1892" s="20"/>
      <c r="KAT1892" s="20"/>
      <c r="KAU1892" s="20"/>
      <c r="KAV1892" s="20"/>
      <c r="KAW1892" s="20"/>
      <c r="KAX1892" s="20"/>
      <c r="KAY1892" s="20"/>
      <c r="KAZ1892" s="20"/>
      <c r="KBA1892" s="20"/>
      <c r="KBB1892" s="20"/>
      <c r="KBC1892" s="20"/>
      <c r="KBD1892" s="20"/>
      <c r="KBE1892" s="20"/>
      <c r="KBF1892" s="20"/>
      <c r="KBG1892" s="20"/>
      <c r="KBH1892" s="20"/>
      <c r="KBI1892" s="20"/>
      <c r="KBJ1892" s="20"/>
      <c r="KBK1892" s="20"/>
      <c r="KBL1892" s="20"/>
      <c r="KBM1892" s="20"/>
      <c r="KBN1892" s="20"/>
      <c r="KBO1892" s="20"/>
      <c r="KBP1892" s="20"/>
      <c r="KBQ1892" s="20"/>
      <c r="KBR1892" s="20"/>
      <c r="KBS1892" s="20"/>
      <c r="KBT1892" s="20"/>
      <c r="KBU1892" s="20"/>
      <c r="KBV1892" s="20"/>
      <c r="KBW1892" s="20"/>
      <c r="KBX1892" s="20"/>
      <c r="KBY1892" s="20"/>
      <c r="KBZ1892" s="20"/>
      <c r="KCA1892" s="20"/>
      <c r="KCB1892" s="20"/>
      <c r="KCC1892" s="20"/>
      <c r="KCD1892" s="20"/>
      <c r="KCE1892" s="20"/>
      <c r="KCF1892" s="20"/>
      <c r="KCG1892" s="20"/>
      <c r="KCH1892" s="20"/>
      <c r="KCI1892" s="20"/>
      <c r="KCJ1892" s="20"/>
      <c r="KCK1892" s="20"/>
      <c r="KCL1892" s="20"/>
      <c r="KCM1892" s="20"/>
      <c r="KCN1892" s="20"/>
      <c r="KCO1892" s="20"/>
      <c r="KCP1892" s="20"/>
      <c r="KCQ1892" s="20"/>
      <c r="KCR1892" s="20"/>
      <c r="KCS1892" s="20"/>
      <c r="KCT1892" s="20"/>
      <c r="KCU1892" s="20"/>
      <c r="KCV1892" s="20"/>
      <c r="KCW1892" s="20"/>
      <c r="KCX1892" s="20"/>
      <c r="KCY1892" s="20"/>
      <c r="KCZ1892" s="20"/>
      <c r="KDA1892" s="20"/>
      <c r="KDB1892" s="20"/>
      <c r="KDC1892" s="20"/>
      <c r="KDD1892" s="20"/>
      <c r="KDE1892" s="20"/>
      <c r="KDF1892" s="20"/>
      <c r="KDG1892" s="20"/>
      <c r="KDH1892" s="20"/>
      <c r="KDI1892" s="20"/>
      <c r="KDJ1892" s="20"/>
      <c r="KDK1892" s="20"/>
      <c r="KDL1892" s="20"/>
      <c r="KDM1892" s="20"/>
      <c r="KDN1892" s="20"/>
      <c r="KDO1892" s="20"/>
      <c r="KDP1892" s="20"/>
      <c r="KDQ1892" s="20"/>
      <c r="KDR1892" s="20"/>
      <c r="KDS1892" s="20"/>
      <c r="KDT1892" s="20"/>
      <c r="KDU1892" s="20"/>
      <c r="KDV1892" s="20"/>
      <c r="KDW1892" s="20"/>
      <c r="KDX1892" s="20"/>
      <c r="KDY1892" s="20"/>
      <c r="KDZ1892" s="20"/>
      <c r="KEA1892" s="20"/>
      <c r="KEB1892" s="20"/>
      <c r="KEC1892" s="20"/>
      <c r="KED1892" s="20"/>
      <c r="KEE1892" s="20"/>
      <c r="KEF1892" s="20"/>
      <c r="KEG1892" s="20"/>
      <c r="KEH1892" s="20"/>
      <c r="KEI1892" s="20"/>
      <c r="KEJ1892" s="20"/>
      <c r="KEK1892" s="20"/>
      <c r="KEL1892" s="20"/>
      <c r="KEM1892" s="20"/>
      <c r="KEN1892" s="20"/>
      <c r="KEO1892" s="20"/>
      <c r="KEP1892" s="20"/>
      <c r="KEQ1892" s="20"/>
      <c r="KER1892" s="20"/>
      <c r="KES1892" s="20"/>
      <c r="KET1892" s="20"/>
      <c r="KEU1892" s="20"/>
      <c r="KEV1892" s="20"/>
      <c r="KEW1892" s="20"/>
      <c r="KEX1892" s="20"/>
      <c r="KEY1892" s="20"/>
      <c r="KEZ1892" s="20"/>
      <c r="KFA1892" s="20"/>
      <c r="KFB1892" s="20"/>
      <c r="KFC1892" s="20"/>
      <c r="KFD1892" s="20"/>
      <c r="KFE1892" s="20"/>
      <c r="KFF1892" s="20"/>
      <c r="KFG1892" s="20"/>
      <c r="KFH1892" s="20"/>
      <c r="KFI1892" s="20"/>
      <c r="KFJ1892" s="20"/>
      <c r="KFK1892" s="20"/>
      <c r="KFL1892" s="20"/>
      <c r="KFM1892" s="20"/>
      <c r="KFN1892" s="20"/>
      <c r="KFO1892" s="20"/>
      <c r="KFP1892" s="20"/>
      <c r="KFQ1892" s="20"/>
      <c r="KFR1892" s="20"/>
      <c r="KFS1892" s="20"/>
      <c r="KFT1892" s="20"/>
      <c r="KFU1892" s="20"/>
      <c r="KFV1892" s="20"/>
      <c r="KFW1892" s="20"/>
      <c r="KFX1892" s="20"/>
      <c r="KFY1892" s="20"/>
      <c r="KFZ1892" s="20"/>
      <c r="KGA1892" s="20"/>
      <c r="KGB1892" s="20"/>
      <c r="KGC1892" s="20"/>
      <c r="KGD1892" s="20"/>
      <c r="KGE1892" s="20"/>
      <c r="KGF1892" s="20"/>
      <c r="KGG1892" s="20"/>
      <c r="KGH1892" s="20"/>
      <c r="KGI1892" s="20"/>
      <c r="KGJ1892" s="20"/>
      <c r="KGK1892" s="20"/>
      <c r="KGL1892" s="20"/>
      <c r="KGM1892" s="20"/>
      <c r="KGN1892" s="20"/>
      <c r="KGO1892" s="20"/>
      <c r="KGP1892" s="20"/>
      <c r="KGQ1892" s="20"/>
      <c r="KGR1892" s="20"/>
      <c r="KGS1892" s="20"/>
      <c r="KGT1892" s="20"/>
      <c r="KGU1892" s="20"/>
      <c r="KGV1892" s="20"/>
      <c r="KGW1892" s="20"/>
      <c r="KGX1892" s="20"/>
      <c r="KGY1892" s="20"/>
      <c r="KGZ1892" s="20"/>
      <c r="KHA1892" s="20"/>
      <c r="KHB1892" s="20"/>
      <c r="KHC1892" s="20"/>
      <c r="KHD1892" s="20"/>
      <c r="KHE1892" s="20"/>
      <c r="KHF1892" s="20"/>
      <c r="KHG1892" s="20"/>
      <c r="KHH1892" s="20"/>
      <c r="KHI1892" s="20"/>
      <c r="KHJ1892" s="20"/>
      <c r="KHK1892" s="20"/>
      <c r="KHL1892" s="20"/>
      <c r="KHM1892" s="20"/>
      <c r="KHN1892" s="20"/>
      <c r="KHO1892" s="20"/>
      <c r="KHP1892" s="20"/>
      <c r="KHQ1892" s="20"/>
      <c r="KHR1892" s="20"/>
      <c r="KHS1892" s="20"/>
      <c r="KHT1892" s="20"/>
      <c r="KHU1892" s="20"/>
      <c r="KHV1892" s="20"/>
      <c r="KHW1892" s="20"/>
      <c r="KHX1892" s="20"/>
      <c r="KHY1892" s="20"/>
      <c r="KHZ1892" s="20"/>
      <c r="KIA1892" s="20"/>
      <c r="KIB1892" s="20"/>
      <c r="KIC1892" s="20"/>
      <c r="KID1892" s="20"/>
      <c r="KIE1892" s="20"/>
      <c r="KIF1892" s="20"/>
      <c r="KIG1892" s="20"/>
      <c r="KIH1892" s="20"/>
      <c r="KII1892" s="20"/>
      <c r="KIJ1892" s="20"/>
      <c r="KIK1892" s="20"/>
      <c r="KIL1892" s="20"/>
      <c r="KIM1892" s="20"/>
      <c r="KIN1892" s="20"/>
      <c r="KIO1892" s="20"/>
      <c r="KIP1892" s="20"/>
      <c r="KIQ1892" s="20"/>
      <c r="KIR1892" s="20"/>
      <c r="KIS1892" s="20"/>
      <c r="KIT1892" s="20"/>
      <c r="KIU1892" s="20"/>
      <c r="KIV1892" s="20"/>
      <c r="KIW1892" s="20"/>
      <c r="KIX1892" s="20"/>
      <c r="KIY1892" s="20"/>
      <c r="KIZ1892" s="20"/>
      <c r="KJA1892" s="20"/>
      <c r="KJB1892" s="20"/>
      <c r="KJC1892" s="20"/>
      <c r="KJD1892" s="20"/>
      <c r="KJE1892" s="20"/>
      <c r="KJF1892" s="20"/>
      <c r="KJG1892" s="20"/>
      <c r="KJH1892" s="20"/>
      <c r="KJI1892" s="20"/>
      <c r="KJJ1892" s="20"/>
      <c r="KJK1892" s="20"/>
      <c r="KJL1892" s="20"/>
      <c r="KJM1892" s="20"/>
      <c r="KJN1892" s="20"/>
      <c r="KJO1892" s="20"/>
      <c r="KJP1892" s="20"/>
      <c r="KJQ1892" s="20"/>
      <c r="KJR1892" s="20"/>
      <c r="KJS1892" s="20"/>
      <c r="KJT1892" s="20"/>
      <c r="KJU1892" s="20"/>
      <c r="KJV1892" s="20"/>
      <c r="KJW1892" s="20"/>
      <c r="KJX1892" s="20"/>
      <c r="KJY1892" s="20"/>
      <c r="KJZ1892" s="20"/>
      <c r="KKA1892" s="20"/>
      <c r="KKB1892" s="20"/>
      <c r="KKC1892" s="20"/>
      <c r="KKD1892" s="20"/>
      <c r="KKE1892" s="20"/>
      <c r="KKF1892" s="20"/>
      <c r="KKG1892" s="20"/>
      <c r="KKH1892" s="20"/>
      <c r="KKI1892" s="20"/>
      <c r="KKJ1892" s="20"/>
      <c r="KKK1892" s="20"/>
      <c r="KKL1892" s="20"/>
      <c r="KKM1892" s="20"/>
      <c r="KKN1892" s="20"/>
      <c r="KKO1892" s="20"/>
      <c r="KKP1892" s="20"/>
      <c r="KKQ1892" s="20"/>
      <c r="KKR1892" s="20"/>
      <c r="KKS1892" s="20"/>
      <c r="KKT1892" s="20"/>
      <c r="KKU1892" s="20"/>
      <c r="KKV1892" s="20"/>
      <c r="KKW1892" s="20"/>
      <c r="KKX1892" s="20"/>
      <c r="KKY1892" s="20"/>
      <c r="KKZ1892" s="20"/>
      <c r="KLA1892" s="20"/>
      <c r="KLB1892" s="20"/>
      <c r="KLC1892" s="20"/>
      <c r="KLD1892" s="20"/>
      <c r="KLE1892" s="20"/>
      <c r="KLF1892" s="20"/>
      <c r="KLG1892" s="20"/>
      <c r="KLH1892" s="20"/>
      <c r="KLI1892" s="20"/>
      <c r="KLJ1892" s="20"/>
      <c r="KLK1892" s="20"/>
      <c r="KLL1892" s="20"/>
      <c r="KLM1892" s="20"/>
      <c r="KLN1892" s="20"/>
      <c r="KLO1892" s="20"/>
      <c r="KLP1892" s="20"/>
      <c r="KLQ1892" s="20"/>
      <c r="KLR1892" s="20"/>
      <c r="KLS1892" s="20"/>
      <c r="KLT1892" s="20"/>
      <c r="KLU1892" s="20"/>
      <c r="KLV1892" s="20"/>
      <c r="KLW1892" s="20"/>
      <c r="KLX1892" s="20"/>
      <c r="KLY1892" s="20"/>
      <c r="KLZ1892" s="20"/>
      <c r="KMA1892" s="20"/>
      <c r="KMB1892" s="20"/>
      <c r="KMC1892" s="20"/>
      <c r="KMD1892" s="20"/>
      <c r="KME1892" s="20"/>
      <c r="KMF1892" s="20"/>
      <c r="KMG1892" s="20"/>
      <c r="KMH1892" s="20"/>
      <c r="KMI1892" s="20"/>
      <c r="KMJ1892" s="20"/>
      <c r="KMK1892" s="20"/>
      <c r="KML1892" s="20"/>
      <c r="KMM1892" s="20"/>
      <c r="KMN1892" s="20"/>
      <c r="KMO1892" s="20"/>
      <c r="KMP1892" s="20"/>
      <c r="KMQ1892" s="20"/>
      <c r="KMR1892" s="20"/>
      <c r="KMS1892" s="20"/>
      <c r="KMT1892" s="20"/>
      <c r="KMU1892" s="20"/>
      <c r="KMV1892" s="20"/>
      <c r="KMW1892" s="20"/>
      <c r="KMX1892" s="20"/>
      <c r="KMY1892" s="20"/>
      <c r="KMZ1892" s="20"/>
      <c r="KNA1892" s="20"/>
      <c r="KNB1892" s="20"/>
      <c r="KNC1892" s="20"/>
      <c r="KND1892" s="20"/>
      <c r="KNE1892" s="20"/>
      <c r="KNF1892" s="20"/>
      <c r="KNG1892" s="20"/>
      <c r="KNH1892" s="20"/>
      <c r="KNI1892" s="20"/>
      <c r="KNJ1892" s="20"/>
      <c r="KNK1892" s="20"/>
      <c r="KNL1892" s="20"/>
      <c r="KNM1892" s="20"/>
      <c r="KNN1892" s="20"/>
      <c r="KNO1892" s="20"/>
      <c r="KNP1892" s="20"/>
      <c r="KNQ1892" s="20"/>
      <c r="KNR1892" s="20"/>
      <c r="KNS1892" s="20"/>
      <c r="KNT1892" s="20"/>
      <c r="KNU1892" s="20"/>
      <c r="KNV1892" s="20"/>
      <c r="KNW1892" s="20"/>
      <c r="KNX1892" s="20"/>
      <c r="KNY1892" s="20"/>
      <c r="KNZ1892" s="20"/>
      <c r="KOA1892" s="20"/>
      <c r="KOB1892" s="20"/>
      <c r="KOC1892" s="20"/>
      <c r="KOD1892" s="20"/>
      <c r="KOE1892" s="20"/>
      <c r="KOF1892" s="20"/>
      <c r="KOG1892" s="20"/>
      <c r="KOH1892" s="20"/>
      <c r="KOI1892" s="20"/>
      <c r="KOJ1892" s="20"/>
      <c r="KOK1892" s="20"/>
      <c r="KOL1892" s="20"/>
      <c r="KOM1892" s="20"/>
      <c r="KON1892" s="20"/>
      <c r="KOO1892" s="20"/>
      <c r="KOP1892" s="20"/>
      <c r="KOQ1892" s="20"/>
      <c r="KOR1892" s="20"/>
      <c r="KOS1892" s="20"/>
      <c r="KOT1892" s="20"/>
      <c r="KOU1892" s="20"/>
      <c r="KOV1892" s="20"/>
      <c r="KOW1892" s="20"/>
      <c r="KOX1892" s="20"/>
      <c r="KOY1892" s="20"/>
      <c r="KOZ1892" s="20"/>
      <c r="KPA1892" s="20"/>
      <c r="KPB1892" s="20"/>
      <c r="KPC1892" s="20"/>
      <c r="KPD1892" s="20"/>
      <c r="KPE1892" s="20"/>
      <c r="KPF1892" s="20"/>
      <c r="KPG1892" s="20"/>
      <c r="KPH1892" s="20"/>
      <c r="KPI1892" s="20"/>
      <c r="KPJ1892" s="20"/>
      <c r="KPK1892" s="20"/>
      <c r="KPL1892" s="20"/>
      <c r="KPM1892" s="20"/>
      <c r="KPN1892" s="20"/>
      <c r="KPO1892" s="20"/>
      <c r="KPP1892" s="20"/>
      <c r="KPQ1892" s="20"/>
      <c r="KPR1892" s="20"/>
      <c r="KPS1892" s="20"/>
      <c r="KPT1892" s="20"/>
      <c r="KPU1892" s="20"/>
      <c r="KPV1892" s="20"/>
      <c r="KPW1892" s="20"/>
      <c r="KPX1892" s="20"/>
      <c r="KPY1892" s="20"/>
      <c r="KPZ1892" s="20"/>
      <c r="KQA1892" s="20"/>
      <c r="KQB1892" s="20"/>
      <c r="KQC1892" s="20"/>
      <c r="KQD1892" s="20"/>
      <c r="KQE1892" s="20"/>
      <c r="KQF1892" s="20"/>
      <c r="KQG1892" s="20"/>
      <c r="KQH1892" s="20"/>
      <c r="KQI1892" s="20"/>
      <c r="KQJ1892" s="20"/>
      <c r="KQK1892" s="20"/>
      <c r="KQL1892" s="20"/>
      <c r="KQM1892" s="20"/>
      <c r="KQN1892" s="20"/>
      <c r="KQO1892" s="20"/>
      <c r="KQP1892" s="20"/>
      <c r="KQQ1892" s="20"/>
      <c r="KQR1892" s="20"/>
      <c r="KQS1892" s="20"/>
      <c r="KQT1892" s="20"/>
      <c r="KQU1892" s="20"/>
      <c r="KQV1892" s="20"/>
      <c r="KQW1892" s="20"/>
      <c r="KQX1892" s="20"/>
      <c r="KQY1892" s="20"/>
      <c r="KQZ1892" s="20"/>
      <c r="KRA1892" s="20"/>
      <c r="KRB1892" s="20"/>
      <c r="KRC1892" s="20"/>
      <c r="KRD1892" s="20"/>
      <c r="KRE1892" s="20"/>
      <c r="KRF1892" s="20"/>
      <c r="KRG1892" s="20"/>
      <c r="KRH1892" s="20"/>
      <c r="KRI1892" s="20"/>
      <c r="KRJ1892" s="20"/>
      <c r="KRK1892" s="20"/>
      <c r="KRL1892" s="20"/>
      <c r="KRM1892" s="20"/>
      <c r="KRN1892" s="20"/>
      <c r="KRO1892" s="20"/>
      <c r="KRP1892" s="20"/>
      <c r="KRQ1892" s="20"/>
      <c r="KRR1892" s="20"/>
      <c r="KRS1892" s="20"/>
      <c r="KRT1892" s="20"/>
      <c r="KRU1892" s="20"/>
      <c r="KRV1892" s="20"/>
      <c r="KRW1892" s="20"/>
      <c r="KRX1892" s="20"/>
      <c r="KRY1892" s="20"/>
      <c r="KRZ1892" s="20"/>
      <c r="KSA1892" s="20"/>
      <c r="KSB1892" s="20"/>
      <c r="KSC1892" s="20"/>
      <c r="KSD1892" s="20"/>
      <c r="KSE1892" s="20"/>
      <c r="KSF1892" s="20"/>
      <c r="KSG1892" s="20"/>
      <c r="KSH1892" s="20"/>
      <c r="KSI1892" s="20"/>
      <c r="KSJ1892" s="20"/>
      <c r="KSK1892" s="20"/>
      <c r="KSL1892" s="20"/>
      <c r="KSM1892" s="20"/>
      <c r="KSN1892" s="20"/>
      <c r="KSO1892" s="20"/>
      <c r="KSP1892" s="20"/>
      <c r="KSQ1892" s="20"/>
      <c r="KSR1892" s="20"/>
      <c r="KSS1892" s="20"/>
      <c r="KST1892" s="20"/>
      <c r="KSU1892" s="20"/>
      <c r="KSV1892" s="20"/>
      <c r="KSW1892" s="20"/>
      <c r="KSX1892" s="20"/>
      <c r="KSY1892" s="20"/>
      <c r="KSZ1892" s="20"/>
      <c r="KTA1892" s="20"/>
      <c r="KTB1892" s="20"/>
      <c r="KTC1892" s="20"/>
      <c r="KTD1892" s="20"/>
      <c r="KTE1892" s="20"/>
      <c r="KTF1892" s="20"/>
      <c r="KTG1892" s="20"/>
      <c r="KTH1892" s="20"/>
      <c r="KTI1892" s="20"/>
      <c r="KTJ1892" s="20"/>
      <c r="KTK1892" s="20"/>
      <c r="KTL1892" s="20"/>
      <c r="KTM1892" s="20"/>
      <c r="KTN1892" s="20"/>
      <c r="KTO1892" s="20"/>
      <c r="KTP1892" s="20"/>
      <c r="KTQ1892" s="20"/>
      <c r="KTR1892" s="20"/>
      <c r="KTS1892" s="20"/>
      <c r="KTT1892" s="20"/>
      <c r="KTU1892" s="20"/>
      <c r="KTV1892" s="20"/>
      <c r="KTW1892" s="20"/>
      <c r="KTX1892" s="20"/>
      <c r="KTY1892" s="20"/>
      <c r="KTZ1892" s="20"/>
      <c r="KUA1892" s="20"/>
      <c r="KUB1892" s="20"/>
      <c r="KUC1892" s="20"/>
      <c r="KUD1892" s="20"/>
      <c r="KUE1892" s="20"/>
      <c r="KUF1892" s="20"/>
      <c r="KUG1892" s="20"/>
      <c r="KUH1892" s="20"/>
      <c r="KUI1892" s="20"/>
      <c r="KUJ1892" s="20"/>
      <c r="KUK1892" s="20"/>
      <c r="KUL1892" s="20"/>
      <c r="KUM1892" s="20"/>
      <c r="KUN1892" s="20"/>
      <c r="KUO1892" s="20"/>
      <c r="KUP1892" s="20"/>
      <c r="KUQ1892" s="20"/>
      <c r="KUR1892" s="20"/>
      <c r="KUS1892" s="20"/>
      <c r="KUT1892" s="20"/>
      <c r="KUU1892" s="20"/>
      <c r="KUV1892" s="20"/>
      <c r="KUW1892" s="20"/>
      <c r="KUX1892" s="20"/>
      <c r="KUY1892" s="20"/>
      <c r="KUZ1892" s="20"/>
      <c r="KVA1892" s="20"/>
      <c r="KVB1892" s="20"/>
      <c r="KVC1892" s="20"/>
      <c r="KVD1892" s="20"/>
      <c r="KVE1892" s="20"/>
      <c r="KVF1892" s="20"/>
      <c r="KVG1892" s="20"/>
      <c r="KVH1892" s="20"/>
      <c r="KVI1892" s="20"/>
      <c r="KVJ1892" s="20"/>
      <c r="KVK1892" s="20"/>
      <c r="KVL1892" s="20"/>
      <c r="KVM1892" s="20"/>
      <c r="KVN1892" s="20"/>
      <c r="KVO1892" s="20"/>
      <c r="KVP1892" s="20"/>
      <c r="KVQ1892" s="20"/>
      <c r="KVR1892" s="20"/>
      <c r="KVS1892" s="20"/>
      <c r="KVT1892" s="20"/>
      <c r="KVU1892" s="20"/>
      <c r="KVV1892" s="20"/>
      <c r="KVW1892" s="20"/>
      <c r="KVX1892" s="20"/>
      <c r="KVY1892" s="20"/>
      <c r="KVZ1892" s="20"/>
      <c r="KWA1892" s="20"/>
      <c r="KWB1892" s="20"/>
      <c r="KWC1892" s="20"/>
      <c r="KWD1892" s="20"/>
      <c r="KWE1892" s="20"/>
      <c r="KWF1892" s="20"/>
      <c r="KWG1892" s="20"/>
      <c r="KWH1892" s="20"/>
      <c r="KWI1892" s="20"/>
      <c r="KWJ1892" s="20"/>
      <c r="KWK1892" s="20"/>
      <c r="KWL1892" s="20"/>
      <c r="KWM1892" s="20"/>
      <c r="KWN1892" s="20"/>
      <c r="KWO1892" s="20"/>
      <c r="KWP1892" s="20"/>
      <c r="KWQ1892" s="20"/>
      <c r="KWR1892" s="20"/>
      <c r="KWS1892" s="20"/>
      <c r="KWT1892" s="20"/>
      <c r="KWU1892" s="20"/>
      <c r="KWV1892" s="20"/>
      <c r="KWW1892" s="20"/>
      <c r="KWX1892" s="20"/>
      <c r="KWY1892" s="20"/>
      <c r="KWZ1892" s="20"/>
      <c r="KXA1892" s="20"/>
      <c r="KXB1892" s="20"/>
      <c r="KXC1892" s="20"/>
      <c r="KXD1892" s="20"/>
      <c r="KXE1892" s="20"/>
      <c r="KXF1892" s="20"/>
      <c r="KXG1892" s="20"/>
      <c r="KXH1892" s="20"/>
      <c r="KXI1892" s="20"/>
      <c r="KXJ1892" s="20"/>
      <c r="KXK1892" s="20"/>
      <c r="KXL1892" s="20"/>
      <c r="KXM1892" s="20"/>
      <c r="KXN1892" s="20"/>
      <c r="KXO1892" s="20"/>
      <c r="KXP1892" s="20"/>
      <c r="KXQ1892" s="20"/>
      <c r="KXR1892" s="20"/>
      <c r="KXS1892" s="20"/>
      <c r="KXT1892" s="20"/>
      <c r="KXU1892" s="20"/>
      <c r="KXV1892" s="20"/>
      <c r="KXW1892" s="20"/>
      <c r="KXX1892" s="20"/>
      <c r="KXY1892" s="20"/>
      <c r="KXZ1892" s="20"/>
      <c r="KYA1892" s="20"/>
      <c r="KYB1892" s="20"/>
      <c r="KYC1892" s="20"/>
      <c r="KYD1892" s="20"/>
      <c r="KYE1892" s="20"/>
      <c r="KYF1892" s="20"/>
      <c r="KYG1892" s="20"/>
      <c r="KYH1892" s="20"/>
      <c r="KYI1892" s="20"/>
      <c r="KYJ1892" s="20"/>
      <c r="KYK1892" s="20"/>
      <c r="KYL1892" s="20"/>
      <c r="KYM1892" s="20"/>
      <c r="KYN1892" s="20"/>
      <c r="KYO1892" s="20"/>
      <c r="KYP1892" s="20"/>
      <c r="KYQ1892" s="20"/>
      <c r="KYR1892" s="20"/>
      <c r="KYS1892" s="20"/>
      <c r="KYT1892" s="20"/>
      <c r="KYU1892" s="20"/>
      <c r="KYV1892" s="20"/>
      <c r="KYW1892" s="20"/>
      <c r="KYX1892" s="20"/>
      <c r="KYY1892" s="20"/>
      <c r="KYZ1892" s="20"/>
      <c r="KZA1892" s="20"/>
      <c r="KZB1892" s="20"/>
      <c r="KZC1892" s="20"/>
      <c r="KZD1892" s="20"/>
      <c r="KZE1892" s="20"/>
      <c r="KZF1892" s="20"/>
      <c r="KZG1892" s="20"/>
      <c r="KZH1892" s="20"/>
      <c r="KZI1892" s="20"/>
      <c r="KZJ1892" s="20"/>
      <c r="KZK1892" s="20"/>
      <c r="KZL1892" s="20"/>
      <c r="KZM1892" s="20"/>
      <c r="KZN1892" s="20"/>
      <c r="KZO1892" s="20"/>
      <c r="KZP1892" s="20"/>
      <c r="KZQ1892" s="20"/>
      <c r="KZR1892" s="20"/>
      <c r="KZS1892" s="20"/>
      <c r="KZT1892" s="20"/>
      <c r="KZU1892" s="20"/>
      <c r="KZV1892" s="20"/>
      <c r="KZW1892" s="20"/>
      <c r="KZX1892" s="20"/>
      <c r="KZY1892" s="20"/>
      <c r="KZZ1892" s="20"/>
      <c r="LAA1892" s="20"/>
      <c r="LAB1892" s="20"/>
      <c r="LAC1892" s="20"/>
      <c r="LAD1892" s="20"/>
      <c r="LAE1892" s="20"/>
      <c r="LAF1892" s="20"/>
      <c r="LAG1892" s="20"/>
      <c r="LAH1892" s="20"/>
      <c r="LAI1892" s="20"/>
      <c r="LAJ1892" s="20"/>
      <c r="LAK1892" s="20"/>
      <c r="LAL1892" s="20"/>
      <c r="LAM1892" s="20"/>
      <c r="LAN1892" s="20"/>
      <c r="LAO1892" s="20"/>
      <c r="LAP1892" s="20"/>
      <c r="LAQ1892" s="20"/>
      <c r="LAR1892" s="20"/>
      <c r="LAS1892" s="20"/>
      <c r="LAT1892" s="20"/>
      <c r="LAU1892" s="20"/>
      <c r="LAV1892" s="20"/>
      <c r="LAW1892" s="20"/>
      <c r="LAX1892" s="20"/>
      <c r="LAY1892" s="20"/>
      <c r="LAZ1892" s="20"/>
      <c r="LBA1892" s="20"/>
      <c r="LBB1892" s="20"/>
      <c r="LBC1892" s="20"/>
      <c r="LBD1892" s="20"/>
      <c r="LBE1892" s="20"/>
      <c r="LBF1892" s="20"/>
      <c r="LBG1892" s="20"/>
      <c r="LBH1892" s="20"/>
      <c r="LBI1892" s="20"/>
      <c r="LBJ1892" s="20"/>
      <c r="LBK1892" s="20"/>
      <c r="LBL1892" s="20"/>
      <c r="LBM1892" s="20"/>
      <c r="LBN1892" s="20"/>
      <c r="LBO1892" s="20"/>
      <c r="LBP1892" s="20"/>
      <c r="LBQ1892" s="20"/>
      <c r="LBR1892" s="20"/>
      <c r="LBS1892" s="20"/>
      <c r="LBT1892" s="20"/>
      <c r="LBU1892" s="20"/>
      <c r="LBV1892" s="20"/>
      <c r="LBW1892" s="20"/>
      <c r="LBX1892" s="20"/>
      <c r="LBY1892" s="20"/>
      <c r="LBZ1892" s="20"/>
      <c r="LCA1892" s="20"/>
      <c r="LCB1892" s="20"/>
      <c r="LCC1892" s="20"/>
      <c r="LCD1892" s="20"/>
      <c r="LCE1892" s="20"/>
      <c r="LCF1892" s="20"/>
      <c r="LCG1892" s="20"/>
      <c r="LCH1892" s="20"/>
      <c r="LCI1892" s="20"/>
      <c r="LCJ1892" s="20"/>
      <c r="LCK1892" s="20"/>
      <c r="LCL1892" s="20"/>
      <c r="LCM1892" s="20"/>
      <c r="LCN1892" s="20"/>
      <c r="LCO1892" s="20"/>
      <c r="LCP1892" s="20"/>
      <c r="LCQ1892" s="20"/>
      <c r="LCR1892" s="20"/>
      <c r="LCS1892" s="20"/>
      <c r="LCT1892" s="20"/>
      <c r="LCU1892" s="20"/>
      <c r="LCV1892" s="20"/>
      <c r="LCW1892" s="20"/>
      <c r="LCX1892" s="20"/>
      <c r="LCY1892" s="20"/>
      <c r="LCZ1892" s="20"/>
      <c r="LDA1892" s="20"/>
      <c r="LDB1892" s="20"/>
      <c r="LDC1892" s="20"/>
      <c r="LDD1892" s="20"/>
      <c r="LDE1892" s="20"/>
      <c r="LDF1892" s="20"/>
      <c r="LDG1892" s="20"/>
      <c r="LDH1892" s="20"/>
      <c r="LDI1892" s="20"/>
      <c r="LDJ1892" s="20"/>
      <c r="LDK1892" s="20"/>
      <c r="LDL1892" s="20"/>
      <c r="LDM1892" s="20"/>
      <c r="LDN1892" s="20"/>
      <c r="LDO1892" s="20"/>
      <c r="LDP1892" s="20"/>
      <c r="LDQ1892" s="20"/>
      <c r="LDR1892" s="20"/>
      <c r="LDS1892" s="20"/>
      <c r="LDT1892" s="20"/>
      <c r="LDU1892" s="20"/>
      <c r="LDV1892" s="20"/>
      <c r="LDW1892" s="20"/>
      <c r="LDX1892" s="20"/>
      <c r="LDY1892" s="20"/>
      <c r="LDZ1892" s="20"/>
      <c r="LEA1892" s="20"/>
      <c r="LEB1892" s="20"/>
      <c r="LEC1892" s="20"/>
      <c r="LED1892" s="20"/>
      <c r="LEE1892" s="20"/>
      <c r="LEF1892" s="20"/>
      <c r="LEG1892" s="20"/>
      <c r="LEH1892" s="20"/>
      <c r="LEI1892" s="20"/>
      <c r="LEJ1892" s="20"/>
      <c r="LEK1892" s="20"/>
      <c r="LEL1892" s="20"/>
      <c r="LEM1892" s="20"/>
      <c r="LEN1892" s="20"/>
      <c r="LEO1892" s="20"/>
      <c r="LEP1892" s="20"/>
      <c r="LEQ1892" s="20"/>
      <c r="LER1892" s="20"/>
      <c r="LES1892" s="20"/>
      <c r="LET1892" s="20"/>
      <c r="LEU1892" s="20"/>
      <c r="LEV1892" s="20"/>
      <c r="LEW1892" s="20"/>
      <c r="LEX1892" s="20"/>
      <c r="LEY1892" s="20"/>
      <c r="LEZ1892" s="20"/>
      <c r="LFA1892" s="20"/>
      <c r="LFB1892" s="20"/>
      <c r="LFC1892" s="20"/>
      <c r="LFD1892" s="20"/>
      <c r="LFE1892" s="20"/>
      <c r="LFF1892" s="20"/>
      <c r="LFG1892" s="20"/>
      <c r="LFH1892" s="20"/>
      <c r="LFI1892" s="20"/>
      <c r="LFJ1892" s="20"/>
      <c r="LFK1892" s="20"/>
      <c r="LFL1892" s="20"/>
      <c r="LFM1892" s="20"/>
      <c r="LFN1892" s="20"/>
      <c r="LFO1892" s="20"/>
      <c r="LFP1892" s="20"/>
      <c r="LFQ1892" s="20"/>
      <c r="LFR1892" s="20"/>
      <c r="LFS1892" s="20"/>
      <c r="LFT1892" s="20"/>
      <c r="LFU1892" s="20"/>
      <c r="LFV1892" s="20"/>
      <c r="LFW1892" s="20"/>
      <c r="LFX1892" s="20"/>
      <c r="LFY1892" s="20"/>
      <c r="LFZ1892" s="20"/>
      <c r="LGA1892" s="20"/>
      <c r="LGB1892" s="20"/>
      <c r="LGC1892" s="20"/>
      <c r="LGD1892" s="20"/>
      <c r="LGE1892" s="20"/>
      <c r="LGF1892" s="20"/>
      <c r="LGG1892" s="20"/>
      <c r="LGH1892" s="20"/>
      <c r="LGI1892" s="20"/>
      <c r="LGJ1892" s="20"/>
      <c r="LGK1892" s="20"/>
      <c r="LGL1892" s="20"/>
      <c r="LGM1892" s="20"/>
      <c r="LGN1892" s="20"/>
      <c r="LGO1892" s="20"/>
      <c r="LGP1892" s="20"/>
      <c r="LGQ1892" s="20"/>
      <c r="LGR1892" s="20"/>
      <c r="LGS1892" s="20"/>
      <c r="LGT1892" s="20"/>
      <c r="LGU1892" s="20"/>
      <c r="LGV1892" s="20"/>
      <c r="LGW1892" s="20"/>
      <c r="LGX1892" s="20"/>
      <c r="LGY1892" s="20"/>
      <c r="LGZ1892" s="20"/>
      <c r="LHA1892" s="20"/>
      <c r="LHB1892" s="20"/>
      <c r="LHC1892" s="20"/>
      <c r="LHD1892" s="20"/>
      <c r="LHE1892" s="20"/>
      <c r="LHF1892" s="20"/>
      <c r="LHG1892" s="20"/>
      <c r="LHH1892" s="20"/>
      <c r="LHI1892" s="20"/>
      <c r="LHJ1892" s="20"/>
      <c r="LHK1892" s="20"/>
      <c r="LHL1892" s="20"/>
      <c r="LHM1892" s="20"/>
      <c r="LHN1892" s="20"/>
      <c r="LHO1892" s="20"/>
      <c r="LHP1892" s="20"/>
      <c r="LHQ1892" s="20"/>
      <c r="LHR1892" s="20"/>
      <c r="LHS1892" s="20"/>
      <c r="LHT1892" s="20"/>
      <c r="LHU1892" s="20"/>
      <c r="LHV1892" s="20"/>
      <c r="LHW1892" s="20"/>
      <c r="LHX1892" s="20"/>
      <c r="LHY1892" s="20"/>
      <c r="LHZ1892" s="20"/>
      <c r="LIA1892" s="20"/>
      <c r="LIB1892" s="20"/>
      <c r="LIC1892" s="20"/>
      <c r="LID1892" s="20"/>
      <c r="LIE1892" s="20"/>
      <c r="LIF1892" s="20"/>
      <c r="LIG1892" s="20"/>
      <c r="LIH1892" s="20"/>
      <c r="LII1892" s="20"/>
      <c r="LIJ1892" s="20"/>
      <c r="LIK1892" s="20"/>
      <c r="LIL1892" s="20"/>
      <c r="LIM1892" s="20"/>
      <c r="LIN1892" s="20"/>
      <c r="LIO1892" s="20"/>
      <c r="LIP1892" s="20"/>
      <c r="LIQ1892" s="20"/>
      <c r="LIR1892" s="20"/>
      <c r="LIS1892" s="20"/>
      <c r="LIT1892" s="20"/>
      <c r="LIU1892" s="20"/>
      <c r="LIV1892" s="20"/>
      <c r="LIW1892" s="20"/>
      <c r="LIX1892" s="20"/>
      <c r="LIY1892" s="20"/>
      <c r="LIZ1892" s="20"/>
      <c r="LJA1892" s="20"/>
      <c r="LJB1892" s="20"/>
      <c r="LJC1892" s="20"/>
      <c r="LJD1892" s="20"/>
      <c r="LJE1892" s="20"/>
      <c r="LJF1892" s="20"/>
      <c r="LJG1892" s="20"/>
      <c r="LJH1892" s="20"/>
      <c r="LJI1892" s="20"/>
      <c r="LJJ1892" s="20"/>
      <c r="LJK1892" s="20"/>
      <c r="LJL1892" s="20"/>
      <c r="LJM1892" s="20"/>
      <c r="LJN1892" s="20"/>
      <c r="LJO1892" s="20"/>
      <c r="LJP1892" s="20"/>
      <c r="LJQ1892" s="20"/>
      <c r="LJR1892" s="20"/>
      <c r="LJS1892" s="20"/>
      <c r="LJT1892" s="20"/>
      <c r="LJU1892" s="20"/>
      <c r="LJV1892" s="20"/>
      <c r="LJW1892" s="20"/>
      <c r="LJX1892" s="20"/>
      <c r="LJY1892" s="20"/>
      <c r="LJZ1892" s="20"/>
      <c r="LKA1892" s="20"/>
      <c r="LKB1892" s="20"/>
      <c r="LKC1892" s="20"/>
      <c r="LKD1892" s="20"/>
      <c r="LKE1892" s="20"/>
      <c r="LKF1892" s="20"/>
      <c r="LKG1892" s="20"/>
      <c r="LKH1892" s="20"/>
      <c r="LKI1892" s="20"/>
      <c r="LKJ1892" s="20"/>
      <c r="LKK1892" s="20"/>
      <c r="LKL1892" s="20"/>
      <c r="LKM1892" s="20"/>
      <c r="LKN1892" s="20"/>
      <c r="LKO1892" s="20"/>
      <c r="LKP1892" s="20"/>
      <c r="LKQ1892" s="20"/>
      <c r="LKR1892" s="20"/>
      <c r="LKS1892" s="20"/>
      <c r="LKT1892" s="20"/>
      <c r="LKU1892" s="20"/>
      <c r="LKV1892" s="20"/>
      <c r="LKW1892" s="20"/>
      <c r="LKX1892" s="20"/>
      <c r="LKY1892" s="20"/>
      <c r="LKZ1892" s="20"/>
      <c r="LLA1892" s="20"/>
      <c r="LLB1892" s="20"/>
      <c r="LLC1892" s="20"/>
      <c r="LLD1892" s="20"/>
      <c r="LLE1892" s="20"/>
      <c r="LLF1892" s="20"/>
      <c r="LLG1892" s="20"/>
      <c r="LLH1892" s="20"/>
      <c r="LLI1892" s="20"/>
      <c r="LLJ1892" s="20"/>
      <c r="LLK1892" s="20"/>
      <c r="LLL1892" s="20"/>
      <c r="LLM1892" s="20"/>
      <c r="LLN1892" s="20"/>
      <c r="LLO1892" s="20"/>
      <c r="LLP1892" s="20"/>
      <c r="LLQ1892" s="20"/>
      <c r="LLR1892" s="20"/>
      <c r="LLS1892" s="20"/>
      <c r="LLT1892" s="20"/>
      <c r="LLU1892" s="20"/>
      <c r="LLV1892" s="20"/>
      <c r="LLW1892" s="20"/>
      <c r="LLX1892" s="20"/>
      <c r="LLY1892" s="20"/>
      <c r="LLZ1892" s="20"/>
      <c r="LMA1892" s="20"/>
      <c r="LMB1892" s="20"/>
      <c r="LMC1892" s="20"/>
      <c r="LMD1892" s="20"/>
      <c r="LME1892" s="20"/>
      <c r="LMF1892" s="20"/>
      <c r="LMG1892" s="20"/>
      <c r="LMH1892" s="20"/>
      <c r="LMI1892" s="20"/>
      <c r="LMJ1892" s="20"/>
      <c r="LMK1892" s="20"/>
      <c r="LML1892" s="20"/>
      <c r="LMM1892" s="20"/>
      <c r="LMN1892" s="20"/>
      <c r="LMO1892" s="20"/>
      <c r="LMP1892" s="20"/>
      <c r="LMQ1892" s="20"/>
      <c r="LMR1892" s="20"/>
      <c r="LMS1892" s="20"/>
      <c r="LMT1892" s="20"/>
      <c r="LMU1892" s="20"/>
      <c r="LMV1892" s="20"/>
      <c r="LMW1892" s="20"/>
      <c r="LMX1892" s="20"/>
      <c r="LMY1892" s="20"/>
      <c r="LMZ1892" s="20"/>
      <c r="LNA1892" s="20"/>
      <c r="LNB1892" s="20"/>
      <c r="LNC1892" s="20"/>
      <c r="LND1892" s="20"/>
      <c r="LNE1892" s="20"/>
      <c r="LNF1892" s="20"/>
      <c r="LNG1892" s="20"/>
      <c r="LNH1892" s="20"/>
      <c r="LNI1892" s="20"/>
      <c r="LNJ1892" s="20"/>
      <c r="LNK1892" s="20"/>
      <c r="LNL1892" s="20"/>
      <c r="LNM1892" s="20"/>
      <c r="LNN1892" s="20"/>
      <c r="LNO1892" s="20"/>
      <c r="LNP1892" s="20"/>
      <c r="LNQ1892" s="20"/>
      <c r="LNR1892" s="20"/>
      <c r="LNS1892" s="20"/>
      <c r="LNT1892" s="20"/>
      <c r="LNU1892" s="20"/>
      <c r="LNV1892" s="20"/>
      <c r="LNW1892" s="20"/>
      <c r="LNX1892" s="20"/>
      <c r="LNY1892" s="20"/>
      <c r="LNZ1892" s="20"/>
      <c r="LOA1892" s="20"/>
      <c r="LOB1892" s="20"/>
      <c r="LOC1892" s="20"/>
      <c r="LOD1892" s="20"/>
      <c r="LOE1892" s="20"/>
      <c r="LOF1892" s="20"/>
      <c r="LOG1892" s="20"/>
      <c r="LOH1892" s="20"/>
      <c r="LOI1892" s="20"/>
      <c r="LOJ1892" s="20"/>
      <c r="LOK1892" s="20"/>
      <c r="LOL1892" s="20"/>
      <c r="LOM1892" s="20"/>
      <c r="LON1892" s="20"/>
      <c r="LOO1892" s="20"/>
      <c r="LOP1892" s="20"/>
      <c r="LOQ1892" s="20"/>
      <c r="LOR1892" s="20"/>
      <c r="LOS1892" s="20"/>
      <c r="LOT1892" s="20"/>
      <c r="LOU1892" s="20"/>
      <c r="LOV1892" s="20"/>
      <c r="LOW1892" s="20"/>
      <c r="LOX1892" s="20"/>
      <c r="LOY1892" s="20"/>
      <c r="LOZ1892" s="20"/>
      <c r="LPA1892" s="20"/>
      <c r="LPB1892" s="20"/>
      <c r="LPC1892" s="20"/>
      <c r="LPD1892" s="20"/>
      <c r="LPE1892" s="20"/>
      <c r="LPF1892" s="20"/>
      <c r="LPG1892" s="20"/>
      <c r="LPH1892" s="20"/>
      <c r="LPI1892" s="20"/>
      <c r="LPJ1892" s="20"/>
      <c r="LPK1892" s="20"/>
      <c r="LPL1892" s="20"/>
      <c r="LPM1892" s="20"/>
      <c r="LPN1892" s="20"/>
      <c r="LPO1892" s="20"/>
      <c r="LPP1892" s="20"/>
      <c r="LPQ1892" s="20"/>
      <c r="LPR1892" s="20"/>
      <c r="LPS1892" s="20"/>
      <c r="LPT1892" s="20"/>
      <c r="LPU1892" s="20"/>
      <c r="LPV1892" s="20"/>
      <c r="LPW1892" s="20"/>
      <c r="LPX1892" s="20"/>
      <c r="LPY1892" s="20"/>
      <c r="LPZ1892" s="20"/>
      <c r="LQA1892" s="20"/>
      <c r="LQB1892" s="20"/>
      <c r="LQC1892" s="20"/>
      <c r="LQD1892" s="20"/>
      <c r="LQE1892" s="20"/>
      <c r="LQF1892" s="20"/>
      <c r="LQG1892" s="20"/>
      <c r="LQH1892" s="20"/>
      <c r="LQI1892" s="20"/>
      <c r="LQJ1892" s="20"/>
      <c r="LQK1892" s="20"/>
      <c r="LQL1892" s="20"/>
      <c r="LQM1892" s="20"/>
      <c r="LQN1892" s="20"/>
      <c r="LQO1892" s="20"/>
      <c r="LQP1892" s="20"/>
      <c r="LQQ1892" s="20"/>
      <c r="LQR1892" s="20"/>
      <c r="LQS1892" s="20"/>
      <c r="LQT1892" s="20"/>
      <c r="LQU1892" s="20"/>
      <c r="LQV1892" s="20"/>
      <c r="LQW1892" s="20"/>
      <c r="LQX1892" s="20"/>
      <c r="LQY1892" s="20"/>
      <c r="LQZ1892" s="20"/>
      <c r="LRA1892" s="20"/>
      <c r="LRB1892" s="20"/>
      <c r="LRC1892" s="20"/>
      <c r="LRD1892" s="20"/>
      <c r="LRE1892" s="20"/>
      <c r="LRF1892" s="20"/>
      <c r="LRG1892" s="20"/>
      <c r="LRH1892" s="20"/>
      <c r="LRI1892" s="20"/>
      <c r="LRJ1892" s="20"/>
      <c r="LRK1892" s="20"/>
      <c r="LRL1892" s="20"/>
      <c r="LRM1892" s="20"/>
      <c r="LRN1892" s="20"/>
      <c r="LRO1892" s="20"/>
      <c r="LRP1892" s="20"/>
      <c r="LRQ1892" s="20"/>
      <c r="LRR1892" s="20"/>
      <c r="LRS1892" s="20"/>
      <c r="LRT1892" s="20"/>
      <c r="LRU1892" s="20"/>
      <c r="LRV1892" s="20"/>
      <c r="LRW1892" s="20"/>
      <c r="LRX1892" s="20"/>
      <c r="LRY1892" s="20"/>
      <c r="LRZ1892" s="20"/>
      <c r="LSA1892" s="20"/>
      <c r="LSB1892" s="20"/>
      <c r="LSC1892" s="20"/>
      <c r="LSD1892" s="20"/>
      <c r="LSE1892" s="20"/>
      <c r="LSF1892" s="20"/>
      <c r="LSG1892" s="20"/>
      <c r="LSH1892" s="20"/>
      <c r="LSI1892" s="20"/>
      <c r="LSJ1892" s="20"/>
      <c r="LSK1892" s="20"/>
      <c r="LSL1892" s="20"/>
      <c r="LSM1892" s="20"/>
      <c r="LSN1892" s="20"/>
      <c r="LSO1892" s="20"/>
      <c r="LSP1892" s="20"/>
      <c r="LSQ1892" s="20"/>
      <c r="LSR1892" s="20"/>
      <c r="LSS1892" s="20"/>
      <c r="LST1892" s="20"/>
      <c r="LSU1892" s="20"/>
      <c r="LSV1892" s="20"/>
      <c r="LSW1892" s="20"/>
      <c r="LSX1892" s="20"/>
      <c r="LSY1892" s="20"/>
      <c r="LSZ1892" s="20"/>
      <c r="LTA1892" s="20"/>
      <c r="LTB1892" s="20"/>
      <c r="LTC1892" s="20"/>
      <c r="LTD1892" s="20"/>
      <c r="LTE1892" s="20"/>
      <c r="LTF1892" s="20"/>
      <c r="LTG1892" s="20"/>
      <c r="LTH1892" s="20"/>
      <c r="LTI1892" s="20"/>
      <c r="LTJ1892" s="20"/>
      <c r="LTK1892" s="20"/>
      <c r="LTL1892" s="20"/>
      <c r="LTM1892" s="20"/>
      <c r="LTN1892" s="20"/>
      <c r="LTO1892" s="20"/>
      <c r="LTP1892" s="20"/>
      <c r="LTQ1892" s="20"/>
      <c r="LTR1892" s="20"/>
      <c r="LTS1892" s="20"/>
      <c r="LTT1892" s="20"/>
      <c r="LTU1892" s="20"/>
      <c r="LTV1892" s="20"/>
      <c r="LTW1892" s="20"/>
      <c r="LTX1892" s="20"/>
      <c r="LTY1892" s="20"/>
      <c r="LTZ1892" s="20"/>
      <c r="LUA1892" s="20"/>
      <c r="LUB1892" s="20"/>
      <c r="LUC1892" s="20"/>
      <c r="LUD1892" s="20"/>
      <c r="LUE1892" s="20"/>
      <c r="LUF1892" s="20"/>
      <c r="LUG1892" s="20"/>
      <c r="LUH1892" s="20"/>
      <c r="LUI1892" s="20"/>
      <c r="LUJ1892" s="20"/>
      <c r="LUK1892" s="20"/>
      <c r="LUL1892" s="20"/>
      <c r="LUM1892" s="20"/>
      <c r="LUN1892" s="20"/>
      <c r="LUO1892" s="20"/>
      <c r="LUP1892" s="20"/>
      <c r="LUQ1892" s="20"/>
      <c r="LUR1892" s="20"/>
      <c r="LUS1892" s="20"/>
      <c r="LUT1892" s="20"/>
      <c r="LUU1892" s="20"/>
      <c r="LUV1892" s="20"/>
      <c r="LUW1892" s="20"/>
      <c r="LUX1892" s="20"/>
      <c r="LUY1892" s="20"/>
      <c r="LUZ1892" s="20"/>
      <c r="LVA1892" s="20"/>
      <c r="LVB1892" s="20"/>
      <c r="LVC1892" s="20"/>
      <c r="LVD1892" s="20"/>
      <c r="LVE1892" s="20"/>
      <c r="LVF1892" s="20"/>
      <c r="LVG1892" s="20"/>
      <c r="LVH1892" s="20"/>
      <c r="LVI1892" s="20"/>
      <c r="LVJ1892" s="20"/>
      <c r="LVK1892" s="20"/>
      <c r="LVL1892" s="20"/>
      <c r="LVM1892" s="20"/>
      <c r="LVN1892" s="20"/>
      <c r="LVO1892" s="20"/>
      <c r="LVP1892" s="20"/>
      <c r="LVQ1892" s="20"/>
      <c r="LVR1892" s="20"/>
      <c r="LVS1892" s="20"/>
      <c r="LVT1892" s="20"/>
      <c r="LVU1892" s="20"/>
      <c r="LVV1892" s="20"/>
      <c r="LVW1892" s="20"/>
      <c r="LVX1892" s="20"/>
      <c r="LVY1892" s="20"/>
      <c r="LVZ1892" s="20"/>
      <c r="LWA1892" s="20"/>
      <c r="LWB1892" s="20"/>
      <c r="LWC1892" s="20"/>
      <c r="LWD1892" s="20"/>
      <c r="LWE1892" s="20"/>
      <c r="LWF1892" s="20"/>
      <c r="LWG1892" s="20"/>
      <c r="LWH1892" s="20"/>
      <c r="LWI1892" s="20"/>
      <c r="LWJ1892" s="20"/>
      <c r="LWK1892" s="20"/>
      <c r="LWL1892" s="20"/>
      <c r="LWM1892" s="20"/>
      <c r="LWN1892" s="20"/>
      <c r="LWO1892" s="20"/>
      <c r="LWP1892" s="20"/>
      <c r="LWQ1892" s="20"/>
      <c r="LWR1892" s="20"/>
      <c r="LWS1892" s="20"/>
      <c r="LWT1892" s="20"/>
      <c r="LWU1892" s="20"/>
      <c r="LWV1892" s="20"/>
      <c r="LWW1892" s="20"/>
      <c r="LWX1892" s="20"/>
      <c r="LWY1892" s="20"/>
      <c r="LWZ1892" s="20"/>
      <c r="LXA1892" s="20"/>
      <c r="LXB1892" s="20"/>
      <c r="LXC1892" s="20"/>
      <c r="LXD1892" s="20"/>
      <c r="LXE1892" s="20"/>
      <c r="LXF1892" s="20"/>
      <c r="LXG1892" s="20"/>
      <c r="LXH1892" s="20"/>
      <c r="LXI1892" s="20"/>
      <c r="LXJ1892" s="20"/>
      <c r="LXK1892" s="20"/>
      <c r="LXL1892" s="20"/>
      <c r="LXM1892" s="20"/>
      <c r="LXN1892" s="20"/>
      <c r="LXO1892" s="20"/>
      <c r="LXP1892" s="20"/>
      <c r="LXQ1892" s="20"/>
      <c r="LXR1892" s="20"/>
      <c r="LXS1892" s="20"/>
      <c r="LXT1892" s="20"/>
      <c r="LXU1892" s="20"/>
      <c r="LXV1892" s="20"/>
      <c r="LXW1892" s="20"/>
      <c r="LXX1892" s="20"/>
      <c r="LXY1892" s="20"/>
      <c r="LXZ1892" s="20"/>
      <c r="LYA1892" s="20"/>
      <c r="LYB1892" s="20"/>
      <c r="LYC1892" s="20"/>
      <c r="LYD1892" s="20"/>
      <c r="LYE1892" s="20"/>
      <c r="LYF1892" s="20"/>
      <c r="LYG1892" s="20"/>
      <c r="LYH1892" s="20"/>
      <c r="LYI1892" s="20"/>
      <c r="LYJ1892" s="20"/>
      <c r="LYK1892" s="20"/>
      <c r="LYL1892" s="20"/>
      <c r="LYM1892" s="20"/>
      <c r="LYN1892" s="20"/>
      <c r="LYO1892" s="20"/>
      <c r="LYP1892" s="20"/>
      <c r="LYQ1892" s="20"/>
      <c r="LYR1892" s="20"/>
      <c r="LYS1892" s="20"/>
      <c r="LYT1892" s="20"/>
      <c r="LYU1892" s="20"/>
      <c r="LYV1892" s="20"/>
      <c r="LYW1892" s="20"/>
      <c r="LYX1892" s="20"/>
      <c r="LYY1892" s="20"/>
      <c r="LYZ1892" s="20"/>
      <c r="LZA1892" s="20"/>
      <c r="LZB1892" s="20"/>
      <c r="LZC1892" s="20"/>
      <c r="LZD1892" s="20"/>
      <c r="LZE1892" s="20"/>
      <c r="LZF1892" s="20"/>
      <c r="LZG1892" s="20"/>
      <c r="LZH1892" s="20"/>
      <c r="LZI1892" s="20"/>
      <c r="LZJ1892" s="20"/>
      <c r="LZK1892" s="20"/>
      <c r="LZL1892" s="20"/>
      <c r="LZM1892" s="20"/>
      <c r="LZN1892" s="20"/>
      <c r="LZO1892" s="20"/>
      <c r="LZP1892" s="20"/>
      <c r="LZQ1892" s="20"/>
      <c r="LZR1892" s="20"/>
      <c r="LZS1892" s="20"/>
      <c r="LZT1892" s="20"/>
      <c r="LZU1892" s="20"/>
      <c r="LZV1892" s="20"/>
      <c r="LZW1892" s="20"/>
      <c r="LZX1892" s="20"/>
      <c r="LZY1892" s="20"/>
      <c r="LZZ1892" s="20"/>
      <c r="MAA1892" s="20"/>
      <c r="MAB1892" s="20"/>
      <c r="MAC1892" s="20"/>
      <c r="MAD1892" s="20"/>
      <c r="MAE1892" s="20"/>
      <c r="MAF1892" s="20"/>
      <c r="MAG1892" s="20"/>
      <c r="MAH1892" s="20"/>
      <c r="MAI1892" s="20"/>
      <c r="MAJ1892" s="20"/>
      <c r="MAK1892" s="20"/>
      <c r="MAL1892" s="20"/>
      <c r="MAM1892" s="20"/>
      <c r="MAN1892" s="20"/>
      <c r="MAO1892" s="20"/>
      <c r="MAP1892" s="20"/>
      <c r="MAQ1892" s="20"/>
      <c r="MAR1892" s="20"/>
      <c r="MAS1892" s="20"/>
      <c r="MAT1892" s="20"/>
      <c r="MAU1892" s="20"/>
      <c r="MAV1892" s="20"/>
      <c r="MAW1892" s="20"/>
      <c r="MAX1892" s="20"/>
      <c r="MAY1892" s="20"/>
      <c r="MAZ1892" s="20"/>
      <c r="MBA1892" s="20"/>
      <c r="MBB1892" s="20"/>
      <c r="MBC1892" s="20"/>
      <c r="MBD1892" s="20"/>
      <c r="MBE1892" s="20"/>
      <c r="MBF1892" s="20"/>
      <c r="MBG1892" s="20"/>
      <c r="MBH1892" s="20"/>
      <c r="MBI1892" s="20"/>
      <c r="MBJ1892" s="20"/>
      <c r="MBK1892" s="20"/>
      <c r="MBL1892" s="20"/>
      <c r="MBM1892" s="20"/>
      <c r="MBN1892" s="20"/>
      <c r="MBO1892" s="20"/>
      <c r="MBP1892" s="20"/>
      <c r="MBQ1892" s="20"/>
      <c r="MBR1892" s="20"/>
      <c r="MBS1892" s="20"/>
      <c r="MBT1892" s="20"/>
      <c r="MBU1892" s="20"/>
      <c r="MBV1892" s="20"/>
      <c r="MBW1892" s="20"/>
      <c r="MBX1892" s="20"/>
      <c r="MBY1892" s="20"/>
      <c r="MBZ1892" s="20"/>
      <c r="MCA1892" s="20"/>
      <c r="MCB1892" s="20"/>
      <c r="MCC1892" s="20"/>
      <c r="MCD1892" s="20"/>
      <c r="MCE1892" s="20"/>
      <c r="MCF1892" s="20"/>
      <c r="MCG1892" s="20"/>
      <c r="MCH1892" s="20"/>
      <c r="MCI1892" s="20"/>
      <c r="MCJ1892" s="20"/>
      <c r="MCK1892" s="20"/>
      <c r="MCL1892" s="20"/>
      <c r="MCM1892" s="20"/>
      <c r="MCN1892" s="20"/>
      <c r="MCO1892" s="20"/>
      <c r="MCP1892" s="20"/>
      <c r="MCQ1892" s="20"/>
      <c r="MCR1892" s="20"/>
      <c r="MCS1892" s="20"/>
      <c r="MCT1892" s="20"/>
      <c r="MCU1892" s="20"/>
      <c r="MCV1892" s="20"/>
      <c r="MCW1892" s="20"/>
      <c r="MCX1892" s="20"/>
      <c r="MCY1892" s="20"/>
      <c r="MCZ1892" s="20"/>
      <c r="MDA1892" s="20"/>
      <c r="MDB1892" s="20"/>
      <c r="MDC1892" s="20"/>
      <c r="MDD1892" s="20"/>
      <c r="MDE1892" s="20"/>
      <c r="MDF1892" s="20"/>
      <c r="MDG1892" s="20"/>
      <c r="MDH1892" s="20"/>
      <c r="MDI1892" s="20"/>
      <c r="MDJ1892" s="20"/>
      <c r="MDK1892" s="20"/>
      <c r="MDL1892" s="20"/>
      <c r="MDM1892" s="20"/>
      <c r="MDN1892" s="20"/>
      <c r="MDO1892" s="20"/>
      <c r="MDP1892" s="20"/>
      <c r="MDQ1892" s="20"/>
      <c r="MDR1892" s="20"/>
      <c r="MDS1892" s="20"/>
      <c r="MDT1892" s="20"/>
      <c r="MDU1892" s="20"/>
      <c r="MDV1892" s="20"/>
      <c r="MDW1892" s="20"/>
      <c r="MDX1892" s="20"/>
      <c r="MDY1892" s="20"/>
      <c r="MDZ1892" s="20"/>
      <c r="MEA1892" s="20"/>
      <c r="MEB1892" s="20"/>
      <c r="MEC1892" s="20"/>
      <c r="MED1892" s="20"/>
      <c r="MEE1892" s="20"/>
      <c r="MEF1892" s="20"/>
      <c r="MEG1892" s="20"/>
      <c r="MEH1892" s="20"/>
      <c r="MEI1892" s="20"/>
      <c r="MEJ1892" s="20"/>
      <c r="MEK1892" s="20"/>
      <c r="MEL1892" s="20"/>
      <c r="MEM1892" s="20"/>
      <c r="MEN1892" s="20"/>
      <c r="MEO1892" s="20"/>
      <c r="MEP1892" s="20"/>
      <c r="MEQ1892" s="20"/>
      <c r="MER1892" s="20"/>
      <c r="MES1892" s="20"/>
      <c r="MET1892" s="20"/>
      <c r="MEU1892" s="20"/>
      <c r="MEV1892" s="20"/>
      <c r="MEW1892" s="20"/>
      <c r="MEX1892" s="20"/>
      <c r="MEY1892" s="20"/>
      <c r="MEZ1892" s="20"/>
      <c r="MFA1892" s="20"/>
      <c r="MFB1892" s="20"/>
      <c r="MFC1892" s="20"/>
      <c r="MFD1892" s="20"/>
      <c r="MFE1892" s="20"/>
      <c r="MFF1892" s="20"/>
      <c r="MFG1892" s="20"/>
      <c r="MFH1892" s="20"/>
      <c r="MFI1892" s="20"/>
      <c r="MFJ1892" s="20"/>
      <c r="MFK1892" s="20"/>
      <c r="MFL1892" s="20"/>
      <c r="MFM1892" s="20"/>
      <c r="MFN1892" s="20"/>
      <c r="MFO1892" s="20"/>
      <c r="MFP1892" s="20"/>
      <c r="MFQ1892" s="20"/>
      <c r="MFR1892" s="20"/>
      <c r="MFS1892" s="20"/>
      <c r="MFT1892" s="20"/>
      <c r="MFU1892" s="20"/>
      <c r="MFV1892" s="20"/>
      <c r="MFW1892" s="20"/>
      <c r="MFX1892" s="20"/>
      <c r="MFY1892" s="20"/>
      <c r="MFZ1892" s="20"/>
      <c r="MGA1892" s="20"/>
      <c r="MGB1892" s="20"/>
      <c r="MGC1892" s="20"/>
      <c r="MGD1892" s="20"/>
      <c r="MGE1892" s="20"/>
      <c r="MGF1892" s="20"/>
      <c r="MGG1892" s="20"/>
      <c r="MGH1892" s="20"/>
      <c r="MGI1892" s="20"/>
      <c r="MGJ1892" s="20"/>
      <c r="MGK1892" s="20"/>
      <c r="MGL1892" s="20"/>
      <c r="MGM1892" s="20"/>
      <c r="MGN1892" s="20"/>
      <c r="MGO1892" s="20"/>
      <c r="MGP1892" s="20"/>
      <c r="MGQ1892" s="20"/>
      <c r="MGR1892" s="20"/>
      <c r="MGS1892" s="20"/>
      <c r="MGT1892" s="20"/>
      <c r="MGU1892" s="20"/>
      <c r="MGV1892" s="20"/>
      <c r="MGW1892" s="20"/>
      <c r="MGX1892" s="20"/>
      <c r="MGY1892" s="20"/>
      <c r="MGZ1892" s="20"/>
      <c r="MHA1892" s="20"/>
      <c r="MHB1892" s="20"/>
      <c r="MHC1892" s="20"/>
      <c r="MHD1892" s="20"/>
      <c r="MHE1892" s="20"/>
      <c r="MHF1892" s="20"/>
      <c r="MHG1892" s="20"/>
      <c r="MHH1892" s="20"/>
      <c r="MHI1892" s="20"/>
      <c r="MHJ1892" s="20"/>
      <c r="MHK1892" s="20"/>
      <c r="MHL1892" s="20"/>
      <c r="MHM1892" s="20"/>
      <c r="MHN1892" s="20"/>
      <c r="MHO1892" s="20"/>
      <c r="MHP1892" s="20"/>
      <c r="MHQ1892" s="20"/>
      <c r="MHR1892" s="20"/>
      <c r="MHS1892" s="20"/>
      <c r="MHT1892" s="20"/>
      <c r="MHU1892" s="20"/>
      <c r="MHV1892" s="20"/>
      <c r="MHW1892" s="20"/>
      <c r="MHX1892" s="20"/>
      <c r="MHY1892" s="20"/>
      <c r="MHZ1892" s="20"/>
      <c r="MIA1892" s="20"/>
      <c r="MIB1892" s="20"/>
      <c r="MIC1892" s="20"/>
      <c r="MID1892" s="20"/>
      <c r="MIE1892" s="20"/>
      <c r="MIF1892" s="20"/>
      <c r="MIG1892" s="20"/>
      <c r="MIH1892" s="20"/>
      <c r="MII1892" s="20"/>
      <c r="MIJ1892" s="20"/>
      <c r="MIK1892" s="20"/>
      <c r="MIL1892" s="20"/>
      <c r="MIM1892" s="20"/>
      <c r="MIN1892" s="20"/>
      <c r="MIO1892" s="20"/>
      <c r="MIP1892" s="20"/>
      <c r="MIQ1892" s="20"/>
      <c r="MIR1892" s="20"/>
      <c r="MIS1892" s="20"/>
      <c r="MIT1892" s="20"/>
      <c r="MIU1892" s="20"/>
      <c r="MIV1892" s="20"/>
      <c r="MIW1892" s="20"/>
      <c r="MIX1892" s="20"/>
      <c r="MIY1892" s="20"/>
      <c r="MIZ1892" s="20"/>
      <c r="MJA1892" s="20"/>
      <c r="MJB1892" s="20"/>
      <c r="MJC1892" s="20"/>
      <c r="MJD1892" s="20"/>
      <c r="MJE1892" s="20"/>
      <c r="MJF1892" s="20"/>
      <c r="MJG1892" s="20"/>
      <c r="MJH1892" s="20"/>
      <c r="MJI1892" s="20"/>
      <c r="MJJ1892" s="20"/>
      <c r="MJK1892" s="20"/>
      <c r="MJL1892" s="20"/>
      <c r="MJM1892" s="20"/>
      <c r="MJN1892" s="20"/>
      <c r="MJO1892" s="20"/>
      <c r="MJP1892" s="20"/>
      <c r="MJQ1892" s="20"/>
      <c r="MJR1892" s="20"/>
      <c r="MJS1892" s="20"/>
      <c r="MJT1892" s="20"/>
      <c r="MJU1892" s="20"/>
      <c r="MJV1892" s="20"/>
      <c r="MJW1892" s="20"/>
      <c r="MJX1892" s="20"/>
      <c r="MJY1892" s="20"/>
      <c r="MJZ1892" s="20"/>
      <c r="MKA1892" s="20"/>
      <c r="MKB1892" s="20"/>
      <c r="MKC1892" s="20"/>
      <c r="MKD1892" s="20"/>
      <c r="MKE1892" s="20"/>
      <c r="MKF1892" s="20"/>
      <c r="MKG1892" s="20"/>
      <c r="MKH1892" s="20"/>
      <c r="MKI1892" s="20"/>
      <c r="MKJ1892" s="20"/>
      <c r="MKK1892" s="20"/>
      <c r="MKL1892" s="20"/>
      <c r="MKM1892" s="20"/>
      <c r="MKN1892" s="20"/>
      <c r="MKO1892" s="20"/>
      <c r="MKP1892" s="20"/>
      <c r="MKQ1892" s="20"/>
      <c r="MKR1892" s="20"/>
      <c r="MKS1892" s="20"/>
      <c r="MKT1892" s="20"/>
      <c r="MKU1892" s="20"/>
      <c r="MKV1892" s="20"/>
      <c r="MKW1892" s="20"/>
      <c r="MKX1892" s="20"/>
      <c r="MKY1892" s="20"/>
      <c r="MKZ1892" s="20"/>
      <c r="MLA1892" s="20"/>
      <c r="MLB1892" s="20"/>
      <c r="MLC1892" s="20"/>
      <c r="MLD1892" s="20"/>
      <c r="MLE1892" s="20"/>
      <c r="MLF1892" s="20"/>
      <c r="MLG1892" s="20"/>
      <c r="MLH1892" s="20"/>
      <c r="MLI1892" s="20"/>
      <c r="MLJ1892" s="20"/>
      <c r="MLK1892" s="20"/>
      <c r="MLL1892" s="20"/>
      <c r="MLM1892" s="20"/>
      <c r="MLN1892" s="20"/>
      <c r="MLO1892" s="20"/>
      <c r="MLP1892" s="20"/>
      <c r="MLQ1892" s="20"/>
      <c r="MLR1892" s="20"/>
      <c r="MLS1892" s="20"/>
      <c r="MLT1892" s="20"/>
      <c r="MLU1892" s="20"/>
      <c r="MLV1892" s="20"/>
      <c r="MLW1892" s="20"/>
      <c r="MLX1892" s="20"/>
      <c r="MLY1892" s="20"/>
      <c r="MLZ1892" s="20"/>
      <c r="MMA1892" s="20"/>
      <c r="MMB1892" s="20"/>
      <c r="MMC1892" s="20"/>
      <c r="MMD1892" s="20"/>
      <c r="MME1892" s="20"/>
      <c r="MMF1892" s="20"/>
      <c r="MMG1892" s="20"/>
      <c r="MMH1892" s="20"/>
      <c r="MMI1892" s="20"/>
      <c r="MMJ1892" s="20"/>
      <c r="MMK1892" s="20"/>
      <c r="MML1892" s="20"/>
      <c r="MMM1892" s="20"/>
      <c r="MMN1892" s="20"/>
      <c r="MMO1892" s="20"/>
      <c r="MMP1892" s="20"/>
      <c r="MMQ1892" s="20"/>
      <c r="MMR1892" s="20"/>
      <c r="MMS1892" s="20"/>
      <c r="MMT1892" s="20"/>
      <c r="MMU1892" s="20"/>
      <c r="MMV1892" s="20"/>
      <c r="MMW1892" s="20"/>
      <c r="MMX1892" s="20"/>
      <c r="MMY1892" s="20"/>
      <c r="MMZ1892" s="20"/>
      <c r="MNA1892" s="20"/>
      <c r="MNB1892" s="20"/>
      <c r="MNC1892" s="20"/>
      <c r="MND1892" s="20"/>
      <c r="MNE1892" s="20"/>
      <c r="MNF1892" s="20"/>
      <c r="MNG1892" s="20"/>
      <c r="MNH1892" s="20"/>
      <c r="MNI1892" s="20"/>
      <c r="MNJ1892" s="20"/>
      <c r="MNK1892" s="20"/>
      <c r="MNL1892" s="20"/>
      <c r="MNM1892" s="20"/>
      <c r="MNN1892" s="20"/>
      <c r="MNO1892" s="20"/>
      <c r="MNP1892" s="20"/>
      <c r="MNQ1892" s="20"/>
      <c r="MNR1892" s="20"/>
      <c r="MNS1892" s="20"/>
      <c r="MNT1892" s="20"/>
      <c r="MNU1892" s="20"/>
      <c r="MNV1892" s="20"/>
      <c r="MNW1892" s="20"/>
      <c r="MNX1892" s="20"/>
      <c r="MNY1892" s="20"/>
      <c r="MNZ1892" s="20"/>
      <c r="MOA1892" s="20"/>
      <c r="MOB1892" s="20"/>
      <c r="MOC1892" s="20"/>
      <c r="MOD1892" s="20"/>
      <c r="MOE1892" s="20"/>
      <c r="MOF1892" s="20"/>
      <c r="MOG1892" s="20"/>
      <c r="MOH1892" s="20"/>
      <c r="MOI1892" s="20"/>
      <c r="MOJ1892" s="20"/>
      <c r="MOK1892" s="20"/>
      <c r="MOL1892" s="20"/>
      <c r="MOM1892" s="20"/>
      <c r="MON1892" s="20"/>
      <c r="MOO1892" s="20"/>
      <c r="MOP1892" s="20"/>
      <c r="MOQ1892" s="20"/>
      <c r="MOR1892" s="20"/>
      <c r="MOS1892" s="20"/>
      <c r="MOT1892" s="20"/>
      <c r="MOU1892" s="20"/>
      <c r="MOV1892" s="20"/>
      <c r="MOW1892" s="20"/>
      <c r="MOX1892" s="20"/>
      <c r="MOY1892" s="20"/>
      <c r="MOZ1892" s="20"/>
      <c r="MPA1892" s="20"/>
      <c r="MPB1892" s="20"/>
      <c r="MPC1892" s="20"/>
      <c r="MPD1892" s="20"/>
      <c r="MPE1892" s="20"/>
      <c r="MPF1892" s="20"/>
      <c r="MPG1892" s="20"/>
      <c r="MPH1892" s="20"/>
      <c r="MPI1892" s="20"/>
      <c r="MPJ1892" s="20"/>
      <c r="MPK1892" s="20"/>
      <c r="MPL1892" s="20"/>
      <c r="MPM1892" s="20"/>
      <c r="MPN1892" s="20"/>
      <c r="MPO1892" s="20"/>
      <c r="MPP1892" s="20"/>
      <c r="MPQ1892" s="20"/>
      <c r="MPR1892" s="20"/>
      <c r="MPS1892" s="20"/>
      <c r="MPT1892" s="20"/>
      <c r="MPU1892" s="20"/>
      <c r="MPV1892" s="20"/>
      <c r="MPW1892" s="20"/>
      <c r="MPX1892" s="20"/>
      <c r="MPY1892" s="20"/>
      <c r="MPZ1892" s="20"/>
      <c r="MQA1892" s="20"/>
      <c r="MQB1892" s="20"/>
      <c r="MQC1892" s="20"/>
      <c r="MQD1892" s="20"/>
      <c r="MQE1892" s="20"/>
      <c r="MQF1892" s="20"/>
      <c r="MQG1892" s="20"/>
      <c r="MQH1892" s="20"/>
      <c r="MQI1892" s="20"/>
      <c r="MQJ1892" s="20"/>
      <c r="MQK1892" s="20"/>
      <c r="MQL1892" s="20"/>
      <c r="MQM1892" s="20"/>
      <c r="MQN1892" s="20"/>
      <c r="MQO1892" s="20"/>
      <c r="MQP1892" s="20"/>
      <c r="MQQ1892" s="20"/>
      <c r="MQR1892" s="20"/>
      <c r="MQS1892" s="20"/>
      <c r="MQT1892" s="20"/>
      <c r="MQU1892" s="20"/>
      <c r="MQV1892" s="20"/>
      <c r="MQW1892" s="20"/>
      <c r="MQX1892" s="20"/>
      <c r="MQY1892" s="20"/>
      <c r="MQZ1892" s="20"/>
      <c r="MRA1892" s="20"/>
      <c r="MRB1892" s="20"/>
      <c r="MRC1892" s="20"/>
      <c r="MRD1892" s="20"/>
      <c r="MRE1892" s="20"/>
      <c r="MRF1892" s="20"/>
      <c r="MRG1892" s="20"/>
      <c r="MRH1892" s="20"/>
      <c r="MRI1892" s="20"/>
      <c r="MRJ1892" s="20"/>
      <c r="MRK1892" s="20"/>
      <c r="MRL1892" s="20"/>
      <c r="MRM1892" s="20"/>
      <c r="MRN1892" s="20"/>
      <c r="MRO1892" s="20"/>
      <c r="MRP1892" s="20"/>
      <c r="MRQ1892" s="20"/>
      <c r="MRR1892" s="20"/>
      <c r="MRS1892" s="20"/>
      <c r="MRT1892" s="20"/>
      <c r="MRU1892" s="20"/>
      <c r="MRV1892" s="20"/>
      <c r="MRW1892" s="20"/>
      <c r="MRX1892" s="20"/>
      <c r="MRY1892" s="20"/>
      <c r="MRZ1892" s="20"/>
      <c r="MSA1892" s="20"/>
      <c r="MSB1892" s="20"/>
      <c r="MSC1892" s="20"/>
      <c r="MSD1892" s="20"/>
      <c r="MSE1892" s="20"/>
      <c r="MSF1892" s="20"/>
      <c r="MSG1892" s="20"/>
      <c r="MSH1892" s="20"/>
      <c r="MSI1892" s="20"/>
      <c r="MSJ1892" s="20"/>
      <c r="MSK1892" s="20"/>
      <c r="MSL1892" s="20"/>
      <c r="MSM1892" s="20"/>
      <c r="MSN1892" s="20"/>
      <c r="MSO1892" s="20"/>
      <c r="MSP1892" s="20"/>
      <c r="MSQ1892" s="20"/>
      <c r="MSR1892" s="20"/>
      <c r="MSS1892" s="20"/>
      <c r="MST1892" s="20"/>
      <c r="MSU1892" s="20"/>
      <c r="MSV1892" s="20"/>
      <c r="MSW1892" s="20"/>
      <c r="MSX1892" s="20"/>
      <c r="MSY1892" s="20"/>
      <c r="MSZ1892" s="20"/>
      <c r="MTA1892" s="20"/>
      <c r="MTB1892" s="20"/>
      <c r="MTC1892" s="20"/>
      <c r="MTD1892" s="20"/>
      <c r="MTE1892" s="20"/>
      <c r="MTF1892" s="20"/>
      <c r="MTG1892" s="20"/>
      <c r="MTH1892" s="20"/>
      <c r="MTI1892" s="20"/>
      <c r="MTJ1892" s="20"/>
      <c r="MTK1892" s="20"/>
      <c r="MTL1892" s="20"/>
      <c r="MTM1892" s="20"/>
      <c r="MTN1892" s="20"/>
      <c r="MTO1892" s="20"/>
      <c r="MTP1892" s="20"/>
      <c r="MTQ1892" s="20"/>
      <c r="MTR1892" s="20"/>
      <c r="MTS1892" s="20"/>
      <c r="MTT1892" s="20"/>
      <c r="MTU1892" s="20"/>
      <c r="MTV1892" s="20"/>
      <c r="MTW1892" s="20"/>
      <c r="MTX1892" s="20"/>
      <c r="MTY1892" s="20"/>
      <c r="MTZ1892" s="20"/>
      <c r="MUA1892" s="20"/>
      <c r="MUB1892" s="20"/>
      <c r="MUC1892" s="20"/>
      <c r="MUD1892" s="20"/>
      <c r="MUE1892" s="20"/>
      <c r="MUF1892" s="20"/>
      <c r="MUG1892" s="20"/>
      <c r="MUH1892" s="20"/>
      <c r="MUI1892" s="20"/>
      <c r="MUJ1892" s="20"/>
      <c r="MUK1892" s="20"/>
      <c r="MUL1892" s="20"/>
      <c r="MUM1892" s="20"/>
      <c r="MUN1892" s="20"/>
      <c r="MUO1892" s="20"/>
      <c r="MUP1892" s="20"/>
      <c r="MUQ1892" s="20"/>
      <c r="MUR1892" s="20"/>
      <c r="MUS1892" s="20"/>
      <c r="MUT1892" s="20"/>
      <c r="MUU1892" s="20"/>
      <c r="MUV1892" s="20"/>
      <c r="MUW1892" s="20"/>
      <c r="MUX1892" s="20"/>
      <c r="MUY1892" s="20"/>
      <c r="MUZ1892" s="20"/>
      <c r="MVA1892" s="20"/>
      <c r="MVB1892" s="20"/>
      <c r="MVC1892" s="20"/>
      <c r="MVD1892" s="20"/>
      <c r="MVE1892" s="20"/>
      <c r="MVF1892" s="20"/>
      <c r="MVG1892" s="20"/>
      <c r="MVH1892" s="20"/>
      <c r="MVI1892" s="20"/>
      <c r="MVJ1892" s="20"/>
      <c r="MVK1892" s="20"/>
      <c r="MVL1892" s="20"/>
      <c r="MVM1892" s="20"/>
      <c r="MVN1892" s="20"/>
      <c r="MVO1892" s="20"/>
      <c r="MVP1892" s="20"/>
      <c r="MVQ1892" s="20"/>
      <c r="MVR1892" s="20"/>
      <c r="MVS1892" s="20"/>
      <c r="MVT1892" s="20"/>
      <c r="MVU1892" s="20"/>
      <c r="MVV1892" s="20"/>
      <c r="MVW1892" s="20"/>
      <c r="MVX1892" s="20"/>
      <c r="MVY1892" s="20"/>
      <c r="MVZ1892" s="20"/>
      <c r="MWA1892" s="20"/>
      <c r="MWB1892" s="20"/>
      <c r="MWC1892" s="20"/>
      <c r="MWD1892" s="20"/>
      <c r="MWE1892" s="20"/>
      <c r="MWF1892" s="20"/>
      <c r="MWG1892" s="20"/>
      <c r="MWH1892" s="20"/>
      <c r="MWI1892" s="20"/>
      <c r="MWJ1892" s="20"/>
      <c r="MWK1892" s="20"/>
      <c r="MWL1892" s="20"/>
      <c r="MWM1892" s="20"/>
      <c r="MWN1892" s="20"/>
      <c r="MWO1892" s="20"/>
      <c r="MWP1892" s="20"/>
      <c r="MWQ1892" s="20"/>
      <c r="MWR1892" s="20"/>
      <c r="MWS1892" s="20"/>
      <c r="MWT1892" s="20"/>
      <c r="MWU1892" s="20"/>
      <c r="MWV1892" s="20"/>
      <c r="MWW1892" s="20"/>
      <c r="MWX1892" s="20"/>
      <c r="MWY1892" s="20"/>
      <c r="MWZ1892" s="20"/>
      <c r="MXA1892" s="20"/>
      <c r="MXB1892" s="20"/>
      <c r="MXC1892" s="20"/>
      <c r="MXD1892" s="20"/>
      <c r="MXE1892" s="20"/>
      <c r="MXF1892" s="20"/>
      <c r="MXG1892" s="20"/>
      <c r="MXH1892" s="20"/>
      <c r="MXI1892" s="20"/>
      <c r="MXJ1892" s="20"/>
      <c r="MXK1892" s="20"/>
      <c r="MXL1892" s="20"/>
      <c r="MXM1892" s="20"/>
      <c r="MXN1892" s="20"/>
      <c r="MXO1892" s="20"/>
      <c r="MXP1892" s="20"/>
      <c r="MXQ1892" s="20"/>
      <c r="MXR1892" s="20"/>
      <c r="MXS1892" s="20"/>
      <c r="MXT1892" s="20"/>
      <c r="MXU1892" s="20"/>
      <c r="MXV1892" s="20"/>
      <c r="MXW1892" s="20"/>
      <c r="MXX1892" s="20"/>
      <c r="MXY1892" s="20"/>
      <c r="MXZ1892" s="20"/>
      <c r="MYA1892" s="20"/>
      <c r="MYB1892" s="20"/>
      <c r="MYC1892" s="20"/>
      <c r="MYD1892" s="20"/>
      <c r="MYE1892" s="20"/>
      <c r="MYF1892" s="20"/>
      <c r="MYG1892" s="20"/>
      <c r="MYH1892" s="20"/>
      <c r="MYI1892" s="20"/>
      <c r="MYJ1892" s="20"/>
      <c r="MYK1892" s="20"/>
      <c r="MYL1892" s="20"/>
      <c r="MYM1892" s="20"/>
      <c r="MYN1892" s="20"/>
      <c r="MYO1892" s="20"/>
      <c r="MYP1892" s="20"/>
      <c r="MYQ1892" s="20"/>
      <c r="MYR1892" s="20"/>
      <c r="MYS1892" s="20"/>
      <c r="MYT1892" s="20"/>
      <c r="MYU1892" s="20"/>
      <c r="MYV1892" s="20"/>
      <c r="MYW1892" s="20"/>
      <c r="MYX1892" s="20"/>
      <c r="MYY1892" s="20"/>
      <c r="MYZ1892" s="20"/>
      <c r="MZA1892" s="20"/>
      <c r="MZB1892" s="20"/>
      <c r="MZC1892" s="20"/>
      <c r="MZD1892" s="20"/>
      <c r="MZE1892" s="20"/>
      <c r="MZF1892" s="20"/>
      <c r="MZG1892" s="20"/>
      <c r="MZH1892" s="20"/>
      <c r="MZI1892" s="20"/>
      <c r="MZJ1892" s="20"/>
      <c r="MZK1892" s="20"/>
      <c r="MZL1892" s="20"/>
      <c r="MZM1892" s="20"/>
      <c r="MZN1892" s="20"/>
      <c r="MZO1892" s="20"/>
      <c r="MZP1892" s="20"/>
      <c r="MZQ1892" s="20"/>
      <c r="MZR1892" s="20"/>
      <c r="MZS1892" s="20"/>
      <c r="MZT1892" s="20"/>
      <c r="MZU1892" s="20"/>
      <c r="MZV1892" s="20"/>
      <c r="MZW1892" s="20"/>
      <c r="MZX1892" s="20"/>
      <c r="MZY1892" s="20"/>
      <c r="MZZ1892" s="20"/>
      <c r="NAA1892" s="20"/>
      <c r="NAB1892" s="20"/>
      <c r="NAC1892" s="20"/>
      <c r="NAD1892" s="20"/>
      <c r="NAE1892" s="20"/>
      <c r="NAF1892" s="20"/>
      <c r="NAG1892" s="20"/>
      <c r="NAH1892" s="20"/>
      <c r="NAI1892" s="20"/>
      <c r="NAJ1892" s="20"/>
      <c r="NAK1892" s="20"/>
      <c r="NAL1892" s="20"/>
      <c r="NAM1892" s="20"/>
      <c r="NAN1892" s="20"/>
      <c r="NAO1892" s="20"/>
      <c r="NAP1892" s="20"/>
      <c r="NAQ1892" s="20"/>
      <c r="NAR1892" s="20"/>
      <c r="NAS1892" s="20"/>
      <c r="NAT1892" s="20"/>
      <c r="NAU1892" s="20"/>
      <c r="NAV1892" s="20"/>
      <c r="NAW1892" s="20"/>
      <c r="NAX1892" s="20"/>
      <c r="NAY1892" s="20"/>
      <c r="NAZ1892" s="20"/>
      <c r="NBA1892" s="20"/>
      <c r="NBB1892" s="20"/>
      <c r="NBC1892" s="20"/>
      <c r="NBD1892" s="20"/>
      <c r="NBE1892" s="20"/>
      <c r="NBF1892" s="20"/>
      <c r="NBG1892" s="20"/>
      <c r="NBH1892" s="20"/>
      <c r="NBI1892" s="20"/>
      <c r="NBJ1892" s="20"/>
      <c r="NBK1892" s="20"/>
      <c r="NBL1892" s="20"/>
      <c r="NBM1892" s="20"/>
      <c r="NBN1892" s="20"/>
      <c r="NBO1892" s="20"/>
      <c r="NBP1892" s="20"/>
      <c r="NBQ1892" s="20"/>
      <c r="NBR1892" s="20"/>
      <c r="NBS1892" s="20"/>
      <c r="NBT1892" s="20"/>
      <c r="NBU1892" s="20"/>
      <c r="NBV1892" s="20"/>
      <c r="NBW1892" s="20"/>
      <c r="NBX1892" s="20"/>
      <c r="NBY1892" s="20"/>
      <c r="NBZ1892" s="20"/>
      <c r="NCA1892" s="20"/>
      <c r="NCB1892" s="20"/>
      <c r="NCC1892" s="20"/>
      <c r="NCD1892" s="20"/>
      <c r="NCE1892" s="20"/>
      <c r="NCF1892" s="20"/>
      <c r="NCG1892" s="20"/>
      <c r="NCH1892" s="20"/>
      <c r="NCI1892" s="20"/>
      <c r="NCJ1892" s="20"/>
      <c r="NCK1892" s="20"/>
      <c r="NCL1892" s="20"/>
      <c r="NCM1892" s="20"/>
      <c r="NCN1892" s="20"/>
      <c r="NCO1892" s="20"/>
      <c r="NCP1892" s="20"/>
      <c r="NCQ1892" s="20"/>
      <c r="NCR1892" s="20"/>
      <c r="NCS1892" s="20"/>
      <c r="NCT1892" s="20"/>
      <c r="NCU1892" s="20"/>
      <c r="NCV1892" s="20"/>
      <c r="NCW1892" s="20"/>
      <c r="NCX1892" s="20"/>
      <c r="NCY1892" s="20"/>
      <c r="NCZ1892" s="20"/>
      <c r="NDA1892" s="20"/>
      <c r="NDB1892" s="20"/>
      <c r="NDC1892" s="20"/>
      <c r="NDD1892" s="20"/>
      <c r="NDE1892" s="20"/>
      <c r="NDF1892" s="20"/>
      <c r="NDG1892" s="20"/>
      <c r="NDH1892" s="20"/>
      <c r="NDI1892" s="20"/>
      <c r="NDJ1892" s="20"/>
      <c r="NDK1892" s="20"/>
      <c r="NDL1892" s="20"/>
      <c r="NDM1892" s="20"/>
      <c r="NDN1892" s="20"/>
      <c r="NDO1892" s="20"/>
      <c r="NDP1892" s="20"/>
      <c r="NDQ1892" s="20"/>
      <c r="NDR1892" s="20"/>
      <c r="NDS1892" s="20"/>
      <c r="NDT1892" s="20"/>
      <c r="NDU1892" s="20"/>
      <c r="NDV1892" s="20"/>
      <c r="NDW1892" s="20"/>
      <c r="NDX1892" s="20"/>
      <c r="NDY1892" s="20"/>
      <c r="NDZ1892" s="20"/>
      <c r="NEA1892" s="20"/>
      <c r="NEB1892" s="20"/>
      <c r="NEC1892" s="20"/>
      <c r="NED1892" s="20"/>
      <c r="NEE1892" s="20"/>
      <c r="NEF1892" s="20"/>
      <c r="NEG1892" s="20"/>
      <c r="NEH1892" s="20"/>
      <c r="NEI1892" s="20"/>
      <c r="NEJ1892" s="20"/>
      <c r="NEK1892" s="20"/>
      <c r="NEL1892" s="20"/>
      <c r="NEM1892" s="20"/>
      <c r="NEN1892" s="20"/>
      <c r="NEO1892" s="20"/>
      <c r="NEP1892" s="20"/>
      <c r="NEQ1892" s="20"/>
      <c r="NER1892" s="20"/>
      <c r="NES1892" s="20"/>
      <c r="NET1892" s="20"/>
      <c r="NEU1892" s="20"/>
      <c r="NEV1892" s="20"/>
      <c r="NEW1892" s="20"/>
      <c r="NEX1892" s="20"/>
      <c r="NEY1892" s="20"/>
      <c r="NEZ1892" s="20"/>
      <c r="NFA1892" s="20"/>
      <c r="NFB1892" s="20"/>
      <c r="NFC1892" s="20"/>
      <c r="NFD1892" s="20"/>
      <c r="NFE1892" s="20"/>
      <c r="NFF1892" s="20"/>
      <c r="NFG1892" s="20"/>
      <c r="NFH1892" s="20"/>
      <c r="NFI1892" s="20"/>
      <c r="NFJ1892" s="20"/>
      <c r="NFK1892" s="20"/>
      <c r="NFL1892" s="20"/>
      <c r="NFM1892" s="20"/>
      <c r="NFN1892" s="20"/>
      <c r="NFO1892" s="20"/>
      <c r="NFP1892" s="20"/>
      <c r="NFQ1892" s="20"/>
      <c r="NFR1892" s="20"/>
      <c r="NFS1892" s="20"/>
      <c r="NFT1892" s="20"/>
      <c r="NFU1892" s="20"/>
      <c r="NFV1892" s="20"/>
      <c r="NFW1892" s="20"/>
      <c r="NFX1892" s="20"/>
      <c r="NFY1892" s="20"/>
      <c r="NFZ1892" s="20"/>
      <c r="NGA1892" s="20"/>
      <c r="NGB1892" s="20"/>
      <c r="NGC1892" s="20"/>
      <c r="NGD1892" s="20"/>
      <c r="NGE1892" s="20"/>
      <c r="NGF1892" s="20"/>
      <c r="NGG1892" s="20"/>
      <c r="NGH1892" s="20"/>
      <c r="NGI1892" s="20"/>
      <c r="NGJ1892" s="20"/>
      <c r="NGK1892" s="20"/>
      <c r="NGL1892" s="20"/>
      <c r="NGM1892" s="20"/>
      <c r="NGN1892" s="20"/>
      <c r="NGO1892" s="20"/>
      <c r="NGP1892" s="20"/>
      <c r="NGQ1892" s="20"/>
      <c r="NGR1892" s="20"/>
      <c r="NGS1892" s="20"/>
      <c r="NGT1892" s="20"/>
      <c r="NGU1892" s="20"/>
      <c r="NGV1892" s="20"/>
      <c r="NGW1892" s="20"/>
      <c r="NGX1892" s="20"/>
      <c r="NGY1892" s="20"/>
      <c r="NGZ1892" s="20"/>
      <c r="NHA1892" s="20"/>
      <c r="NHB1892" s="20"/>
      <c r="NHC1892" s="20"/>
      <c r="NHD1892" s="20"/>
      <c r="NHE1892" s="20"/>
      <c r="NHF1892" s="20"/>
      <c r="NHG1892" s="20"/>
      <c r="NHH1892" s="20"/>
      <c r="NHI1892" s="20"/>
      <c r="NHJ1892" s="20"/>
      <c r="NHK1892" s="20"/>
      <c r="NHL1892" s="20"/>
      <c r="NHM1892" s="20"/>
      <c r="NHN1892" s="20"/>
      <c r="NHO1892" s="20"/>
      <c r="NHP1892" s="20"/>
      <c r="NHQ1892" s="20"/>
      <c r="NHR1892" s="20"/>
      <c r="NHS1892" s="20"/>
      <c r="NHT1892" s="20"/>
      <c r="NHU1892" s="20"/>
      <c r="NHV1892" s="20"/>
      <c r="NHW1892" s="20"/>
      <c r="NHX1892" s="20"/>
      <c r="NHY1892" s="20"/>
      <c r="NHZ1892" s="20"/>
      <c r="NIA1892" s="20"/>
      <c r="NIB1892" s="20"/>
      <c r="NIC1892" s="20"/>
      <c r="NID1892" s="20"/>
      <c r="NIE1892" s="20"/>
      <c r="NIF1892" s="20"/>
      <c r="NIG1892" s="20"/>
      <c r="NIH1892" s="20"/>
      <c r="NII1892" s="20"/>
      <c r="NIJ1892" s="20"/>
      <c r="NIK1892" s="20"/>
      <c r="NIL1892" s="20"/>
      <c r="NIM1892" s="20"/>
      <c r="NIN1892" s="20"/>
      <c r="NIO1892" s="20"/>
      <c r="NIP1892" s="20"/>
      <c r="NIQ1892" s="20"/>
      <c r="NIR1892" s="20"/>
      <c r="NIS1892" s="20"/>
      <c r="NIT1892" s="20"/>
      <c r="NIU1892" s="20"/>
      <c r="NIV1892" s="20"/>
      <c r="NIW1892" s="20"/>
      <c r="NIX1892" s="20"/>
      <c r="NIY1892" s="20"/>
      <c r="NIZ1892" s="20"/>
      <c r="NJA1892" s="20"/>
      <c r="NJB1892" s="20"/>
      <c r="NJC1892" s="20"/>
      <c r="NJD1892" s="20"/>
      <c r="NJE1892" s="20"/>
      <c r="NJF1892" s="20"/>
      <c r="NJG1892" s="20"/>
      <c r="NJH1892" s="20"/>
      <c r="NJI1892" s="20"/>
      <c r="NJJ1892" s="20"/>
      <c r="NJK1892" s="20"/>
      <c r="NJL1892" s="20"/>
      <c r="NJM1892" s="20"/>
      <c r="NJN1892" s="20"/>
      <c r="NJO1892" s="20"/>
      <c r="NJP1892" s="20"/>
      <c r="NJQ1892" s="20"/>
      <c r="NJR1892" s="20"/>
      <c r="NJS1892" s="20"/>
      <c r="NJT1892" s="20"/>
      <c r="NJU1892" s="20"/>
      <c r="NJV1892" s="20"/>
      <c r="NJW1892" s="20"/>
      <c r="NJX1892" s="20"/>
      <c r="NJY1892" s="20"/>
      <c r="NJZ1892" s="20"/>
      <c r="NKA1892" s="20"/>
      <c r="NKB1892" s="20"/>
      <c r="NKC1892" s="20"/>
      <c r="NKD1892" s="20"/>
      <c r="NKE1892" s="20"/>
      <c r="NKF1892" s="20"/>
      <c r="NKG1892" s="20"/>
      <c r="NKH1892" s="20"/>
      <c r="NKI1892" s="20"/>
      <c r="NKJ1892" s="20"/>
      <c r="NKK1892" s="20"/>
      <c r="NKL1892" s="20"/>
      <c r="NKM1892" s="20"/>
      <c r="NKN1892" s="20"/>
      <c r="NKO1892" s="20"/>
      <c r="NKP1892" s="20"/>
      <c r="NKQ1892" s="20"/>
      <c r="NKR1892" s="20"/>
      <c r="NKS1892" s="20"/>
      <c r="NKT1892" s="20"/>
      <c r="NKU1892" s="20"/>
      <c r="NKV1892" s="20"/>
      <c r="NKW1892" s="20"/>
      <c r="NKX1892" s="20"/>
      <c r="NKY1892" s="20"/>
      <c r="NKZ1892" s="20"/>
      <c r="NLA1892" s="20"/>
      <c r="NLB1892" s="20"/>
      <c r="NLC1892" s="20"/>
      <c r="NLD1892" s="20"/>
      <c r="NLE1892" s="20"/>
      <c r="NLF1892" s="20"/>
      <c r="NLG1892" s="20"/>
      <c r="NLH1892" s="20"/>
      <c r="NLI1892" s="20"/>
      <c r="NLJ1892" s="20"/>
      <c r="NLK1892" s="20"/>
      <c r="NLL1892" s="20"/>
      <c r="NLM1892" s="20"/>
      <c r="NLN1892" s="20"/>
      <c r="NLO1892" s="20"/>
      <c r="NLP1892" s="20"/>
      <c r="NLQ1892" s="20"/>
      <c r="NLR1892" s="20"/>
      <c r="NLS1892" s="20"/>
      <c r="NLT1892" s="20"/>
      <c r="NLU1892" s="20"/>
      <c r="NLV1892" s="20"/>
      <c r="NLW1892" s="20"/>
      <c r="NLX1892" s="20"/>
      <c r="NLY1892" s="20"/>
      <c r="NLZ1892" s="20"/>
      <c r="NMA1892" s="20"/>
      <c r="NMB1892" s="20"/>
      <c r="NMC1892" s="20"/>
      <c r="NMD1892" s="20"/>
      <c r="NME1892" s="20"/>
      <c r="NMF1892" s="20"/>
      <c r="NMG1892" s="20"/>
      <c r="NMH1892" s="20"/>
      <c r="NMI1892" s="20"/>
      <c r="NMJ1892" s="20"/>
      <c r="NMK1892" s="20"/>
      <c r="NML1892" s="20"/>
      <c r="NMM1892" s="20"/>
      <c r="NMN1892" s="20"/>
      <c r="NMO1892" s="20"/>
      <c r="NMP1892" s="20"/>
      <c r="NMQ1892" s="20"/>
      <c r="NMR1892" s="20"/>
      <c r="NMS1892" s="20"/>
      <c r="NMT1892" s="20"/>
      <c r="NMU1892" s="20"/>
      <c r="NMV1892" s="20"/>
      <c r="NMW1892" s="20"/>
      <c r="NMX1892" s="20"/>
      <c r="NMY1892" s="20"/>
      <c r="NMZ1892" s="20"/>
      <c r="NNA1892" s="20"/>
      <c r="NNB1892" s="20"/>
      <c r="NNC1892" s="20"/>
      <c r="NND1892" s="20"/>
      <c r="NNE1892" s="20"/>
      <c r="NNF1892" s="20"/>
      <c r="NNG1892" s="20"/>
      <c r="NNH1892" s="20"/>
      <c r="NNI1892" s="20"/>
      <c r="NNJ1892" s="20"/>
      <c r="NNK1892" s="20"/>
      <c r="NNL1892" s="20"/>
      <c r="NNM1892" s="20"/>
      <c r="NNN1892" s="20"/>
      <c r="NNO1892" s="20"/>
      <c r="NNP1892" s="20"/>
      <c r="NNQ1892" s="20"/>
      <c r="NNR1892" s="20"/>
      <c r="NNS1892" s="20"/>
      <c r="NNT1892" s="20"/>
      <c r="NNU1892" s="20"/>
      <c r="NNV1892" s="20"/>
      <c r="NNW1892" s="20"/>
      <c r="NNX1892" s="20"/>
      <c r="NNY1892" s="20"/>
      <c r="NNZ1892" s="20"/>
      <c r="NOA1892" s="20"/>
      <c r="NOB1892" s="20"/>
      <c r="NOC1892" s="20"/>
      <c r="NOD1892" s="20"/>
      <c r="NOE1892" s="20"/>
      <c r="NOF1892" s="20"/>
      <c r="NOG1892" s="20"/>
      <c r="NOH1892" s="20"/>
      <c r="NOI1892" s="20"/>
      <c r="NOJ1892" s="20"/>
      <c r="NOK1892" s="20"/>
      <c r="NOL1892" s="20"/>
      <c r="NOM1892" s="20"/>
      <c r="NON1892" s="20"/>
      <c r="NOO1892" s="20"/>
      <c r="NOP1892" s="20"/>
      <c r="NOQ1892" s="20"/>
      <c r="NOR1892" s="20"/>
      <c r="NOS1892" s="20"/>
      <c r="NOT1892" s="20"/>
      <c r="NOU1892" s="20"/>
      <c r="NOV1892" s="20"/>
      <c r="NOW1892" s="20"/>
      <c r="NOX1892" s="20"/>
      <c r="NOY1892" s="20"/>
      <c r="NOZ1892" s="20"/>
      <c r="NPA1892" s="20"/>
      <c r="NPB1892" s="20"/>
      <c r="NPC1892" s="20"/>
      <c r="NPD1892" s="20"/>
      <c r="NPE1892" s="20"/>
      <c r="NPF1892" s="20"/>
      <c r="NPG1892" s="20"/>
      <c r="NPH1892" s="20"/>
      <c r="NPI1892" s="20"/>
      <c r="NPJ1892" s="20"/>
      <c r="NPK1892" s="20"/>
      <c r="NPL1892" s="20"/>
      <c r="NPM1892" s="20"/>
      <c r="NPN1892" s="20"/>
      <c r="NPO1892" s="20"/>
      <c r="NPP1892" s="20"/>
      <c r="NPQ1892" s="20"/>
      <c r="NPR1892" s="20"/>
      <c r="NPS1892" s="20"/>
      <c r="NPT1892" s="20"/>
      <c r="NPU1892" s="20"/>
      <c r="NPV1892" s="20"/>
      <c r="NPW1892" s="20"/>
      <c r="NPX1892" s="20"/>
      <c r="NPY1892" s="20"/>
      <c r="NPZ1892" s="20"/>
      <c r="NQA1892" s="20"/>
      <c r="NQB1892" s="20"/>
      <c r="NQC1892" s="20"/>
      <c r="NQD1892" s="20"/>
      <c r="NQE1892" s="20"/>
      <c r="NQF1892" s="20"/>
      <c r="NQG1892" s="20"/>
      <c r="NQH1892" s="20"/>
      <c r="NQI1892" s="20"/>
      <c r="NQJ1892" s="20"/>
      <c r="NQK1892" s="20"/>
      <c r="NQL1892" s="20"/>
      <c r="NQM1892" s="20"/>
      <c r="NQN1892" s="20"/>
      <c r="NQO1892" s="20"/>
      <c r="NQP1892" s="20"/>
      <c r="NQQ1892" s="20"/>
      <c r="NQR1892" s="20"/>
      <c r="NQS1892" s="20"/>
      <c r="NQT1892" s="20"/>
      <c r="NQU1892" s="20"/>
      <c r="NQV1892" s="20"/>
      <c r="NQW1892" s="20"/>
      <c r="NQX1892" s="20"/>
      <c r="NQY1892" s="20"/>
      <c r="NQZ1892" s="20"/>
      <c r="NRA1892" s="20"/>
      <c r="NRB1892" s="20"/>
      <c r="NRC1892" s="20"/>
      <c r="NRD1892" s="20"/>
      <c r="NRE1892" s="20"/>
      <c r="NRF1892" s="20"/>
      <c r="NRG1892" s="20"/>
      <c r="NRH1892" s="20"/>
      <c r="NRI1892" s="20"/>
      <c r="NRJ1892" s="20"/>
      <c r="NRK1892" s="20"/>
      <c r="NRL1892" s="20"/>
      <c r="NRM1892" s="20"/>
      <c r="NRN1892" s="20"/>
      <c r="NRO1892" s="20"/>
      <c r="NRP1892" s="20"/>
      <c r="NRQ1892" s="20"/>
      <c r="NRR1892" s="20"/>
      <c r="NRS1892" s="20"/>
      <c r="NRT1892" s="20"/>
      <c r="NRU1892" s="20"/>
      <c r="NRV1892" s="20"/>
      <c r="NRW1892" s="20"/>
      <c r="NRX1892" s="20"/>
      <c r="NRY1892" s="20"/>
      <c r="NRZ1892" s="20"/>
      <c r="NSA1892" s="20"/>
      <c r="NSB1892" s="20"/>
      <c r="NSC1892" s="20"/>
      <c r="NSD1892" s="20"/>
      <c r="NSE1892" s="20"/>
      <c r="NSF1892" s="20"/>
      <c r="NSG1892" s="20"/>
      <c r="NSH1892" s="20"/>
      <c r="NSI1892" s="20"/>
      <c r="NSJ1892" s="20"/>
      <c r="NSK1892" s="20"/>
      <c r="NSL1892" s="20"/>
      <c r="NSM1892" s="20"/>
      <c r="NSN1892" s="20"/>
      <c r="NSO1892" s="20"/>
      <c r="NSP1892" s="20"/>
      <c r="NSQ1892" s="20"/>
      <c r="NSR1892" s="20"/>
      <c r="NSS1892" s="20"/>
      <c r="NST1892" s="20"/>
      <c r="NSU1892" s="20"/>
      <c r="NSV1892" s="20"/>
      <c r="NSW1892" s="20"/>
      <c r="NSX1892" s="20"/>
      <c r="NSY1892" s="20"/>
      <c r="NSZ1892" s="20"/>
      <c r="NTA1892" s="20"/>
      <c r="NTB1892" s="20"/>
      <c r="NTC1892" s="20"/>
      <c r="NTD1892" s="20"/>
      <c r="NTE1892" s="20"/>
      <c r="NTF1892" s="20"/>
      <c r="NTG1892" s="20"/>
      <c r="NTH1892" s="20"/>
      <c r="NTI1892" s="20"/>
      <c r="NTJ1892" s="20"/>
      <c r="NTK1892" s="20"/>
      <c r="NTL1892" s="20"/>
      <c r="NTM1892" s="20"/>
      <c r="NTN1892" s="20"/>
      <c r="NTO1892" s="20"/>
      <c r="NTP1892" s="20"/>
      <c r="NTQ1892" s="20"/>
      <c r="NTR1892" s="20"/>
      <c r="NTS1892" s="20"/>
      <c r="NTT1892" s="20"/>
      <c r="NTU1892" s="20"/>
      <c r="NTV1892" s="20"/>
      <c r="NTW1892" s="20"/>
      <c r="NTX1892" s="20"/>
      <c r="NTY1892" s="20"/>
      <c r="NTZ1892" s="20"/>
      <c r="NUA1892" s="20"/>
      <c r="NUB1892" s="20"/>
      <c r="NUC1892" s="20"/>
      <c r="NUD1892" s="20"/>
      <c r="NUE1892" s="20"/>
      <c r="NUF1892" s="20"/>
      <c r="NUG1892" s="20"/>
      <c r="NUH1892" s="20"/>
      <c r="NUI1892" s="20"/>
      <c r="NUJ1892" s="20"/>
      <c r="NUK1892" s="20"/>
      <c r="NUL1892" s="20"/>
      <c r="NUM1892" s="20"/>
      <c r="NUN1892" s="20"/>
      <c r="NUO1892" s="20"/>
      <c r="NUP1892" s="20"/>
      <c r="NUQ1892" s="20"/>
      <c r="NUR1892" s="20"/>
      <c r="NUS1892" s="20"/>
      <c r="NUT1892" s="20"/>
      <c r="NUU1892" s="20"/>
      <c r="NUV1892" s="20"/>
      <c r="NUW1892" s="20"/>
      <c r="NUX1892" s="20"/>
      <c r="NUY1892" s="20"/>
      <c r="NUZ1892" s="20"/>
      <c r="NVA1892" s="20"/>
      <c r="NVB1892" s="20"/>
      <c r="NVC1892" s="20"/>
      <c r="NVD1892" s="20"/>
      <c r="NVE1892" s="20"/>
      <c r="NVF1892" s="20"/>
      <c r="NVG1892" s="20"/>
      <c r="NVH1892" s="20"/>
      <c r="NVI1892" s="20"/>
      <c r="NVJ1892" s="20"/>
      <c r="NVK1892" s="20"/>
      <c r="NVL1892" s="20"/>
      <c r="NVM1892" s="20"/>
      <c r="NVN1892" s="20"/>
      <c r="NVO1892" s="20"/>
      <c r="NVP1892" s="20"/>
      <c r="NVQ1892" s="20"/>
      <c r="NVR1892" s="20"/>
      <c r="NVS1892" s="20"/>
      <c r="NVT1892" s="20"/>
      <c r="NVU1892" s="20"/>
      <c r="NVV1892" s="20"/>
      <c r="NVW1892" s="20"/>
      <c r="NVX1892" s="20"/>
      <c r="NVY1892" s="20"/>
      <c r="NVZ1892" s="20"/>
      <c r="NWA1892" s="20"/>
      <c r="NWB1892" s="20"/>
      <c r="NWC1892" s="20"/>
      <c r="NWD1892" s="20"/>
      <c r="NWE1892" s="20"/>
      <c r="NWF1892" s="20"/>
      <c r="NWG1892" s="20"/>
      <c r="NWH1892" s="20"/>
      <c r="NWI1892" s="20"/>
      <c r="NWJ1892" s="20"/>
      <c r="NWK1892" s="20"/>
      <c r="NWL1892" s="20"/>
      <c r="NWM1892" s="20"/>
      <c r="NWN1892" s="20"/>
      <c r="NWO1892" s="20"/>
      <c r="NWP1892" s="20"/>
      <c r="NWQ1892" s="20"/>
      <c r="NWR1892" s="20"/>
      <c r="NWS1892" s="20"/>
      <c r="NWT1892" s="20"/>
      <c r="NWU1892" s="20"/>
      <c r="NWV1892" s="20"/>
      <c r="NWW1892" s="20"/>
      <c r="NWX1892" s="20"/>
      <c r="NWY1892" s="20"/>
      <c r="NWZ1892" s="20"/>
      <c r="NXA1892" s="20"/>
      <c r="NXB1892" s="20"/>
      <c r="NXC1892" s="20"/>
      <c r="NXD1892" s="20"/>
      <c r="NXE1892" s="20"/>
      <c r="NXF1892" s="20"/>
      <c r="NXG1892" s="20"/>
      <c r="NXH1892" s="20"/>
      <c r="NXI1892" s="20"/>
      <c r="NXJ1892" s="20"/>
      <c r="NXK1892" s="20"/>
      <c r="NXL1892" s="20"/>
      <c r="NXM1892" s="20"/>
      <c r="NXN1892" s="20"/>
      <c r="NXO1892" s="20"/>
      <c r="NXP1892" s="20"/>
      <c r="NXQ1892" s="20"/>
      <c r="NXR1892" s="20"/>
      <c r="NXS1892" s="20"/>
      <c r="NXT1892" s="20"/>
      <c r="NXU1892" s="20"/>
      <c r="NXV1892" s="20"/>
      <c r="NXW1892" s="20"/>
      <c r="NXX1892" s="20"/>
      <c r="NXY1892" s="20"/>
      <c r="NXZ1892" s="20"/>
      <c r="NYA1892" s="20"/>
      <c r="NYB1892" s="20"/>
      <c r="NYC1892" s="20"/>
      <c r="NYD1892" s="20"/>
      <c r="NYE1892" s="20"/>
      <c r="NYF1892" s="20"/>
      <c r="NYG1892" s="20"/>
      <c r="NYH1892" s="20"/>
      <c r="NYI1892" s="20"/>
      <c r="NYJ1892" s="20"/>
      <c r="NYK1892" s="20"/>
      <c r="NYL1892" s="20"/>
      <c r="NYM1892" s="20"/>
      <c r="NYN1892" s="20"/>
      <c r="NYO1892" s="20"/>
      <c r="NYP1892" s="20"/>
      <c r="NYQ1892" s="20"/>
      <c r="NYR1892" s="20"/>
      <c r="NYS1892" s="20"/>
      <c r="NYT1892" s="20"/>
      <c r="NYU1892" s="20"/>
      <c r="NYV1892" s="20"/>
      <c r="NYW1892" s="20"/>
      <c r="NYX1892" s="20"/>
      <c r="NYY1892" s="20"/>
      <c r="NYZ1892" s="20"/>
      <c r="NZA1892" s="20"/>
      <c r="NZB1892" s="20"/>
      <c r="NZC1892" s="20"/>
      <c r="NZD1892" s="20"/>
      <c r="NZE1892" s="20"/>
      <c r="NZF1892" s="20"/>
      <c r="NZG1892" s="20"/>
      <c r="NZH1892" s="20"/>
      <c r="NZI1892" s="20"/>
      <c r="NZJ1892" s="20"/>
      <c r="NZK1892" s="20"/>
      <c r="NZL1892" s="20"/>
      <c r="NZM1892" s="20"/>
      <c r="NZN1892" s="20"/>
      <c r="NZO1892" s="20"/>
      <c r="NZP1892" s="20"/>
      <c r="NZQ1892" s="20"/>
      <c r="NZR1892" s="20"/>
      <c r="NZS1892" s="20"/>
      <c r="NZT1892" s="20"/>
      <c r="NZU1892" s="20"/>
      <c r="NZV1892" s="20"/>
      <c r="NZW1892" s="20"/>
      <c r="NZX1892" s="20"/>
      <c r="NZY1892" s="20"/>
      <c r="NZZ1892" s="20"/>
      <c r="OAA1892" s="20"/>
      <c r="OAB1892" s="20"/>
      <c r="OAC1892" s="20"/>
      <c r="OAD1892" s="20"/>
      <c r="OAE1892" s="20"/>
      <c r="OAF1892" s="20"/>
      <c r="OAG1892" s="20"/>
      <c r="OAH1892" s="20"/>
      <c r="OAI1892" s="20"/>
      <c r="OAJ1892" s="20"/>
      <c r="OAK1892" s="20"/>
      <c r="OAL1892" s="20"/>
      <c r="OAM1892" s="20"/>
      <c r="OAN1892" s="20"/>
      <c r="OAO1892" s="20"/>
      <c r="OAP1892" s="20"/>
      <c r="OAQ1892" s="20"/>
      <c r="OAR1892" s="20"/>
      <c r="OAS1892" s="20"/>
      <c r="OAT1892" s="20"/>
      <c r="OAU1892" s="20"/>
      <c r="OAV1892" s="20"/>
      <c r="OAW1892" s="20"/>
      <c r="OAX1892" s="20"/>
      <c r="OAY1892" s="20"/>
      <c r="OAZ1892" s="20"/>
      <c r="OBA1892" s="20"/>
      <c r="OBB1892" s="20"/>
      <c r="OBC1892" s="20"/>
      <c r="OBD1892" s="20"/>
      <c r="OBE1892" s="20"/>
      <c r="OBF1892" s="20"/>
      <c r="OBG1892" s="20"/>
      <c r="OBH1892" s="20"/>
      <c r="OBI1892" s="20"/>
      <c r="OBJ1892" s="20"/>
      <c r="OBK1892" s="20"/>
      <c r="OBL1892" s="20"/>
      <c r="OBM1892" s="20"/>
      <c r="OBN1892" s="20"/>
      <c r="OBO1892" s="20"/>
      <c r="OBP1892" s="20"/>
      <c r="OBQ1892" s="20"/>
      <c r="OBR1892" s="20"/>
      <c r="OBS1892" s="20"/>
      <c r="OBT1892" s="20"/>
      <c r="OBU1892" s="20"/>
      <c r="OBV1892" s="20"/>
      <c r="OBW1892" s="20"/>
      <c r="OBX1892" s="20"/>
      <c r="OBY1892" s="20"/>
      <c r="OBZ1892" s="20"/>
      <c r="OCA1892" s="20"/>
      <c r="OCB1892" s="20"/>
      <c r="OCC1892" s="20"/>
      <c r="OCD1892" s="20"/>
      <c r="OCE1892" s="20"/>
      <c r="OCF1892" s="20"/>
      <c r="OCG1892" s="20"/>
      <c r="OCH1892" s="20"/>
      <c r="OCI1892" s="20"/>
      <c r="OCJ1892" s="20"/>
      <c r="OCK1892" s="20"/>
      <c r="OCL1892" s="20"/>
      <c r="OCM1892" s="20"/>
      <c r="OCN1892" s="20"/>
      <c r="OCO1892" s="20"/>
      <c r="OCP1892" s="20"/>
      <c r="OCQ1892" s="20"/>
      <c r="OCR1892" s="20"/>
      <c r="OCS1892" s="20"/>
      <c r="OCT1892" s="20"/>
      <c r="OCU1892" s="20"/>
      <c r="OCV1892" s="20"/>
      <c r="OCW1892" s="20"/>
      <c r="OCX1892" s="20"/>
      <c r="OCY1892" s="20"/>
      <c r="OCZ1892" s="20"/>
      <c r="ODA1892" s="20"/>
      <c r="ODB1892" s="20"/>
      <c r="ODC1892" s="20"/>
      <c r="ODD1892" s="20"/>
      <c r="ODE1892" s="20"/>
      <c r="ODF1892" s="20"/>
      <c r="ODG1892" s="20"/>
      <c r="ODH1892" s="20"/>
      <c r="ODI1892" s="20"/>
      <c r="ODJ1892" s="20"/>
      <c r="ODK1892" s="20"/>
      <c r="ODL1892" s="20"/>
      <c r="ODM1892" s="20"/>
      <c r="ODN1892" s="20"/>
      <c r="ODO1892" s="20"/>
      <c r="ODP1892" s="20"/>
      <c r="ODQ1892" s="20"/>
      <c r="ODR1892" s="20"/>
      <c r="ODS1892" s="20"/>
      <c r="ODT1892" s="20"/>
      <c r="ODU1892" s="20"/>
      <c r="ODV1892" s="20"/>
      <c r="ODW1892" s="20"/>
      <c r="ODX1892" s="20"/>
      <c r="ODY1892" s="20"/>
      <c r="ODZ1892" s="20"/>
      <c r="OEA1892" s="20"/>
      <c r="OEB1892" s="20"/>
      <c r="OEC1892" s="20"/>
      <c r="OED1892" s="20"/>
      <c r="OEE1892" s="20"/>
      <c r="OEF1892" s="20"/>
      <c r="OEG1892" s="20"/>
      <c r="OEH1892" s="20"/>
      <c r="OEI1892" s="20"/>
      <c r="OEJ1892" s="20"/>
      <c r="OEK1892" s="20"/>
      <c r="OEL1892" s="20"/>
      <c r="OEM1892" s="20"/>
      <c r="OEN1892" s="20"/>
      <c r="OEO1892" s="20"/>
      <c r="OEP1892" s="20"/>
      <c r="OEQ1892" s="20"/>
      <c r="OER1892" s="20"/>
      <c r="OES1892" s="20"/>
      <c r="OET1892" s="20"/>
      <c r="OEU1892" s="20"/>
      <c r="OEV1892" s="20"/>
      <c r="OEW1892" s="20"/>
      <c r="OEX1892" s="20"/>
      <c r="OEY1892" s="20"/>
      <c r="OEZ1892" s="20"/>
      <c r="OFA1892" s="20"/>
      <c r="OFB1892" s="20"/>
      <c r="OFC1892" s="20"/>
      <c r="OFD1892" s="20"/>
      <c r="OFE1892" s="20"/>
      <c r="OFF1892" s="20"/>
      <c r="OFG1892" s="20"/>
      <c r="OFH1892" s="20"/>
      <c r="OFI1892" s="20"/>
      <c r="OFJ1892" s="20"/>
      <c r="OFK1892" s="20"/>
      <c r="OFL1892" s="20"/>
      <c r="OFM1892" s="20"/>
      <c r="OFN1892" s="20"/>
      <c r="OFO1892" s="20"/>
      <c r="OFP1892" s="20"/>
      <c r="OFQ1892" s="20"/>
      <c r="OFR1892" s="20"/>
      <c r="OFS1892" s="20"/>
      <c r="OFT1892" s="20"/>
      <c r="OFU1892" s="20"/>
      <c r="OFV1892" s="20"/>
      <c r="OFW1892" s="20"/>
      <c r="OFX1892" s="20"/>
      <c r="OFY1892" s="20"/>
      <c r="OFZ1892" s="20"/>
      <c r="OGA1892" s="20"/>
      <c r="OGB1892" s="20"/>
      <c r="OGC1892" s="20"/>
      <c r="OGD1892" s="20"/>
      <c r="OGE1892" s="20"/>
      <c r="OGF1892" s="20"/>
      <c r="OGG1892" s="20"/>
      <c r="OGH1892" s="20"/>
      <c r="OGI1892" s="20"/>
      <c r="OGJ1892" s="20"/>
      <c r="OGK1892" s="20"/>
      <c r="OGL1892" s="20"/>
      <c r="OGM1892" s="20"/>
      <c r="OGN1892" s="20"/>
      <c r="OGO1892" s="20"/>
      <c r="OGP1892" s="20"/>
      <c r="OGQ1892" s="20"/>
      <c r="OGR1892" s="20"/>
      <c r="OGS1892" s="20"/>
      <c r="OGT1892" s="20"/>
      <c r="OGU1892" s="20"/>
      <c r="OGV1892" s="20"/>
      <c r="OGW1892" s="20"/>
      <c r="OGX1892" s="20"/>
      <c r="OGY1892" s="20"/>
      <c r="OGZ1892" s="20"/>
      <c r="OHA1892" s="20"/>
      <c r="OHB1892" s="20"/>
      <c r="OHC1892" s="20"/>
      <c r="OHD1892" s="20"/>
      <c r="OHE1892" s="20"/>
      <c r="OHF1892" s="20"/>
      <c r="OHG1892" s="20"/>
      <c r="OHH1892" s="20"/>
      <c r="OHI1892" s="20"/>
      <c r="OHJ1892" s="20"/>
      <c r="OHK1892" s="20"/>
      <c r="OHL1892" s="20"/>
      <c r="OHM1892" s="20"/>
      <c r="OHN1892" s="20"/>
      <c r="OHO1892" s="20"/>
      <c r="OHP1892" s="20"/>
      <c r="OHQ1892" s="20"/>
      <c r="OHR1892" s="20"/>
      <c r="OHS1892" s="20"/>
      <c r="OHT1892" s="20"/>
      <c r="OHU1892" s="20"/>
      <c r="OHV1892" s="20"/>
      <c r="OHW1892" s="20"/>
      <c r="OHX1892" s="20"/>
      <c r="OHY1892" s="20"/>
      <c r="OHZ1892" s="20"/>
      <c r="OIA1892" s="20"/>
      <c r="OIB1892" s="20"/>
      <c r="OIC1892" s="20"/>
      <c r="OID1892" s="20"/>
      <c r="OIE1892" s="20"/>
      <c r="OIF1892" s="20"/>
      <c r="OIG1892" s="20"/>
      <c r="OIH1892" s="20"/>
      <c r="OII1892" s="20"/>
      <c r="OIJ1892" s="20"/>
      <c r="OIK1892" s="20"/>
      <c r="OIL1892" s="20"/>
      <c r="OIM1892" s="20"/>
      <c r="OIN1892" s="20"/>
      <c r="OIO1892" s="20"/>
      <c r="OIP1892" s="20"/>
      <c r="OIQ1892" s="20"/>
      <c r="OIR1892" s="20"/>
      <c r="OIS1892" s="20"/>
      <c r="OIT1892" s="20"/>
      <c r="OIU1892" s="20"/>
      <c r="OIV1892" s="20"/>
      <c r="OIW1892" s="20"/>
      <c r="OIX1892" s="20"/>
      <c r="OIY1892" s="20"/>
      <c r="OIZ1892" s="20"/>
      <c r="OJA1892" s="20"/>
      <c r="OJB1892" s="20"/>
      <c r="OJC1892" s="20"/>
      <c r="OJD1892" s="20"/>
      <c r="OJE1892" s="20"/>
      <c r="OJF1892" s="20"/>
      <c r="OJG1892" s="20"/>
      <c r="OJH1892" s="20"/>
      <c r="OJI1892" s="20"/>
      <c r="OJJ1892" s="20"/>
      <c r="OJK1892" s="20"/>
      <c r="OJL1892" s="20"/>
      <c r="OJM1892" s="20"/>
      <c r="OJN1892" s="20"/>
      <c r="OJO1892" s="20"/>
      <c r="OJP1892" s="20"/>
      <c r="OJQ1892" s="20"/>
      <c r="OJR1892" s="20"/>
      <c r="OJS1892" s="20"/>
      <c r="OJT1892" s="20"/>
      <c r="OJU1892" s="20"/>
      <c r="OJV1892" s="20"/>
      <c r="OJW1892" s="20"/>
      <c r="OJX1892" s="20"/>
      <c r="OJY1892" s="20"/>
      <c r="OJZ1892" s="20"/>
      <c r="OKA1892" s="20"/>
      <c r="OKB1892" s="20"/>
      <c r="OKC1892" s="20"/>
      <c r="OKD1892" s="20"/>
      <c r="OKE1892" s="20"/>
      <c r="OKF1892" s="20"/>
      <c r="OKG1892" s="20"/>
      <c r="OKH1892" s="20"/>
      <c r="OKI1892" s="20"/>
      <c r="OKJ1892" s="20"/>
      <c r="OKK1892" s="20"/>
      <c r="OKL1892" s="20"/>
      <c r="OKM1892" s="20"/>
      <c r="OKN1892" s="20"/>
      <c r="OKO1892" s="20"/>
      <c r="OKP1892" s="20"/>
      <c r="OKQ1892" s="20"/>
      <c r="OKR1892" s="20"/>
      <c r="OKS1892" s="20"/>
      <c r="OKT1892" s="20"/>
      <c r="OKU1892" s="20"/>
      <c r="OKV1892" s="20"/>
      <c r="OKW1892" s="20"/>
      <c r="OKX1892" s="20"/>
      <c r="OKY1892" s="20"/>
      <c r="OKZ1892" s="20"/>
      <c r="OLA1892" s="20"/>
      <c r="OLB1892" s="20"/>
      <c r="OLC1892" s="20"/>
      <c r="OLD1892" s="20"/>
      <c r="OLE1892" s="20"/>
      <c r="OLF1892" s="20"/>
      <c r="OLG1892" s="20"/>
      <c r="OLH1892" s="20"/>
      <c r="OLI1892" s="20"/>
      <c r="OLJ1892" s="20"/>
      <c r="OLK1892" s="20"/>
      <c r="OLL1892" s="20"/>
      <c r="OLM1892" s="20"/>
      <c r="OLN1892" s="20"/>
      <c r="OLO1892" s="20"/>
      <c r="OLP1892" s="20"/>
      <c r="OLQ1892" s="20"/>
      <c r="OLR1892" s="20"/>
      <c r="OLS1892" s="20"/>
      <c r="OLT1892" s="20"/>
      <c r="OLU1892" s="20"/>
      <c r="OLV1892" s="20"/>
      <c r="OLW1892" s="20"/>
      <c r="OLX1892" s="20"/>
      <c r="OLY1892" s="20"/>
      <c r="OLZ1892" s="20"/>
      <c r="OMA1892" s="20"/>
      <c r="OMB1892" s="20"/>
      <c r="OMC1892" s="20"/>
      <c r="OMD1892" s="20"/>
      <c r="OME1892" s="20"/>
      <c r="OMF1892" s="20"/>
      <c r="OMG1892" s="20"/>
      <c r="OMH1892" s="20"/>
      <c r="OMI1892" s="20"/>
      <c r="OMJ1892" s="20"/>
      <c r="OMK1892" s="20"/>
      <c r="OML1892" s="20"/>
      <c r="OMM1892" s="20"/>
      <c r="OMN1892" s="20"/>
      <c r="OMO1892" s="20"/>
      <c r="OMP1892" s="20"/>
      <c r="OMQ1892" s="20"/>
      <c r="OMR1892" s="20"/>
      <c r="OMS1892" s="20"/>
      <c r="OMT1892" s="20"/>
      <c r="OMU1892" s="20"/>
      <c r="OMV1892" s="20"/>
      <c r="OMW1892" s="20"/>
      <c r="OMX1892" s="20"/>
      <c r="OMY1892" s="20"/>
      <c r="OMZ1892" s="20"/>
      <c r="ONA1892" s="20"/>
      <c r="ONB1892" s="20"/>
      <c r="ONC1892" s="20"/>
      <c r="OND1892" s="20"/>
      <c r="ONE1892" s="20"/>
      <c r="ONF1892" s="20"/>
      <c r="ONG1892" s="20"/>
      <c r="ONH1892" s="20"/>
      <c r="ONI1892" s="20"/>
      <c r="ONJ1892" s="20"/>
      <c r="ONK1892" s="20"/>
      <c r="ONL1892" s="20"/>
      <c r="ONM1892" s="20"/>
      <c r="ONN1892" s="20"/>
      <c r="ONO1892" s="20"/>
      <c r="ONP1892" s="20"/>
      <c r="ONQ1892" s="20"/>
      <c r="ONR1892" s="20"/>
      <c r="ONS1892" s="20"/>
      <c r="ONT1892" s="20"/>
      <c r="ONU1892" s="20"/>
      <c r="ONV1892" s="20"/>
      <c r="ONW1892" s="20"/>
      <c r="ONX1892" s="20"/>
      <c r="ONY1892" s="20"/>
      <c r="ONZ1892" s="20"/>
      <c r="OOA1892" s="20"/>
      <c r="OOB1892" s="20"/>
      <c r="OOC1892" s="20"/>
      <c r="OOD1892" s="20"/>
      <c r="OOE1892" s="20"/>
      <c r="OOF1892" s="20"/>
      <c r="OOG1892" s="20"/>
      <c r="OOH1892" s="20"/>
      <c r="OOI1892" s="20"/>
      <c r="OOJ1892" s="20"/>
      <c r="OOK1892" s="20"/>
      <c r="OOL1892" s="20"/>
      <c r="OOM1892" s="20"/>
      <c r="OON1892" s="20"/>
      <c r="OOO1892" s="20"/>
      <c r="OOP1892" s="20"/>
      <c r="OOQ1892" s="20"/>
      <c r="OOR1892" s="20"/>
      <c r="OOS1892" s="20"/>
      <c r="OOT1892" s="20"/>
      <c r="OOU1892" s="20"/>
      <c r="OOV1892" s="20"/>
      <c r="OOW1892" s="20"/>
      <c r="OOX1892" s="20"/>
      <c r="OOY1892" s="20"/>
      <c r="OOZ1892" s="20"/>
      <c r="OPA1892" s="20"/>
      <c r="OPB1892" s="20"/>
      <c r="OPC1892" s="20"/>
      <c r="OPD1892" s="20"/>
      <c r="OPE1892" s="20"/>
      <c r="OPF1892" s="20"/>
      <c r="OPG1892" s="20"/>
      <c r="OPH1892" s="20"/>
      <c r="OPI1892" s="20"/>
      <c r="OPJ1892" s="20"/>
      <c r="OPK1892" s="20"/>
      <c r="OPL1892" s="20"/>
      <c r="OPM1892" s="20"/>
      <c r="OPN1892" s="20"/>
      <c r="OPO1892" s="20"/>
      <c r="OPP1892" s="20"/>
      <c r="OPQ1892" s="20"/>
      <c r="OPR1892" s="20"/>
      <c r="OPS1892" s="20"/>
      <c r="OPT1892" s="20"/>
      <c r="OPU1892" s="20"/>
      <c r="OPV1892" s="20"/>
      <c r="OPW1892" s="20"/>
      <c r="OPX1892" s="20"/>
      <c r="OPY1892" s="20"/>
      <c r="OPZ1892" s="20"/>
      <c r="OQA1892" s="20"/>
      <c r="OQB1892" s="20"/>
      <c r="OQC1892" s="20"/>
      <c r="OQD1892" s="20"/>
      <c r="OQE1892" s="20"/>
      <c r="OQF1892" s="20"/>
      <c r="OQG1892" s="20"/>
      <c r="OQH1892" s="20"/>
      <c r="OQI1892" s="20"/>
      <c r="OQJ1892" s="20"/>
      <c r="OQK1892" s="20"/>
      <c r="OQL1892" s="20"/>
      <c r="OQM1892" s="20"/>
      <c r="OQN1892" s="20"/>
      <c r="OQO1892" s="20"/>
      <c r="OQP1892" s="20"/>
      <c r="OQQ1892" s="20"/>
      <c r="OQR1892" s="20"/>
      <c r="OQS1892" s="20"/>
      <c r="OQT1892" s="20"/>
      <c r="OQU1892" s="20"/>
      <c r="OQV1892" s="20"/>
      <c r="OQW1892" s="20"/>
      <c r="OQX1892" s="20"/>
      <c r="OQY1892" s="20"/>
      <c r="OQZ1892" s="20"/>
      <c r="ORA1892" s="20"/>
      <c r="ORB1892" s="20"/>
      <c r="ORC1892" s="20"/>
      <c r="ORD1892" s="20"/>
      <c r="ORE1892" s="20"/>
      <c r="ORF1892" s="20"/>
      <c r="ORG1892" s="20"/>
      <c r="ORH1892" s="20"/>
      <c r="ORI1892" s="20"/>
      <c r="ORJ1892" s="20"/>
      <c r="ORK1892" s="20"/>
      <c r="ORL1892" s="20"/>
      <c r="ORM1892" s="20"/>
      <c r="ORN1892" s="20"/>
      <c r="ORO1892" s="20"/>
      <c r="ORP1892" s="20"/>
      <c r="ORQ1892" s="20"/>
      <c r="ORR1892" s="20"/>
      <c r="ORS1892" s="20"/>
      <c r="ORT1892" s="20"/>
      <c r="ORU1892" s="20"/>
      <c r="ORV1892" s="20"/>
      <c r="ORW1892" s="20"/>
      <c r="ORX1892" s="20"/>
      <c r="ORY1892" s="20"/>
      <c r="ORZ1892" s="20"/>
      <c r="OSA1892" s="20"/>
      <c r="OSB1892" s="20"/>
      <c r="OSC1892" s="20"/>
      <c r="OSD1892" s="20"/>
      <c r="OSE1892" s="20"/>
      <c r="OSF1892" s="20"/>
      <c r="OSG1892" s="20"/>
      <c r="OSH1892" s="20"/>
      <c r="OSI1892" s="20"/>
      <c r="OSJ1892" s="20"/>
      <c r="OSK1892" s="20"/>
      <c r="OSL1892" s="20"/>
      <c r="OSM1892" s="20"/>
      <c r="OSN1892" s="20"/>
      <c r="OSO1892" s="20"/>
      <c r="OSP1892" s="20"/>
      <c r="OSQ1892" s="20"/>
      <c r="OSR1892" s="20"/>
      <c r="OSS1892" s="20"/>
      <c r="OST1892" s="20"/>
      <c r="OSU1892" s="20"/>
      <c r="OSV1892" s="20"/>
      <c r="OSW1892" s="20"/>
      <c r="OSX1892" s="20"/>
      <c r="OSY1892" s="20"/>
      <c r="OSZ1892" s="20"/>
      <c r="OTA1892" s="20"/>
      <c r="OTB1892" s="20"/>
      <c r="OTC1892" s="20"/>
      <c r="OTD1892" s="20"/>
      <c r="OTE1892" s="20"/>
      <c r="OTF1892" s="20"/>
      <c r="OTG1892" s="20"/>
      <c r="OTH1892" s="20"/>
      <c r="OTI1892" s="20"/>
      <c r="OTJ1892" s="20"/>
      <c r="OTK1892" s="20"/>
      <c r="OTL1892" s="20"/>
      <c r="OTM1892" s="20"/>
      <c r="OTN1892" s="20"/>
      <c r="OTO1892" s="20"/>
      <c r="OTP1892" s="20"/>
      <c r="OTQ1892" s="20"/>
      <c r="OTR1892" s="20"/>
      <c r="OTS1892" s="20"/>
      <c r="OTT1892" s="20"/>
      <c r="OTU1892" s="20"/>
      <c r="OTV1892" s="20"/>
      <c r="OTW1892" s="20"/>
      <c r="OTX1892" s="20"/>
      <c r="OTY1892" s="20"/>
      <c r="OTZ1892" s="20"/>
      <c r="OUA1892" s="20"/>
      <c r="OUB1892" s="20"/>
      <c r="OUC1892" s="20"/>
      <c r="OUD1892" s="20"/>
      <c r="OUE1892" s="20"/>
      <c r="OUF1892" s="20"/>
      <c r="OUG1892" s="20"/>
      <c r="OUH1892" s="20"/>
      <c r="OUI1892" s="20"/>
      <c r="OUJ1892" s="20"/>
      <c r="OUK1892" s="20"/>
      <c r="OUL1892" s="20"/>
      <c r="OUM1892" s="20"/>
      <c r="OUN1892" s="20"/>
      <c r="OUO1892" s="20"/>
      <c r="OUP1892" s="20"/>
      <c r="OUQ1892" s="20"/>
      <c r="OUR1892" s="20"/>
      <c r="OUS1892" s="20"/>
      <c r="OUT1892" s="20"/>
      <c r="OUU1892" s="20"/>
      <c r="OUV1892" s="20"/>
      <c r="OUW1892" s="20"/>
      <c r="OUX1892" s="20"/>
      <c r="OUY1892" s="20"/>
      <c r="OUZ1892" s="20"/>
      <c r="OVA1892" s="20"/>
      <c r="OVB1892" s="20"/>
      <c r="OVC1892" s="20"/>
      <c r="OVD1892" s="20"/>
      <c r="OVE1892" s="20"/>
      <c r="OVF1892" s="20"/>
      <c r="OVG1892" s="20"/>
      <c r="OVH1892" s="20"/>
      <c r="OVI1892" s="20"/>
      <c r="OVJ1892" s="20"/>
      <c r="OVK1892" s="20"/>
      <c r="OVL1892" s="20"/>
      <c r="OVM1892" s="20"/>
      <c r="OVN1892" s="20"/>
      <c r="OVO1892" s="20"/>
      <c r="OVP1892" s="20"/>
      <c r="OVQ1892" s="20"/>
      <c r="OVR1892" s="20"/>
      <c r="OVS1892" s="20"/>
      <c r="OVT1892" s="20"/>
      <c r="OVU1892" s="20"/>
      <c r="OVV1892" s="20"/>
      <c r="OVW1892" s="20"/>
      <c r="OVX1892" s="20"/>
      <c r="OVY1892" s="20"/>
      <c r="OVZ1892" s="20"/>
      <c r="OWA1892" s="20"/>
      <c r="OWB1892" s="20"/>
      <c r="OWC1892" s="20"/>
      <c r="OWD1892" s="20"/>
      <c r="OWE1892" s="20"/>
      <c r="OWF1892" s="20"/>
      <c r="OWG1892" s="20"/>
      <c r="OWH1892" s="20"/>
      <c r="OWI1892" s="20"/>
      <c r="OWJ1892" s="20"/>
      <c r="OWK1892" s="20"/>
      <c r="OWL1892" s="20"/>
      <c r="OWM1892" s="20"/>
      <c r="OWN1892" s="20"/>
      <c r="OWO1892" s="20"/>
      <c r="OWP1892" s="20"/>
      <c r="OWQ1892" s="20"/>
      <c r="OWR1892" s="20"/>
      <c r="OWS1892" s="20"/>
      <c r="OWT1892" s="20"/>
      <c r="OWU1892" s="20"/>
      <c r="OWV1892" s="20"/>
      <c r="OWW1892" s="20"/>
      <c r="OWX1892" s="20"/>
      <c r="OWY1892" s="20"/>
      <c r="OWZ1892" s="20"/>
      <c r="OXA1892" s="20"/>
      <c r="OXB1892" s="20"/>
      <c r="OXC1892" s="20"/>
      <c r="OXD1892" s="20"/>
      <c r="OXE1892" s="20"/>
      <c r="OXF1892" s="20"/>
      <c r="OXG1892" s="20"/>
      <c r="OXH1892" s="20"/>
      <c r="OXI1892" s="20"/>
      <c r="OXJ1892" s="20"/>
      <c r="OXK1892" s="20"/>
      <c r="OXL1892" s="20"/>
      <c r="OXM1892" s="20"/>
      <c r="OXN1892" s="20"/>
      <c r="OXO1892" s="20"/>
      <c r="OXP1892" s="20"/>
      <c r="OXQ1892" s="20"/>
      <c r="OXR1892" s="20"/>
      <c r="OXS1892" s="20"/>
      <c r="OXT1892" s="20"/>
      <c r="OXU1892" s="20"/>
      <c r="OXV1892" s="20"/>
      <c r="OXW1892" s="20"/>
      <c r="OXX1892" s="20"/>
      <c r="OXY1892" s="20"/>
      <c r="OXZ1892" s="20"/>
      <c r="OYA1892" s="20"/>
      <c r="OYB1892" s="20"/>
      <c r="OYC1892" s="20"/>
      <c r="OYD1892" s="20"/>
      <c r="OYE1892" s="20"/>
      <c r="OYF1892" s="20"/>
      <c r="OYG1892" s="20"/>
      <c r="OYH1892" s="20"/>
      <c r="OYI1892" s="20"/>
      <c r="OYJ1892" s="20"/>
      <c r="OYK1892" s="20"/>
      <c r="OYL1892" s="20"/>
      <c r="OYM1892" s="20"/>
      <c r="OYN1892" s="20"/>
      <c r="OYO1892" s="20"/>
      <c r="OYP1892" s="20"/>
      <c r="OYQ1892" s="20"/>
      <c r="OYR1892" s="20"/>
      <c r="OYS1892" s="20"/>
      <c r="OYT1892" s="20"/>
      <c r="OYU1892" s="20"/>
      <c r="OYV1892" s="20"/>
      <c r="OYW1892" s="20"/>
      <c r="OYX1892" s="20"/>
      <c r="OYY1892" s="20"/>
      <c r="OYZ1892" s="20"/>
      <c r="OZA1892" s="20"/>
      <c r="OZB1892" s="20"/>
      <c r="OZC1892" s="20"/>
      <c r="OZD1892" s="20"/>
      <c r="OZE1892" s="20"/>
      <c r="OZF1892" s="20"/>
      <c r="OZG1892" s="20"/>
      <c r="OZH1892" s="20"/>
      <c r="OZI1892" s="20"/>
      <c r="OZJ1892" s="20"/>
      <c r="OZK1892" s="20"/>
      <c r="OZL1892" s="20"/>
      <c r="OZM1892" s="20"/>
      <c r="OZN1892" s="20"/>
      <c r="OZO1892" s="20"/>
      <c r="OZP1892" s="20"/>
      <c r="OZQ1892" s="20"/>
      <c r="OZR1892" s="20"/>
      <c r="OZS1892" s="20"/>
      <c r="OZT1892" s="20"/>
      <c r="OZU1892" s="20"/>
      <c r="OZV1892" s="20"/>
      <c r="OZW1892" s="20"/>
      <c r="OZX1892" s="20"/>
      <c r="OZY1892" s="20"/>
      <c r="OZZ1892" s="20"/>
      <c r="PAA1892" s="20"/>
      <c r="PAB1892" s="20"/>
      <c r="PAC1892" s="20"/>
      <c r="PAD1892" s="20"/>
      <c r="PAE1892" s="20"/>
      <c r="PAF1892" s="20"/>
      <c r="PAG1892" s="20"/>
      <c r="PAH1892" s="20"/>
      <c r="PAI1892" s="20"/>
      <c r="PAJ1892" s="20"/>
      <c r="PAK1892" s="20"/>
      <c r="PAL1892" s="20"/>
      <c r="PAM1892" s="20"/>
      <c r="PAN1892" s="20"/>
      <c r="PAO1892" s="20"/>
      <c r="PAP1892" s="20"/>
      <c r="PAQ1892" s="20"/>
      <c r="PAR1892" s="20"/>
      <c r="PAS1892" s="20"/>
      <c r="PAT1892" s="20"/>
      <c r="PAU1892" s="20"/>
      <c r="PAV1892" s="20"/>
      <c r="PAW1892" s="20"/>
      <c r="PAX1892" s="20"/>
      <c r="PAY1892" s="20"/>
      <c r="PAZ1892" s="20"/>
      <c r="PBA1892" s="20"/>
      <c r="PBB1892" s="20"/>
      <c r="PBC1892" s="20"/>
      <c r="PBD1892" s="20"/>
      <c r="PBE1892" s="20"/>
      <c r="PBF1892" s="20"/>
      <c r="PBG1892" s="20"/>
      <c r="PBH1892" s="20"/>
      <c r="PBI1892" s="20"/>
      <c r="PBJ1892" s="20"/>
      <c r="PBK1892" s="20"/>
      <c r="PBL1892" s="20"/>
      <c r="PBM1892" s="20"/>
      <c r="PBN1892" s="20"/>
      <c r="PBO1892" s="20"/>
      <c r="PBP1892" s="20"/>
      <c r="PBQ1892" s="20"/>
      <c r="PBR1892" s="20"/>
      <c r="PBS1892" s="20"/>
      <c r="PBT1892" s="20"/>
      <c r="PBU1892" s="20"/>
      <c r="PBV1892" s="20"/>
      <c r="PBW1892" s="20"/>
      <c r="PBX1892" s="20"/>
      <c r="PBY1892" s="20"/>
      <c r="PBZ1892" s="20"/>
      <c r="PCA1892" s="20"/>
      <c r="PCB1892" s="20"/>
      <c r="PCC1892" s="20"/>
      <c r="PCD1892" s="20"/>
      <c r="PCE1892" s="20"/>
      <c r="PCF1892" s="20"/>
      <c r="PCG1892" s="20"/>
      <c r="PCH1892" s="20"/>
      <c r="PCI1892" s="20"/>
      <c r="PCJ1892" s="20"/>
      <c r="PCK1892" s="20"/>
      <c r="PCL1892" s="20"/>
      <c r="PCM1892" s="20"/>
      <c r="PCN1892" s="20"/>
      <c r="PCO1892" s="20"/>
      <c r="PCP1892" s="20"/>
      <c r="PCQ1892" s="20"/>
      <c r="PCR1892" s="20"/>
      <c r="PCS1892" s="20"/>
      <c r="PCT1892" s="20"/>
      <c r="PCU1892" s="20"/>
      <c r="PCV1892" s="20"/>
      <c r="PCW1892" s="20"/>
      <c r="PCX1892" s="20"/>
      <c r="PCY1892" s="20"/>
      <c r="PCZ1892" s="20"/>
      <c r="PDA1892" s="20"/>
      <c r="PDB1892" s="20"/>
      <c r="PDC1892" s="20"/>
      <c r="PDD1892" s="20"/>
      <c r="PDE1892" s="20"/>
      <c r="PDF1892" s="20"/>
      <c r="PDG1892" s="20"/>
      <c r="PDH1892" s="20"/>
      <c r="PDI1892" s="20"/>
      <c r="PDJ1892" s="20"/>
      <c r="PDK1892" s="20"/>
      <c r="PDL1892" s="20"/>
      <c r="PDM1892" s="20"/>
      <c r="PDN1892" s="20"/>
      <c r="PDO1892" s="20"/>
      <c r="PDP1892" s="20"/>
      <c r="PDQ1892" s="20"/>
      <c r="PDR1892" s="20"/>
      <c r="PDS1892" s="20"/>
      <c r="PDT1892" s="20"/>
      <c r="PDU1892" s="20"/>
      <c r="PDV1892" s="20"/>
      <c r="PDW1892" s="20"/>
      <c r="PDX1892" s="20"/>
      <c r="PDY1892" s="20"/>
      <c r="PDZ1892" s="20"/>
      <c r="PEA1892" s="20"/>
      <c r="PEB1892" s="20"/>
      <c r="PEC1892" s="20"/>
      <c r="PED1892" s="20"/>
      <c r="PEE1892" s="20"/>
      <c r="PEF1892" s="20"/>
      <c r="PEG1892" s="20"/>
      <c r="PEH1892" s="20"/>
      <c r="PEI1892" s="20"/>
      <c r="PEJ1892" s="20"/>
      <c r="PEK1892" s="20"/>
      <c r="PEL1892" s="20"/>
      <c r="PEM1892" s="20"/>
      <c r="PEN1892" s="20"/>
      <c r="PEO1892" s="20"/>
      <c r="PEP1892" s="20"/>
      <c r="PEQ1892" s="20"/>
      <c r="PER1892" s="20"/>
      <c r="PES1892" s="20"/>
      <c r="PET1892" s="20"/>
      <c r="PEU1892" s="20"/>
      <c r="PEV1892" s="20"/>
      <c r="PEW1892" s="20"/>
      <c r="PEX1892" s="20"/>
      <c r="PEY1892" s="20"/>
      <c r="PEZ1892" s="20"/>
      <c r="PFA1892" s="20"/>
      <c r="PFB1892" s="20"/>
      <c r="PFC1892" s="20"/>
      <c r="PFD1892" s="20"/>
      <c r="PFE1892" s="20"/>
      <c r="PFF1892" s="20"/>
      <c r="PFG1892" s="20"/>
      <c r="PFH1892" s="20"/>
      <c r="PFI1892" s="20"/>
      <c r="PFJ1892" s="20"/>
      <c r="PFK1892" s="20"/>
      <c r="PFL1892" s="20"/>
      <c r="PFM1892" s="20"/>
      <c r="PFN1892" s="20"/>
      <c r="PFO1892" s="20"/>
      <c r="PFP1892" s="20"/>
      <c r="PFQ1892" s="20"/>
      <c r="PFR1892" s="20"/>
      <c r="PFS1892" s="20"/>
      <c r="PFT1892" s="20"/>
      <c r="PFU1892" s="20"/>
      <c r="PFV1892" s="20"/>
      <c r="PFW1892" s="20"/>
      <c r="PFX1892" s="20"/>
      <c r="PFY1892" s="20"/>
      <c r="PFZ1892" s="20"/>
      <c r="PGA1892" s="20"/>
      <c r="PGB1892" s="20"/>
      <c r="PGC1892" s="20"/>
      <c r="PGD1892" s="20"/>
      <c r="PGE1892" s="20"/>
      <c r="PGF1892" s="20"/>
      <c r="PGG1892" s="20"/>
      <c r="PGH1892" s="20"/>
      <c r="PGI1892" s="20"/>
      <c r="PGJ1892" s="20"/>
      <c r="PGK1892" s="20"/>
      <c r="PGL1892" s="20"/>
      <c r="PGM1892" s="20"/>
      <c r="PGN1892" s="20"/>
      <c r="PGO1892" s="20"/>
      <c r="PGP1892" s="20"/>
      <c r="PGQ1892" s="20"/>
      <c r="PGR1892" s="20"/>
      <c r="PGS1892" s="20"/>
      <c r="PGT1892" s="20"/>
      <c r="PGU1892" s="20"/>
      <c r="PGV1892" s="20"/>
      <c r="PGW1892" s="20"/>
      <c r="PGX1892" s="20"/>
      <c r="PGY1892" s="20"/>
      <c r="PGZ1892" s="20"/>
      <c r="PHA1892" s="20"/>
      <c r="PHB1892" s="20"/>
      <c r="PHC1892" s="20"/>
      <c r="PHD1892" s="20"/>
      <c r="PHE1892" s="20"/>
      <c r="PHF1892" s="20"/>
      <c r="PHG1892" s="20"/>
      <c r="PHH1892" s="20"/>
      <c r="PHI1892" s="20"/>
      <c r="PHJ1892" s="20"/>
      <c r="PHK1892" s="20"/>
      <c r="PHL1892" s="20"/>
      <c r="PHM1892" s="20"/>
      <c r="PHN1892" s="20"/>
      <c r="PHO1892" s="20"/>
      <c r="PHP1892" s="20"/>
      <c r="PHQ1892" s="20"/>
      <c r="PHR1892" s="20"/>
      <c r="PHS1892" s="20"/>
      <c r="PHT1892" s="20"/>
      <c r="PHU1892" s="20"/>
      <c r="PHV1892" s="20"/>
      <c r="PHW1892" s="20"/>
      <c r="PHX1892" s="20"/>
      <c r="PHY1892" s="20"/>
      <c r="PHZ1892" s="20"/>
      <c r="PIA1892" s="20"/>
      <c r="PIB1892" s="20"/>
      <c r="PIC1892" s="20"/>
      <c r="PID1892" s="20"/>
      <c r="PIE1892" s="20"/>
      <c r="PIF1892" s="20"/>
      <c r="PIG1892" s="20"/>
      <c r="PIH1892" s="20"/>
      <c r="PII1892" s="20"/>
      <c r="PIJ1892" s="20"/>
      <c r="PIK1892" s="20"/>
      <c r="PIL1892" s="20"/>
      <c r="PIM1892" s="20"/>
      <c r="PIN1892" s="20"/>
      <c r="PIO1892" s="20"/>
      <c r="PIP1892" s="20"/>
      <c r="PIQ1892" s="20"/>
      <c r="PIR1892" s="20"/>
      <c r="PIS1892" s="20"/>
      <c r="PIT1892" s="20"/>
      <c r="PIU1892" s="20"/>
      <c r="PIV1892" s="20"/>
      <c r="PIW1892" s="20"/>
      <c r="PIX1892" s="20"/>
      <c r="PIY1892" s="20"/>
      <c r="PIZ1892" s="20"/>
      <c r="PJA1892" s="20"/>
      <c r="PJB1892" s="20"/>
      <c r="PJC1892" s="20"/>
      <c r="PJD1892" s="20"/>
      <c r="PJE1892" s="20"/>
      <c r="PJF1892" s="20"/>
      <c r="PJG1892" s="20"/>
      <c r="PJH1892" s="20"/>
      <c r="PJI1892" s="20"/>
      <c r="PJJ1892" s="20"/>
      <c r="PJK1892" s="20"/>
      <c r="PJL1892" s="20"/>
      <c r="PJM1892" s="20"/>
      <c r="PJN1892" s="20"/>
      <c r="PJO1892" s="20"/>
      <c r="PJP1892" s="20"/>
      <c r="PJQ1892" s="20"/>
      <c r="PJR1892" s="20"/>
      <c r="PJS1892" s="20"/>
      <c r="PJT1892" s="20"/>
      <c r="PJU1892" s="20"/>
      <c r="PJV1892" s="20"/>
      <c r="PJW1892" s="20"/>
      <c r="PJX1892" s="20"/>
      <c r="PJY1892" s="20"/>
      <c r="PJZ1892" s="20"/>
      <c r="PKA1892" s="20"/>
      <c r="PKB1892" s="20"/>
      <c r="PKC1892" s="20"/>
      <c r="PKD1892" s="20"/>
      <c r="PKE1892" s="20"/>
      <c r="PKF1892" s="20"/>
      <c r="PKG1892" s="20"/>
      <c r="PKH1892" s="20"/>
      <c r="PKI1892" s="20"/>
      <c r="PKJ1892" s="20"/>
      <c r="PKK1892" s="20"/>
      <c r="PKL1892" s="20"/>
      <c r="PKM1892" s="20"/>
      <c r="PKN1892" s="20"/>
      <c r="PKO1892" s="20"/>
      <c r="PKP1892" s="20"/>
      <c r="PKQ1892" s="20"/>
      <c r="PKR1892" s="20"/>
      <c r="PKS1892" s="20"/>
      <c r="PKT1892" s="20"/>
      <c r="PKU1892" s="20"/>
      <c r="PKV1892" s="20"/>
      <c r="PKW1892" s="20"/>
      <c r="PKX1892" s="20"/>
      <c r="PKY1892" s="20"/>
      <c r="PKZ1892" s="20"/>
      <c r="PLA1892" s="20"/>
      <c r="PLB1892" s="20"/>
      <c r="PLC1892" s="20"/>
      <c r="PLD1892" s="20"/>
      <c r="PLE1892" s="20"/>
      <c r="PLF1892" s="20"/>
      <c r="PLG1892" s="20"/>
      <c r="PLH1892" s="20"/>
      <c r="PLI1892" s="20"/>
      <c r="PLJ1892" s="20"/>
      <c r="PLK1892" s="20"/>
      <c r="PLL1892" s="20"/>
      <c r="PLM1892" s="20"/>
      <c r="PLN1892" s="20"/>
      <c r="PLO1892" s="20"/>
      <c r="PLP1892" s="20"/>
      <c r="PLQ1892" s="20"/>
      <c r="PLR1892" s="20"/>
      <c r="PLS1892" s="20"/>
      <c r="PLT1892" s="20"/>
      <c r="PLU1892" s="20"/>
      <c r="PLV1892" s="20"/>
      <c r="PLW1892" s="20"/>
      <c r="PLX1892" s="20"/>
      <c r="PLY1892" s="20"/>
      <c r="PLZ1892" s="20"/>
      <c r="PMA1892" s="20"/>
      <c r="PMB1892" s="20"/>
      <c r="PMC1892" s="20"/>
      <c r="PMD1892" s="20"/>
      <c r="PME1892" s="20"/>
      <c r="PMF1892" s="20"/>
      <c r="PMG1892" s="20"/>
      <c r="PMH1892" s="20"/>
      <c r="PMI1892" s="20"/>
      <c r="PMJ1892" s="20"/>
      <c r="PMK1892" s="20"/>
      <c r="PML1892" s="20"/>
      <c r="PMM1892" s="20"/>
      <c r="PMN1892" s="20"/>
      <c r="PMO1892" s="20"/>
      <c r="PMP1892" s="20"/>
      <c r="PMQ1892" s="20"/>
      <c r="PMR1892" s="20"/>
      <c r="PMS1892" s="20"/>
      <c r="PMT1892" s="20"/>
      <c r="PMU1892" s="20"/>
      <c r="PMV1892" s="20"/>
      <c r="PMW1892" s="20"/>
      <c r="PMX1892" s="20"/>
      <c r="PMY1892" s="20"/>
      <c r="PMZ1892" s="20"/>
      <c r="PNA1892" s="20"/>
      <c r="PNB1892" s="20"/>
      <c r="PNC1892" s="20"/>
      <c r="PND1892" s="20"/>
      <c r="PNE1892" s="20"/>
      <c r="PNF1892" s="20"/>
      <c r="PNG1892" s="20"/>
      <c r="PNH1892" s="20"/>
      <c r="PNI1892" s="20"/>
      <c r="PNJ1892" s="20"/>
      <c r="PNK1892" s="20"/>
      <c r="PNL1892" s="20"/>
      <c r="PNM1892" s="20"/>
      <c r="PNN1892" s="20"/>
      <c r="PNO1892" s="20"/>
      <c r="PNP1892" s="20"/>
      <c r="PNQ1892" s="20"/>
      <c r="PNR1892" s="20"/>
      <c r="PNS1892" s="20"/>
      <c r="PNT1892" s="20"/>
      <c r="PNU1892" s="20"/>
      <c r="PNV1892" s="20"/>
      <c r="PNW1892" s="20"/>
      <c r="PNX1892" s="20"/>
      <c r="PNY1892" s="20"/>
      <c r="PNZ1892" s="20"/>
      <c r="POA1892" s="20"/>
      <c r="POB1892" s="20"/>
      <c r="POC1892" s="20"/>
      <c r="POD1892" s="20"/>
      <c r="POE1892" s="20"/>
      <c r="POF1892" s="20"/>
      <c r="POG1892" s="20"/>
      <c r="POH1892" s="20"/>
      <c r="POI1892" s="20"/>
      <c r="POJ1892" s="20"/>
      <c r="POK1892" s="20"/>
      <c r="POL1892" s="20"/>
      <c r="POM1892" s="20"/>
      <c r="PON1892" s="20"/>
      <c r="POO1892" s="20"/>
      <c r="POP1892" s="20"/>
      <c r="POQ1892" s="20"/>
      <c r="POR1892" s="20"/>
      <c r="POS1892" s="20"/>
      <c r="POT1892" s="20"/>
      <c r="POU1892" s="20"/>
      <c r="POV1892" s="20"/>
      <c r="POW1892" s="20"/>
      <c r="POX1892" s="20"/>
      <c r="POY1892" s="20"/>
      <c r="POZ1892" s="20"/>
      <c r="PPA1892" s="20"/>
      <c r="PPB1892" s="20"/>
      <c r="PPC1892" s="20"/>
      <c r="PPD1892" s="20"/>
      <c r="PPE1892" s="20"/>
      <c r="PPF1892" s="20"/>
      <c r="PPG1892" s="20"/>
      <c r="PPH1892" s="20"/>
      <c r="PPI1892" s="20"/>
      <c r="PPJ1892" s="20"/>
      <c r="PPK1892" s="20"/>
      <c r="PPL1892" s="20"/>
      <c r="PPM1892" s="20"/>
      <c r="PPN1892" s="20"/>
      <c r="PPO1892" s="20"/>
      <c r="PPP1892" s="20"/>
      <c r="PPQ1892" s="20"/>
      <c r="PPR1892" s="20"/>
      <c r="PPS1892" s="20"/>
      <c r="PPT1892" s="20"/>
      <c r="PPU1892" s="20"/>
      <c r="PPV1892" s="20"/>
      <c r="PPW1892" s="20"/>
      <c r="PPX1892" s="20"/>
      <c r="PPY1892" s="20"/>
      <c r="PPZ1892" s="20"/>
      <c r="PQA1892" s="20"/>
      <c r="PQB1892" s="20"/>
      <c r="PQC1892" s="20"/>
      <c r="PQD1892" s="20"/>
      <c r="PQE1892" s="20"/>
      <c r="PQF1892" s="20"/>
      <c r="PQG1892" s="20"/>
      <c r="PQH1892" s="20"/>
      <c r="PQI1892" s="20"/>
      <c r="PQJ1892" s="20"/>
      <c r="PQK1892" s="20"/>
      <c r="PQL1892" s="20"/>
      <c r="PQM1892" s="20"/>
      <c r="PQN1892" s="20"/>
      <c r="PQO1892" s="20"/>
      <c r="PQP1892" s="20"/>
      <c r="PQQ1892" s="20"/>
      <c r="PQR1892" s="20"/>
      <c r="PQS1892" s="20"/>
      <c r="PQT1892" s="20"/>
      <c r="PQU1892" s="20"/>
      <c r="PQV1892" s="20"/>
      <c r="PQW1892" s="20"/>
      <c r="PQX1892" s="20"/>
      <c r="PQY1892" s="20"/>
      <c r="PQZ1892" s="20"/>
      <c r="PRA1892" s="20"/>
      <c r="PRB1892" s="20"/>
      <c r="PRC1892" s="20"/>
      <c r="PRD1892" s="20"/>
      <c r="PRE1892" s="20"/>
      <c r="PRF1892" s="20"/>
      <c r="PRG1892" s="20"/>
      <c r="PRH1892" s="20"/>
      <c r="PRI1892" s="20"/>
      <c r="PRJ1892" s="20"/>
      <c r="PRK1892" s="20"/>
      <c r="PRL1892" s="20"/>
      <c r="PRM1892" s="20"/>
      <c r="PRN1892" s="20"/>
      <c r="PRO1892" s="20"/>
      <c r="PRP1892" s="20"/>
      <c r="PRQ1892" s="20"/>
      <c r="PRR1892" s="20"/>
      <c r="PRS1892" s="20"/>
      <c r="PRT1892" s="20"/>
      <c r="PRU1892" s="20"/>
      <c r="PRV1892" s="20"/>
      <c r="PRW1892" s="20"/>
      <c r="PRX1892" s="20"/>
      <c r="PRY1892" s="20"/>
      <c r="PRZ1892" s="20"/>
      <c r="PSA1892" s="20"/>
      <c r="PSB1892" s="20"/>
      <c r="PSC1892" s="20"/>
      <c r="PSD1892" s="20"/>
      <c r="PSE1892" s="20"/>
      <c r="PSF1892" s="20"/>
      <c r="PSG1892" s="20"/>
      <c r="PSH1892" s="20"/>
      <c r="PSI1892" s="20"/>
      <c r="PSJ1892" s="20"/>
      <c r="PSK1892" s="20"/>
      <c r="PSL1892" s="20"/>
      <c r="PSM1892" s="20"/>
      <c r="PSN1892" s="20"/>
      <c r="PSO1892" s="20"/>
      <c r="PSP1892" s="20"/>
      <c r="PSQ1892" s="20"/>
      <c r="PSR1892" s="20"/>
      <c r="PSS1892" s="20"/>
      <c r="PST1892" s="20"/>
      <c r="PSU1892" s="20"/>
      <c r="PSV1892" s="20"/>
      <c r="PSW1892" s="20"/>
      <c r="PSX1892" s="20"/>
      <c r="PSY1892" s="20"/>
      <c r="PSZ1892" s="20"/>
      <c r="PTA1892" s="20"/>
      <c r="PTB1892" s="20"/>
      <c r="PTC1892" s="20"/>
      <c r="PTD1892" s="20"/>
      <c r="PTE1892" s="20"/>
      <c r="PTF1892" s="20"/>
      <c r="PTG1892" s="20"/>
      <c r="PTH1892" s="20"/>
      <c r="PTI1892" s="20"/>
      <c r="PTJ1892" s="20"/>
      <c r="PTK1892" s="20"/>
      <c r="PTL1892" s="20"/>
      <c r="PTM1892" s="20"/>
      <c r="PTN1892" s="20"/>
      <c r="PTO1892" s="20"/>
      <c r="PTP1892" s="20"/>
      <c r="PTQ1892" s="20"/>
      <c r="PTR1892" s="20"/>
      <c r="PTS1892" s="20"/>
      <c r="PTT1892" s="20"/>
      <c r="PTU1892" s="20"/>
      <c r="PTV1892" s="20"/>
      <c r="PTW1892" s="20"/>
      <c r="PTX1892" s="20"/>
      <c r="PTY1892" s="20"/>
      <c r="PTZ1892" s="20"/>
      <c r="PUA1892" s="20"/>
      <c r="PUB1892" s="20"/>
      <c r="PUC1892" s="20"/>
      <c r="PUD1892" s="20"/>
      <c r="PUE1892" s="20"/>
      <c r="PUF1892" s="20"/>
      <c r="PUG1892" s="20"/>
      <c r="PUH1892" s="20"/>
      <c r="PUI1892" s="20"/>
      <c r="PUJ1892" s="20"/>
      <c r="PUK1892" s="20"/>
      <c r="PUL1892" s="20"/>
      <c r="PUM1892" s="20"/>
      <c r="PUN1892" s="20"/>
      <c r="PUO1892" s="20"/>
      <c r="PUP1892" s="20"/>
      <c r="PUQ1892" s="20"/>
      <c r="PUR1892" s="20"/>
      <c r="PUS1892" s="20"/>
      <c r="PUT1892" s="20"/>
      <c r="PUU1892" s="20"/>
      <c r="PUV1892" s="20"/>
      <c r="PUW1892" s="20"/>
      <c r="PUX1892" s="20"/>
      <c r="PUY1892" s="20"/>
      <c r="PUZ1892" s="20"/>
      <c r="PVA1892" s="20"/>
      <c r="PVB1892" s="20"/>
      <c r="PVC1892" s="20"/>
      <c r="PVD1892" s="20"/>
      <c r="PVE1892" s="20"/>
      <c r="PVF1892" s="20"/>
      <c r="PVG1892" s="20"/>
      <c r="PVH1892" s="20"/>
      <c r="PVI1892" s="20"/>
      <c r="PVJ1892" s="20"/>
      <c r="PVK1892" s="20"/>
      <c r="PVL1892" s="20"/>
      <c r="PVM1892" s="20"/>
      <c r="PVN1892" s="20"/>
      <c r="PVO1892" s="20"/>
      <c r="PVP1892" s="20"/>
      <c r="PVQ1892" s="20"/>
      <c r="PVR1892" s="20"/>
      <c r="PVS1892" s="20"/>
      <c r="PVT1892" s="20"/>
      <c r="PVU1892" s="20"/>
      <c r="PVV1892" s="20"/>
      <c r="PVW1892" s="20"/>
      <c r="PVX1892" s="20"/>
      <c r="PVY1892" s="20"/>
      <c r="PVZ1892" s="20"/>
      <c r="PWA1892" s="20"/>
      <c r="PWB1892" s="20"/>
      <c r="PWC1892" s="20"/>
      <c r="PWD1892" s="20"/>
      <c r="PWE1892" s="20"/>
      <c r="PWF1892" s="20"/>
      <c r="PWG1892" s="20"/>
      <c r="PWH1892" s="20"/>
      <c r="PWI1892" s="20"/>
      <c r="PWJ1892" s="20"/>
      <c r="PWK1892" s="20"/>
      <c r="PWL1892" s="20"/>
      <c r="PWM1892" s="20"/>
      <c r="PWN1892" s="20"/>
      <c r="PWO1892" s="20"/>
      <c r="PWP1892" s="20"/>
      <c r="PWQ1892" s="20"/>
      <c r="PWR1892" s="20"/>
      <c r="PWS1892" s="20"/>
      <c r="PWT1892" s="20"/>
      <c r="PWU1892" s="20"/>
      <c r="PWV1892" s="20"/>
      <c r="PWW1892" s="20"/>
      <c r="PWX1892" s="20"/>
      <c r="PWY1892" s="20"/>
      <c r="PWZ1892" s="20"/>
      <c r="PXA1892" s="20"/>
      <c r="PXB1892" s="20"/>
      <c r="PXC1892" s="20"/>
      <c r="PXD1892" s="20"/>
      <c r="PXE1892" s="20"/>
      <c r="PXF1892" s="20"/>
      <c r="PXG1892" s="20"/>
      <c r="PXH1892" s="20"/>
      <c r="PXI1892" s="20"/>
      <c r="PXJ1892" s="20"/>
      <c r="PXK1892" s="20"/>
      <c r="PXL1892" s="20"/>
      <c r="PXM1892" s="20"/>
      <c r="PXN1892" s="20"/>
      <c r="PXO1892" s="20"/>
      <c r="PXP1892" s="20"/>
      <c r="PXQ1892" s="20"/>
      <c r="PXR1892" s="20"/>
      <c r="PXS1892" s="20"/>
      <c r="PXT1892" s="20"/>
      <c r="PXU1892" s="20"/>
      <c r="PXV1892" s="20"/>
      <c r="PXW1892" s="20"/>
      <c r="PXX1892" s="20"/>
      <c r="PXY1892" s="20"/>
      <c r="PXZ1892" s="20"/>
      <c r="PYA1892" s="20"/>
      <c r="PYB1892" s="20"/>
      <c r="PYC1892" s="20"/>
      <c r="PYD1892" s="20"/>
      <c r="PYE1892" s="20"/>
      <c r="PYF1892" s="20"/>
      <c r="PYG1892" s="20"/>
      <c r="PYH1892" s="20"/>
      <c r="PYI1892" s="20"/>
      <c r="PYJ1892" s="20"/>
      <c r="PYK1892" s="20"/>
      <c r="PYL1892" s="20"/>
      <c r="PYM1892" s="20"/>
      <c r="PYN1892" s="20"/>
      <c r="PYO1892" s="20"/>
      <c r="PYP1892" s="20"/>
      <c r="PYQ1892" s="20"/>
      <c r="PYR1892" s="20"/>
      <c r="PYS1892" s="20"/>
      <c r="PYT1892" s="20"/>
      <c r="PYU1892" s="20"/>
      <c r="PYV1892" s="20"/>
      <c r="PYW1892" s="20"/>
      <c r="PYX1892" s="20"/>
      <c r="PYY1892" s="20"/>
      <c r="PYZ1892" s="20"/>
      <c r="PZA1892" s="20"/>
      <c r="PZB1892" s="20"/>
      <c r="PZC1892" s="20"/>
      <c r="PZD1892" s="20"/>
      <c r="PZE1892" s="20"/>
      <c r="PZF1892" s="20"/>
      <c r="PZG1892" s="20"/>
      <c r="PZH1892" s="20"/>
      <c r="PZI1892" s="20"/>
      <c r="PZJ1892" s="20"/>
      <c r="PZK1892" s="20"/>
      <c r="PZL1892" s="20"/>
      <c r="PZM1892" s="20"/>
      <c r="PZN1892" s="20"/>
      <c r="PZO1892" s="20"/>
      <c r="PZP1892" s="20"/>
      <c r="PZQ1892" s="20"/>
      <c r="PZR1892" s="20"/>
      <c r="PZS1892" s="20"/>
      <c r="PZT1892" s="20"/>
      <c r="PZU1892" s="20"/>
      <c r="PZV1892" s="20"/>
      <c r="PZW1892" s="20"/>
      <c r="PZX1892" s="20"/>
      <c r="PZY1892" s="20"/>
      <c r="PZZ1892" s="20"/>
      <c r="QAA1892" s="20"/>
      <c r="QAB1892" s="20"/>
      <c r="QAC1892" s="20"/>
      <c r="QAD1892" s="20"/>
      <c r="QAE1892" s="20"/>
      <c r="QAF1892" s="20"/>
      <c r="QAG1892" s="20"/>
      <c r="QAH1892" s="20"/>
      <c r="QAI1892" s="20"/>
      <c r="QAJ1892" s="20"/>
      <c r="QAK1892" s="20"/>
      <c r="QAL1892" s="20"/>
      <c r="QAM1892" s="20"/>
      <c r="QAN1892" s="20"/>
      <c r="QAO1892" s="20"/>
      <c r="QAP1892" s="20"/>
      <c r="QAQ1892" s="20"/>
      <c r="QAR1892" s="20"/>
      <c r="QAS1892" s="20"/>
      <c r="QAT1892" s="20"/>
      <c r="QAU1892" s="20"/>
      <c r="QAV1892" s="20"/>
      <c r="QAW1892" s="20"/>
      <c r="QAX1892" s="20"/>
      <c r="QAY1892" s="20"/>
      <c r="QAZ1892" s="20"/>
      <c r="QBA1892" s="20"/>
      <c r="QBB1892" s="20"/>
      <c r="QBC1892" s="20"/>
      <c r="QBD1892" s="20"/>
      <c r="QBE1892" s="20"/>
      <c r="QBF1892" s="20"/>
      <c r="QBG1892" s="20"/>
      <c r="QBH1892" s="20"/>
      <c r="QBI1892" s="20"/>
      <c r="QBJ1892" s="20"/>
      <c r="QBK1892" s="20"/>
      <c r="QBL1892" s="20"/>
      <c r="QBM1892" s="20"/>
      <c r="QBN1892" s="20"/>
      <c r="QBO1892" s="20"/>
      <c r="QBP1892" s="20"/>
      <c r="QBQ1892" s="20"/>
      <c r="QBR1892" s="20"/>
      <c r="QBS1892" s="20"/>
      <c r="QBT1892" s="20"/>
      <c r="QBU1892" s="20"/>
      <c r="QBV1892" s="20"/>
      <c r="QBW1892" s="20"/>
      <c r="QBX1892" s="20"/>
      <c r="QBY1892" s="20"/>
      <c r="QBZ1892" s="20"/>
      <c r="QCA1892" s="20"/>
      <c r="QCB1892" s="20"/>
      <c r="QCC1892" s="20"/>
      <c r="QCD1892" s="20"/>
      <c r="QCE1892" s="20"/>
      <c r="QCF1892" s="20"/>
      <c r="QCG1892" s="20"/>
      <c r="QCH1892" s="20"/>
      <c r="QCI1892" s="20"/>
      <c r="QCJ1892" s="20"/>
      <c r="QCK1892" s="20"/>
      <c r="QCL1892" s="20"/>
      <c r="QCM1892" s="20"/>
      <c r="QCN1892" s="20"/>
      <c r="QCO1892" s="20"/>
      <c r="QCP1892" s="20"/>
      <c r="QCQ1892" s="20"/>
      <c r="QCR1892" s="20"/>
      <c r="QCS1892" s="20"/>
      <c r="QCT1892" s="20"/>
      <c r="QCU1892" s="20"/>
      <c r="QCV1892" s="20"/>
      <c r="QCW1892" s="20"/>
      <c r="QCX1892" s="20"/>
      <c r="QCY1892" s="20"/>
      <c r="QCZ1892" s="20"/>
      <c r="QDA1892" s="20"/>
      <c r="QDB1892" s="20"/>
      <c r="QDC1892" s="20"/>
      <c r="QDD1892" s="20"/>
      <c r="QDE1892" s="20"/>
      <c r="QDF1892" s="20"/>
      <c r="QDG1892" s="20"/>
      <c r="QDH1892" s="20"/>
      <c r="QDI1892" s="20"/>
      <c r="QDJ1892" s="20"/>
      <c r="QDK1892" s="20"/>
      <c r="QDL1892" s="20"/>
      <c r="QDM1892" s="20"/>
      <c r="QDN1892" s="20"/>
      <c r="QDO1892" s="20"/>
      <c r="QDP1892" s="20"/>
      <c r="QDQ1892" s="20"/>
      <c r="QDR1892" s="20"/>
      <c r="QDS1892" s="20"/>
      <c r="QDT1892" s="20"/>
      <c r="QDU1892" s="20"/>
      <c r="QDV1892" s="20"/>
      <c r="QDW1892" s="20"/>
      <c r="QDX1892" s="20"/>
      <c r="QDY1892" s="20"/>
      <c r="QDZ1892" s="20"/>
      <c r="QEA1892" s="20"/>
      <c r="QEB1892" s="20"/>
      <c r="QEC1892" s="20"/>
      <c r="QED1892" s="20"/>
      <c r="QEE1892" s="20"/>
      <c r="QEF1892" s="20"/>
      <c r="QEG1892" s="20"/>
      <c r="QEH1892" s="20"/>
      <c r="QEI1892" s="20"/>
      <c r="QEJ1892" s="20"/>
      <c r="QEK1892" s="20"/>
      <c r="QEL1892" s="20"/>
      <c r="QEM1892" s="20"/>
      <c r="QEN1892" s="20"/>
      <c r="QEO1892" s="20"/>
      <c r="QEP1892" s="20"/>
      <c r="QEQ1892" s="20"/>
      <c r="QER1892" s="20"/>
      <c r="QES1892" s="20"/>
      <c r="QET1892" s="20"/>
      <c r="QEU1892" s="20"/>
      <c r="QEV1892" s="20"/>
      <c r="QEW1892" s="20"/>
      <c r="QEX1892" s="20"/>
      <c r="QEY1892" s="20"/>
      <c r="QEZ1892" s="20"/>
      <c r="QFA1892" s="20"/>
      <c r="QFB1892" s="20"/>
      <c r="QFC1892" s="20"/>
      <c r="QFD1892" s="20"/>
      <c r="QFE1892" s="20"/>
      <c r="QFF1892" s="20"/>
      <c r="QFG1892" s="20"/>
      <c r="QFH1892" s="20"/>
      <c r="QFI1892" s="20"/>
      <c r="QFJ1892" s="20"/>
      <c r="QFK1892" s="20"/>
      <c r="QFL1892" s="20"/>
      <c r="QFM1892" s="20"/>
      <c r="QFN1892" s="20"/>
      <c r="QFO1892" s="20"/>
      <c r="QFP1892" s="20"/>
      <c r="QFQ1892" s="20"/>
      <c r="QFR1892" s="20"/>
      <c r="QFS1892" s="20"/>
      <c r="QFT1892" s="20"/>
      <c r="QFU1892" s="20"/>
      <c r="QFV1892" s="20"/>
      <c r="QFW1892" s="20"/>
      <c r="QFX1892" s="20"/>
      <c r="QFY1892" s="20"/>
      <c r="QFZ1892" s="20"/>
      <c r="QGA1892" s="20"/>
      <c r="QGB1892" s="20"/>
      <c r="QGC1892" s="20"/>
      <c r="QGD1892" s="20"/>
      <c r="QGE1892" s="20"/>
      <c r="QGF1892" s="20"/>
      <c r="QGG1892" s="20"/>
      <c r="QGH1892" s="20"/>
      <c r="QGI1892" s="20"/>
      <c r="QGJ1892" s="20"/>
      <c r="QGK1892" s="20"/>
      <c r="QGL1892" s="20"/>
      <c r="QGM1892" s="20"/>
      <c r="QGN1892" s="20"/>
      <c r="QGO1892" s="20"/>
      <c r="QGP1892" s="20"/>
      <c r="QGQ1892" s="20"/>
      <c r="QGR1892" s="20"/>
      <c r="QGS1892" s="20"/>
      <c r="QGT1892" s="20"/>
      <c r="QGU1892" s="20"/>
      <c r="QGV1892" s="20"/>
      <c r="QGW1892" s="20"/>
      <c r="QGX1892" s="20"/>
      <c r="QGY1892" s="20"/>
      <c r="QGZ1892" s="20"/>
      <c r="QHA1892" s="20"/>
      <c r="QHB1892" s="20"/>
      <c r="QHC1892" s="20"/>
      <c r="QHD1892" s="20"/>
      <c r="QHE1892" s="20"/>
      <c r="QHF1892" s="20"/>
      <c r="QHG1892" s="20"/>
      <c r="QHH1892" s="20"/>
      <c r="QHI1892" s="20"/>
      <c r="QHJ1892" s="20"/>
      <c r="QHK1892" s="20"/>
      <c r="QHL1892" s="20"/>
      <c r="QHM1892" s="20"/>
      <c r="QHN1892" s="20"/>
      <c r="QHO1892" s="20"/>
      <c r="QHP1892" s="20"/>
      <c r="QHQ1892" s="20"/>
      <c r="QHR1892" s="20"/>
      <c r="QHS1892" s="20"/>
      <c r="QHT1892" s="20"/>
      <c r="QHU1892" s="20"/>
      <c r="QHV1892" s="20"/>
      <c r="QHW1892" s="20"/>
      <c r="QHX1892" s="20"/>
      <c r="QHY1892" s="20"/>
      <c r="QHZ1892" s="20"/>
      <c r="QIA1892" s="20"/>
      <c r="QIB1892" s="20"/>
      <c r="QIC1892" s="20"/>
      <c r="QID1892" s="20"/>
      <c r="QIE1892" s="20"/>
      <c r="QIF1892" s="20"/>
      <c r="QIG1892" s="20"/>
      <c r="QIH1892" s="20"/>
      <c r="QII1892" s="20"/>
      <c r="QIJ1892" s="20"/>
      <c r="QIK1892" s="20"/>
      <c r="QIL1892" s="20"/>
      <c r="QIM1892" s="20"/>
      <c r="QIN1892" s="20"/>
      <c r="QIO1892" s="20"/>
      <c r="QIP1892" s="20"/>
      <c r="QIQ1892" s="20"/>
      <c r="QIR1892" s="20"/>
      <c r="QIS1892" s="20"/>
      <c r="QIT1892" s="20"/>
      <c r="QIU1892" s="20"/>
      <c r="QIV1892" s="20"/>
      <c r="QIW1892" s="20"/>
      <c r="QIX1892" s="20"/>
      <c r="QIY1892" s="20"/>
      <c r="QIZ1892" s="20"/>
      <c r="QJA1892" s="20"/>
      <c r="QJB1892" s="20"/>
      <c r="QJC1892" s="20"/>
      <c r="QJD1892" s="20"/>
      <c r="QJE1892" s="20"/>
      <c r="QJF1892" s="20"/>
      <c r="QJG1892" s="20"/>
      <c r="QJH1892" s="20"/>
      <c r="QJI1892" s="20"/>
      <c r="QJJ1892" s="20"/>
      <c r="QJK1892" s="20"/>
      <c r="QJL1892" s="20"/>
      <c r="QJM1892" s="20"/>
      <c r="QJN1892" s="20"/>
      <c r="QJO1892" s="20"/>
      <c r="QJP1892" s="20"/>
      <c r="QJQ1892" s="20"/>
      <c r="QJR1892" s="20"/>
      <c r="QJS1892" s="20"/>
      <c r="QJT1892" s="20"/>
      <c r="QJU1892" s="20"/>
      <c r="QJV1892" s="20"/>
      <c r="QJW1892" s="20"/>
      <c r="QJX1892" s="20"/>
      <c r="QJY1892" s="20"/>
      <c r="QJZ1892" s="20"/>
      <c r="QKA1892" s="20"/>
      <c r="QKB1892" s="20"/>
      <c r="QKC1892" s="20"/>
      <c r="QKD1892" s="20"/>
      <c r="QKE1892" s="20"/>
      <c r="QKF1892" s="20"/>
      <c r="QKG1892" s="20"/>
      <c r="QKH1892" s="20"/>
      <c r="QKI1892" s="20"/>
      <c r="QKJ1892" s="20"/>
      <c r="QKK1892" s="20"/>
      <c r="QKL1892" s="20"/>
      <c r="QKM1892" s="20"/>
      <c r="QKN1892" s="20"/>
      <c r="QKO1892" s="20"/>
      <c r="QKP1892" s="20"/>
      <c r="QKQ1892" s="20"/>
      <c r="QKR1892" s="20"/>
      <c r="QKS1892" s="20"/>
      <c r="QKT1892" s="20"/>
      <c r="QKU1892" s="20"/>
      <c r="QKV1892" s="20"/>
      <c r="QKW1892" s="20"/>
      <c r="QKX1892" s="20"/>
      <c r="QKY1892" s="20"/>
      <c r="QKZ1892" s="20"/>
      <c r="QLA1892" s="20"/>
      <c r="QLB1892" s="20"/>
      <c r="QLC1892" s="20"/>
      <c r="QLD1892" s="20"/>
      <c r="QLE1892" s="20"/>
      <c r="QLF1892" s="20"/>
      <c r="QLG1892" s="20"/>
      <c r="QLH1892" s="20"/>
      <c r="QLI1892" s="20"/>
      <c r="QLJ1892" s="20"/>
      <c r="QLK1892" s="20"/>
      <c r="QLL1892" s="20"/>
      <c r="QLM1892" s="20"/>
      <c r="QLN1892" s="20"/>
      <c r="QLO1892" s="20"/>
      <c r="QLP1892" s="20"/>
      <c r="QLQ1892" s="20"/>
      <c r="QLR1892" s="20"/>
      <c r="QLS1892" s="20"/>
      <c r="QLT1892" s="20"/>
      <c r="QLU1892" s="20"/>
      <c r="QLV1892" s="20"/>
      <c r="QLW1892" s="20"/>
      <c r="QLX1892" s="20"/>
      <c r="QLY1892" s="20"/>
      <c r="QLZ1892" s="20"/>
      <c r="QMA1892" s="20"/>
      <c r="QMB1892" s="20"/>
      <c r="QMC1892" s="20"/>
      <c r="QMD1892" s="20"/>
      <c r="QME1892" s="20"/>
      <c r="QMF1892" s="20"/>
      <c r="QMG1892" s="20"/>
      <c r="QMH1892" s="20"/>
      <c r="QMI1892" s="20"/>
      <c r="QMJ1892" s="20"/>
      <c r="QMK1892" s="20"/>
      <c r="QML1892" s="20"/>
      <c r="QMM1892" s="20"/>
      <c r="QMN1892" s="20"/>
      <c r="QMO1892" s="20"/>
      <c r="QMP1892" s="20"/>
      <c r="QMQ1892" s="20"/>
      <c r="QMR1892" s="20"/>
      <c r="QMS1892" s="20"/>
      <c r="QMT1892" s="20"/>
      <c r="QMU1892" s="20"/>
      <c r="QMV1892" s="20"/>
      <c r="QMW1892" s="20"/>
      <c r="QMX1892" s="20"/>
      <c r="QMY1892" s="20"/>
      <c r="QMZ1892" s="20"/>
      <c r="QNA1892" s="20"/>
      <c r="QNB1892" s="20"/>
      <c r="QNC1892" s="20"/>
      <c r="QND1892" s="20"/>
      <c r="QNE1892" s="20"/>
      <c r="QNF1892" s="20"/>
      <c r="QNG1892" s="20"/>
      <c r="QNH1892" s="20"/>
      <c r="QNI1892" s="20"/>
      <c r="QNJ1892" s="20"/>
      <c r="QNK1892" s="20"/>
      <c r="QNL1892" s="20"/>
      <c r="QNM1892" s="20"/>
      <c r="QNN1892" s="20"/>
      <c r="QNO1892" s="20"/>
      <c r="QNP1892" s="20"/>
      <c r="QNQ1892" s="20"/>
      <c r="QNR1892" s="20"/>
      <c r="QNS1892" s="20"/>
      <c r="QNT1892" s="20"/>
      <c r="QNU1892" s="20"/>
      <c r="QNV1892" s="20"/>
      <c r="QNW1892" s="20"/>
      <c r="QNX1892" s="20"/>
      <c r="QNY1892" s="20"/>
      <c r="QNZ1892" s="20"/>
      <c r="QOA1892" s="20"/>
      <c r="QOB1892" s="20"/>
      <c r="QOC1892" s="20"/>
      <c r="QOD1892" s="20"/>
      <c r="QOE1892" s="20"/>
      <c r="QOF1892" s="20"/>
      <c r="QOG1892" s="20"/>
      <c r="QOH1892" s="20"/>
      <c r="QOI1892" s="20"/>
      <c r="QOJ1892" s="20"/>
      <c r="QOK1892" s="20"/>
      <c r="QOL1892" s="20"/>
      <c r="QOM1892" s="20"/>
      <c r="QON1892" s="20"/>
      <c r="QOO1892" s="20"/>
      <c r="QOP1892" s="20"/>
      <c r="QOQ1892" s="20"/>
      <c r="QOR1892" s="20"/>
      <c r="QOS1892" s="20"/>
      <c r="QOT1892" s="20"/>
      <c r="QOU1892" s="20"/>
      <c r="QOV1892" s="20"/>
      <c r="QOW1892" s="20"/>
      <c r="QOX1892" s="20"/>
      <c r="QOY1892" s="20"/>
      <c r="QOZ1892" s="20"/>
      <c r="QPA1892" s="20"/>
      <c r="QPB1892" s="20"/>
      <c r="QPC1892" s="20"/>
      <c r="QPD1892" s="20"/>
      <c r="QPE1892" s="20"/>
      <c r="QPF1892" s="20"/>
      <c r="QPG1892" s="20"/>
      <c r="QPH1892" s="20"/>
      <c r="QPI1892" s="20"/>
      <c r="QPJ1892" s="20"/>
      <c r="QPK1892" s="20"/>
      <c r="QPL1892" s="20"/>
      <c r="QPM1892" s="20"/>
      <c r="QPN1892" s="20"/>
      <c r="QPO1892" s="20"/>
      <c r="QPP1892" s="20"/>
      <c r="QPQ1892" s="20"/>
      <c r="QPR1892" s="20"/>
      <c r="QPS1892" s="20"/>
      <c r="QPT1892" s="20"/>
      <c r="QPU1892" s="20"/>
      <c r="QPV1892" s="20"/>
      <c r="QPW1892" s="20"/>
      <c r="QPX1892" s="20"/>
      <c r="QPY1892" s="20"/>
      <c r="QPZ1892" s="20"/>
      <c r="QQA1892" s="20"/>
      <c r="QQB1892" s="20"/>
      <c r="QQC1892" s="20"/>
      <c r="QQD1892" s="20"/>
      <c r="QQE1892" s="20"/>
      <c r="QQF1892" s="20"/>
      <c r="QQG1892" s="20"/>
      <c r="QQH1892" s="20"/>
      <c r="QQI1892" s="20"/>
      <c r="QQJ1892" s="20"/>
      <c r="QQK1892" s="20"/>
      <c r="QQL1892" s="20"/>
      <c r="QQM1892" s="20"/>
      <c r="QQN1892" s="20"/>
      <c r="QQO1892" s="20"/>
      <c r="QQP1892" s="20"/>
      <c r="QQQ1892" s="20"/>
      <c r="QQR1892" s="20"/>
      <c r="QQS1892" s="20"/>
      <c r="QQT1892" s="20"/>
      <c r="QQU1892" s="20"/>
      <c r="QQV1892" s="20"/>
      <c r="QQW1892" s="20"/>
      <c r="QQX1892" s="20"/>
      <c r="QQY1892" s="20"/>
      <c r="QQZ1892" s="20"/>
      <c r="QRA1892" s="20"/>
      <c r="QRB1892" s="20"/>
      <c r="QRC1892" s="20"/>
      <c r="QRD1892" s="20"/>
      <c r="QRE1892" s="20"/>
      <c r="QRF1892" s="20"/>
      <c r="QRG1892" s="20"/>
      <c r="QRH1892" s="20"/>
      <c r="QRI1892" s="20"/>
      <c r="QRJ1892" s="20"/>
      <c r="QRK1892" s="20"/>
      <c r="QRL1892" s="20"/>
      <c r="QRM1892" s="20"/>
      <c r="QRN1892" s="20"/>
      <c r="QRO1892" s="20"/>
      <c r="QRP1892" s="20"/>
      <c r="QRQ1892" s="20"/>
      <c r="QRR1892" s="20"/>
      <c r="QRS1892" s="20"/>
      <c r="QRT1892" s="20"/>
      <c r="QRU1892" s="20"/>
      <c r="QRV1892" s="20"/>
      <c r="QRW1892" s="20"/>
      <c r="QRX1892" s="20"/>
      <c r="QRY1892" s="20"/>
      <c r="QRZ1892" s="20"/>
      <c r="QSA1892" s="20"/>
      <c r="QSB1892" s="20"/>
      <c r="QSC1892" s="20"/>
      <c r="QSD1892" s="20"/>
      <c r="QSE1892" s="20"/>
      <c r="QSF1892" s="20"/>
      <c r="QSG1892" s="20"/>
      <c r="QSH1892" s="20"/>
      <c r="QSI1892" s="20"/>
      <c r="QSJ1892" s="20"/>
      <c r="QSK1892" s="20"/>
      <c r="QSL1892" s="20"/>
      <c r="QSM1892" s="20"/>
      <c r="QSN1892" s="20"/>
      <c r="QSO1892" s="20"/>
      <c r="QSP1892" s="20"/>
      <c r="QSQ1892" s="20"/>
      <c r="QSR1892" s="20"/>
      <c r="QSS1892" s="20"/>
      <c r="QST1892" s="20"/>
      <c r="QSU1892" s="20"/>
      <c r="QSV1892" s="20"/>
      <c r="QSW1892" s="20"/>
      <c r="QSX1892" s="20"/>
      <c r="QSY1892" s="20"/>
      <c r="QSZ1892" s="20"/>
      <c r="QTA1892" s="20"/>
      <c r="QTB1892" s="20"/>
      <c r="QTC1892" s="20"/>
      <c r="QTD1892" s="20"/>
      <c r="QTE1892" s="20"/>
      <c r="QTF1892" s="20"/>
      <c r="QTG1892" s="20"/>
      <c r="QTH1892" s="20"/>
      <c r="QTI1892" s="20"/>
      <c r="QTJ1892" s="20"/>
      <c r="QTK1892" s="20"/>
      <c r="QTL1892" s="20"/>
      <c r="QTM1892" s="20"/>
      <c r="QTN1892" s="20"/>
      <c r="QTO1892" s="20"/>
      <c r="QTP1892" s="20"/>
      <c r="QTQ1892" s="20"/>
      <c r="QTR1892" s="20"/>
      <c r="QTS1892" s="20"/>
      <c r="QTT1892" s="20"/>
      <c r="QTU1892" s="20"/>
      <c r="QTV1892" s="20"/>
      <c r="QTW1892" s="20"/>
      <c r="QTX1892" s="20"/>
      <c r="QTY1892" s="20"/>
      <c r="QTZ1892" s="20"/>
      <c r="QUA1892" s="20"/>
      <c r="QUB1892" s="20"/>
      <c r="QUC1892" s="20"/>
      <c r="QUD1892" s="20"/>
      <c r="QUE1892" s="20"/>
      <c r="QUF1892" s="20"/>
      <c r="QUG1892" s="20"/>
      <c r="QUH1892" s="20"/>
      <c r="QUI1892" s="20"/>
      <c r="QUJ1892" s="20"/>
      <c r="QUK1892" s="20"/>
      <c r="QUL1892" s="20"/>
      <c r="QUM1892" s="20"/>
      <c r="QUN1892" s="20"/>
      <c r="QUO1892" s="20"/>
      <c r="QUP1892" s="20"/>
      <c r="QUQ1892" s="20"/>
      <c r="QUR1892" s="20"/>
      <c r="QUS1892" s="20"/>
      <c r="QUT1892" s="20"/>
      <c r="QUU1892" s="20"/>
      <c r="QUV1892" s="20"/>
      <c r="QUW1892" s="20"/>
      <c r="QUX1892" s="20"/>
      <c r="QUY1892" s="20"/>
      <c r="QUZ1892" s="20"/>
      <c r="QVA1892" s="20"/>
      <c r="QVB1892" s="20"/>
      <c r="QVC1892" s="20"/>
      <c r="QVD1892" s="20"/>
      <c r="QVE1892" s="20"/>
      <c r="QVF1892" s="20"/>
      <c r="QVG1892" s="20"/>
      <c r="QVH1892" s="20"/>
      <c r="QVI1892" s="20"/>
      <c r="QVJ1892" s="20"/>
      <c r="QVK1892" s="20"/>
      <c r="QVL1892" s="20"/>
      <c r="QVM1892" s="20"/>
      <c r="QVN1892" s="20"/>
      <c r="QVO1892" s="20"/>
      <c r="QVP1892" s="20"/>
      <c r="QVQ1892" s="20"/>
      <c r="QVR1892" s="20"/>
      <c r="QVS1892" s="20"/>
      <c r="QVT1892" s="20"/>
      <c r="QVU1892" s="20"/>
      <c r="QVV1892" s="20"/>
      <c r="QVW1892" s="20"/>
      <c r="QVX1892" s="20"/>
      <c r="QVY1892" s="20"/>
      <c r="QVZ1892" s="20"/>
      <c r="QWA1892" s="20"/>
      <c r="QWB1892" s="20"/>
      <c r="QWC1892" s="20"/>
      <c r="QWD1892" s="20"/>
      <c r="QWE1892" s="20"/>
      <c r="QWF1892" s="20"/>
      <c r="QWG1892" s="20"/>
      <c r="QWH1892" s="20"/>
      <c r="QWI1892" s="20"/>
      <c r="QWJ1892" s="20"/>
      <c r="QWK1892" s="20"/>
      <c r="QWL1892" s="20"/>
      <c r="QWM1892" s="20"/>
      <c r="QWN1892" s="20"/>
      <c r="QWO1892" s="20"/>
      <c r="QWP1892" s="20"/>
      <c r="QWQ1892" s="20"/>
      <c r="QWR1892" s="20"/>
      <c r="QWS1892" s="20"/>
      <c r="QWT1892" s="20"/>
      <c r="QWU1892" s="20"/>
      <c r="QWV1892" s="20"/>
      <c r="QWW1892" s="20"/>
      <c r="QWX1892" s="20"/>
      <c r="QWY1892" s="20"/>
      <c r="QWZ1892" s="20"/>
      <c r="QXA1892" s="20"/>
      <c r="QXB1892" s="20"/>
      <c r="QXC1892" s="20"/>
      <c r="QXD1892" s="20"/>
      <c r="QXE1892" s="20"/>
      <c r="QXF1892" s="20"/>
      <c r="QXG1892" s="20"/>
      <c r="QXH1892" s="20"/>
      <c r="QXI1892" s="20"/>
      <c r="QXJ1892" s="20"/>
      <c r="QXK1892" s="20"/>
      <c r="QXL1892" s="20"/>
      <c r="QXM1892" s="20"/>
      <c r="QXN1892" s="20"/>
      <c r="QXO1892" s="20"/>
      <c r="QXP1892" s="20"/>
      <c r="QXQ1892" s="20"/>
      <c r="QXR1892" s="20"/>
      <c r="QXS1892" s="20"/>
      <c r="QXT1892" s="20"/>
      <c r="QXU1892" s="20"/>
      <c r="QXV1892" s="20"/>
      <c r="QXW1892" s="20"/>
      <c r="QXX1892" s="20"/>
      <c r="QXY1892" s="20"/>
      <c r="QXZ1892" s="20"/>
      <c r="QYA1892" s="20"/>
      <c r="QYB1892" s="20"/>
      <c r="QYC1892" s="20"/>
      <c r="QYD1892" s="20"/>
      <c r="QYE1892" s="20"/>
      <c r="QYF1892" s="20"/>
      <c r="QYG1892" s="20"/>
      <c r="QYH1892" s="20"/>
      <c r="QYI1892" s="20"/>
      <c r="QYJ1892" s="20"/>
      <c r="QYK1892" s="20"/>
      <c r="QYL1892" s="20"/>
      <c r="QYM1892" s="20"/>
      <c r="QYN1892" s="20"/>
      <c r="QYO1892" s="20"/>
      <c r="QYP1892" s="20"/>
      <c r="QYQ1892" s="20"/>
      <c r="QYR1892" s="20"/>
      <c r="QYS1892" s="20"/>
      <c r="QYT1892" s="20"/>
      <c r="QYU1892" s="20"/>
      <c r="QYV1892" s="20"/>
      <c r="QYW1892" s="20"/>
      <c r="QYX1892" s="20"/>
      <c r="QYY1892" s="20"/>
      <c r="QYZ1892" s="20"/>
      <c r="QZA1892" s="20"/>
      <c r="QZB1892" s="20"/>
      <c r="QZC1892" s="20"/>
      <c r="QZD1892" s="20"/>
      <c r="QZE1892" s="20"/>
      <c r="QZF1892" s="20"/>
      <c r="QZG1892" s="20"/>
      <c r="QZH1892" s="20"/>
      <c r="QZI1892" s="20"/>
      <c r="QZJ1892" s="20"/>
      <c r="QZK1892" s="20"/>
      <c r="QZL1892" s="20"/>
      <c r="QZM1892" s="20"/>
      <c r="QZN1892" s="20"/>
      <c r="QZO1892" s="20"/>
      <c r="QZP1892" s="20"/>
      <c r="QZQ1892" s="20"/>
      <c r="QZR1892" s="20"/>
      <c r="QZS1892" s="20"/>
      <c r="QZT1892" s="20"/>
      <c r="QZU1892" s="20"/>
      <c r="QZV1892" s="20"/>
      <c r="QZW1892" s="20"/>
      <c r="QZX1892" s="20"/>
      <c r="QZY1892" s="20"/>
      <c r="QZZ1892" s="20"/>
      <c r="RAA1892" s="20"/>
      <c r="RAB1892" s="20"/>
      <c r="RAC1892" s="20"/>
      <c r="RAD1892" s="20"/>
      <c r="RAE1892" s="20"/>
      <c r="RAF1892" s="20"/>
      <c r="RAG1892" s="20"/>
      <c r="RAH1892" s="20"/>
      <c r="RAI1892" s="20"/>
      <c r="RAJ1892" s="20"/>
      <c r="RAK1892" s="20"/>
      <c r="RAL1892" s="20"/>
      <c r="RAM1892" s="20"/>
      <c r="RAN1892" s="20"/>
      <c r="RAO1892" s="20"/>
      <c r="RAP1892" s="20"/>
      <c r="RAQ1892" s="20"/>
      <c r="RAR1892" s="20"/>
      <c r="RAS1892" s="20"/>
      <c r="RAT1892" s="20"/>
      <c r="RAU1892" s="20"/>
      <c r="RAV1892" s="20"/>
      <c r="RAW1892" s="20"/>
      <c r="RAX1892" s="20"/>
      <c r="RAY1892" s="20"/>
      <c r="RAZ1892" s="20"/>
      <c r="RBA1892" s="20"/>
      <c r="RBB1892" s="20"/>
      <c r="RBC1892" s="20"/>
      <c r="RBD1892" s="20"/>
      <c r="RBE1892" s="20"/>
      <c r="RBF1892" s="20"/>
      <c r="RBG1892" s="20"/>
      <c r="RBH1892" s="20"/>
      <c r="RBI1892" s="20"/>
      <c r="RBJ1892" s="20"/>
      <c r="RBK1892" s="20"/>
      <c r="RBL1892" s="20"/>
      <c r="RBM1892" s="20"/>
      <c r="RBN1892" s="20"/>
      <c r="RBO1892" s="20"/>
      <c r="RBP1892" s="20"/>
      <c r="RBQ1892" s="20"/>
      <c r="RBR1892" s="20"/>
      <c r="RBS1892" s="20"/>
      <c r="RBT1892" s="20"/>
      <c r="RBU1892" s="20"/>
      <c r="RBV1892" s="20"/>
      <c r="RBW1892" s="20"/>
      <c r="RBX1892" s="20"/>
      <c r="RBY1892" s="20"/>
      <c r="RBZ1892" s="20"/>
      <c r="RCA1892" s="20"/>
      <c r="RCB1892" s="20"/>
      <c r="RCC1892" s="20"/>
      <c r="RCD1892" s="20"/>
      <c r="RCE1892" s="20"/>
      <c r="RCF1892" s="20"/>
      <c r="RCG1892" s="20"/>
      <c r="RCH1892" s="20"/>
      <c r="RCI1892" s="20"/>
      <c r="RCJ1892" s="20"/>
      <c r="RCK1892" s="20"/>
      <c r="RCL1892" s="20"/>
      <c r="RCM1892" s="20"/>
      <c r="RCN1892" s="20"/>
      <c r="RCO1892" s="20"/>
      <c r="RCP1892" s="20"/>
      <c r="RCQ1892" s="20"/>
      <c r="RCR1892" s="20"/>
      <c r="RCS1892" s="20"/>
      <c r="RCT1892" s="20"/>
      <c r="RCU1892" s="20"/>
      <c r="RCV1892" s="20"/>
      <c r="RCW1892" s="20"/>
      <c r="RCX1892" s="20"/>
      <c r="RCY1892" s="20"/>
      <c r="RCZ1892" s="20"/>
      <c r="RDA1892" s="20"/>
      <c r="RDB1892" s="20"/>
      <c r="RDC1892" s="20"/>
      <c r="RDD1892" s="20"/>
      <c r="RDE1892" s="20"/>
      <c r="RDF1892" s="20"/>
      <c r="RDG1892" s="20"/>
      <c r="RDH1892" s="20"/>
      <c r="RDI1892" s="20"/>
      <c r="RDJ1892" s="20"/>
      <c r="RDK1892" s="20"/>
      <c r="RDL1892" s="20"/>
      <c r="RDM1892" s="20"/>
      <c r="RDN1892" s="20"/>
      <c r="RDO1892" s="20"/>
      <c r="RDP1892" s="20"/>
      <c r="RDQ1892" s="20"/>
      <c r="RDR1892" s="20"/>
      <c r="RDS1892" s="20"/>
      <c r="RDT1892" s="20"/>
      <c r="RDU1892" s="20"/>
      <c r="RDV1892" s="20"/>
      <c r="RDW1892" s="20"/>
      <c r="RDX1892" s="20"/>
      <c r="RDY1892" s="20"/>
      <c r="RDZ1892" s="20"/>
      <c r="REA1892" s="20"/>
      <c r="REB1892" s="20"/>
      <c r="REC1892" s="20"/>
      <c r="RED1892" s="20"/>
      <c r="REE1892" s="20"/>
      <c r="REF1892" s="20"/>
      <c r="REG1892" s="20"/>
      <c r="REH1892" s="20"/>
      <c r="REI1892" s="20"/>
      <c r="REJ1892" s="20"/>
      <c r="REK1892" s="20"/>
      <c r="REL1892" s="20"/>
      <c r="REM1892" s="20"/>
      <c r="REN1892" s="20"/>
      <c r="REO1892" s="20"/>
      <c r="REP1892" s="20"/>
      <c r="REQ1892" s="20"/>
      <c r="RER1892" s="20"/>
      <c r="RES1892" s="20"/>
      <c r="RET1892" s="20"/>
      <c r="REU1892" s="20"/>
      <c r="REV1892" s="20"/>
      <c r="REW1892" s="20"/>
      <c r="REX1892" s="20"/>
      <c r="REY1892" s="20"/>
      <c r="REZ1892" s="20"/>
      <c r="RFA1892" s="20"/>
      <c r="RFB1892" s="20"/>
      <c r="RFC1892" s="20"/>
      <c r="RFD1892" s="20"/>
      <c r="RFE1892" s="20"/>
      <c r="RFF1892" s="20"/>
      <c r="RFG1892" s="20"/>
      <c r="RFH1892" s="20"/>
      <c r="RFI1892" s="20"/>
      <c r="RFJ1892" s="20"/>
      <c r="RFK1892" s="20"/>
      <c r="RFL1892" s="20"/>
      <c r="RFM1892" s="20"/>
      <c r="RFN1892" s="20"/>
      <c r="RFO1892" s="20"/>
      <c r="RFP1892" s="20"/>
      <c r="RFQ1892" s="20"/>
      <c r="RFR1892" s="20"/>
      <c r="RFS1892" s="20"/>
      <c r="RFT1892" s="20"/>
      <c r="RFU1892" s="20"/>
      <c r="RFV1892" s="20"/>
      <c r="RFW1892" s="20"/>
      <c r="RFX1892" s="20"/>
      <c r="RFY1892" s="20"/>
      <c r="RFZ1892" s="20"/>
      <c r="RGA1892" s="20"/>
      <c r="RGB1892" s="20"/>
      <c r="RGC1892" s="20"/>
      <c r="RGD1892" s="20"/>
      <c r="RGE1892" s="20"/>
      <c r="RGF1892" s="20"/>
      <c r="RGG1892" s="20"/>
      <c r="RGH1892" s="20"/>
      <c r="RGI1892" s="20"/>
      <c r="RGJ1892" s="20"/>
      <c r="RGK1892" s="20"/>
      <c r="RGL1892" s="20"/>
      <c r="RGM1892" s="20"/>
      <c r="RGN1892" s="20"/>
      <c r="RGO1892" s="20"/>
      <c r="RGP1892" s="20"/>
      <c r="RGQ1892" s="20"/>
      <c r="RGR1892" s="20"/>
      <c r="RGS1892" s="20"/>
      <c r="RGT1892" s="20"/>
      <c r="RGU1892" s="20"/>
      <c r="RGV1892" s="20"/>
      <c r="RGW1892" s="20"/>
      <c r="RGX1892" s="20"/>
      <c r="RGY1892" s="20"/>
      <c r="RGZ1892" s="20"/>
      <c r="RHA1892" s="20"/>
      <c r="RHB1892" s="20"/>
      <c r="RHC1892" s="20"/>
      <c r="RHD1892" s="20"/>
      <c r="RHE1892" s="20"/>
      <c r="RHF1892" s="20"/>
      <c r="RHG1892" s="20"/>
      <c r="RHH1892" s="20"/>
      <c r="RHI1892" s="20"/>
      <c r="RHJ1892" s="20"/>
      <c r="RHK1892" s="20"/>
      <c r="RHL1892" s="20"/>
      <c r="RHM1892" s="20"/>
      <c r="RHN1892" s="20"/>
      <c r="RHO1892" s="20"/>
      <c r="RHP1892" s="20"/>
      <c r="RHQ1892" s="20"/>
      <c r="RHR1892" s="20"/>
      <c r="RHS1892" s="20"/>
      <c r="RHT1892" s="20"/>
      <c r="RHU1892" s="20"/>
      <c r="RHV1892" s="20"/>
      <c r="RHW1892" s="20"/>
      <c r="RHX1892" s="20"/>
      <c r="RHY1892" s="20"/>
      <c r="RHZ1892" s="20"/>
      <c r="RIA1892" s="20"/>
      <c r="RIB1892" s="20"/>
      <c r="RIC1892" s="20"/>
      <c r="RID1892" s="20"/>
      <c r="RIE1892" s="20"/>
      <c r="RIF1892" s="20"/>
      <c r="RIG1892" s="20"/>
      <c r="RIH1892" s="20"/>
      <c r="RII1892" s="20"/>
      <c r="RIJ1892" s="20"/>
      <c r="RIK1892" s="20"/>
      <c r="RIL1892" s="20"/>
      <c r="RIM1892" s="20"/>
      <c r="RIN1892" s="20"/>
      <c r="RIO1892" s="20"/>
      <c r="RIP1892" s="20"/>
      <c r="RIQ1892" s="20"/>
      <c r="RIR1892" s="20"/>
      <c r="RIS1892" s="20"/>
      <c r="RIT1892" s="20"/>
      <c r="RIU1892" s="20"/>
      <c r="RIV1892" s="20"/>
      <c r="RIW1892" s="20"/>
      <c r="RIX1892" s="20"/>
      <c r="RIY1892" s="20"/>
      <c r="RIZ1892" s="20"/>
      <c r="RJA1892" s="20"/>
      <c r="RJB1892" s="20"/>
      <c r="RJC1892" s="20"/>
      <c r="RJD1892" s="20"/>
      <c r="RJE1892" s="20"/>
      <c r="RJF1892" s="20"/>
      <c r="RJG1892" s="20"/>
      <c r="RJH1892" s="20"/>
      <c r="RJI1892" s="20"/>
      <c r="RJJ1892" s="20"/>
      <c r="RJK1892" s="20"/>
      <c r="RJL1892" s="20"/>
      <c r="RJM1892" s="20"/>
      <c r="RJN1892" s="20"/>
      <c r="RJO1892" s="20"/>
      <c r="RJP1892" s="20"/>
      <c r="RJQ1892" s="20"/>
      <c r="RJR1892" s="20"/>
      <c r="RJS1892" s="20"/>
      <c r="RJT1892" s="20"/>
      <c r="RJU1892" s="20"/>
      <c r="RJV1892" s="20"/>
      <c r="RJW1892" s="20"/>
      <c r="RJX1892" s="20"/>
      <c r="RJY1892" s="20"/>
      <c r="RJZ1892" s="20"/>
      <c r="RKA1892" s="20"/>
      <c r="RKB1892" s="20"/>
      <c r="RKC1892" s="20"/>
      <c r="RKD1892" s="20"/>
      <c r="RKE1892" s="20"/>
      <c r="RKF1892" s="20"/>
      <c r="RKG1892" s="20"/>
      <c r="RKH1892" s="20"/>
      <c r="RKI1892" s="20"/>
      <c r="RKJ1892" s="20"/>
      <c r="RKK1892" s="20"/>
      <c r="RKL1892" s="20"/>
      <c r="RKM1892" s="20"/>
      <c r="RKN1892" s="20"/>
      <c r="RKO1892" s="20"/>
      <c r="RKP1892" s="20"/>
      <c r="RKQ1892" s="20"/>
      <c r="RKR1892" s="20"/>
      <c r="RKS1892" s="20"/>
      <c r="RKT1892" s="20"/>
      <c r="RKU1892" s="20"/>
      <c r="RKV1892" s="20"/>
      <c r="RKW1892" s="20"/>
      <c r="RKX1892" s="20"/>
      <c r="RKY1892" s="20"/>
      <c r="RKZ1892" s="20"/>
      <c r="RLA1892" s="20"/>
      <c r="RLB1892" s="20"/>
      <c r="RLC1892" s="20"/>
      <c r="RLD1892" s="20"/>
      <c r="RLE1892" s="20"/>
      <c r="RLF1892" s="20"/>
      <c r="RLG1892" s="20"/>
      <c r="RLH1892" s="20"/>
      <c r="RLI1892" s="20"/>
      <c r="RLJ1892" s="20"/>
      <c r="RLK1892" s="20"/>
      <c r="RLL1892" s="20"/>
      <c r="RLM1892" s="20"/>
      <c r="RLN1892" s="20"/>
      <c r="RLO1892" s="20"/>
      <c r="RLP1892" s="20"/>
      <c r="RLQ1892" s="20"/>
      <c r="RLR1892" s="20"/>
      <c r="RLS1892" s="20"/>
      <c r="RLT1892" s="20"/>
      <c r="RLU1892" s="20"/>
      <c r="RLV1892" s="20"/>
      <c r="RLW1892" s="20"/>
      <c r="RLX1892" s="20"/>
      <c r="RLY1892" s="20"/>
      <c r="RLZ1892" s="20"/>
      <c r="RMA1892" s="20"/>
      <c r="RMB1892" s="20"/>
      <c r="RMC1892" s="20"/>
      <c r="RMD1892" s="20"/>
      <c r="RME1892" s="20"/>
      <c r="RMF1892" s="20"/>
      <c r="RMG1892" s="20"/>
      <c r="RMH1892" s="20"/>
      <c r="RMI1892" s="20"/>
      <c r="RMJ1892" s="20"/>
      <c r="RMK1892" s="20"/>
      <c r="RML1892" s="20"/>
      <c r="RMM1892" s="20"/>
      <c r="RMN1892" s="20"/>
      <c r="RMO1892" s="20"/>
      <c r="RMP1892" s="20"/>
      <c r="RMQ1892" s="20"/>
      <c r="RMR1892" s="20"/>
      <c r="RMS1892" s="20"/>
      <c r="RMT1892" s="20"/>
      <c r="RMU1892" s="20"/>
      <c r="RMV1892" s="20"/>
      <c r="RMW1892" s="20"/>
      <c r="RMX1892" s="20"/>
      <c r="RMY1892" s="20"/>
      <c r="RMZ1892" s="20"/>
      <c r="RNA1892" s="20"/>
      <c r="RNB1892" s="20"/>
      <c r="RNC1892" s="20"/>
      <c r="RND1892" s="20"/>
      <c r="RNE1892" s="20"/>
      <c r="RNF1892" s="20"/>
      <c r="RNG1892" s="20"/>
      <c r="RNH1892" s="20"/>
      <c r="RNI1892" s="20"/>
      <c r="RNJ1892" s="20"/>
      <c r="RNK1892" s="20"/>
      <c r="RNL1892" s="20"/>
      <c r="RNM1892" s="20"/>
      <c r="RNN1892" s="20"/>
      <c r="RNO1892" s="20"/>
      <c r="RNP1892" s="20"/>
      <c r="RNQ1892" s="20"/>
      <c r="RNR1892" s="20"/>
      <c r="RNS1892" s="20"/>
      <c r="RNT1892" s="20"/>
      <c r="RNU1892" s="20"/>
      <c r="RNV1892" s="20"/>
      <c r="RNW1892" s="20"/>
      <c r="RNX1892" s="20"/>
      <c r="RNY1892" s="20"/>
      <c r="RNZ1892" s="20"/>
      <c r="ROA1892" s="20"/>
      <c r="ROB1892" s="20"/>
      <c r="ROC1892" s="20"/>
      <c r="ROD1892" s="20"/>
      <c r="ROE1892" s="20"/>
      <c r="ROF1892" s="20"/>
      <c r="ROG1892" s="20"/>
      <c r="ROH1892" s="20"/>
      <c r="ROI1892" s="20"/>
      <c r="ROJ1892" s="20"/>
      <c r="ROK1892" s="20"/>
      <c r="ROL1892" s="20"/>
      <c r="ROM1892" s="20"/>
      <c r="RON1892" s="20"/>
      <c r="ROO1892" s="20"/>
      <c r="ROP1892" s="20"/>
      <c r="ROQ1892" s="20"/>
      <c r="ROR1892" s="20"/>
      <c r="ROS1892" s="20"/>
      <c r="ROT1892" s="20"/>
      <c r="ROU1892" s="20"/>
      <c r="ROV1892" s="20"/>
      <c r="ROW1892" s="20"/>
      <c r="ROX1892" s="20"/>
      <c r="ROY1892" s="20"/>
      <c r="ROZ1892" s="20"/>
      <c r="RPA1892" s="20"/>
      <c r="RPB1892" s="20"/>
      <c r="RPC1892" s="20"/>
      <c r="RPD1892" s="20"/>
      <c r="RPE1892" s="20"/>
      <c r="RPF1892" s="20"/>
      <c r="RPG1892" s="20"/>
      <c r="RPH1892" s="20"/>
      <c r="RPI1892" s="20"/>
      <c r="RPJ1892" s="20"/>
      <c r="RPK1892" s="20"/>
      <c r="RPL1892" s="20"/>
      <c r="RPM1892" s="20"/>
      <c r="RPN1892" s="20"/>
      <c r="RPO1892" s="20"/>
      <c r="RPP1892" s="20"/>
      <c r="RPQ1892" s="20"/>
      <c r="RPR1892" s="20"/>
      <c r="RPS1892" s="20"/>
      <c r="RPT1892" s="20"/>
      <c r="RPU1892" s="20"/>
      <c r="RPV1892" s="20"/>
      <c r="RPW1892" s="20"/>
      <c r="RPX1892" s="20"/>
      <c r="RPY1892" s="20"/>
      <c r="RPZ1892" s="20"/>
      <c r="RQA1892" s="20"/>
      <c r="RQB1892" s="20"/>
      <c r="RQC1892" s="20"/>
      <c r="RQD1892" s="20"/>
      <c r="RQE1892" s="20"/>
      <c r="RQF1892" s="20"/>
      <c r="RQG1892" s="20"/>
      <c r="RQH1892" s="20"/>
      <c r="RQI1892" s="20"/>
      <c r="RQJ1892" s="20"/>
      <c r="RQK1892" s="20"/>
      <c r="RQL1892" s="20"/>
      <c r="RQM1892" s="20"/>
      <c r="RQN1892" s="20"/>
      <c r="RQO1892" s="20"/>
      <c r="RQP1892" s="20"/>
      <c r="RQQ1892" s="20"/>
      <c r="RQR1892" s="20"/>
      <c r="RQS1892" s="20"/>
      <c r="RQT1892" s="20"/>
      <c r="RQU1892" s="20"/>
      <c r="RQV1892" s="20"/>
      <c r="RQW1892" s="20"/>
      <c r="RQX1892" s="20"/>
      <c r="RQY1892" s="20"/>
      <c r="RQZ1892" s="20"/>
      <c r="RRA1892" s="20"/>
      <c r="RRB1892" s="20"/>
      <c r="RRC1892" s="20"/>
      <c r="RRD1892" s="20"/>
      <c r="RRE1892" s="20"/>
      <c r="RRF1892" s="20"/>
      <c r="RRG1892" s="20"/>
      <c r="RRH1892" s="20"/>
      <c r="RRI1892" s="20"/>
      <c r="RRJ1892" s="20"/>
      <c r="RRK1892" s="20"/>
      <c r="RRL1892" s="20"/>
      <c r="RRM1892" s="20"/>
      <c r="RRN1892" s="20"/>
      <c r="RRO1892" s="20"/>
      <c r="RRP1892" s="20"/>
      <c r="RRQ1892" s="20"/>
      <c r="RRR1892" s="20"/>
      <c r="RRS1892" s="20"/>
      <c r="RRT1892" s="20"/>
      <c r="RRU1892" s="20"/>
      <c r="RRV1892" s="20"/>
      <c r="RRW1892" s="20"/>
      <c r="RRX1892" s="20"/>
      <c r="RRY1892" s="20"/>
      <c r="RRZ1892" s="20"/>
      <c r="RSA1892" s="20"/>
      <c r="RSB1892" s="20"/>
      <c r="RSC1892" s="20"/>
      <c r="RSD1892" s="20"/>
      <c r="RSE1892" s="20"/>
      <c r="RSF1892" s="20"/>
      <c r="RSG1892" s="20"/>
      <c r="RSH1892" s="20"/>
      <c r="RSI1892" s="20"/>
      <c r="RSJ1892" s="20"/>
      <c r="RSK1892" s="20"/>
      <c r="RSL1892" s="20"/>
      <c r="RSM1892" s="20"/>
      <c r="RSN1892" s="20"/>
      <c r="RSO1892" s="20"/>
      <c r="RSP1892" s="20"/>
      <c r="RSQ1892" s="20"/>
      <c r="RSR1892" s="20"/>
      <c r="RSS1892" s="20"/>
      <c r="RST1892" s="20"/>
      <c r="RSU1892" s="20"/>
      <c r="RSV1892" s="20"/>
      <c r="RSW1892" s="20"/>
      <c r="RSX1892" s="20"/>
      <c r="RSY1892" s="20"/>
      <c r="RSZ1892" s="20"/>
      <c r="RTA1892" s="20"/>
      <c r="RTB1892" s="20"/>
      <c r="RTC1892" s="20"/>
      <c r="RTD1892" s="20"/>
      <c r="RTE1892" s="20"/>
      <c r="RTF1892" s="20"/>
      <c r="RTG1892" s="20"/>
      <c r="RTH1892" s="20"/>
      <c r="RTI1892" s="20"/>
      <c r="RTJ1892" s="20"/>
      <c r="RTK1892" s="20"/>
      <c r="RTL1892" s="20"/>
      <c r="RTM1892" s="20"/>
      <c r="RTN1892" s="20"/>
      <c r="RTO1892" s="20"/>
      <c r="RTP1892" s="20"/>
      <c r="RTQ1892" s="20"/>
      <c r="RTR1892" s="20"/>
      <c r="RTS1892" s="20"/>
      <c r="RTT1892" s="20"/>
      <c r="RTU1892" s="20"/>
      <c r="RTV1892" s="20"/>
      <c r="RTW1892" s="20"/>
      <c r="RTX1892" s="20"/>
      <c r="RTY1892" s="20"/>
      <c r="RTZ1892" s="20"/>
      <c r="RUA1892" s="20"/>
      <c r="RUB1892" s="20"/>
      <c r="RUC1892" s="20"/>
      <c r="RUD1892" s="20"/>
      <c r="RUE1892" s="20"/>
      <c r="RUF1892" s="20"/>
      <c r="RUG1892" s="20"/>
      <c r="RUH1892" s="20"/>
      <c r="RUI1892" s="20"/>
      <c r="RUJ1892" s="20"/>
      <c r="RUK1892" s="20"/>
      <c r="RUL1892" s="20"/>
      <c r="RUM1892" s="20"/>
      <c r="RUN1892" s="20"/>
      <c r="RUO1892" s="20"/>
      <c r="RUP1892" s="20"/>
      <c r="RUQ1892" s="20"/>
      <c r="RUR1892" s="20"/>
      <c r="RUS1892" s="20"/>
      <c r="RUT1892" s="20"/>
      <c r="RUU1892" s="20"/>
      <c r="RUV1892" s="20"/>
      <c r="RUW1892" s="20"/>
      <c r="RUX1892" s="20"/>
      <c r="RUY1892" s="20"/>
      <c r="RUZ1892" s="20"/>
      <c r="RVA1892" s="20"/>
      <c r="RVB1892" s="20"/>
      <c r="RVC1892" s="20"/>
      <c r="RVD1892" s="20"/>
      <c r="RVE1892" s="20"/>
      <c r="RVF1892" s="20"/>
      <c r="RVG1892" s="20"/>
      <c r="RVH1892" s="20"/>
      <c r="RVI1892" s="20"/>
      <c r="RVJ1892" s="20"/>
      <c r="RVK1892" s="20"/>
      <c r="RVL1892" s="20"/>
      <c r="RVM1892" s="20"/>
      <c r="RVN1892" s="20"/>
      <c r="RVO1892" s="20"/>
      <c r="RVP1892" s="20"/>
      <c r="RVQ1892" s="20"/>
      <c r="RVR1892" s="20"/>
      <c r="RVS1892" s="20"/>
      <c r="RVT1892" s="20"/>
      <c r="RVU1892" s="20"/>
      <c r="RVV1892" s="20"/>
      <c r="RVW1892" s="20"/>
      <c r="RVX1892" s="20"/>
      <c r="RVY1892" s="20"/>
      <c r="RVZ1892" s="20"/>
      <c r="RWA1892" s="20"/>
      <c r="RWB1892" s="20"/>
      <c r="RWC1892" s="20"/>
      <c r="RWD1892" s="20"/>
      <c r="RWE1892" s="20"/>
      <c r="RWF1892" s="20"/>
      <c r="RWG1892" s="20"/>
      <c r="RWH1892" s="20"/>
      <c r="RWI1892" s="20"/>
      <c r="RWJ1892" s="20"/>
      <c r="RWK1892" s="20"/>
      <c r="RWL1892" s="20"/>
      <c r="RWM1892" s="20"/>
      <c r="RWN1892" s="20"/>
      <c r="RWO1892" s="20"/>
      <c r="RWP1892" s="20"/>
      <c r="RWQ1892" s="20"/>
      <c r="RWR1892" s="20"/>
      <c r="RWS1892" s="20"/>
      <c r="RWT1892" s="20"/>
      <c r="RWU1892" s="20"/>
      <c r="RWV1892" s="20"/>
      <c r="RWW1892" s="20"/>
      <c r="RWX1892" s="20"/>
      <c r="RWY1892" s="20"/>
      <c r="RWZ1892" s="20"/>
      <c r="RXA1892" s="20"/>
      <c r="RXB1892" s="20"/>
      <c r="RXC1892" s="20"/>
      <c r="RXD1892" s="20"/>
      <c r="RXE1892" s="20"/>
      <c r="RXF1892" s="20"/>
      <c r="RXG1892" s="20"/>
      <c r="RXH1892" s="20"/>
      <c r="RXI1892" s="20"/>
      <c r="RXJ1892" s="20"/>
      <c r="RXK1892" s="20"/>
      <c r="RXL1892" s="20"/>
      <c r="RXM1892" s="20"/>
      <c r="RXN1892" s="20"/>
      <c r="RXO1892" s="20"/>
      <c r="RXP1892" s="20"/>
      <c r="RXQ1892" s="20"/>
      <c r="RXR1892" s="20"/>
      <c r="RXS1892" s="20"/>
      <c r="RXT1892" s="20"/>
      <c r="RXU1892" s="20"/>
      <c r="RXV1892" s="20"/>
      <c r="RXW1892" s="20"/>
      <c r="RXX1892" s="20"/>
      <c r="RXY1892" s="20"/>
      <c r="RXZ1892" s="20"/>
      <c r="RYA1892" s="20"/>
      <c r="RYB1892" s="20"/>
      <c r="RYC1892" s="20"/>
      <c r="RYD1892" s="20"/>
      <c r="RYE1892" s="20"/>
      <c r="RYF1892" s="20"/>
      <c r="RYG1892" s="20"/>
      <c r="RYH1892" s="20"/>
      <c r="RYI1892" s="20"/>
      <c r="RYJ1892" s="20"/>
      <c r="RYK1892" s="20"/>
      <c r="RYL1892" s="20"/>
      <c r="RYM1892" s="20"/>
      <c r="RYN1892" s="20"/>
      <c r="RYO1892" s="20"/>
      <c r="RYP1892" s="20"/>
      <c r="RYQ1892" s="20"/>
      <c r="RYR1892" s="20"/>
      <c r="RYS1892" s="20"/>
      <c r="RYT1892" s="20"/>
      <c r="RYU1892" s="20"/>
      <c r="RYV1892" s="20"/>
      <c r="RYW1892" s="20"/>
      <c r="RYX1892" s="20"/>
      <c r="RYY1892" s="20"/>
      <c r="RYZ1892" s="20"/>
      <c r="RZA1892" s="20"/>
      <c r="RZB1892" s="20"/>
      <c r="RZC1892" s="20"/>
      <c r="RZD1892" s="20"/>
      <c r="RZE1892" s="20"/>
      <c r="RZF1892" s="20"/>
      <c r="RZG1892" s="20"/>
      <c r="RZH1892" s="20"/>
      <c r="RZI1892" s="20"/>
      <c r="RZJ1892" s="20"/>
      <c r="RZK1892" s="20"/>
      <c r="RZL1892" s="20"/>
      <c r="RZM1892" s="20"/>
      <c r="RZN1892" s="20"/>
      <c r="RZO1892" s="20"/>
      <c r="RZP1892" s="20"/>
      <c r="RZQ1892" s="20"/>
      <c r="RZR1892" s="20"/>
      <c r="RZS1892" s="20"/>
      <c r="RZT1892" s="20"/>
      <c r="RZU1892" s="20"/>
      <c r="RZV1892" s="20"/>
      <c r="RZW1892" s="20"/>
      <c r="RZX1892" s="20"/>
      <c r="RZY1892" s="20"/>
      <c r="RZZ1892" s="20"/>
      <c r="SAA1892" s="20"/>
      <c r="SAB1892" s="20"/>
      <c r="SAC1892" s="20"/>
      <c r="SAD1892" s="20"/>
      <c r="SAE1892" s="20"/>
      <c r="SAF1892" s="20"/>
      <c r="SAG1892" s="20"/>
      <c r="SAH1892" s="20"/>
      <c r="SAI1892" s="20"/>
      <c r="SAJ1892" s="20"/>
      <c r="SAK1892" s="20"/>
      <c r="SAL1892" s="20"/>
      <c r="SAM1892" s="20"/>
      <c r="SAN1892" s="20"/>
      <c r="SAO1892" s="20"/>
      <c r="SAP1892" s="20"/>
      <c r="SAQ1892" s="20"/>
      <c r="SAR1892" s="20"/>
      <c r="SAS1892" s="20"/>
      <c r="SAT1892" s="20"/>
      <c r="SAU1892" s="20"/>
      <c r="SAV1892" s="20"/>
      <c r="SAW1892" s="20"/>
      <c r="SAX1892" s="20"/>
      <c r="SAY1892" s="20"/>
      <c r="SAZ1892" s="20"/>
      <c r="SBA1892" s="20"/>
      <c r="SBB1892" s="20"/>
      <c r="SBC1892" s="20"/>
      <c r="SBD1892" s="20"/>
      <c r="SBE1892" s="20"/>
      <c r="SBF1892" s="20"/>
      <c r="SBG1892" s="20"/>
      <c r="SBH1892" s="20"/>
      <c r="SBI1892" s="20"/>
      <c r="SBJ1892" s="20"/>
      <c r="SBK1892" s="20"/>
      <c r="SBL1892" s="20"/>
      <c r="SBM1892" s="20"/>
      <c r="SBN1892" s="20"/>
      <c r="SBO1892" s="20"/>
      <c r="SBP1892" s="20"/>
      <c r="SBQ1892" s="20"/>
      <c r="SBR1892" s="20"/>
      <c r="SBS1892" s="20"/>
      <c r="SBT1892" s="20"/>
      <c r="SBU1892" s="20"/>
      <c r="SBV1892" s="20"/>
      <c r="SBW1892" s="20"/>
      <c r="SBX1892" s="20"/>
      <c r="SBY1892" s="20"/>
      <c r="SBZ1892" s="20"/>
      <c r="SCA1892" s="20"/>
      <c r="SCB1892" s="20"/>
      <c r="SCC1892" s="20"/>
      <c r="SCD1892" s="20"/>
      <c r="SCE1892" s="20"/>
      <c r="SCF1892" s="20"/>
      <c r="SCG1892" s="20"/>
      <c r="SCH1892" s="20"/>
      <c r="SCI1892" s="20"/>
      <c r="SCJ1892" s="20"/>
      <c r="SCK1892" s="20"/>
      <c r="SCL1892" s="20"/>
      <c r="SCM1892" s="20"/>
      <c r="SCN1892" s="20"/>
      <c r="SCO1892" s="20"/>
      <c r="SCP1892" s="20"/>
      <c r="SCQ1892" s="20"/>
      <c r="SCR1892" s="20"/>
      <c r="SCS1892" s="20"/>
      <c r="SCT1892" s="20"/>
      <c r="SCU1892" s="20"/>
      <c r="SCV1892" s="20"/>
      <c r="SCW1892" s="20"/>
      <c r="SCX1892" s="20"/>
      <c r="SCY1892" s="20"/>
      <c r="SCZ1892" s="20"/>
      <c r="SDA1892" s="20"/>
      <c r="SDB1892" s="20"/>
      <c r="SDC1892" s="20"/>
      <c r="SDD1892" s="20"/>
      <c r="SDE1892" s="20"/>
      <c r="SDF1892" s="20"/>
      <c r="SDG1892" s="20"/>
      <c r="SDH1892" s="20"/>
      <c r="SDI1892" s="20"/>
      <c r="SDJ1892" s="20"/>
      <c r="SDK1892" s="20"/>
      <c r="SDL1892" s="20"/>
      <c r="SDM1892" s="20"/>
      <c r="SDN1892" s="20"/>
      <c r="SDO1892" s="20"/>
      <c r="SDP1892" s="20"/>
      <c r="SDQ1892" s="20"/>
      <c r="SDR1892" s="20"/>
      <c r="SDS1892" s="20"/>
      <c r="SDT1892" s="20"/>
      <c r="SDU1892" s="20"/>
      <c r="SDV1892" s="20"/>
      <c r="SDW1892" s="20"/>
      <c r="SDX1892" s="20"/>
      <c r="SDY1892" s="20"/>
      <c r="SDZ1892" s="20"/>
      <c r="SEA1892" s="20"/>
      <c r="SEB1892" s="20"/>
      <c r="SEC1892" s="20"/>
      <c r="SED1892" s="20"/>
      <c r="SEE1892" s="20"/>
      <c r="SEF1892" s="20"/>
      <c r="SEG1892" s="20"/>
      <c r="SEH1892" s="20"/>
      <c r="SEI1892" s="20"/>
      <c r="SEJ1892" s="20"/>
      <c r="SEK1892" s="20"/>
      <c r="SEL1892" s="20"/>
      <c r="SEM1892" s="20"/>
      <c r="SEN1892" s="20"/>
      <c r="SEO1892" s="20"/>
      <c r="SEP1892" s="20"/>
      <c r="SEQ1892" s="20"/>
      <c r="SER1892" s="20"/>
      <c r="SES1892" s="20"/>
      <c r="SET1892" s="20"/>
      <c r="SEU1892" s="20"/>
      <c r="SEV1892" s="20"/>
      <c r="SEW1892" s="20"/>
      <c r="SEX1892" s="20"/>
      <c r="SEY1892" s="20"/>
      <c r="SEZ1892" s="20"/>
      <c r="SFA1892" s="20"/>
      <c r="SFB1892" s="20"/>
      <c r="SFC1892" s="20"/>
      <c r="SFD1892" s="20"/>
      <c r="SFE1892" s="20"/>
      <c r="SFF1892" s="20"/>
      <c r="SFG1892" s="20"/>
      <c r="SFH1892" s="20"/>
      <c r="SFI1892" s="20"/>
      <c r="SFJ1892" s="20"/>
      <c r="SFK1892" s="20"/>
      <c r="SFL1892" s="20"/>
      <c r="SFM1892" s="20"/>
      <c r="SFN1892" s="20"/>
      <c r="SFO1892" s="20"/>
      <c r="SFP1892" s="20"/>
      <c r="SFQ1892" s="20"/>
      <c r="SFR1892" s="20"/>
      <c r="SFS1892" s="20"/>
      <c r="SFT1892" s="20"/>
      <c r="SFU1892" s="20"/>
      <c r="SFV1892" s="20"/>
      <c r="SFW1892" s="20"/>
      <c r="SFX1892" s="20"/>
      <c r="SFY1892" s="20"/>
      <c r="SFZ1892" s="20"/>
      <c r="SGA1892" s="20"/>
      <c r="SGB1892" s="20"/>
      <c r="SGC1892" s="20"/>
      <c r="SGD1892" s="20"/>
      <c r="SGE1892" s="20"/>
      <c r="SGF1892" s="20"/>
      <c r="SGG1892" s="20"/>
      <c r="SGH1892" s="20"/>
      <c r="SGI1892" s="20"/>
      <c r="SGJ1892" s="20"/>
      <c r="SGK1892" s="20"/>
      <c r="SGL1892" s="20"/>
      <c r="SGM1892" s="20"/>
      <c r="SGN1892" s="20"/>
      <c r="SGO1892" s="20"/>
      <c r="SGP1892" s="20"/>
      <c r="SGQ1892" s="20"/>
      <c r="SGR1892" s="20"/>
      <c r="SGS1892" s="20"/>
      <c r="SGT1892" s="20"/>
      <c r="SGU1892" s="20"/>
      <c r="SGV1892" s="20"/>
      <c r="SGW1892" s="20"/>
      <c r="SGX1892" s="20"/>
      <c r="SGY1892" s="20"/>
      <c r="SGZ1892" s="20"/>
      <c r="SHA1892" s="20"/>
      <c r="SHB1892" s="20"/>
      <c r="SHC1892" s="20"/>
      <c r="SHD1892" s="20"/>
      <c r="SHE1892" s="20"/>
      <c r="SHF1892" s="20"/>
      <c r="SHG1892" s="20"/>
      <c r="SHH1892" s="20"/>
      <c r="SHI1892" s="20"/>
      <c r="SHJ1892" s="20"/>
      <c r="SHK1892" s="20"/>
      <c r="SHL1892" s="20"/>
      <c r="SHM1892" s="20"/>
      <c r="SHN1892" s="20"/>
      <c r="SHO1892" s="20"/>
      <c r="SHP1892" s="20"/>
      <c r="SHQ1892" s="20"/>
      <c r="SHR1892" s="20"/>
      <c r="SHS1892" s="20"/>
      <c r="SHT1892" s="20"/>
      <c r="SHU1892" s="20"/>
      <c r="SHV1892" s="20"/>
      <c r="SHW1892" s="20"/>
      <c r="SHX1892" s="20"/>
      <c r="SHY1892" s="20"/>
      <c r="SHZ1892" s="20"/>
      <c r="SIA1892" s="20"/>
      <c r="SIB1892" s="20"/>
      <c r="SIC1892" s="20"/>
      <c r="SID1892" s="20"/>
      <c r="SIE1892" s="20"/>
      <c r="SIF1892" s="20"/>
      <c r="SIG1892" s="20"/>
      <c r="SIH1892" s="20"/>
      <c r="SII1892" s="20"/>
      <c r="SIJ1892" s="20"/>
      <c r="SIK1892" s="20"/>
      <c r="SIL1892" s="20"/>
      <c r="SIM1892" s="20"/>
      <c r="SIN1892" s="20"/>
      <c r="SIO1892" s="20"/>
      <c r="SIP1892" s="20"/>
      <c r="SIQ1892" s="20"/>
      <c r="SIR1892" s="20"/>
      <c r="SIS1892" s="20"/>
      <c r="SIT1892" s="20"/>
      <c r="SIU1892" s="20"/>
      <c r="SIV1892" s="20"/>
      <c r="SIW1892" s="20"/>
      <c r="SIX1892" s="20"/>
      <c r="SIY1892" s="20"/>
      <c r="SIZ1892" s="20"/>
      <c r="SJA1892" s="20"/>
      <c r="SJB1892" s="20"/>
      <c r="SJC1892" s="20"/>
      <c r="SJD1892" s="20"/>
      <c r="SJE1892" s="20"/>
      <c r="SJF1892" s="20"/>
      <c r="SJG1892" s="20"/>
      <c r="SJH1892" s="20"/>
      <c r="SJI1892" s="20"/>
      <c r="SJJ1892" s="20"/>
      <c r="SJK1892" s="20"/>
      <c r="SJL1892" s="20"/>
      <c r="SJM1892" s="20"/>
      <c r="SJN1892" s="20"/>
      <c r="SJO1892" s="20"/>
      <c r="SJP1892" s="20"/>
      <c r="SJQ1892" s="20"/>
      <c r="SJR1892" s="20"/>
      <c r="SJS1892" s="20"/>
      <c r="SJT1892" s="20"/>
      <c r="SJU1892" s="20"/>
      <c r="SJV1892" s="20"/>
      <c r="SJW1892" s="20"/>
      <c r="SJX1892" s="20"/>
      <c r="SJY1892" s="20"/>
      <c r="SJZ1892" s="20"/>
      <c r="SKA1892" s="20"/>
      <c r="SKB1892" s="20"/>
      <c r="SKC1892" s="20"/>
      <c r="SKD1892" s="20"/>
      <c r="SKE1892" s="20"/>
      <c r="SKF1892" s="20"/>
      <c r="SKG1892" s="20"/>
      <c r="SKH1892" s="20"/>
      <c r="SKI1892" s="20"/>
      <c r="SKJ1892" s="20"/>
      <c r="SKK1892" s="20"/>
      <c r="SKL1892" s="20"/>
      <c r="SKM1892" s="20"/>
      <c r="SKN1892" s="20"/>
      <c r="SKO1892" s="20"/>
      <c r="SKP1892" s="20"/>
      <c r="SKQ1892" s="20"/>
      <c r="SKR1892" s="20"/>
      <c r="SKS1892" s="20"/>
      <c r="SKT1892" s="20"/>
      <c r="SKU1892" s="20"/>
      <c r="SKV1892" s="20"/>
      <c r="SKW1892" s="20"/>
      <c r="SKX1892" s="20"/>
      <c r="SKY1892" s="20"/>
      <c r="SKZ1892" s="20"/>
      <c r="SLA1892" s="20"/>
      <c r="SLB1892" s="20"/>
      <c r="SLC1892" s="20"/>
      <c r="SLD1892" s="20"/>
      <c r="SLE1892" s="20"/>
      <c r="SLF1892" s="20"/>
      <c r="SLG1892" s="20"/>
      <c r="SLH1892" s="20"/>
      <c r="SLI1892" s="20"/>
      <c r="SLJ1892" s="20"/>
      <c r="SLK1892" s="20"/>
      <c r="SLL1892" s="20"/>
      <c r="SLM1892" s="20"/>
      <c r="SLN1892" s="20"/>
      <c r="SLO1892" s="20"/>
      <c r="SLP1892" s="20"/>
      <c r="SLQ1892" s="20"/>
      <c r="SLR1892" s="20"/>
      <c r="SLS1892" s="20"/>
      <c r="SLT1892" s="20"/>
      <c r="SLU1892" s="20"/>
      <c r="SLV1892" s="20"/>
      <c r="SLW1892" s="20"/>
      <c r="SLX1892" s="20"/>
      <c r="SLY1892" s="20"/>
      <c r="SLZ1892" s="20"/>
      <c r="SMA1892" s="20"/>
      <c r="SMB1892" s="20"/>
      <c r="SMC1892" s="20"/>
      <c r="SMD1892" s="20"/>
      <c r="SME1892" s="20"/>
      <c r="SMF1892" s="20"/>
      <c r="SMG1892" s="20"/>
      <c r="SMH1892" s="20"/>
      <c r="SMI1892" s="20"/>
      <c r="SMJ1892" s="20"/>
      <c r="SMK1892" s="20"/>
      <c r="SML1892" s="20"/>
      <c r="SMM1892" s="20"/>
      <c r="SMN1892" s="20"/>
      <c r="SMO1892" s="20"/>
      <c r="SMP1892" s="20"/>
      <c r="SMQ1892" s="20"/>
      <c r="SMR1892" s="20"/>
      <c r="SMS1892" s="20"/>
      <c r="SMT1892" s="20"/>
      <c r="SMU1892" s="20"/>
      <c r="SMV1892" s="20"/>
      <c r="SMW1892" s="20"/>
      <c r="SMX1892" s="20"/>
      <c r="SMY1892" s="20"/>
      <c r="SMZ1892" s="20"/>
      <c r="SNA1892" s="20"/>
      <c r="SNB1892" s="20"/>
      <c r="SNC1892" s="20"/>
      <c r="SND1892" s="20"/>
      <c r="SNE1892" s="20"/>
      <c r="SNF1892" s="20"/>
      <c r="SNG1892" s="20"/>
      <c r="SNH1892" s="20"/>
      <c r="SNI1892" s="20"/>
      <c r="SNJ1892" s="20"/>
      <c r="SNK1892" s="20"/>
      <c r="SNL1892" s="20"/>
      <c r="SNM1892" s="20"/>
      <c r="SNN1892" s="20"/>
      <c r="SNO1892" s="20"/>
      <c r="SNP1892" s="20"/>
      <c r="SNQ1892" s="20"/>
      <c r="SNR1892" s="20"/>
      <c r="SNS1892" s="20"/>
      <c r="SNT1892" s="20"/>
      <c r="SNU1892" s="20"/>
      <c r="SNV1892" s="20"/>
      <c r="SNW1892" s="20"/>
      <c r="SNX1892" s="20"/>
      <c r="SNY1892" s="20"/>
      <c r="SNZ1892" s="20"/>
      <c r="SOA1892" s="20"/>
      <c r="SOB1892" s="20"/>
      <c r="SOC1892" s="20"/>
      <c r="SOD1892" s="20"/>
      <c r="SOE1892" s="20"/>
      <c r="SOF1892" s="20"/>
      <c r="SOG1892" s="20"/>
      <c r="SOH1892" s="20"/>
      <c r="SOI1892" s="20"/>
      <c r="SOJ1892" s="20"/>
      <c r="SOK1892" s="20"/>
      <c r="SOL1892" s="20"/>
      <c r="SOM1892" s="20"/>
      <c r="SON1892" s="20"/>
      <c r="SOO1892" s="20"/>
      <c r="SOP1892" s="20"/>
      <c r="SOQ1892" s="20"/>
      <c r="SOR1892" s="20"/>
      <c r="SOS1892" s="20"/>
      <c r="SOT1892" s="20"/>
      <c r="SOU1892" s="20"/>
      <c r="SOV1892" s="20"/>
      <c r="SOW1892" s="20"/>
      <c r="SOX1892" s="20"/>
      <c r="SOY1892" s="20"/>
      <c r="SOZ1892" s="20"/>
      <c r="SPA1892" s="20"/>
      <c r="SPB1892" s="20"/>
      <c r="SPC1892" s="20"/>
      <c r="SPD1892" s="20"/>
      <c r="SPE1892" s="20"/>
      <c r="SPF1892" s="20"/>
      <c r="SPG1892" s="20"/>
      <c r="SPH1892" s="20"/>
      <c r="SPI1892" s="20"/>
      <c r="SPJ1892" s="20"/>
      <c r="SPK1892" s="20"/>
      <c r="SPL1892" s="20"/>
      <c r="SPM1892" s="20"/>
      <c r="SPN1892" s="20"/>
      <c r="SPO1892" s="20"/>
      <c r="SPP1892" s="20"/>
      <c r="SPQ1892" s="20"/>
      <c r="SPR1892" s="20"/>
      <c r="SPS1892" s="20"/>
      <c r="SPT1892" s="20"/>
      <c r="SPU1892" s="20"/>
      <c r="SPV1892" s="20"/>
      <c r="SPW1892" s="20"/>
      <c r="SPX1892" s="20"/>
      <c r="SPY1892" s="20"/>
      <c r="SPZ1892" s="20"/>
      <c r="SQA1892" s="20"/>
      <c r="SQB1892" s="20"/>
      <c r="SQC1892" s="20"/>
      <c r="SQD1892" s="20"/>
      <c r="SQE1892" s="20"/>
      <c r="SQF1892" s="20"/>
      <c r="SQG1892" s="20"/>
      <c r="SQH1892" s="20"/>
      <c r="SQI1892" s="20"/>
      <c r="SQJ1892" s="20"/>
      <c r="SQK1892" s="20"/>
      <c r="SQL1892" s="20"/>
      <c r="SQM1892" s="20"/>
      <c r="SQN1892" s="20"/>
      <c r="SQO1892" s="20"/>
      <c r="SQP1892" s="20"/>
      <c r="SQQ1892" s="20"/>
      <c r="SQR1892" s="20"/>
      <c r="SQS1892" s="20"/>
      <c r="SQT1892" s="20"/>
      <c r="SQU1892" s="20"/>
      <c r="SQV1892" s="20"/>
      <c r="SQW1892" s="20"/>
      <c r="SQX1892" s="20"/>
      <c r="SQY1892" s="20"/>
      <c r="SQZ1892" s="20"/>
      <c r="SRA1892" s="20"/>
      <c r="SRB1892" s="20"/>
      <c r="SRC1892" s="20"/>
      <c r="SRD1892" s="20"/>
      <c r="SRE1892" s="20"/>
      <c r="SRF1892" s="20"/>
      <c r="SRG1892" s="20"/>
      <c r="SRH1892" s="20"/>
      <c r="SRI1892" s="20"/>
      <c r="SRJ1892" s="20"/>
      <c r="SRK1892" s="20"/>
      <c r="SRL1892" s="20"/>
      <c r="SRM1892" s="20"/>
      <c r="SRN1892" s="20"/>
      <c r="SRO1892" s="20"/>
      <c r="SRP1892" s="20"/>
      <c r="SRQ1892" s="20"/>
      <c r="SRR1892" s="20"/>
      <c r="SRS1892" s="20"/>
      <c r="SRT1892" s="20"/>
      <c r="SRU1892" s="20"/>
      <c r="SRV1892" s="20"/>
      <c r="SRW1892" s="20"/>
      <c r="SRX1892" s="20"/>
      <c r="SRY1892" s="20"/>
      <c r="SRZ1892" s="20"/>
      <c r="SSA1892" s="20"/>
      <c r="SSB1892" s="20"/>
      <c r="SSC1892" s="20"/>
      <c r="SSD1892" s="20"/>
      <c r="SSE1892" s="20"/>
      <c r="SSF1892" s="20"/>
      <c r="SSG1892" s="20"/>
      <c r="SSH1892" s="20"/>
      <c r="SSI1892" s="20"/>
      <c r="SSJ1892" s="20"/>
      <c r="SSK1892" s="20"/>
      <c r="SSL1892" s="20"/>
      <c r="SSM1892" s="20"/>
      <c r="SSN1892" s="20"/>
      <c r="SSO1892" s="20"/>
      <c r="SSP1892" s="20"/>
      <c r="SSQ1892" s="20"/>
      <c r="SSR1892" s="20"/>
      <c r="SSS1892" s="20"/>
      <c r="SST1892" s="20"/>
      <c r="SSU1892" s="20"/>
      <c r="SSV1892" s="20"/>
      <c r="SSW1892" s="20"/>
      <c r="SSX1892" s="20"/>
      <c r="SSY1892" s="20"/>
      <c r="SSZ1892" s="20"/>
      <c r="STA1892" s="20"/>
      <c r="STB1892" s="20"/>
      <c r="STC1892" s="20"/>
      <c r="STD1892" s="20"/>
      <c r="STE1892" s="20"/>
      <c r="STF1892" s="20"/>
      <c r="STG1892" s="20"/>
      <c r="STH1892" s="20"/>
      <c r="STI1892" s="20"/>
      <c r="STJ1892" s="20"/>
      <c r="STK1892" s="20"/>
      <c r="STL1892" s="20"/>
      <c r="STM1892" s="20"/>
      <c r="STN1892" s="20"/>
      <c r="STO1892" s="20"/>
      <c r="STP1892" s="20"/>
      <c r="STQ1892" s="20"/>
      <c r="STR1892" s="20"/>
      <c r="STS1892" s="20"/>
      <c r="STT1892" s="20"/>
      <c r="STU1892" s="20"/>
      <c r="STV1892" s="20"/>
      <c r="STW1892" s="20"/>
      <c r="STX1892" s="20"/>
      <c r="STY1892" s="20"/>
      <c r="STZ1892" s="20"/>
      <c r="SUA1892" s="20"/>
      <c r="SUB1892" s="20"/>
      <c r="SUC1892" s="20"/>
      <c r="SUD1892" s="20"/>
      <c r="SUE1892" s="20"/>
      <c r="SUF1892" s="20"/>
      <c r="SUG1892" s="20"/>
      <c r="SUH1892" s="20"/>
      <c r="SUI1892" s="20"/>
      <c r="SUJ1892" s="20"/>
      <c r="SUK1892" s="20"/>
      <c r="SUL1892" s="20"/>
      <c r="SUM1892" s="20"/>
      <c r="SUN1892" s="20"/>
      <c r="SUO1892" s="20"/>
      <c r="SUP1892" s="20"/>
      <c r="SUQ1892" s="20"/>
      <c r="SUR1892" s="20"/>
      <c r="SUS1892" s="20"/>
      <c r="SUT1892" s="20"/>
      <c r="SUU1892" s="20"/>
      <c r="SUV1892" s="20"/>
      <c r="SUW1892" s="20"/>
      <c r="SUX1892" s="20"/>
      <c r="SUY1892" s="20"/>
      <c r="SUZ1892" s="20"/>
      <c r="SVA1892" s="20"/>
      <c r="SVB1892" s="20"/>
      <c r="SVC1892" s="20"/>
      <c r="SVD1892" s="20"/>
      <c r="SVE1892" s="20"/>
      <c r="SVF1892" s="20"/>
      <c r="SVG1892" s="20"/>
      <c r="SVH1892" s="20"/>
      <c r="SVI1892" s="20"/>
      <c r="SVJ1892" s="20"/>
      <c r="SVK1892" s="20"/>
      <c r="SVL1892" s="20"/>
      <c r="SVM1892" s="20"/>
      <c r="SVN1892" s="20"/>
      <c r="SVO1892" s="20"/>
      <c r="SVP1892" s="20"/>
      <c r="SVQ1892" s="20"/>
      <c r="SVR1892" s="20"/>
      <c r="SVS1892" s="20"/>
      <c r="SVT1892" s="20"/>
      <c r="SVU1892" s="20"/>
      <c r="SVV1892" s="20"/>
      <c r="SVW1892" s="20"/>
      <c r="SVX1892" s="20"/>
      <c r="SVY1892" s="20"/>
      <c r="SVZ1892" s="20"/>
      <c r="SWA1892" s="20"/>
      <c r="SWB1892" s="20"/>
      <c r="SWC1892" s="20"/>
      <c r="SWD1892" s="20"/>
      <c r="SWE1892" s="20"/>
      <c r="SWF1892" s="20"/>
      <c r="SWG1892" s="20"/>
      <c r="SWH1892" s="20"/>
      <c r="SWI1892" s="20"/>
      <c r="SWJ1892" s="20"/>
      <c r="SWK1892" s="20"/>
      <c r="SWL1892" s="20"/>
      <c r="SWM1892" s="20"/>
      <c r="SWN1892" s="20"/>
      <c r="SWO1892" s="20"/>
      <c r="SWP1892" s="20"/>
      <c r="SWQ1892" s="20"/>
      <c r="SWR1892" s="20"/>
      <c r="SWS1892" s="20"/>
      <c r="SWT1892" s="20"/>
      <c r="SWU1892" s="20"/>
      <c r="SWV1892" s="20"/>
      <c r="SWW1892" s="20"/>
      <c r="SWX1892" s="20"/>
      <c r="SWY1892" s="20"/>
      <c r="SWZ1892" s="20"/>
      <c r="SXA1892" s="20"/>
      <c r="SXB1892" s="20"/>
      <c r="SXC1892" s="20"/>
      <c r="SXD1892" s="20"/>
      <c r="SXE1892" s="20"/>
      <c r="SXF1892" s="20"/>
      <c r="SXG1892" s="20"/>
      <c r="SXH1892" s="20"/>
      <c r="SXI1892" s="20"/>
      <c r="SXJ1892" s="20"/>
      <c r="SXK1892" s="20"/>
      <c r="SXL1892" s="20"/>
      <c r="SXM1892" s="20"/>
      <c r="SXN1892" s="20"/>
      <c r="SXO1892" s="20"/>
      <c r="SXP1892" s="20"/>
      <c r="SXQ1892" s="20"/>
      <c r="SXR1892" s="20"/>
      <c r="SXS1892" s="20"/>
      <c r="SXT1892" s="20"/>
      <c r="SXU1892" s="20"/>
      <c r="SXV1892" s="20"/>
      <c r="SXW1892" s="20"/>
      <c r="SXX1892" s="20"/>
      <c r="SXY1892" s="20"/>
      <c r="SXZ1892" s="20"/>
      <c r="SYA1892" s="20"/>
      <c r="SYB1892" s="20"/>
      <c r="SYC1892" s="20"/>
      <c r="SYD1892" s="20"/>
      <c r="SYE1892" s="20"/>
      <c r="SYF1892" s="20"/>
      <c r="SYG1892" s="20"/>
      <c r="SYH1892" s="20"/>
      <c r="SYI1892" s="20"/>
      <c r="SYJ1892" s="20"/>
      <c r="SYK1892" s="20"/>
      <c r="SYL1892" s="20"/>
      <c r="SYM1892" s="20"/>
      <c r="SYN1892" s="20"/>
      <c r="SYO1892" s="20"/>
      <c r="SYP1892" s="20"/>
      <c r="SYQ1892" s="20"/>
      <c r="SYR1892" s="20"/>
      <c r="SYS1892" s="20"/>
      <c r="SYT1892" s="20"/>
      <c r="SYU1892" s="20"/>
      <c r="SYV1892" s="20"/>
      <c r="SYW1892" s="20"/>
      <c r="SYX1892" s="20"/>
      <c r="SYY1892" s="20"/>
      <c r="SYZ1892" s="20"/>
      <c r="SZA1892" s="20"/>
      <c r="SZB1892" s="20"/>
      <c r="SZC1892" s="20"/>
      <c r="SZD1892" s="20"/>
      <c r="SZE1892" s="20"/>
      <c r="SZF1892" s="20"/>
      <c r="SZG1892" s="20"/>
      <c r="SZH1892" s="20"/>
      <c r="SZI1892" s="20"/>
      <c r="SZJ1892" s="20"/>
      <c r="SZK1892" s="20"/>
      <c r="SZL1892" s="20"/>
      <c r="SZM1892" s="20"/>
      <c r="SZN1892" s="20"/>
      <c r="SZO1892" s="20"/>
      <c r="SZP1892" s="20"/>
      <c r="SZQ1892" s="20"/>
      <c r="SZR1892" s="20"/>
      <c r="SZS1892" s="20"/>
      <c r="SZT1892" s="20"/>
      <c r="SZU1892" s="20"/>
      <c r="SZV1892" s="20"/>
      <c r="SZW1892" s="20"/>
      <c r="SZX1892" s="20"/>
      <c r="SZY1892" s="20"/>
      <c r="SZZ1892" s="20"/>
      <c r="TAA1892" s="20"/>
      <c r="TAB1892" s="20"/>
      <c r="TAC1892" s="20"/>
      <c r="TAD1892" s="20"/>
      <c r="TAE1892" s="20"/>
      <c r="TAF1892" s="20"/>
      <c r="TAG1892" s="20"/>
      <c r="TAH1892" s="20"/>
      <c r="TAI1892" s="20"/>
      <c r="TAJ1892" s="20"/>
      <c r="TAK1892" s="20"/>
      <c r="TAL1892" s="20"/>
      <c r="TAM1892" s="20"/>
      <c r="TAN1892" s="20"/>
      <c r="TAO1892" s="20"/>
      <c r="TAP1892" s="20"/>
      <c r="TAQ1892" s="20"/>
      <c r="TAR1892" s="20"/>
      <c r="TAS1892" s="20"/>
      <c r="TAT1892" s="20"/>
      <c r="TAU1892" s="20"/>
      <c r="TAV1892" s="20"/>
      <c r="TAW1892" s="20"/>
      <c r="TAX1892" s="20"/>
      <c r="TAY1892" s="20"/>
      <c r="TAZ1892" s="20"/>
      <c r="TBA1892" s="20"/>
      <c r="TBB1892" s="20"/>
      <c r="TBC1892" s="20"/>
      <c r="TBD1892" s="20"/>
      <c r="TBE1892" s="20"/>
      <c r="TBF1892" s="20"/>
      <c r="TBG1892" s="20"/>
      <c r="TBH1892" s="20"/>
      <c r="TBI1892" s="20"/>
      <c r="TBJ1892" s="20"/>
      <c r="TBK1892" s="20"/>
      <c r="TBL1892" s="20"/>
      <c r="TBM1892" s="20"/>
      <c r="TBN1892" s="20"/>
      <c r="TBO1892" s="20"/>
      <c r="TBP1892" s="20"/>
      <c r="TBQ1892" s="20"/>
      <c r="TBR1892" s="20"/>
      <c r="TBS1892" s="20"/>
      <c r="TBT1892" s="20"/>
      <c r="TBU1892" s="20"/>
      <c r="TBV1892" s="20"/>
      <c r="TBW1892" s="20"/>
      <c r="TBX1892" s="20"/>
      <c r="TBY1892" s="20"/>
      <c r="TBZ1892" s="20"/>
      <c r="TCA1892" s="20"/>
      <c r="TCB1892" s="20"/>
      <c r="TCC1892" s="20"/>
      <c r="TCD1892" s="20"/>
      <c r="TCE1892" s="20"/>
      <c r="TCF1892" s="20"/>
      <c r="TCG1892" s="20"/>
      <c r="TCH1892" s="20"/>
      <c r="TCI1892" s="20"/>
      <c r="TCJ1892" s="20"/>
      <c r="TCK1892" s="20"/>
      <c r="TCL1892" s="20"/>
      <c r="TCM1892" s="20"/>
      <c r="TCN1892" s="20"/>
      <c r="TCO1892" s="20"/>
      <c r="TCP1892" s="20"/>
      <c r="TCQ1892" s="20"/>
      <c r="TCR1892" s="20"/>
      <c r="TCS1892" s="20"/>
      <c r="TCT1892" s="20"/>
      <c r="TCU1892" s="20"/>
      <c r="TCV1892" s="20"/>
      <c r="TCW1892" s="20"/>
      <c r="TCX1892" s="20"/>
      <c r="TCY1892" s="20"/>
      <c r="TCZ1892" s="20"/>
      <c r="TDA1892" s="20"/>
      <c r="TDB1892" s="20"/>
      <c r="TDC1892" s="20"/>
      <c r="TDD1892" s="20"/>
      <c r="TDE1892" s="20"/>
      <c r="TDF1892" s="20"/>
      <c r="TDG1892" s="20"/>
      <c r="TDH1892" s="20"/>
      <c r="TDI1892" s="20"/>
      <c r="TDJ1892" s="20"/>
      <c r="TDK1892" s="20"/>
      <c r="TDL1892" s="20"/>
      <c r="TDM1892" s="20"/>
      <c r="TDN1892" s="20"/>
      <c r="TDO1892" s="20"/>
      <c r="TDP1892" s="20"/>
      <c r="TDQ1892" s="20"/>
      <c r="TDR1892" s="20"/>
      <c r="TDS1892" s="20"/>
      <c r="TDT1892" s="20"/>
      <c r="TDU1892" s="20"/>
      <c r="TDV1892" s="20"/>
      <c r="TDW1892" s="20"/>
      <c r="TDX1892" s="20"/>
      <c r="TDY1892" s="20"/>
      <c r="TDZ1892" s="20"/>
      <c r="TEA1892" s="20"/>
      <c r="TEB1892" s="20"/>
      <c r="TEC1892" s="20"/>
      <c r="TED1892" s="20"/>
      <c r="TEE1892" s="20"/>
      <c r="TEF1892" s="20"/>
      <c r="TEG1892" s="20"/>
      <c r="TEH1892" s="20"/>
      <c r="TEI1892" s="20"/>
      <c r="TEJ1892" s="20"/>
      <c r="TEK1892" s="20"/>
      <c r="TEL1892" s="20"/>
      <c r="TEM1892" s="20"/>
      <c r="TEN1892" s="20"/>
      <c r="TEO1892" s="20"/>
      <c r="TEP1892" s="20"/>
      <c r="TEQ1892" s="20"/>
      <c r="TER1892" s="20"/>
      <c r="TES1892" s="20"/>
      <c r="TET1892" s="20"/>
      <c r="TEU1892" s="20"/>
      <c r="TEV1892" s="20"/>
      <c r="TEW1892" s="20"/>
      <c r="TEX1892" s="20"/>
      <c r="TEY1892" s="20"/>
      <c r="TEZ1892" s="20"/>
      <c r="TFA1892" s="20"/>
      <c r="TFB1892" s="20"/>
      <c r="TFC1892" s="20"/>
      <c r="TFD1892" s="20"/>
      <c r="TFE1892" s="20"/>
      <c r="TFF1892" s="20"/>
      <c r="TFG1892" s="20"/>
      <c r="TFH1892" s="20"/>
      <c r="TFI1892" s="20"/>
      <c r="TFJ1892" s="20"/>
      <c r="TFK1892" s="20"/>
      <c r="TFL1892" s="20"/>
      <c r="TFM1892" s="20"/>
      <c r="TFN1892" s="20"/>
      <c r="TFO1892" s="20"/>
      <c r="TFP1892" s="20"/>
      <c r="TFQ1892" s="20"/>
      <c r="TFR1892" s="20"/>
      <c r="TFS1892" s="20"/>
      <c r="TFT1892" s="20"/>
      <c r="TFU1892" s="20"/>
      <c r="TFV1892" s="20"/>
      <c r="TFW1892" s="20"/>
      <c r="TFX1892" s="20"/>
      <c r="TFY1892" s="20"/>
      <c r="TFZ1892" s="20"/>
      <c r="TGA1892" s="20"/>
      <c r="TGB1892" s="20"/>
      <c r="TGC1892" s="20"/>
      <c r="TGD1892" s="20"/>
      <c r="TGE1892" s="20"/>
      <c r="TGF1892" s="20"/>
      <c r="TGG1892" s="20"/>
      <c r="TGH1892" s="20"/>
      <c r="TGI1892" s="20"/>
      <c r="TGJ1892" s="20"/>
      <c r="TGK1892" s="20"/>
      <c r="TGL1892" s="20"/>
      <c r="TGM1892" s="20"/>
      <c r="TGN1892" s="20"/>
      <c r="TGO1892" s="20"/>
      <c r="TGP1892" s="20"/>
      <c r="TGQ1892" s="20"/>
      <c r="TGR1892" s="20"/>
      <c r="TGS1892" s="20"/>
      <c r="TGT1892" s="20"/>
      <c r="TGU1892" s="20"/>
      <c r="TGV1892" s="20"/>
      <c r="TGW1892" s="20"/>
      <c r="TGX1892" s="20"/>
      <c r="TGY1892" s="20"/>
      <c r="TGZ1892" s="20"/>
      <c r="THA1892" s="20"/>
      <c r="THB1892" s="20"/>
      <c r="THC1892" s="20"/>
      <c r="THD1892" s="20"/>
      <c r="THE1892" s="20"/>
      <c r="THF1892" s="20"/>
      <c r="THG1892" s="20"/>
      <c r="THH1892" s="20"/>
      <c r="THI1892" s="20"/>
      <c r="THJ1892" s="20"/>
      <c r="THK1892" s="20"/>
      <c r="THL1892" s="20"/>
      <c r="THM1892" s="20"/>
      <c r="THN1892" s="20"/>
      <c r="THO1892" s="20"/>
      <c r="THP1892" s="20"/>
      <c r="THQ1892" s="20"/>
      <c r="THR1892" s="20"/>
      <c r="THS1892" s="20"/>
      <c r="THT1892" s="20"/>
      <c r="THU1892" s="20"/>
      <c r="THV1892" s="20"/>
      <c r="THW1892" s="20"/>
      <c r="THX1892" s="20"/>
      <c r="THY1892" s="20"/>
      <c r="THZ1892" s="20"/>
      <c r="TIA1892" s="20"/>
      <c r="TIB1892" s="20"/>
      <c r="TIC1892" s="20"/>
      <c r="TID1892" s="20"/>
      <c r="TIE1892" s="20"/>
      <c r="TIF1892" s="20"/>
      <c r="TIG1892" s="20"/>
      <c r="TIH1892" s="20"/>
      <c r="TII1892" s="20"/>
      <c r="TIJ1892" s="20"/>
      <c r="TIK1892" s="20"/>
      <c r="TIL1892" s="20"/>
      <c r="TIM1892" s="20"/>
      <c r="TIN1892" s="20"/>
      <c r="TIO1892" s="20"/>
      <c r="TIP1892" s="20"/>
      <c r="TIQ1892" s="20"/>
      <c r="TIR1892" s="20"/>
      <c r="TIS1892" s="20"/>
      <c r="TIT1892" s="20"/>
      <c r="TIU1892" s="20"/>
      <c r="TIV1892" s="20"/>
      <c r="TIW1892" s="20"/>
      <c r="TIX1892" s="20"/>
      <c r="TIY1892" s="20"/>
      <c r="TIZ1892" s="20"/>
      <c r="TJA1892" s="20"/>
      <c r="TJB1892" s="20"/>
      <c r="TJC1892" s="20"/>
      <c r="TJD1892" s="20"/>
      <c r="TJE1892" s="20"/>
      <c r="TJF1892" s="20"/>
      <c r="TJG1892" s="20"/>
      <c r="TJH1892" s="20"/>
      <c r="TJI1892" s="20"/>
      <c r="TJJ1892" s="20"/>
      <c r="TJK1892" s="20"/>
      <c r="TJL1892" s="20"/>
      <c r="TJM1892" s="20"/>
      <c r="TJN1892" s="20"/>
      <c r="TJO1892" s="20"/>
      <c r="TJP1892" s="20"/>
      <c r="TJQ1892" s="20"/>
      <c r="TJR1892" s="20"/>
      <c r="TJS1892" s="20"/>
      <c r="TJT1892" s="20"/>
      <c r="TJU1892" s="20"/>
      <c r="TJV1892" s="20"/>
      <c r="TJW1892" s="20"/>
      <c r="TJX1892" s="20"/>
      <c r="TJY1892" s="20"/>
      <c r="TJZ1892" s="20"/>
      <c r="TKA1892" s="20"/>
      <c r="TKB1892" s="20"/>
      <c r="TKC1892" s="20"/>
      <c r="TKD1892" s="20"/>
      <c r="TKE1892" s="20"/>
      <c r="TKF1892" s="20"/>
      <c r="TKG1892" s="20"/>
      <c r="TKH1892" s="20"/>
      <c r="TKI1892" s="20"/>
      <c r="TKJ1892" s="20"/>
      <c r="TKK1892" s="20"/>
      <c r="TKL1892" s="20"/>
      <c r="TKM1892" s="20"/>
      <c r="TKN1892" s="20"/>
      <c r="TKO1892" s="20"/>
      <c r="TKP1892" s="20"/>
      <c r="TKQ1892" s="20"/>
      <c r="TKR1892" s="20"/>
      <c r="TKS1892" s="20"/>
      <c r="TKT1892" s="20"/>
      <c r="TKU1892" s="20"/>
      <c r="TKV1892" s="20"/>
      <c r="TKW1892" s="20"/>
      <c r="TKX1892" s="20"/>
      <c r="TKY1892" s="20"/>
      <c r="TKZ1892" s="20"/>
      <c r="TLA1892" s="20"/>
      <c r="TLB1892" s="20"/>
      <c r="TLC1892" s="20"/>
      <c r="TLD1892" s="20"/>
      <c r="TLE1892" s="20"/>
      <c r="TLF1892" s="20"/>
      <c r="TLG1892" s="20"/>
      <c r="TLH1892" s="20"/>
      <c r="TLI1892" s="20"/>
      <c r="TLJ1892" s="20"/>
      <c r="TLK1892" s="20"/>
      <c r="TLL1892" s="20"/>
      <c r="TLM1892" s="20"/>
      <c r="TLN1892" s="20"/>
      <c r="TLO1892" s="20"/>
      <c r="TLP1892" s="20"/>
      <c r="TLQ1892" s="20"/>
      <c r="TLR1892" s="20"/>
      <c r="TLS1892" s="20"/>
      <c r="TLT1892" s="20"/>
      <c r="TLU1892" s="20"/>
      <c r="TLV1892" s="20"/>
      <c r="TLW1892" s="20"/>
      <c r="TLX1892" s="20"/>
      <c r="TLY1892" s="20"/>
      <c r="TLZ1892" s="20"/>
      <c r="TMA1892" s="20"/>
      <c r="TMB1892" s="20"/>
      <c r="TMC1892" s="20"/>
      <c r="TMD1892" s="20"/>
      <c r="TME1892" s="20"/>
      <c r="TMF1892" s="20"/>
      <c r="TMG1892" s="20"/>
      <c r="TMH1892" s="20"/>
      <c r="TMI1892" s="20"/>
      <c r="TMJ1892" s="20"/>
      <c r="TMK1892" s="20"/>
      <c r="TML1892" s="20"/>
      <c r="TMM1892" s="20"/>
      <c r="TMN1892" s="20"/>
      <c r="TMO1892" s="20"/>
      <c r="TMP1892" s="20"/>
      <c r="TMQ1892" s="20"/>
      <c r="TMR1892" s="20"/>
      <c r="TMS1892" s="20"/>
      <c r="TMT1892" s="20"/>
      <c r="TMU1892" s="20"/>
      <c r="TMV1892" s="20"/>
      <c r="TMW1892" s="20"/>
      <c r="TMX1892" s="20"/>
      <c r="TMY1892" s="20"/>
      <c r="TMZ1892" s="20"/>
      <c r="TNA1892" s="20"/>
      <c r="TNB1892" s="20"/>
      <c r="TNC1892" s="20"/>
      <c r="TND1892" s="20"/>
      <c r="TNE1892" s="20"/>
      <c r="TNF1892" s="20"/>
      <c r="TNG1892" s="20"/>
      <c r="TNH1892" s="20"/>
      <c r="TNI1892" s="20"/>
      <c r="TNJ1892" s="20"/>
      <c r="TNK1892" s="20"/>
      <c r="TNL1892" s="20"/>
      <c r="TNM1892" s="20"/>
      <c r="TNN1892" s="20"/>
      <c r="TNO1892" s="20"/>
      <c r="TNP1892" s="20"/>
      <c r="TNQ1892" s="20"/>
      <c r="TNR1892" s="20"/>
      <c r="TNS1892" s="20"/>
      <c r="TNT1892" s="20"/>
      <c r="TNU1892" s="20"/>
      <c r="TNV1892" s="20"/>
      <c r="TNW1892" s="20"/>
      <c r="TNX1892" s="20"/>
      <c r="TNY1892" s="20"/>
      <c r="TNZ1892" s="20"/>
      <c r="TOA1892" s="20"/>
      <c r="TOB1892" s="20"/>
      <c r="TOC1892" s="20"/>
      <c r="TOD1892" s="20"/>
      <c r="TOE1892" s="20"/>
      <c r="TOF1892" s="20"/>
      <c r="TOG1892" s="20"/>
      <c r="TOH1892" s="20"/>
      <c r="TOI1892" s="20"/>
      <c r="TOJ1892" s="20"/>
      <c r="TOK1892" s="20"/>
      <c r="TOL1892" s="20"/>
      <c r="TOM1892" s="20"/>
      <c r="TON1892" s="20"/>
      <c r="TOO1892" s="20"/>
      <c r="TOP1892" s="20"/>
      <c r="TOQ1892" s="20"/>
      <c r="TOR1892" s="20"/>
      <c r="TOS1892" s="20"/>
      <c r="TOT1892" s="20"/>
      <c r="TOU1892" s="20"/>
      <c r="TOV1892" s="20"/>
      <c r="TOW1892" s="20"/>
      <c r="TOX1892" s="20"/>
      <c r="TOY1892" s="20"/>
      <c r="TOZ1892" s="20"/>
      <c r="TPA1892" s="20"/>
      <c r="TPB1892" s="20"/>
      <c r="TPC1892" s="20"/>
      <c r="TPD1892" s="20"/>
      <c r="TPE1892" s="20"/>
      <c r="TPF1892" s="20"/>
      <c r="TPG1892" s="20"/>
      <c r="TPH1892" s="20"/>
      <c r="TPI1892" s="20"/>
      <c r="TPJ1892" s="20"/>
      <c r="TPK1892" s="20"/>
      <c r="TPL1892" s="20"/>
      <c r="TPM1892" s="20"/>
      <c r="TPN1892" s="20"/>
      <c r="TPO1892" s="20"/>
      <c r="TPP1892" s="20"/>
      <c r="TPQ1892" s="20"/>
      <c r="TPR1892" s="20"/>
      <c r="TPS1892" s="20"/>
      <c r="TPT1892" s="20"/>
      <c r="TPU1892" s="20"/>
      <c r="TPV1892" s="20"/>
      <c r="TPW1892" s="20"/>
      <c r="TPX1892" s="20"/>
      <c r="TPY1892" s="20"/>
      <c r="TPZ1892" s="20"/>
      <c r="TQA1892" s="20"/>
      <c r="TQB1892" s="20"/>
      <c r="TQC1892" s="20"/>
      <c r="TQD1892" s="20"/>
      <c r="TQE1892" s="20"/>
      <c r="TQF1892" s="20"/>
      <c r="TQG1892" s="20"/>
      <c r="TQH1892" s="20"/>
      <c r="TQI1892" s="20"/>
      <c r="TQJ1892" s="20"/>
      <c r="TQK1892" s="20"/>
      <c r="TQL1892" s="20"/>
      <c r="TQM1892" s="20"/>
      <c r="TQN1892" s="20"/>
      <c r="TQO1892" s="20"/>
      <c r="TQP1892" s="20"/>
      <c r="TQQ1892" s="20"/>
      <c r="TQR1892" s="20"/>
      <c r="TQS1892" s="20"/>
      <c r="TQT1892" s="20"/>
      <c r="TQU1892" s="20"/>
      <c r="TQV1892" s="20"/>
      <c r="TQW1892" s="20"/>
      <c r="TQX1892" s="20"/>
      <c r="TQY1892" s="20"/>
      <c r="TQZ1892" s="20"/>
      <c r="TRA1892" s="20"/>
      <c r="TRB1892" s="20"/>
      <c r="TRC1892" s="20"/>
      <c r="TRD1892" s="20"/>
      <c r="TRE1892" s="20"/>
      <c r="TRF1892" s="20"/>
      <c r="TRG1892" s="20"/>
      <c r="TRH1892" s="20"/>
      <c r="TRI1892" s="20"/>
      <c r="TRJ1892" s="20"/>
      <c r="TRK1892" s="20"/>
      <c r="TRL1892" s="20"/>
      <c r="TRM1892" s="20"/>
      <c r="TRN1892" s="20"/>
      <c r="TRO1892" s="20"/>
      <c r="TRP1892" s="20"/>
      <c r="TRQ1892" s="20"/>
      <c r="TRR1892" s="20"/>
      <c r="TRS1892" s="20"/>
      <c r="TRT1892" s="20"/>
      <c r="TRU1892" s="20"/>
      <c r="TRV1892" s="20"/>
      <c r="TRW1892" s="20"/>
      <c r="TRX1892" s="20"/>
      <c r="TRY1892" s="20"/>
      <c r="TRZ1892" s="20"/>
      <c r="TSA1892" s="20"/>
      <c r="TSB1892" s="20"/>
      <c r="TSC1892" s="20"/>
      <c r="TSD1892" s="20"/>
      <c r="TSE1892" s="20"/>
      <c r="TSF1892" s="20"/>
      <c r="TSG1892" s="20"/>
      <c r="TSH1892" s="20"/>
      <c r="TSI1892" s="20"/>
      <c r="TSJ1892" s="20"/>
      <c r="TSK1892" s="20"/>
      <c r="TSL1892" s="20"/>
      <c r="TSM1892" s="20"/>
      <c r="TSN1892" s="20"/>
      <c r="TSO1892" s="20"/>
      <c r="TSP1892" s="20"/>
      <c r="TSQ1892" s="20"/>
      <c r="TSR1892" s="20"/>
      <c r="TSS1892" s="20"/>
      <c r="TST1892" s="20"/>
      <c r="TSU1892" s="20"/>
      <c r="TSV1892" s="20"/>
      <c r="TSW1892" s="20"/>
      <c r="TSX1892" s="20"/>
      <c r="TSY1892" s="20"/>
      <c r="TSZ1892" s="20"/>
      <c r="TTA1892" s="20"/>
      <c r="TTB1892" s="20"/>
      <c r="TTC1892" s="20"/>
      <c r="TTD1892" s="20"/>
      <c r="TTE1892" s="20"/>
      <c r="TTF1892" s="20"/>
      <c r="TTG1892" s="20"/>
      <c r="TTH1892" s="20"/>
      <c r="TTI1892" s="20"/>
      <c r="TTJ1892" s="20"/>
      <c r="TTK1892" s="20"/>
      <c r="TTL1892" s="20"/>
      <c r="TTM1892" s="20"/>
      <c r="TTN1892" s="20"/>
      <c r="TTO1892" s="20"/>
      <c r="TTP1892" s="20"/>
      <c r="TTQ1892" s="20"/>
      <c r="TTR1892" s="20"/>
      <c r="TTS1892" s="20"/>
      <c r="TTT1892" s="20"/>
      <c r="TTU1892" s="20"/>
      <c r="TTV1892" s="20"/>
      <c r="TTW1892" s="20"/>
      <c r="TTX1892" s="20"/>
      <c r="TTY1892" s="20"/>
      <c r="TTZ1892" s="20"/>
      <c r="TUA1892" s="20"/>
      <c r="TUB1892" s="20"/>
      <c r="TUC1892" s="20"/>
      <c r="TUD1892" s="20"/>
      <c r="TUE1892" s="20"/>
      <c r="TUF1892" s="20"/>
      <c r="TUG1892" s="20"/>
      <c r="TUH1892" s="20"/>
      <c r="TUI1892" s="20"/>
      <c r="TUJ1892" s="20"/>
      <c r="TUK1892" s="20"/>
      <c r="TUL1892" s="20"/>
      <c r="TUM1892" s="20"/>
      <c r="TUN1892" s="20"/>
      <c r="TUO1892" s="20"/>
      <c r="TUP1892" s="20"/>
      <c r="TUQ1892" s="20"/>
      <c r="TUR1892" s="20"/>
      <c r="TUS1892" s="20"/>
      <c r="TUT1892" s="20"/>
      <c r="TUU1892" s="20"/>
      <c r="TUV1892" s="20"/>
      <c r="TUW1892" s="20"/>
      <c r="TUX1892" s="20"/>
      <c r="TUY1892" s="20"/>
      <c r="TUZ1892" s="20"/>
      <c r="TVA1892" s="20"/>
      <c r="TVB1892" s="20"/>
      <c r="TVC1892" s="20"/>
      <c r="TVD1892" s="20"/>
      <c r="TVE1892" s="20"/>
      <c r="TVF1892" s="20"/>
      <c r="TVG1892" s="20"/>
      <c r="TVH1892" s="20"/>
      <c r="TVI1892" s="20"/>
      <c r="TVJ1892" s="20"/>
      <c r="TVK1892" s="20"/>
      <c r="TVL1892" s="20"/>
      <c r="TVM1892" s="20"/>
      <c r="TVN1892" s="20"/>
      <c r="TVO1892" s="20"/>
      <c r="TVP1892" s="20"/>
      <c r="TVQ1892" s="20"/>
      <c r="TVR1892" s="20"/>
      <c r="TVS1892" s="20"/>
      <c r="TVT1892" s="20"/>
      <c r="TVU1892" s="20"/>
      <c r="TVV1892" s="20"/>
      <c r="TVW1892" s="20"/>
      <c r="TVX1892" s="20"/>
      <c r="TVY1892" s="20"/>
      <c r="TVZ1892" s="20"/>
      <c r="TWA1892" s="20"/>
      <c r="TWB1892" s="20"/>
      <c r="TWC1892" s="20"/>
      <c r="TWD1892" s="20"/>
      <c r="TWE1892" s="20"/>
      <c r="TWF1892" s="20"/>
      <c r="TWG1892" s="20"/>
      <c r="TWH1892" s="20"/>
      <c r="TWI1892" s="20"/>
      <c r="TWJ1892" s="20"/>
      <c r="TWK1892" s="20"/>
      <c r="TWL1892" s="20"/>
      <c r="TWM1892" s="20"/>
      <c r="TWN1892" s="20"/>
      <c r="TWO1892" s="20"/>
      <c r="TWP1892" s="20"/>
      <c r="TWQ1892" s="20"/>
      <c r="TWR1892" s="20"/>
      <c r="TWS1892" s="20"/>
      <c r="TWT1892" s="20"/>
      <c r="TWU1892" s="20"/>
      <c r="TWV1892" s="20"/>
      <c r="TWW1892" s="20"/>
      <c r="TWX1892" s="20"/>
      <c r="TWY1892" s="20"/>
      <c r="TWZ1892" s="20"/>
      <c r="TXA1892" s="20"/>
      <c r="TXB1892" s="20"/>
      <c r="TXC1892" s="20"/>
      <c r="TXD1892" s="20"/>
      <c r="TXE1892" s="20"/>
      <c r="TXF1892" s="20"/>
      <c r="TXG1892" s="20"/>
      <c r="TXH1892" s="20"/>
      <c r="TXI1892" s="20"/>
      <c r="TXJ1892" s="20"/>
      <c r="TXK1892" s="20"/>
      <c r="TXL1892" s="20"/>
      <c r="TXM1892" s="20"/>
      <c r="TXN1892" s="20"/>
      <c r="TXO1892" s="20"/>
      <c r="TXP1892" s="20"/>
      <c r="TXQ1892" s="20"/>
      <c r="TXR1892" s="20"/>
      <c r="TXS1892" s="20"/>
      <c r="TXT1892" s="20"/>
      <c r="TXU1892" s="20"/>
      <c r="TXV1892" s="20"/>
      <c r="TXW1892" s="20"/>
      <c r="TXX1892" s="20"/>
      <c r="TXY1892" s="20"/>
      <c r="TXZ1892" s="20"/>
      <c r="TYA1892" s="20"/>
      <c r="TYB1892" s="20"/>
      <c r="TYC1892" s="20"/>
      <c r="TYD1892" s="20"/>
      <c r="TYE1892" s="20"/>
      <c r="TYF1892" s="20"/>
      <c r="TYG1892" s="20"/>
      <c r="TYH1892" s="20"/>
      <c r="TYI1892" s="20"/>
      <c r="TYJ1892" s="20"/>
      <c r="TYK1892" s="20"/>
      <c r="TYL1892" s="20"/>
      <c r="TYM1892" s="20"/>
      <c r="TYN1892" s="20"/>
      <c r="TYO1892" s="20"/>
      <c r="TYP1892" s="20"/>
      <c r="TYQ1892" s="20"/>
      <c r="TYR1892" s="20"/>
      <c r="TYS1892" s="20"/>
      <c r="TYT1892" s="20"/>
      <c r="TYU1892" s="20"/>
      <c r="TYV1892" s="20"/>
      <c r="TYW1892" s="20"/>
      <c r="TYX1892" s="20"/>
      <c r="TYY1892" s="20"/>
      <c r="TYZ1892" s="20"/>
      <c r="TZA1892" s="20"/>
      <c r="TZB1892" s="20"/>
      <c r="TZC1892" s="20"/>
      <c r="TZD1892" s="20"/>
      <c r="TZE1892" s="20"/>
      <c r="TZF1892" s="20"/>
      <c r="TZG1892" s="20"/>
      <c r="TZH1892" s="20"/>
      <c r="TZI1892" s="20"/>
      <c r="TZJ1892" s="20"/>
      <c r="TZK1892" s="20"/>
      <c r="TZL1892" s="20"/>
      <c r="TZM1892" s="20"/>
      <c r="TZN1892" s="20"/>
      <c r="TZO1892" s="20"/>
      <c r="TZP1892" s="20"/>
      <c r="TZQ1892" s="20"/>
      <c r="TZR1892" s="20"/>
      <c r="TZS1892" s="20"/>
      <c r="TZT1892" s="20"/>
      <c r="TZU1892" s="20"/>
      <c r="TZV1892" s="20"/>
      <c r="TZW1892" s="20"/>
      <c r="TZX1892" s="20"/>
      <c r="TZY1892" s="20"/>
      <c r="TZZ1892" s="20"/>
      <c r="UAA1892" s="20"/>
      <c r="UAB1892" s="20"/>
      <c r="UAC1892" s="20"/>
      <c r="UAD1892" s="20"/>
      <c r="UAE1892" s="20"/>
      <c r="UAF1892" s="20"/>
      <c r="UAG1892" s="20"/>
      <c r="UAH1892" s="20"/>
      <c r="UAI1892" s="20"/>
      <c r="UAJ1892" s="20"/>
      <c r="UAK1892" s="20"/>
      <c r="UAL1892" s="20"/>
      <c r="UAM1892" s="20"/>
      <c r="UAN1892" s="20"/>
      <c r="UAO1892" s="20"/>
      <c r="UAP1892" s="20"/>
      <c r="UAQ1892" s="20"/>
      <c r="UAR1892" s="20"/>
      <c r="UAS1892" s="20"/>
      <c r="UAT1892" s="20"/>
      <c r="UAU1892" s="20"/>
      <c r="UAV1892" s="20"/>
      <c r="UAW1892" s="20"/>
      <c r="UAX1892" s="20"/>
      <c r="UAY1892" s="20"/>
      <c r="UAZ1892" s="20"/>
      <c r="UBA1892" s="20"/>
      <c r="UBB1892" s="20"/>
      <c r="UBC1892" s="20"/>
      <c r="UBD1892" s="20"/>
      <c r="UBE1892" s="20"/>
      <c r="UBF1892" s="20"/>
      <c r="UBG1892" s="20"/>
      <c r="UBH1892" s="20"/>
      <c r="UBI1892" s="20"/>
      <c r="UBJ1892" s="20"/>
      <c r="UBK1892" s="20"/>
      <c r="UBL1892" s="20"/>
      <c r="UBM1892" s="20"/>
      <c r="UBN1892" s="20"/>
      <c r="UBO1892" s="20"/>
      <c r="UBP1892" s="20"/>
      <c r="UBQ1892" s="20"/>
      <c r="UBR1892" s="20"/>
      <c r="UBS1892" s="20"/>
      <c r="UBT1892" s="20"/>
      <c r="UBU1892" s="20"/>
      <c r="UBV1892" s="20"/>
      <c r="UBW1892" s="20"/>
      <c r="UBX1892" s="20"/>
      <c r="UBY1892" s="20"/>
      <c r="UBZ1892" s="20"/>
      <c r="UCA1892" s="20"/>
      <c r="UCB1892" s="20"/>
      <c r="UCC1892" s="20"/>
      <c r="UCD1892" s="20"/>
      <c r="UCE1892" s="20"/>
      <c r="UCF1892" s="20"/>
      <c r="UCG1892" s="20"/>
      <c r="UCH1892" s="20"/>
      <c r="UCI1892" s="20"/>
      <c r="UCJ1892" s="20"/>
      <c r="UCK1892" s="20"/>
      <c r="UCL1892" s="20"/>
      <c r="UCM1892" s="20"/>
      <c r="UCN1892" s="20"/>
      <c r="UCO1892" s="20"/>
      <c r="UCP1892" s="20"/>
      <c r="UCQ1892" s="20"/>
      <c r="UCR1892" s="20"/>
      <c r="UCS1892" s="20"/>
      <c r="UCT1892" s="20"/>
      <c r="UCU1892" s="20"/>
      <c r="UCV1892" s="20"/>
      <c r="UCW1892" s="20"/>
      <c r="UCX1892" s="20"/>
      <c r="UCY1892" s="20"/>
      <c r="UCZ1892" s="20"/>
      <c r="UDA1892" s="20"/>
      <c r="UDB1892" s="20"/>
      <c r="UDC1892" s="20"/>
      <c r="UDD1892" s="20"/>
      <c r="UDE1892" s="20"/>
      <c r="UDF1892" s="20"/>
      <c r="UDG1892" s="20"/>
      <c r="UDH1892" s="20"/>
      <c r="UDI1892" s="20"/>
      <c r="UDJ1892" s="20"/>
      <c r="UDK1892" s="20"/>
      <c r="UDL1892" s="20"/>
      <c r="UDM1892" s="20"/>
      <c r="UDN1892" s="20"/>
      <c r="UDO1892" s="20"/>
      <c r="UDP1892" s="20"/>
      <c r="UDQ1892" s="20"/>
      <c r="UDR1892" s="20"/>
      <c r="UDS1892" s="20"/>
      <c r="UDT1892" s="20"/>
      <c r="UDU1892" s="20"/>
      <c r="UDV1892" s="20"/>
      <c r="UDW1892" s="20"/>
      <c r="UDX1892" s="20"/>
      <c r="UDY1892" s="20"/>
      <c r="UDZ1892" s="20"/>
      <c r="UEA1892" s="20"/>
      <c r="UEB1892" s="20"/>
      <c r="UEC1892" s="20"/>
      <c r="UED1892" s="20"/>
      <c r="UEE1892" s="20"/>
      <c r="UEF1892" s="20"/>
      <c r="UEG1892" s="20"/>
      <c r="UEH1892" s="20"/>
      <c r="UEI1892" s="20"/>
      <c r="UEJ1892" s="20"/>
      <c r="UEK1892" s="20"/>
      <c r="UEL1892" s="20"/>
      <c r="UEM1892" s="20"/>
      <c r="UEN1892" s="20"/>
      <c r="UEO1892" s="20"/>
      <c r="UEP1892" s="20"/>
      <c r="UEQ1892" s="20"/>
      <c r="UER1892" s="20"/>
      <c r="UES1892" s="20"/>
      <c r="UET1892" s="20"/>
      <c r="UEU1892" s="20"/>
      <c r="UEV1892" s="20"/>
      <c r="UEW1892" s="20"/>
      <c r="UEX1892" s="20"/>
      <c r="UEY1892" s="20"/>
      <c r="UEZ1892" s="20"/>
      <c r="UFA1892" s="20"/>
      <c r="UFB1892" s="20"/>
      <c r="UFC1892" s="20"/>
      <c r="UFD1892" s="20"/>
      <c r="UFE1892" s="20"/>
      <c r="UFF1892" s="20"/>
      <c r="UFG1892" s="20"/>
      <c r="UFH1892" s="20"/>
      <c r="UFI1892" s="20"/>
      <c r="UFJ1892" s="20"/>
      <c r="UFK1892" s="20"/>
      <c r="UFL1892" s="20"/>
      <c r="UFM1892" s="20"/>
      <c r="UFN1892" s="20"/>
      <c r="UFO1892" s="20"/>
      <c r="UFP1892" s="20"/>
      <c r="UFQ1892" s="20"/>
      <c r="UFR1892" s="20"/>
      <c r="UFS1892" s="20"/>
      <c r="UFT1892" s="20"/>
      <c r="UFU1892" s="20"/>
      <c r="UFV1892" s="20"/>
      <c r="UFW1892" s="20"/>
      <c r="UFX1892" s="20"/>
      <c r="UFY1892" s="20"/>
      <c r="UFZ1892" s="20"/>
      <c r="UGA1892" s="20"/>
      <c r="UGB1892" s="20"/>
      <c r="UGC1892" s="20"/>
      <c r="UGD1892" s="20"/>
      <c r="UGE1892" s="20"/>
      <c r="UGF1892" s="20"/>
      <c r="UGG1892" s="20"/>
      <c r="UGH1892" s="20"/>
      <c r="UGI1892" s="20"/>
      <c r="UGJ1892" s="20"/>
      <c r="UGK1892" s="20"/>
      <c r="UGL1892" s="20"/>
      <c r="UGM1892" s="20"/>
      <c r="UGN1892" s="20"/>
      <c r="UGO1892" s="20"/>
      <c r="UGP1892" s="20"/>
      <c r="UGQ1892" s="20"/>
      <c r="UGR1892" s="20"/>
      <c r="UGS1892" s="20"/>
      <c r="UGT1892" s="20"/>
      <c r="UGU1892" s="20"/>
      <c r="UGV1892" s="20"/>
      <c r="UGW1892" s="20"/>
      <c r="UGX1892" s="20"/>
      <c r="UGY1892" s="20"/>
      <c r="UGZ1892" s="20"/>
      <c r="UHA1892" s="20"/>
      <c r="UHB1892" s="20"/>
      <c r="UHC1892" s="20"/>
      <c r="UHD1892" s="20"/>
      <c r="UHE1892" s="20"/>
      <c r="UHF1892" s="20"/>
      <c r="UHG1892" s="20"/>
      <c r="UHH1892" s="20"/>
      <c r="UHI1892" s="20"/>
      <c r="UHJ1892" s="20"/>
      <c r="UHK1892" s="20"/>
      <c r="UHL1892" s="20"/>
      <c r="UHM1892" s="20"/>
      <c r="UHN1892" s="20"/>
      <c r="UHO1892" s="20"/>
      <c r="UHP1892" s="20"/>
      <c r="UHQ1892" s="20"/>
      <c r="UHR1892" s="20"/>
      <c r="UHS1892" s="20"/>
      <c r="UHT1892" s="20"/>
      <c r="UHU1892" s="20"/>
      <c r="UHV1892" s="20"/>
      <c r="UHW1892" s="20"/>
      <c r="UHX1892" s="20"/>
      <c r="UHY1892" s="20"/>
      <c r="UHZ1892" s="20"/>
      <c r="UIA1892" s="20"/>
      <c r="UIB1892" s="20"/>
      <c r="UIC1892" s="20"/>
      <c r="UID1892" s="20"/>
      <c r="UIE1892" s="20"/>
      <c r="UIF1892" s="20"/>
      <c r="UIG1892" s="20"/>
      <c r="UIH1892" s="20"/>
      <c r="UII1892" s="20"/>
      <c r="UIJ1892" s="20"/>
      <c r="UIK1892" s="20"/>
      <c r="UIL1892" s="20"/>
      <c r="UIM1892" s="20"/>
      <c r="UIN1892" s="20"/>
      <c r="UIO1892" s="20"/>
      <c r="UIP1892" s="20"/>
      <c r="UIQ1892" s="20"/>
      <c r="UIR1892" s="20"/>
      <c r="UIS1892" s="20"/>
      <c r="UIT1892" s="20"/>
      <c r="UIU1892" s="20"/>
      <c r="UIV1892" s="20"/>
      <c r="UIW1892" s="20"/>
      <c r="UIX1892" s="20"/>
      <c r="UIY1892" s="20"/>
      <c r="UIZ1892" s="20"/>
      <c r="UJA1892" s="20"/>
      <c r="UJB1892" s="20"/>
      <c r="UJC1892" s="20"/>
      <c r="UJD1892" s="20"/>
      <c r="UJE1892" s="20"/>
      <c r="UJF1892" s="20"/>
      <c r="UJG1892" s="20"/>
      <c r="UJH1892" s="20"/>
      <c r="UJI1892" s="20"/>
      <c r="UJJ1892" s="20"/>
      <c r="UJK1892" s="20"/>
      <c r="UJL1892" s="20"/>
      <c r="UJM1892" s="20"/>
      <c r="UJN1892" s="20"/>
      <c r="UJO1892" s="20"/>
      <c r="UJP1892" s="20"/>
      <c r="UJQ1892" s="20"/>
      <c r="UJR1892" s="20"/>
      <c r="UJS1892" s="20"/>
      <c r="UJT1892" s="20"/>
      <c r="UJU1892" s="20"/>
      <c r="UJV1892" s="20"/>
      <c r="UJW1892" s="20"/>
      <c r="UJX1892" s="20"/>
      <c r="UJY1892" s="20"/>
      <c r="UJZ1892" s="20"/>
      <c r="UKA1892" s="20"/>
      <c r="UKB1892" s="20"/>
      <c r="UKC1892" s="20"/>
      <c r="UKD1892" s="20"/>
      <c r="UKE1892" s="20"/>
      <c r="UKF1892" s="20"/>
      <c r="UKG1892" s="20"/>
      <c r="UKH1892" s="20"/>
      <c r="UKI1892" s="20"/>
      <c r="UKJ1892" s="20"/>
      <c r="UKK1892" s="20"/>
      <c r="UKL1892" s="20"/>
      <c r="UKM1892" s="20"/>
      <c r="UKN1892" s="20"/>
      <c r="UKO1892" s="20"/>
      <c r="UKP1892" s="20"/>
      <c r="UKQ1892" s="20"/>
      <c r="UKR1892" s="20"/>
      <c r="UKS1892" s="20"/>
      <c r="UKT1892" s="20"/>
      <c r="UKU1892" s="20"/>
      <c r="UKV1892" s="20"/>
      <c r="UKW1892" s="20"/>
      <c r="UKX1892" s="20"/>
      <c r="UKY1892" s="20"/>
      <c r="UKZ1892" s="20"/>
      <c r="ULA1892" s="20"/>
      <c r="ULB1892" s="20"/>
      <c r="ULC1892" s="20"/>
      <c r="ULD1892" s="20"/>
      <c r="ULE1892" s="20"/>
      <c r="ULF1892" s="20"/>
      <c r="ULG1892" s="20"/>
      <c r="ULH1892" s="20"/>
      <c r="ULI1892" s="20"/>
      <c r="ULJ1892" s="20"/>
      <c r="ULK1892" s="20"/>
      <c r="ULL1892" s="20"/>
      <c r="ULM1892" s="20"/>
      <c r="ULN1892" s="20"/>
      <c r="ULO1892" s="20"/>
      <c r="ULP1892" s="20"/>
      <c r="ULQ1892" s="20"/>
      <c r="ULR1892" s="20"/>
      <c r="ULS1892" s="20"/>
      <c r="ULT1892" s="20"/>
      <c r="ULU1892" s="20"/>
      <c r="ULV1892" s="20"/>
      <c r="ULW1892" s="20"/>
      <c r="ULX1892" s="20"/>
      <c r="ULY1892" s="20"/>
      <c r="ULZ1892" s="20"/>
      <c r="UMA1892" s="20"/>
      <c r="UMB1892" s="20"/>
      <c r="UMC1892" s="20"/>
      <c r="UMD1892" s="20"/>
      <c r="UME1892" s="20"/>
      <c r="UMF1892" s="20"/>
      <c r="UMG1892" s="20"/>
      <c r="UMH1892" s="20"/>
      <c r="UMI1892" s="20"/>
      <c r="UMJ1892" s="20"/>
      <c r="UMK1892" s="20"/>
      <c r="UML1892" s="20"/>
      <c r="UMM1892" s="20"/>
      <c r="UMN1892" s="20"/>
      <c r="UMO1892" s="20"/>
      <c r="UMP1892" s="20"/>
      <c r="UMQ1892" s="20"/>
      <c r="UMR1892" s="20"/>
      <c r="UMS1892" s="20"/>
      <c r="UMT1892" s="20"/>
      <c r="UMU1892" s="20"/>
      <c r="UMV1892" s="20"/>
      <c r="UMW1892" s="20"/>
      <c r="UMX1892" s="20"/>
      <c r="UMY1892" s="20"/>
      <c r="UMZ1892" s="20"/>
      <c r="UNA1892" s="20"/>
      <c r="UNB1892" s="20"/>
      <c r="UNC1892" s="20"/>
      <c r="UND1892" s="20"/>
      <c r="UNE1892" s="20"/>
      <c r="UNF1892" s="20"/>
      <c r="UNG1892" s="20"/>
      <c r="UNH1892" s="20"/>
      <c r="UNI1892" s="20"/>
      <c r="UNJ1892" s="20"/>
      <c r="UNK1892" s="20"/>
      <c r="UNL1892" s="20"/>
      <c r="UNM1892" s="20"/>
      <c r="UNN1892" s="20"/>
      <c r="UNO1892" s="20"/>
      <c r="UNP1892" s="20"/>
      <c r="UNQ1892" s="20"/>
      <c r="UNR1892" s="20"/>
      <c r="UNS1892" s="20"/>
      <c r="UNT1892" s="20"/>
      <c r="UNU1892" s="20"/>
      <c r="UNV1892" s="20"/>
      <c r="UNW1892" s="20"/>
      <c r="UNX1892" s="20"/>
      <c r="UNY1892" s="20"/>
      <c r="UNZ1892" s="20"/>
      <c r="UOA1892" s="20"/>
      <c r="UOB1892" s="20"/>
      <c r="UOC1892" s="20"/>
      <c r="UOD1892" s="20"/>
      <c r="UOE1892" s="20"/>
      <c r="UOF1892" s="20"/>
      <c r="UOG1892" s="20"/>
      <c r="UOH1892" s="20"/>
      <c r="UOI1892" s="20"/>
      <c r="UOJ1892" s="20"/>
      <c r="UOK1892" s="20"/>
      <c r="UOL1892" s="20"/>
      <c r="UOM1892" s="20"/>
      <c r="UON1892" s="20"/>
      <c r="UOO1892" s="20"/>
      <c r="UOP1892" s="20"/>
      <c r="UOQ1892" s="20"/>
      <c r="UOR1892" s="20"/>
      <c r="UOS1892" s="20"/>
      <c r="UOT1892" s="20"/>
      <c r="UOU1892" s="20"/>
      <c r="UOV1892" s="20"/>
      <c r="UOW1892" s="20"/>
      <c r="UOX1892" s="20"/>
      <c r="UOY1892" s="20"/>
      <c r="UOZ1892" s="20"/>
      <c r="UPA1892" s="20"/>
      <c r="UPB1892" s="20"/>
      <c r="UPC1892" s="20"/>
      <c r="UPD1892" s="20"/>
      <c r="UPE1892" s="20"/>
      <c r="UPF1892" s="20"/>
      <c r="UPG1892" s="20"/>
      <c r="UPH1892" s="20"/>
      <c r="UPI1892" s="20"/>
      <c r="UPJ1892" s="20"/>
      <c r="UPK1892" s="20"/>
      <c r="UPL1892" s="20"/>
      <c r="UPM1892" s="20"/>
      <c r="UPN1892" s="20"/>
      <c r="UPO1892" s="20"/>
      <c r="UPP1892" s="20"/>
      <c r="UPQ1892" s="20"/>
      <c r="UPR1892" s="20"/>
      <c r="UPS1892" s="20"/>
      <c r="UPT1892" s="20"/>
      <c r="UPU1892" s="20"/>
      <c r="UPV1892" s="20"/>
      <c r="UPW1892" s="20"/>
      <c r="UPX1892" s="20"/>
      <c r="UPY1892" s="20"/>
      <c r="UPZ1892" s="20"/>
      <c r="UQA1892" s="20"/>
      <c r="UQB1892" s="20"/>
      <c r="UQC1892" s="20"/>
      <c r="UQD1892" s="20"/>
      <c r="UQE1892" s="20"/>
      <c r="UQF1892" s="20"/>
      <c r="UQG1892" s="20"/>
      <c r="UQH1892" s="20"/>
      <c r="UQI1892" s="20"/>
      <c r="UQJ1892" s="20"/>
      <c r="UQK1892" s="20"/>
      <c r="UQL1892" s="20"/>
      <c r="UQM1892" s="20"/>
      <c r="UQN1892" s="20"/>
      <c r="UQO1892" s="20"/>
      <c r="UQP1892" s="20"/>
      <c r="UQQ1892" s="20"/>
      <c r="UQR1892" s="20"/>
      <c r="UQS1892" s="20"/>
      <c r="UQT1892" s="20"/>
      <c r="UQU1892" s="20"/>
      <c r="UQV1892" s="20"/>
      <c r="UQW1892" s="20"/>
      <c r="UQX1892" s="20"/>
      <c r="UQY1892" s="20"/>
      <c r="UQZ1892" s="20"/>
      <c r="URA1892" s="20"/>
      <c r="URB1892" s="20"/>
      <c r="URC1892" s="20"/>
      <c r="URD1892" s="20"/>
      <c r="URE1892" s="20"/>
      <c r="URF1892" s="20"/>
      <c r="URG1892" s="20"/>
      <c r="URH1892" s="20"/>
      <c r="URI1892" s="20"/>
      <c r="URJ1892" s="20"/>
      <c r="URK1892" s="20"/>
      <c r="URL1892" s="20"/>
      <c r="URM1892" s="20"/>
      <c r="URN1892" s="20"/>
      <c r="URO1892" s="20"/>
      <c r="URP1892" s="20"/>
      <c r="URQ1892" s="20"/>
      <c r="URR1892" s="20"/>
      <c r="URS1892" s="20"/>
      <c r="URT1892" s="20"/>
      <c r="URU1892" s="20"/>
      <c r="URV1892" s="20"/>
      <c r="URW1892" s="20"/>
      <c r="URX1892" s="20"/>
      <c r="URY1892" s="20"/>
      <c r="URZ1892" s="20"/>
      <c r="USA1892" s="20"/>
      <c r="USB1892" s="20"/>
      <c r="USC1892" s="20"/>
      <c r="USD1892" s="20"/>
      <c r="USE1892" s="20"/>
      <c r="USF1892" s="20"/>
      <c r="USG1892" s="20"/>
      <c r="USH1892" s="20"/>
      <c r="USI1892" s="20"/>
      <c r="USJ1892" s="20"/>
      <c r="USK1892" s="20"/>
      <c r="USL1892" s="20"/>
      <c r="USM1892" s="20"/>
      <c r="USN1892" s="20"/>
      <c r="USO1892" s="20"/>
      <c r="USP1892" s="20"/>
      <c r="USQ1892" s="20"/>
      <c r="USR1892" s="20"/>
      <c r="USS1892" s="20"/>
      <c r="UST1892" s="20"/>
      <c r="USU1892" s="20"/>
      <c r="USV1892" s="20"/>
      <c r="USW1892" s="20"/>
      <c r="USX1892" s="20"/>
      <c r="USY1892" s="20"/>
      <c r="USZ1892" s="20"/>
      <c r="UTA1892" s="20"/>
      <c r="UTB1892" s="20"/>
      <c r="UTC1892" s="20"/>
      <c r="UTD1892" s="20"/>
      <c r="UTE1892" s="20"/>
      <c r="UTF1892" s="20"/>
      <c r="UTG1892" s="20"/>
      <c r="UTH1892" s="20"/>
      <c r="UTI1892" s="20"/>
      <c r="UTJ1892" s="20"/>
      <c r="UTK1892" s="20"/>
      <c r="UTL1892" s="20"/>
      <c r="UTM1892" s="20"/>
      <c r="UTN1892" s="20"/>
      <c r="UTO1892" s="20"/>
      <c r="UTP1892" s="20"/>
      <c r="UTQ1892" s="20"/>
      <c r="UTR1892" s="20"/>
      <c r="UTS1892" s="20"/>
      <c r="UTT1892" s="20"/>
      <c r="UTU1892" s="20"/>
      <c r="UTV1892" s="20"/>
      <c r="UTW1892" s="20"/>
      <c r="UTX1892" s="20"/>
      <c r="UTY1892" s="20"/>
      <c r="UTZ1892" s="20"/>
      <c r="UUA1892" s="20"/>
      <c r="UUB1892" s="20"/>
      <c r="UUC1892" s="20"/>
      <c r="UUD1892" s="20"/>
      <c r="UUE1892" s="20"/>
      <c r="UUF1892" s="20"/>
      <c r="UUG1892" s="20"/>
      <c r="UUH1892" s="20"/>
      <c r="UUI1892" s="20"/>
      <c r="UUJ1892" s="20"/>
      <c r="UUK1892" s="20"/>
      <c r="UUL1892" s="20"/>
      <c r="UUM1892" s="20"/>
      <c r="UUN1892" s="20"/>
      <c r="UUO1892" s="20"/>
      <c r="UUP1892" s="20"/>
      <c r="UUQ1892" s="20"/>
      <c r="UUR1892" s="20"/>
      <c r="UUS1892" s="20"/>
      <c r="UUT1892" s="20"/>
      <c r="UUU1892" s="20"/>
      <c r="UUV1892" s="20"/>
      <c r="UUW1892" s="20"/>
      <c r="UUX1892" s="20"/>
      <c r="UUY1892" s="20"/>
      <c r="UUZ1892" s="20"/>
      <c r="UVA1892" s="20"/>
      <c r="UVB1892" s="20"/>
      <c r="UVC1892" s="20"/>
      <c r="UVD1892" s="20"/>
      <c r="UVE1892" s="20"/>
      <c r="UVF1892" s="20"/>
      <c r="UVG1892" s="20"/>
      <c r="UVH1892" s="20"/>
      <c r="UVI1892" s="20"/>
      <c r="UVJ1892" s="20"/>
      <c r="UVK1892" s="20"/>
      <c r="UVL1892" s="20"/>
      <c r="UVM1892" s="20"/>
      <c r="UVN1892" s="20"/>
      <c r="UVO1892" s="20"/>
      <c r="UVP1892" s="20"/>
      <c r="UVQ1892" s="20"/>
      <c r="UVR1892" s="20"/>
      <c r="UVS1892" s="20"/>
      <c r="UVT1892" s="20"/>
      <c r="UVU1892" s="20"/>
      <c r="UVV1892" s="20"/>
      <c r="UVW1892" s="20"/>
      <c r="UVX1892" s="20"/>
      <c r="UVY1892" s="20"/>
      <c r="UVZ1892" s="20"/>
      <c r="UWA1892" s="20"/>
      <c r="UWB1892" s="20"/>
      <c r="UWC1892" s="20"/>
      <c r="UWD1892" s="20"/>
      <c r="UWE1892" s="20"/>
      <c r="UWF1892" s="20"/>
      <c r="UWG1892" s="20"/>
      <c r="UWH1892" s="20"/>
      <c r="UWI1892" s="20"/>
      <c r="UWJ1892" s="20"/>
      <c r="UWK1892" s="20"/>
      <c r="UWL1892" s="20"/>
      <c r="UWM1892" s="20"/>
      <c r="UWN1892" s="20"/>
      <c r="UWO1892" s="20"/>
      <c r="UWP1892" s="20"/>
      <c r="UWQ1892" s="20"/>
      <c r="UWR1892" s="20"/>
      <c r="UWS1892" s="20"/>
      <c r="UWT1892" s="20"/>
      <c r="UWU1892" s="20"/>
      <c r="UWV1892" s="20"/>
      <c r="UWW1892" s="20"/>
      <c r="UWX1892" s="20"/>
      <c r="UWY1892" s="20"/>
      <c r="UWZ1892" s="20"/>
      <c r="UXA1892" s="20"/>
      <c r="UXB1892" s="20"/>
      <c r="UXC1892" s="20"/>
      <c r="UXD1892" s="20"/>
      <c r="UXE1892" s="20"/>
      <c r="UXF1892" s="20"/>
      <c r="UXG1892" s="20"/>
      <c r="UXH1892" s="20"/>
      <c r="UXI1892" s="20"/>
      <c r="UXJ1892" s="20"/>
      <c r="UXK1892" s="20"/>
      <c r="UXL1892" s="20"/>
      <c r="UXM1892" s="20"/>
      <c r="UXN1892" s="20"/>
      <c r="UXO1892" s="20"/>
      <c r="UXP1892" s="20"/>
      <c r="UXQ1892" s="20"/>
      <c r="UXR1892" s="20"/>
      <c r="UXS1892" s="20"/>
      <c r="UXT1892" s="20"/>
      <c r="UXU1892" s="20"/>
      <c r="UXV1892" s="20"/>
      <c r="UXW1892" s="20"/>
      <c r="UXX1892" s="20"/>
      <c r="UXY1892" s="20"/>
      <c r="UXZ1892" s="20"/>
      <c r="UYA1892" s="20"/>
      <c r="UYB1892" s="20"/>
      <c r="UYC1892" s="20"/>
      <c r="UYD1892" s="20"/>
      <c r="UYE1892" s="20"/>
      <c r="UYF1892" s="20"/>
      <c r="UYG1892" s="20"/>
      <c r="UYH1892" s="20"/>
      <c r="UYI1892" s="20"/>
      <c r="UYJ1892" s="20"/>
      <c r="UYK1892" s="20"/>
      <c r="UYL1892" s="20"/>
      <c r="UYM1892" s="20"/>
      <c r="UYN1892" s="20"/>
      <c r="UYO1892" s="20"/>
      <c r="UYP1892" s="20"/>
      <c r="UYQ1892" s="20"/>
      <c r="UYR1892" s="20"/>
      <c r="UYS1892" s="20"/>
      <c r="UYT1892" s="20"/>
      <c r="UYU1892" s="20"/>
      <c r="UYV1892" s="20"/>
      <c r="UYW1892" s="20"/>
      <c r="UYX1892" s="20"/>
      <c r="UYY1892" s="20"/>
      <c r="UYZ1892" s="20"/>
      <c r="UZA1892" s="20"/>
      <c r="UZB1892" s="20"/>
      <c r="UZC1892" s="20"/>
      <c r="UZD1892" s="20"/>
      <c r="UZE1892" s="20"/>
      <c r="UZF1892" s="20"/>
      <c r="UZG1892" s="20"/>
      <c r="UZH1892" s="20"/>
      <c r="UZI1892" s="20"/>
      <c r="UZJ1892" s="20"/>
      <c r="UZK1892" s="20"/>
      <c r="UZL1892" s="20"/>
      <c r="UZM1892" s="20"/>
      <c r="UZN1892" s="20"/>
      <c r="UZO1892" s="20"/>
      <c r="UZP1892" s="20"/>
      <c r="UZQ1892" s="20"/>
      <c r="UZR1892" s="20"/>
      <c r="UZS1892" s="20"/>
      <c r="UZT1892" s="20"/>
      <c r="UZU1892" s="20"/>
      <c r="UZV1892" s="20"/>
      <c r="UZW1892" s="20"/>
      <c r="UZX1892" s="20"/>
      <c r="UZY1892" s="20"/>
      <c r="UZZ1892" s="20"/>
      <c r="VAA1892" s="20"/>
      <c r="VAB1892" s="20"/>
      <c r="VAC1892" s="20"/>
      <c r="VAD1892" s="20"/>
      <c r="VAE1892" s="20"/>
      <c r="VAF1892" s="20"/>
      <c r="VAG1892" s="20"/>
      <c r="VAH1892" s="20"/>
      <c r="VAI1892" s="20"/>
      <c r="VAJ1892" s="20"/>
      <c r="VAK1892" s="20"/>
      <c r="VAL1892" s="20"/>
      <c r="VAM1892" s="20"/>
      <c r="VAN1892" s="20"/>
      <c r="VAO1892" s="20"/>
      <c r="VAP1892" s="20"/>
      <c r="VAQ1892" s="20"/>
      <c r="VAR1892" s="20"/>
      <c r="VAS1892" s="20"/>
      <c r="VAT1892" s="20"/>
      <c r="VAU1892" s="20"/>
      <c r="VAV1892" s="20"/>
      <c r="VAW1892" s="20"/>
      <c r="VAX1892" s="20"/>
      <c r="VAY1892" s="20"/>
      <c r="VAZ1892" s="20"/>
      <c r="VBA1892" s="20"/>
      <c r="VBB1892" s="20"/>
      <c r="VBC1892" s="20"/>
      <c r="VBD1892" s="20"/>
      <c r="VBE1892" s="20"/>
      <c r="VBF1892" s="20"/>
      <c r="VBG1892" s="20"/>
      <c r="VBH1892" s="20"/>
      <c r="VBI1892" s="20"/>
      <c r="VBJ1892" s="20"/>
      <c r="VBK1892" s="20"/>
      <c r="VBL1892" s="20"/>
      <c r="VBM1892" s="20"/>
      <c r="VBN1892" s="20"/>
      <c r="VBO1892" s="20"/>
      <c r="VBP1892" s="20"/>
      <c r="VBQ1892" s="20"/>
      <c r="VBR1892" s="20"/>
      <c r="VBS1892" s="20"/>
      <c r="VBT1892" s="20"/>
      <c r="VBU1892" s="20"/>
      <c r="VBV1892" s="20"/>
      <c r="VBW1892" s="20"/>
      <c r="VBX1892" s="20"/>
      <c r="VBY1892" s="20"/>
      <c r="VBZ1892" s="20"/>
      <c r="VCA1892" s="20"/>
      <c r="VCB1892" s="20"/>
      <c r="VCC1892" s="20"/>
      <c r="VCD1892" s="20"/>
      <c r="VCE1892" s="20"/>
      <c r="VCF1892" s="20"/>
      <c r="VCG1892" s="20"/>
      <c r="VCH1892" s="20"/>
      <c r="VCI1892" s="20"/>
      <c r="VCJ1892" s="20"/>
      <c r="VCK1892" s="20"/>
      <c r="VCL1892" s="20"/>
      <c r="VCM1892" s="20"/>
      <c r="VCN1892" s="20"/>
      <c r="VCO1892" s="20"/>
      <c r="VCP1892" s="20"/>
      <c r="VCQ1892" s="20"/>
      <c r="VCR1892" s="20"/>
      <c r="VCS1892" s="20"/>
      <c r="VCT1892" s="20"/>
      <c r="VCU1892" s="20"/>
      <c r="VCV1892" s="20"/>
      <c r="VCW1892" s="20"/>
      <c r="VCX1892" s="20"/>
      <c r="VCY1892" s="20"/>
      <c r="VCZ1892" s="20"/>
      <c r="VDA1892" s="20"/>
      <c r="VDB1892" s="20"/>
      <c r="VDC1892" s="20"/>
      <c r="VDD1892" s="20"/>
      <c r="VDE1892" s="20"/>
      <c r="VDF1892" s="20"/>
      <c r="VDG1892" s="20"/>
      <c r="VDH1892" s="20"/>
      <c r="VDI1892" s="20"/>
      <c r="VDJ1892" s="20"/>
      <c r="VDK1892" s="20"/>
      <c r="VDL1892" s="20"/>
      <c r="VDM1892" s="20"/>
      <c r="VDN1892" s="20"/>
      <c r="VDO1892" s="20"/>
      <c r="VDP1892" s="20"/>
      <c r="VDQ1892" s="20"/>
      <c r="VDR1892" s="20"/>
      <c r="VDS1892" s="20"/>
      <c r="VDT1892" s="20"/>
      <c r="VDU1892" s="20"/>
      <c r="VDV1892" s="20"/>
      <c r="VDW1892" s="20"/>
      <c r="VDX1892" s="20"/>
      <c r="VDY1892" s="20"/>
      <c r="VDZ1892" s="20"/>
      <c r="VEA1892" s="20"/>
      <c r="VEB1892" s="20"/>
      <c r="VEC1892" s="20"/>
      <c r="VED1892" s="20"/>
      <c r="VEE1892" s="20"/>
      <c r="VEF1892" s="20"/>
      <c r="VEG1892" s="20"/>
      <c r="VEH1892" s="20"/>
      <c r="VEI1892" s="20"/>
      <c r="VEJ1892" s="20"/>
      <c r="VEK1892" s="20"/>
      <c r="VEL1892" s="20"/>
      <c r="VEM1892" s="20"/>
      <c r="VEN1892" s="20"/>
      <c r="VEO1892" s="20"/>
      <c r="VEP1892" s="20"/>
      <c r="VEQ1892" s="20"/>
      <c r="VER1892" s="20"/>
      <c r="VES1892" s="20"/>
      <c r="VET1892" s="20"/>
      <c r="VEU1892" s="20"/>
      <c r="VEV1892" s="20"/>
      <c r="VEW1892" s="20"/>
      <c r="VEX1892" s="20"/>
      <c r="VEY1892" s="20"/>
      <c r="VEZ1892" s="20"/>
      <c r="VFA1892" s="20"/>
      <c r="VFB1892" s="20"/>
      <c r="VFC1892" s="20"/>
      <c r="VFD1892" s="20"/>
      <c r="VFE1892" s="20"/>
      <c r="VFF1892" s="20"/>
      <c r="VFG1892" s="20"/>
      <c r="VFH1892" s="20"/>
      <c r="VFI1892" s="20"/>
      <c r="VFJ1892" s="20"/>
      <c r="VFK1892" s="20"/>
      <c r="VFL1892" s="20"/>
      <c r="VFM1892" s="20"/>
      <c r="VFN1892" s="20"/>
      <c r="VFO1892" s="20"/>
      <c r="VFP1892" s="20"/>
      <c r="VFQ1892" s="20"/>
      <c r="VFR1892" s="20"/>
      <c r="VFS1892" s="20"/>
      <c r="VFT1892" s="20"/>
      <c r="VFU1892" s="20"/>
      <c r="VFV1892" s="20"/>
      <c r="VFW1892" s="20"/>
      <c r="VFX1892" s="20"/>
      <c r="VFY1892" s="20"/>
      <c r="VFZ1892" s="20"/>
      <c r="VGA1892" s="20"/>
      <c r="VGB1892" s="20"/>
      <c r="VGC1892" s="20"/>
      <c r="VGD1892" s="20"/>
      <c r="VGE1892" s="20"/>
      <c r="VGF1892" s="20"/>
      <c r="VGG1892" s="20"/>
      <c r="VGH1892" s="20"/>
      <c r="VGI1892" s="20"/>
      <c r="VGJ1892" s="20"/>
      <c r="VGK1892" s="20"/>
      <c r="VGL1892" s="20"/>
      <c r="VGM1892" s="20"/>
      <c r="VGN1892" s="20"/>
      <c r="VGO1892" s="20"/>
      <c r="VGP1892" s="20"/>
      <c r="VGQ1892" s="20"/>
      <c r="VGR1892" s="20"/>
      <c r="VGS1892" s="20"/>
      <c r="VGT1892" s="20"/>
      <c r="VGU1892" s="20"/>
      <c r="VGV1892" s="20"/>
      <c r="VGW1892" s="20"/>
      <c r="VGX1892" s="20"/>
      <c r="VGY1892" s="20"/>
      <c r="VGZ1892" s="20"/>
      <c r="VHA1892" s="20"/>
      <c r="VHB1892" s="20"/>
      <c r="VHC1892" s="20"/>
      <c r="VHD1892" s="20"/>
      <c r="VHE1892" s="20"/>
      <c r="VHF1892" s="20"/>
      <c r="VHG1892" s="20"/>
      <c r="VHH1892" s="20"/>
      <c r="VHI1892" s="20"/>
      <c r="VHJ1892" s="20"/>
      <c r="VHK1892" s="20"/>
      <c r="VHL1892" s="20"/>
      <c r="VHM1892" s="20"/>
      <c r="VHN1892" s="20"/>
      <c r="VHO1892" s="20"/>
      <c r="VHP1892" s="20"/>
      <c r="VHQ1892" s="20"/>
      <c r="VHR1892" s="20"/>
      <c r="VHS1892" s="20"/>
      <c r="VHT1892" s="20"/>
      <c r="VHU1892" s="20"/>
      <c r="VHV1892" s="20"/>
      <c r="VHW1892" s="20"/>
      <c r="VHX1892" s="20"/>
      <c r="VHY1892" s="20"/>
      <c r="VHZ1892" s="20"/>
      <c r="VIA1892" s="20"/>
      <c r="VIB1892" s="20"/>
      <c r="VIC1892" s="20"/>
      <c r="VID1892" s="20"/>
      <c r="VIE1892" s="20"/>
      <c r="VIF1892" s="20"/>
      <c r="VIG1892" s="20"/>
      <c r="VIH1892" s="20"/>
      <c r="VII1892" s="20"/>
      <c r="VIJ1892" s="20"/>
      <c r="VIK1892" s="20"/>
      <c r="VIL1892" s="20"/>
      <c r="VIM1892" s="20"/>
      <c r="VIN1892" s="20"/>
      <c r="VIO1892" s="20"/>
      <c r="VIP1892" s="20"/>
      <c r="VIQ1892" s="20"/>
      <c r="VIR1892" s="20"/>
      <c r="VIS1892" s="20"/>
      <c r="VIT1892" s="20"/>
      <c r="VIU1892" s="20"/>
      <c r="VIV1892" s="20"/>
      <c r="VIW1892" s="20"/>
      <c r="VIX1892" s="20"/>
      <c r="VIY1892" s="20"/>
      <c r="VIZ1892" s="20"/>
      <c r="VJA1892" s="20"/>
      <c r="VJB1892" s="20"/>
      <c r="VJC1892" s="20"/>
      <c r="VJD1892" s="20"/>
      <c r="VJE1892" s="20"/>
      <c r="VJF1892" s="20"/>
      <c r="VJG1892" s="20"/>
      <c r="VJH1892" s="20"/>
      <c r="VJI1892" s="20"/>
      <c r="VJJ1892" s="20"/>
      <c r="VJK1892" s="20"/>
      <c r="VJL1892" s="20"/>
      <c r="VJM1892" s="20"/>
      <c r="VJN1892" s="20"/>
      <c r="VJO1892" s="20"/>
      <c r="VJP1892" s="20"/>
      <c r="VJQ1892" s="20"/>
      <c r="VJR1892" s="20"/>
      <c r="VJS1892" s="20"/>
      <c r="VJT1892" s="20"/>
      <c r="VJU1892" s="20"/>
      <c r="VJV1892" s="20"/>
      <c r="VJW1892" s="20"/>
      <c r="VJX1892" s="20"/>
      <c r="VJY1892" s="20"/>
      <c r="VJZ1892" s="20"/>
      <c r="VKA1892" s="20"/>
      <c r="VKB1892" s="20"/>
      <c r="VKC1892" s="20"/>
      <c r="VKD1892" s="20"/>
      <c r="VKE1892" s="20"/>
      <c r="VKF1892" s="20"/>
      <c r="VKG1892" s="20"/>
      <c r="VKH1892" s="20"/>
      <c r="VKI1892" s="20"/>
      <c r="VKJ1892" s="20"/>
      <c r="VKK1892" s="20"/>
      <c r="VKL1892" s="20"/>
      <c r="VKM1892" s="20"/>
      <c r="VKN1892" s="20"/>
      <c r="VKO1892" s="20"/>
      <c r="VKP1892" s="20"/>
      <c r="VKQ1892" s="20"/>
      <c r="VKR1892" s="20"/>
      <c r="VKS1892" s="20"/>
      <c r="VKT1892" s="20"/>
      <c r="VKU1892" s="20"/>
      <c r="VKV1892" s="20"/>
      <c r="VKW1892" s="20"/>
      <c r="VKX1892" s="20"/>
      <c r="VKY1892" s="20"/>
      <c r="VKZ1892" s="20"/>
      <c r="VLA1892" s="20"/>
      <c r="VLB1892" s="20"/>
      <c r="VLC1892" s="20"/>
      <c r="VLD1892" s="20"/>
      <c r="VLE1892" s="20"/>
      <c r="VLF1892" s="20"/>
      <c r="VLG1892" s="20"/>
      <c r="VLH1892" s="20"/>
      <c r="VLI1892" s="20"/>
      <c r="VLJ1892" s="20"/>
      <c r="VLK1892" s="20"/>
      <c r="VLL1892" s="20"/>
      <c r="VLM1892" s="20"/>
      <c r="VLN1892" s="20"/>
      <c r="VLO1892" s="20"/>
      <c r="VLP1892" s="20"/>
      <c r="VLQ1892" s="20"/>
      <c r="VLR1892" s="20"/>
      <c r="VLS1892" s="20"/>
      <c r="VLT1892" s="20"/>
      <c r="VLU1892" s="20"/>
      <c r="VLV1892" s="20"/>
      <c r="VLW1892" s="20"/>
      <c r="VLX1892" s="20"/>
      <c r="VLY1892" s="20"/>
      <c r="VLZ1892" s="20"/>
      <c r="VMA1892" s="20"/>
      <c r="VMB1892" s="20"/>
      <c r="VMC1892" s="20"/>
      <c r="VMD1892" s="20"/>
      <c r="VME1892" s="20"/>
      <c r="VMF1892" s="20"/>
      <c r="VMG1892" s="20"/>
      <c r="VMH1892" s="20"/>
      <c r="VMI1892" s="20"/>
      <c r="VMJ1892" s="20"/>
      <c r="VMK1892" s="20"/>
      <c r="VML1892" s="20"/>
      <c r="VMM1892" s="20"/>
      <c r="VMN1892" s="20"/>
      <c r="VMO1892" s="20"/>
      <c r="VMP1892" s="20"/>
      <c r="VMQ1892" s="20"/>
      <c r="VMR1892" s="20"/>
      <c r="VMS1892" s="20"/>
      <c r="VMT1892" s="20"/>
      <c r="VMU1892" s="20"/>
      <c r="VMV1892" s="20"/>
      <c r="VMW1892" s="20"/>
      <c r="VMX1892" s="20"/>
      <c r="VMY1892" s="20"/>
      <c r="VMZ1892" s="20"/>
      <c r="VNA1892" s="20"/>
      <c r="VNB1892" s="20"/>
      <c r="VNC1892" s="20"/>
      <c r="VND1892" s="20"/>
      <c r="VNE1892" s="20"/>
      <c r="VNF1892" s="20"/>
      <c r="VNG1892" s="20"/>
      <c r="VNH1892" s="20"/>
      <c r="VNI1892" s="20"/>
      <c r="VNJ1892" s="20"/>
      <c r="VNK1892" s="20"/>
      <c r="VNL1892" s="20"/>
      <c r="VNM1892" s="20"/>
      <c r="VNN1892" s="20"/>
      <c r="VNO1892" s="20"/>
      <c r="VNP1892" s="20"/>
      <c r="VNQ1892" s="20"/>
      <c r="VNR1892" s="20"/>
      <c r="VNS1892" s="20"/>
      <c r="VNT1892" s="20"/>
      <c r="VNU1892" s="20"/>
      <c r="VNV1892" s="20"/>
      <c r="VNW1892" s="20"/>
      <c r="VNX1892" s="20"/>
      <c r="VNY1892" s="20"/>
      <c r="VNZ1892" s="20"/>
      <c r="VOA1892" s="20"/>
      <c r="VOB1892" s="20"/>
      <c r="VOC1892" s="20"/>
      <c r="VOD1892" s="20"/>
      <c r="VOE1892" s="20"/>
      <c r="VOF1892" s="20"/>
      <c r="VOG1892" s="20"/>
      <c r="VOH1892" s="20"/>
      <c r="VOI1892" s="20"/>
      <c r="VOJ1892" s="20"/>
      <c r="VOK1892" s="20"/>
      <c r="VOL1892" s="20"/>
      <c r="VOM1892" s="20"/>
      <c r="VON1892" s="20"/>
      <c r="VOO1892" s="20"/>
      <c r="VOP1892" s="20"/>
      <c r="VOQ1892" s="20"/>
      <c r="VOR1892" s="20"/>
      <c r="VOS1892" s="20"/>
      <c r="VOT1892" s="20"/>
      <c r="VOU1892" s="20"/>
      <c r="VOV1892" s="20"/>
      <c r="VOW1892" s="20"/>
      <c r="VOX1892" s="20"/>
      <c r="VOY1892" s="20"/>
      <c r="VOZ1892" s="20"/>
      <c r="VPA1892" s="20"/>
      <c r="VPB1892" s="20"/>
      <c r="VPC1892" s="20"/>
      <c r="VPD1892" s="20"/>
      <c r="VPE1892" s="20"/>
      <c r="VPF1892" s="20"/>
      <c r="VPG1892" s="20"/>
      <c r="VPH1892" s="20"/>
      <c r="VPI1892" s="20"/>
      <c r="VPJ1892" s="20"/>
      <c r="VPK1892" s="20"/>
      <c r="VPL1892" s="20"/>
      <c r="VPM1892" s="20"/>
      <c r="VPN1892" s="20"/>
      <c r="VPO1892" s="20"/>
      <c r="VPP1892" s="20"/>
      <c r="VPQ1892" s="20"/>
      <c r="VPR1892" s="20"/>
      <c r="VPS1892" s="20"/>
      <c r="VPT1892" s="20"/>
      <c r="VPU1892" s="20"/>
      <c r="VPV1892" s="20"/>
      <c r="VPW1892" s="20"/>
      <c r="VPX1892" s="20"/>
      <c r="VPY1892" s="20"/>
      <c r="VPZ1892" s="20"/>
      <c r="VQA1892" s="20"/>
      <c r="VQB1892" s="20"/>
      <c r="VQC1892" s="20"/>
      <c r="VQD1892" s="20"/>
      <c r="VQE1892" s="20"/>
      <c r="VQF1892" s="20"/>
      <c r="VQG1892" s="20"/>
      <c r="VQH1892" s="20"/>
      <c r="VQI1892" s="20"/>
      <c r="VQJ1892" s="20"/>
      <c r="VQK1892" s="20"/>
      <c r="VQL1892" s="20"/>
      <c r="VQM1892" s="20"/>
      <c r="VQN1892" s="20"/>
      <c r="VQO1892" s="20"/>
      <c r="VQP1892" s="20"/>
      <c r="VQQ1892" s="20"/>
      <c r="VQR1892" s="20"/>
      <c r="VQS1892" s="20"/>
      <c r="VQT1892" s="20"/>
      <c r="VQU1892" s="20"/>
      <c r="VQV1892" s="20"/>
      <c r="VQW1892" s="20"/>
      <c r="VQX1892" s="20"/>
      <c r="VQY1892" s="20"/>
      <c r="VQZ1892" s="20"/>
      <c r="VRA1892" s="20"/>
      <c r="VRB1892" s="20"/>
      <c r="VRC1892" s="20"/>
      <c r="VRD1892" s="20"/>
      <c r="VRE1892" s="20"/>
      <c r="VRF1892" s="20"/>
      <c r="VRG1892" s="20"/>
      <c r="VRH1892" s="20"/>
      <c r="VRI1892" s="20"/>
      <c r="VRJ1892" s="20"/>
      <c r="VRK1892" s="20"/>
      <c r="VRL1892" s="20"/>
      <c r="VRM1892" s="20"/>
      <c r="VRN1892" s="20"/>
      <c r="VRO1892" s="20"/>
      <c r="VRP1892" s="20"/>
      <c r="VRQ1892" s="20"/>
      <c r="VRR1892" s="20"/>
      <c r="VRS1892" s="20"/>
      <c r="VRT1892" s="20"/>
      <c r="VRU1892" s="20"/>
      <c r="VRV1892" s="20"/>
      <c r="VRW1892" s="20"/>
      <c r="VRX1892" s="20"/>
      <c r="VRY1892" s="20"/>
      <c r="VRZ1892" s="20"/>
      <c r="VSA1892" s="20"/>
      <c r="VSB1892" s="20"/>
      <c r="VSC1892" s="20"/>
      <c r="VSD1892" s="20"/>
      <c r="VSE1892" s="20"/>
      <c r="VSF1892" s="20"/>
      <c r="VSG1892" s="20"/>
      <c r="VSH1892" s="20"/>
      <c r="VSI1892" s="20"/>
      <c r="VSJ1892" s="20"/>
      <c r="VSK1892" s="20"/>
      <c r="VSL1892" s="20"/>
      <c r="VSM1892" s="20"/>
      <c r="VSN1892" s="20"/>
      <c r="VSO1892" s="20"/>
      <c r="VSP1892" s="20"/>
      <c r="VSQ1892" s="20"/>
      <c r="VSR1892" s="20"/>
      <c r="VSS1892" s="20"/>
      <c r="VST1892" s="20"/>
      <c r="VSU1892" s="20"/>
      <c r="VSV1892" s="20"/>
      <c r="VSW1892" s="20"/>
      <c r="VSX1892" s="20"/>
      <c r="VSY1892" s="20"/>
      <c r="VSZ1892" s="20"/>
      <c r="VTA1892" s="20"/>
      <c r="VTB1892" s="20"/>
      <c r="VTC1892" s="20"/>
      <c r="VTD1892" s="20"/>
      <c r="VTE1892" s="20"/>
      <c r="VTF1892" s="20"/>
      <c r="VTG1892" s="20"/>
      <c r="VTH1892" s="20"/>
      <c r="VTI1892" s="20"/>
      <c r="VTJ1892" s="20"/>
      <c r="VTK1892" s="20"/>
      <c r="VTL1892" s="20"/>
      <c r="VTM1892" s="20"/>
      <c r="VTN1892" s="20"/>
      <c r="VTO1892" s="20"/>
      <c r="VTP1892" s="20"/>
      <c r="VTQ1892" s="20"/>
      <c r="VTR1892" s="20"/>
      <c r="VTS1892" s="20"/>
      <c r="VTT1892" s="20"/>
      <c r="VTU1892" s="20"/>
      <c r="VTV1892" s="20"/>
      <c r="VTW1892" s="20"/>
      <c r="VTX1892" s="20"/>
      <c r="VTY1892" s="20"/>
      <c r="VTZ1892" s="20"/>
      <c r="VUA1892" s="20"/>
      <c r="VUB1892" s="20"/>
      <c r="VUC1892" s="20"/>
      <c r="VUD1892" s="20"/>
      <c r="VUE1892" s="20"/>
      <c r="VUF1892" s="20"/>
      <c r="VUG1892" s="20"/>
      <c r="VUH1892" s="20"/>
      <c r="VUI1892" s="20"/>
      <c r="VUJ1892" s="20"/>
      <c r="VUK1892" s="20"/>
      <c r="VUL1892" s="20"/>
      <c r="VUM1892" s="20"/>
      <c r="VUN1892" s="20"/>
      <c r="VUO1892" s="20"/>
      <c r="VUP1892" s="20"/>
      <c r="VUQ1892" s="20"/>
      <c r="VUR1892" s="20"/>
      <c r="VUS1892" s="20"/>
      <c r="VUT1892" s="20"/>
      <c r="VUU1892" s="20"/>
      <c r="VUV1892" s="20"/>
      <c r="VUW1892" s="20"/>
      <c r="VUX1892" s="20"/>
      <c r="VUY1892" s="20"/>
      <c r="VUZ1892" s="20"/>
      <c r="VVA1892" s="20"/>
      <c r="VVB1892" s="20"/>
      <c r="VVC1892" s="20"/>
      <c r="VVD1892" s="20"/>
      <c r="VVE1892" s="20"/>
      <c r="VVF1892" s="20"/>
      <c r="VVG1892" s="20"/>
      <c r="VVH1892" s="20"/>
      <c r="VVI1892" s="20"/>
      <c r="VVJ1892" s="20"/>
      <c r="VVK1892" s="20"/>
      <c r="VVL1892" s="20"/>
      <c r="VVM1892" s="20"/>
      <c r="VVN1892" s="20"/>
      <c r="VVO1892" s="20"/>
      <c r="VVP1892" s="20"/>
      <c r="VVQ1892" s="20"/>
      <c r="VVR1892" s="20"/>
      <c r="VVS1892" s="20"/>
      <c r="VVT1892" s="20"/>
      <c r="VVU1892" s="20"/>
      <c r="VVV1892" s="20"/>
      <c r="VVW1892" s="20"/>
      <c r="VVX1892" s="20"/>
      <c r="VVY1892" s="20"/>
      <c r="VVZ1892" s="20"/>
      <c r="VWA1892" s="20"/>
      <c r="VWB1892" s="20"/>
      <c r="VWC1892" s="20"/>
      <c r="VWD1892" s="20"/>
      <c r="VWE1892" s="20"/>
      <c r="VWF1892" s="20"/>
      <c r="VWG1892" s="20"/>
      <c r="VWH1892" s="20"/>
      <c r="VWI1892" s="20"/>
      <c r="VWJ1892" s="20"/>
      <c r="VWK1892" s="20"/>
      <c r="VWL1892" s="20"/>
      <c r="VWM1892" s="20"/>
      <c r="VWN1892" s="20"/>
      <c r="VWO1892" s="20"/>
      <c r="VWP1892" s="20"/>
      <c r="VWQ1892" s="20"/>
      <c r="VWR1892" s="20"/>
      <c r="VWS1892" s="20"/>
      <c r="VWT1892" s="20"/>
      <c r="VWU1892" s="20"/>
      <c r="VWV1892" s="20"/>
      <c r="VWW1892" s="20"/>
      <c r="VWX1892" s="20"/>
      <c r="VWY1892" s="20"/>
      <c r="VWZ1892" s="20"/>
      <c r="VXA1892" s="20"/>
      <c r="VXB1892" s="20"/>
      <c r="VXC1892" s="20"/>
      <c r="VXD1892" s="20"/>
      <c r="VXE1892" s="20"/>
      <c r="VXF1892" s="20"/>
      <c r="VXG1892" s="20"/>
      <c r="VXH1892" s="20"/>
      <c r="VXI1892" s="20"/>
      <c r="VXJ1892" s="20"/>
      <c r="VXK1892" s="20"/>
      <c r="VXL1892" s="20"/>
      <c r="VXM1892" s="20"/>
      <c r="VXN1892" s="20"/>
      <c r="VXO1892" s="20"/>
      <c r="VXP1892" s="20"/>
      <c r="VXQ1892" s="20"/>
      <c r="VXR1892" s="20"/>
      <c r="VXS1892" s="20"/>
      <c r="VXT1892" s="20"/>
      <c r="VXU1892" s="20"/>
      <c r="VXV1892" s="20"/>
      <c r="VXW1892" s="20"/>
      <c r="VXX1892" s="20"/>
      <c r="VXY1892" s="20"/>
      <c r="VXZ1892" s="20"/>
      <c r="VYA1892" s="20"/>
      <c r="VYB1892" s="20"/>
      <c r="VYC1892" s="20"/>
      <c r="VYD1892" s="20"/>
      <c r="VYE1892" s="20"/>
      <c r="VYF1892" s="20"/>
      <c r="VYG1892" s="20"/>
      <c r="VYH1892" s="20"/>
      <c r="VYI1892" s="20"/>
      <c r="VYJ1892" s="20"/>
      <c r="VYK1892" s="20"/>
      <c r="VYL1892" s="20"/>
      <c r="VYM1892" s="20"/>
      <c r="VYN1892" s="20"/>
      <c r="VYO1892" s="20"/>
      <c r="VYP1892" s="20"/>
      <c r="VYQ1892" s="20"/>
      <c r="VYR1892" s="20"/>
      <c r="VYS1892" s="20"/>
      <c r="VYT1892" s="20"/>
      <c r="VYU1892" s="20"/>
      <c r="VYV1892" s="20"/>
      <c r="VYW1892" s="20"/>
      <c r="VYX1892" s="20"/>
      <c r="VYY1892" s="20"/>
      <c r="VYZ1892" s="20"/>
      <c r="VZA1892" s="20"/>
      <c r="VZB1892" s="20"/>
      <c r="VZC1892" s="20"/>
      <c r="VZD1892" s="20"/>
      <c r="VZE1892" s="20"/>
      <c r="VZF1892" s="20"/>
      <c r="VZG1892" s="20"/>
      <c r="VZH1892" s="20"/>
      <c r="VZI1892" s="20"/>
      <c r="VZJ1892" s="20"/>
      <c r="VZK1892" s="20"/>
      <c r="VZL1892" s="20"/>
      <c r="VZM1892" s="20"/>
      <c r="VZN1892" s="20"/>
      <c r="VZO1892" s="20"/>
      <c r="VZP1892" s="20"/>
      <c r="VZQ1892" s="20"/>
      <c r="VZR1892" s="20"/>
      <c r="VZS1892" s="20"/>
      <c r="VZT1892" s="20"/>
      <c r="VZU1892" s="20"/>
      <c r="VZV1892" s="20"/>
      <c r="VZW1892" s="20"/>
      <c r="VZX1892" s="20"/>
      <c r="VZY1892" s="20"/>
      <c r="VZZ1892" s="20"/>
      <c r="WAA1892" s="20"/>
      <c r="WAB1892" s="20"/>
      <c r="WAC1892" s="20"/>
      <c r="WAD1892" s="20"/>
      <c r="WAE1892" s="20"/>
      <c r="WAF1892" s="20"/>
      <c r="WAG1892" s="20"/>
      <c r="WAH1892" s="20"/>
      <c r="WAI1892" s="20"/>
      <c r="WAJ1892" s="20"/>
      <c r="WAK1892" s="20"/>
      <c r="WAL1892" s="20"/>
      <c r="WAM1892" s="20"/>
      <c r="WAN1892" s="20"/>
      <c r="WAO1892" s="20"/>
      <c r="WAP1892" s="20"/>
      <c r="WAQ1892" s="20"/>
      <c r="WAR1892" s="20"/>
      <c r="WAS1892" s="20"/>
      <c r="WAT1892" s="20"/>
      <c r="WAU1892" s="20"/>
      <c r="WAV1892" s="20"/>
      <c r="WAW1892" s="20"/>
      <c r="WAX1892" s="20"/>
      <c r="WAY1892" s="20"/>
      <c r="WAZ1892" s="20"/>
      <c r="WBA1892" s="20"/>
      <c r="WBB1892" s="20"/>
      <c r="WBC1892" s="20"/>
      <c r="WBD1892" s="20"/>
      <c r="WBE1892" s="20"/>
      <c r="WBF1892" s="20"/>
      <c r="WBG1892" s="20"/>
      <c r="WBH1892" s="20"/>
      <c r="WBI1892" s="20"/>
      <c r="WBJ1892" s="20"/>
      <c r="WBK1892" s="20"/>
      <c r="WBL1892" s="20"/>
      <c r="WBM1892" s="20"/>
      <c r="WBN1892" s="20"/>
      <c r="WBO1892" s="20"/>
      <c r="WBP1892" s="20"/>
      <c r="WBQ1892" s="20"/>
      <c r="WBR1892" s="20"/>
      <c r="WBS1892" s="20"/>
      <c r="WBT1892" s="20"/>
      <c r="WBU1892" s="20"/>
      <c r="WBV1892" s="20"/>
      <c r="WBW1892" s="20"/>
      <c r="WBX1892" s="20"/>
      <c r="WBY1892" s="20"/>
      <c r="WBZ1892" s="20"/>
      <c r="WCA1892" s="20"/>
      <c r="WCB1892" s="20"/>
      <c r="WCC1892" s="20"/>
      <c r="WCD1892" s="20"/>
      <c r="WCE1892" s="20"/>
      <c r="WCF1892" s="20"/>
      <c r="WCG1892" s="20"/>
      <c r="WCH1892" s="20"/>
      <c r="WCI1892" s="20"/>
      <c r="WCJ1892" s="20"/>
      <c r="WCK1892" s="20"/>
      <c r="WCL1892" s="20"/>
      <c r="WCM1892" s="20"/>
      <c r="WCN1892" s="20"/>
      <c r="WCO1892" s="20"/>
      <c r="WCP1892" s="20"/>
      <c r="WCQ1892" s="20"/>
      <c r="WCR1892" s="20"/>
      <c r="WCS1892" s="20"/>
      <c r="WCT1892" s="20"/>
      <c r="WCU1892" s="20"/>
      <c r="WCV1892" s="20"/>
      <c r="WCW1892" s="20"/>
      <c r="WCX1892" s="20"/>
      <c r="WCY1892" s="20"/>
      <c r="WCZ1892" s="20"/>
      <c r="WDA1892" s="20"/>
      <c r="WDB1892" s="20"/>
      <c r="WDC1892" s="20"/>
      <c r="WDD1892" s="20"/>
      <c r="WDE1892" s="20"/>
      <c r="WDF1892" s="20"/>
      <c r="WDG1892" s="20"/>
      <c r="WDH1892" s="20"/>
      <c r="WDI1892" s="20"/>
      <c r="WDJ1892" s="20"/>
      <c r="WDK1892" s="20"/>
      <c r="WDL1892" s="20"/>
      <c r="WDM1892" s="20"/>
      <c r="WDN1892" s="20"/>
      <c r="WDO1892" s="20"/>
      <c r="WDP1892" s="20"/>
      <c r="WDQ1892" s="20"/>
      <c r="WDR1892" s="20"/>
      <c r="WDS1892" s="20"/>
      <c r="WDT1892" s="20"/>
      <c r="WDU1892" s="20"/>
      <c r="WDV1892" s="20"/>
      <c r="WDW1892" s="20"/>
      <c r="WDX1892" s="20"/>
      <c r="WDY1892" s="20"/>
      <c r="WDZ1892" s="20"/>
      <c r="WEA1892" s="20"/>
      <c r="WEB1892" s="20"/>
      <c r="WEC1892" s="20"/>
      <c r="WED1892" s="20"/>
      <c r="WEE1892" s="20"/>
      <c r="WEF1892" s="20"/>
      <c r="WEG1892" s="20"/>
      <c r="WEH1892" s="20"/>
      <c r="WEI1892" s="20"/>
      <c r="WEJ1892" s="20"/>
      <c r="WEK1892" s="20"/>
      <c r="WEL1892" s="20"/>
      <c r="WEM1892" s="20"/>
      <c r="WEN1892" s="20"/>
      <c r="WEO1892" s="20"/>
      <c r="WEP1892" s="20"/>
      <c r="WEQ1892" s="20"/>
      <c r="WER1892" s="20"/>
      <c r="WES1892" s="20"/>
      <c r="WET1892" s="20"/>
      <c r="WEU1892" s="20"/>
      <c r="WEV1892" s="20"/>
      <c r="WEW1892" s="20"/>
      <c r="WEX1892" s="20"/>
      <c r="WEY1892" s="20"/>
      <c r="WEZ1892" s="20"/>
      <c r="WFA1892" s="20"/>
      <c r="WFB1892" s="20"/>
      <c r="WFC1892" s="20"/>
      <c r="WFD1892" s="20"/>
      <c r="WFE1892" s="20"/>
      <c r="WFF1892" s="20"/>
      <c r="WFG1892" s="20"/>
      <c r="WFH1892" s="20"/>
      <c r="WFI1892" s="20"/>
      <c r="WFJ1892" s="20"/>
      <c r="WFK1892" s="20"/>
      <c r="WFL1892" s="20"/>
      <c r="WFM1892" s="20"/>
      <c r="WFN1892" s="20"/>
      <c r="WFO1892" s="20"/>
      <c r="WFP1892" s="20"/>
      <c r="WFQ1892" s="20"/>
      <c r="WFR1892" s="20"/>
      <c r="WFS1892" s="20"/>
      <c r="WFT1892" s="20"/>
      <c r="WFU1892" s="20"/>
      <c r="WFV1892" s="20"/>
      <c r="WFW1892" s="20"/>
      <c r="WFX1892" s="20"/>
      <c r="WFY1892" s="20"/>
      <c r="WFZ1892" s="20"/>
      <c r="WGA1892" s="20"/>
      <c r="WGB1892" s="20"/>
      <c r="WGC1892" s="20"/>
      <c r="WGD1892" s="20"/>
      <c r="WGE1892" s="20"/>
      <c r="WGF1892" s="20"/>
      <c r="WGG1892" s="20"/>
      <c r="WGH1892" s="20"/>
      <c r="WGI1892" s="20"/>
      <c r="WGJ1892" s="20"/>
      <c r="WGK1892" s="20"/>
      <c r="WGL1892" s="20"/>
      <c r="WGM1892" s="20"/>
      <c r="WGN1892" s="20"/>
      <c r="WGO1892" s="20"/>
      <c r="WGP1892" s="20"/>
      <c r="WGQ1892" s="20"/>
      <c r="WGR1892" s="20"/>
      <c r="WGS1892" s="20"/>
      <c r="WGT1892" s="20"/>
      <c r="WGU1892" s="20"/>
      <c r="WGV1892" s="20"/>
      <c r="WGW1892" s="20"/>
      <c r="WGX1892" s="20"/>
      <c r="WGY1892" s="20"/>
      <c r="WGZ1892" s="20"/>
      <c r="WHA1892" s="20"/>
      <c r="WHB1892" s="20"/>
      <c r="WHC1892" s="20"/>
      <c r="WHD1892" s="20"/>
      <c r="WHE1892" s="20"/>
      <c r="WHF1892" s="20"/>
      <c r="WHG1892" s="20"/>
      <c r="WHH1892" s="20"/>
      <c r="WHI1892" s="20"/>
      <c r="WHJ1892" s="20"/>
      <c r="WHK1892" s="20"/>
      <c r="WHL1892" s="20"/>
      <c r="WHM1892" s="20"/>
      <c r="WHN1892" s="20"/>
      <c r="WHO1892" s="20"/>
      <c r="WHP1892" s="20"/>
      <c r="WHQ1892" s="20"/>
      <c r="WHR1892" s="20"/>
      <c r="WHS1892" s="20"/>
      <c r="WHT1892" s="20"/>
      <c r="WHU1892" s="20"/>
      <c r="WHV1892" s="20"/>
      <c r="WHW1892" s="20"/>
      <c r="WHX1892" s="20"/>
      <c r="WHY1892" s="20"/>
      <c r="WHZ1892" s="20"/>
      <c r="WIA1892" s="20"/>
      <c r="WIB1892" s="20"/>
      <c r="WIC1892" s="20"/>
      <c r="WID1892" s="20"/>
      <c r="WIE1892" s="20"/>
      <c r="WIF1892" s="20"/>
      <c r="WIG1892" s="20"/>
      <c r="WIH1892" s="20"/>
      <c r="WII1892" s="20"/>
      <c r="WIJ1892" s="20"/>
      <c r="WIK1892" s="20"/>
      <c r="WIL1892" s="20"/>
      <c r="WIM1892" s="20"/>
      <c r="WIN1892" s="20"/>
      <c r="WIO1892" s="20"/>
      <c r="WIP1892" s="20"/>
      <c r="WIQ1892" s="20"/>
      <c r="WIR1892" s="20"/>
      <c r="WIS1892" s="20"/>
      <c r="WIT1892" s="20"/>
      <c r="WIU1892" s="20"/>
      <c r="WIV1892" s="20"/>
      <c r="WIW1892" s="20"/>
      <c r="WIX1892" s="20"/>
      <c r="WIY1892" s="20"/>
      <c r="WIZ1892" s="20"/>
      <c r="WJA1892" s="20"/>
      <c r="WJB1892" s="20"/>
      <c r="WJC1892" s="20"/>
      <c r="WJD1892" s="20"/>
      <c r="WJE1892" s="20"/>
      <c r="WJF1892" s="20"/>
      <c r="WJG1892" s="20"/>
      <c r="WJH1892" s="20"/>
      <c r="WJI1892" s="20"/>
      <c r="WJJ1892" s="20"/>
      <c r="WJK1892" s="20"/>
      <c r="WJL1892" s="20"/>
      <c r="WJM1892" s="20"/>
      <c r="WJN1892" s="20"/>
      <c r="WJO1892" s="20"/>
      <c r="WJP1892" s="20"/>
      <c r="WJQ1892" s="20"/>
      <c r="WJR1892" s="20"/>
      <c r="WJS1892" s="20"/>
      <c r="WJT1892" s="20"/>
      <c r="WJU1892" s="20"/>
      <c r="WJV1892" s="20"/>
      <c r="WJW1892" s="20"/>
      <c r="WJX1892" s="20"/>
      <c r="WJY1892" s="20"/>
      <c r="WJZ1892" s="20"/>
      <c r="WKA1892" s="20"/>
      <c r="WKB1892" s="20"/>
      <c r="WKC1892" s="20"/>
      <c r="WKD1892" s="20"/>
      <c r="WKE1892" s="20"/>
      <c r="WKF1892" s="20"/>
      <c r="WKG1892" s="20"/>
      <c r="WKH1892" s="20"/>
      <c r="WKI1892" s="20"/>
      <c r="WKJ1892" s="20"/>
      <c r="WKK1892" s="20"/>
      <c r="WKL1892" s="20"/>
      <c r="WKM1892" s="20"/>
      <c r="WKN1892" s="20"/>
      <c r="WKO1892" s="20"/>
      <c r="WKP1892" s="20"/>
      <c r="WKQ1892" s="20"/>
      <c r="WKR1892" s="20"/>
      <c r="WKS1892" s="20"/>
      <c r="WKT1892" s="20"/>
      <c r="WKU1892" s="20"/>
      <c r="WKV1892" s="20"/>
      <c r="WKW1892" s="20"/>
      <c r="WKX1892" s="20"/>
      <c r="WKY1892" s="20"/>
      <c r="WKZ1892" s="20"/>
      <c r="WLA1892" s="20"/>
      <c r="WLB1892" s="20"/>
      <c r="WLC1892" s="20"/>
      <c r="WLD1892" s="20"/>
      <c r="WLE1892" s="20"/>
      <c r="WLF1892" s="20"/>
      <c r="WLG1892" s="20"/>
      <c r="WLH1892" s="20"/>
      <c r="WLI1892" s="20"/>
      <c r="WLJ1892" s="20"/>
      <c r="WLK1892" s="20"/>
      <c r="WLL1892" s="20"/>
      <c r="WLM1892" s="20"/>
      <c r="WLN1892" s="20"/>
      <c r="WLO1892" s="20"/>
      <c r="WLP1892" s="20"/>
      <c r="WLQ1892" s="20"/>
      <c r="WLR1892" s="20"/>
      <c r="WLS1892" s="20"/>
      <c r="WLT1892" s="20"/>
      <c r="WLU1892" s="20"/>
      <c r="WLV1892" s="20"/>
      <c r="WLW1892" s="20"/>
      <c r="WLX1892" s="20"/>
      <c r="WLY1892" s="20"/>
      <c r="WLZ1892" s="20"/>
      <c r="WMA1892" s="20"/>
      <c r="WMB1892" s="20"/>
      <c r="WMC1892" s="20"/>
      <c r="WMD1892" s="20"/>
      <c r="WME1892" s="20"/>
      <c r="WMF1892" s="20"/>
      <c r="WMG1892" s="20"/>
      <c r="WMH1892" s="20"/>
      <c r="WMI1892" s="20"/>
      <c r="WMJ1892" s="20"/>
      <c r="WMK1892" s="20"/>
      <c r="WML1892" s="20"/>
      <c r="WMM1892" s="20"/>
      <c r="WMN1892" s="20"/>
      <c r="WMO1892" s="20"/>
      <c r="WMP1892" s="20"/>
      <c r="WMQ1892" s="20"/>
      <c r="WMR1892" s="20"/>
      <c r="WMS1892" s="20"/>
      <c r="WMT1892" s="20"/>
      <c r="WMU1892" s="20"/>
      <c r="WMV1892" s="20"/>
      <c r="WMW1892" s="20"/>
      <c r="WMX1892" s="20"/>
      <c r="WMY1892" s="20"/>
      <c r="WMZ1892" s="20"/>
      <c r="WNA1892" s="20"/>
      <c r="WNB1892" s="20"/>
      <c r="WNC1892" s="20"/>
      <c r="WND1892" s="20"/>
      <c r="WNE1892" s="20"/>
      <c r="WNF1892" s="20"/>
      <c r="WNG1892" s="20"/>
      <c r="WNH1892" s="20"/>
      <c r="WNI1892" s="20"/>
      <c r="WNJ1892" s="20"/>
      <c r="WNK1892" s="20"/>
      <c r="WNL1892" s="20"/>
      <c r="WNM1892" s="20"/>
      <c r="WNN1892" s="20"/>
      <c r="WNO1892" s="20"/>
      <c r="WNP1892" s="20"/>
      <c r="WNQ1892" s="20"/>
      <c r="WNR1892" s="20"/>
      <c r="WNS1892" s="20"/>
      <c r="WNT1892" s="20"/>
      <c r="WNU1892" s="20"/>
      <c r="WNV1892" s="20"/>
      <c r="WNW1892" s="20"/>
      <c r="WNX1892" s="20"/>
      <c r="WNY1892" s="20"/>
      <c r="WNZ1892" s="20"/>
      <c r="WOA1892" s="20"/>
      <c r="WOB1892" s="20"/>
      <c r="WOC1892" s="20"/>
      <c r="WOD1892" s="20"/>
      <c r="WOE1892" s="20"/>
      <c r="WOF1892" s="20"/>
      <c r="WOG1892" s="20"/>
      <c r="WOH1892" s="20"/>
      <c r="WOI1892" s="20"/>
      <c r="WOJ1892" s="20"/>
      <c r="WOK1892" s="20"/>
      <c r="WOL1892" s="20"/>
      <c r="WOM1892" s="20"/>
      <c r="WON1892" s="20"/>
      <c r="WOO1892" s="20"/>
      <c r="WOP1892" s="20"/>
      <c r="WOQ1892" s="20"/>
      <c r="WOR1892" s="20"/>
      <c r="WOS1892" s="20"/>
      <c r="WOT1892" s="20"/>
      <c r="WOU1892" s="20"/>
      <c r="WOV1892" s="20"/>
      <c r="WOW1892" s="20"/>
      <c r="WOX1892" s="20"/>
      <c r="WOY1892" s="20"/>
      <c r="WOZ1892" s="20"/>
      <c r="WPA1892" s="20"/>
      <c r="WPB1892" s="20"/>
      <c r="WPC1892" s="20"/>
      <c r="WPD1892" s="20"/>
      <c r="WPE1892" s="20"/>
      <c r="WPF1892" s="20"/>
      <c r="WPG1892" s="20"/>
      <c r="WPH1892" s="20"/>
      <c r="WPI1892" s="20"/>
      <c r="WPJ1892" s="20"/>
      <c r="WPK1892" s="20"/>
      <c r="WPL1892" s="20"/>
      <c r="WPM1892" s="20"/>
      <c r="WPN1892" s="20"/>
      <c r="WPO1892" s="20"/>
      <c r="WPP1892" s="20"/>
      <c r="WPQ1892" s="20"/>
      <c r="WPR1892" s="20"/>
      <c r="WPS1892" s="20"/>
      <c r="WPT1892" s="20"/>
      <c r="WPU1892" s="20"/>
      <c r="WPV1892" s="20"/>
      <c r="WPW1892" s="20"/>
      <c r="WPX1892" s="20"/>
      <c r="WPY1892" s="20"/>
      <c r="WPZ1892" s="20"/>
      <c r="WQA1892" s="20"/>
      <c r="WQB1892" s="20"/>
      <c r="WQC1892" s="20"/>
      <c r="WQD1892" s="20"/>
      <c r="WQE1892" s="20"/>
      <c r="WQF1892" s="20"/>
      <c r="WQG1892" s="20"/>
      <c r="WQH1892" s="20"/>
      <c r="WQI1892" s="20"/>
      <c r="WQJ1892" s="20"/>
      <c r="WQK1892" s="20"/>
      <c r="WQL1892" s="20"/>
      <c r="WQM1892" s="20"/>
      <c r="WQN1892" s="20"/>
      <c r="WQO1892" s="20"/>
      <c r="WQP1892" s="20"/>
      <c r="WQQ1892" s="20"/>
      <c r="WQR1892" s="20"/>
      <c r="WQS1892" s="20"/>
      <c r="WQT1892" s="20"/>
      <c r="WQU1892" s="20"/>
      <c r="WQV1892" s="20"/>
      <c r="WQW1892" s="20"/>
      <c r="WQX1892" s="20"/>
      <c r="WQY1892" s="20"/>
      <c r="WQZ1892" s="20"/>
      <c r="WRA1892" s="20"/>
      <c r="WRB1892" s="20"/>
      <c r="WRC1892" s="20"/>
      <c r="WRD1892" s="20"/>
      <c r="WRE1892" s="20"/>
      <c r="WRF1892" s="20"/>
      <c r="WRG1892" s="20"/>
      <c r="WRH1892" s="20"/>
      <c r="WRI1892" s="20"/>
      <c r="WRJ1892" s="20"/>
      <c r="WRK1892" s="20"/>
      <c r="WRL1892" s="20"/>
      <c r="WRM1892" s="20"/>
      <c r="WRN1892" s="20"/>
      <c r="WRO1892" s="20"/>
      <c r="WRP1892" s="20"/>
      <c r="WRQ1892" s="20"/>
      <c r="WRR1892" s="20"/>
      <c r="WRS1892" s="20"/>
      <c r="WRT1892" s="20"/>
      <c r="WRU1892" s="20"/>
      <c r="WRV1892" s="20"/>
      <c r="WRW1892" s="20"/>
      <c r="WRX1892" s="20"/>
      <c r="WRY1892" s="20"/>
      <c r="WRZ1892" s="20"/>
      <c r="WSA1892" s="20"/>
      <c r="WSB1892" s="20"/>
      <c r="WSC1892" s="20"/>
      <c r="WSD1892" s="20"/>
      <c r="WSE1892" s="20"/>
      <c r="WSF1892" s="20"/>
      <c r="WSG1892" s="20"/>
      <c r="WSH1892" s="20"/>
      <c r="WSI1892" s="20"/>
      <c r="WSJ1892" s="20"/>
      <c r="WSK1892" s="20"/>
      <c r="WSL1892" s="20"/>
      <c r="WSM1892" s="20"/>
      <c r="WSN1892" s="20"/>
      <c r="WSO1892" s="20"/>
      <c r="WSP1892" s="20"/>
      <c r="WSQ1892" s="20"/>
      <c r="WSR1892" s="20"/>
      <c r="WSS1892" s="20"/>
      <c r="WST1892" s="20"/>
      <c r="WSU1892" s="20"/>
      <c r="WSV1892" s="20"/>
      <c r="WSW1892" s="20"/>
      <c r="WSX1892" s="20"/>
      <c r="WSY1892" s="20"/>
      <c r="WSZ1892" s="20"/>
      <c r="WTA1892" s="20"/>
      <c r="WTB1892" s="20"/>
      <c r="WTC1892" s="20"/>
      <c r="WTD1892" s="20"/>
      <c r="WTE1892" s="20"/>
      <c r="WTF1892" s="20"/>
      <c r="WTG1892" s="20"/>
      <c r="WTH1892" s="20"/>
      <c r="WTI1892" s="20"/>
      <c r="WTJ1892" s="20"/>
      <c r="WTK1892" s="20"/>
      <c r="WTL1892" s="20"/>
      <c r="WTM1892" s="20"/>
      <c r="WTN1892" s="20"/>
      <c r="WTO1892" s="20"/>
      <c r="WTP1892" s="20"/>
      <c r="WTQ1892" s="20"/>
      <c r="WTR1892" s="20"/>
      <c r="WTS1892" s="20"/>
      <c r="WTT1892" s="20"/>
      <c r="WTU1892" s="20"/>
      <c r="WTV1892" s="20"/>
      <c r="WTW1892" s="20"/>
      <c r="WTX1892" s="20"/>
      <c r="WTY1892" s="20"/>
      <c r="WTZ1892" s="20"/>
      <c r="WUA1892" s="20"/>
      <c r="WUB1892" s="20"/>
      <c r="WUC1892" s="20"/>
      <c r="WUD1892" s="20"/>
      <c r="WUE1892" s="20"/>
      <c r="WUF1892" s="20"/>
      <c r="WUG1892" s="20"/>
      <c r="WUH1892" s="20"/>
      <c r="WUI1892" s="20"/>
      <c r="WUJ1892" s="20"/>
      <c r="WUK1892" s="20"/>
      <c r="WUL1892" s="20"/>
      <c r="WUM1892" s="20"/>
      <c r="WUN1892" s="20"/>
      <c r="WUO1892" s="20"/>
      <c r="WUP1892" s="20"/>
      <c r="WUQ1892" s="20"/>
      <c r="WUR1892" s="20"/>
      <c r="WUS1892" s="20"/>
      <c r="WUT1892" s="20"/>
      <c r="WUU1892" s="20"/>
      <c r="WUV1892" s="20"/>
      <c r="WUW1892" s="20"/>
      <c r="WUX1892" s="20"/>
      <c r="WUY1892" s="20"/>
      <c r="WUZ1892" s="20"/>
      <c r="WVA1892" s="20"/>
      <c r="WVB1892" s="20"/>
      <c r="WVC1892" s="20"/>
      <c r="WVD1892" s="20"/>
      <c r="WVE1892" s="20"/>
      <c r="WVF1892" s="20"/>
      <c r="WVG1892" s="20"/>
      <c r="WVH1892" s="20"/>
      <c r="WVI1892" s="20"/>
      <c r="WVJ1892" s="20"/>
      <c r="WVK1892" s="20"/>
      <c r="WVL1892" s="20"/>
      <c r="WVM1892" s="20"/>
      <c r="WVN1892" s="20"/>
      <c r="WVO1892" s="20"/>
      <c r="WVP1892" s="20"/>
      <c r="WVQ1892" s="20"/>
      <c r="WVR1892" s="20"/>
      <c r="WVS1892" s="20"/>
      <c r="WVT1892" s="20"/>
      <c r="WVU1892" s="20"/>
      <c r="WVV1892" s="20"/>
      <c r="WVW1892" s="20"/>
      <c r="WVX1892" s="20"/>
      <c r="WVY1892" s="20"/>
      <c r="WVZ1892" s="20"/>
      <c r="WWA1892" s="20"/>
      <c r="WWB1892" s="20"/>
      <c r="WWC1892" s="20"/>
      <c r="WWD1892" s="20"/>
      <c r="WWE1892" s="20"/>
      <c r="WWF1892" s="20"/>
      <c r="WWG1892" s="20"/>
      <c r="WWH1892" s="20"/>
      <c r="WWI1892" s="20"/>
      <c r="WWJ1892" s="20"/>
      <c r="WWK1892" s="20"/>
      <c r="WWL1892" s="20"/>
      <c r="WWM1892" s="20"/>
      <c r="WWN1892" s="20"/>
      <c r="WWO1892" s="20"/>
      <c r="WWP1892" s="20"/>
      <c r="WWQ1892" s="20"/>
      <c r="WWR1892" s="20"/>
      <c r="WWS1892" s="20"/>
      <c r="WWT1892" s="20"/>
      <c r="WWU1892" s="20"/>
      <c r="WWV1892" s="20"/>
      <c r="WWW1892" s="20"/>
      <c r="WWX1892" s="20"/>
      <c r="WWY1892" s="20"/>
      <c r="WWZ1892" s="20"/>
      <c r="WXA1892" s="20"/>
      <c r="WXB1892" s="20"/>
      <c r="WXC1892" s="20"/>
      <c r="WXD1892" s="20"/>
      <c r="WXE1892" s="20"/>
      <c r="WXF1892" s="20"/>
      <c r="WXG1892" s="20"/>
      <c r="WXH1892" s="20"/>
      <c r="WXI1892" s="20"/>
      <c r="WXJ1892" s="20"/>
      <c r="WXK1892" s="20"/>
      <c r="WXL1892" s="20"/>
      <c r="WXM1892" s="20"/>
      <c r="WXN1892" s="20"/>
      <c r="WXO1892" s="20"/>
      <c r="WXP1892" s="20"/>
      <c r="WXQ1892" s="20"/>
      <c r="WXR1892" s="20"/>
      <c r="WXS1892" s="20"/>
      <c r="WXT1892" s="20"/>
      <c r="WXU1892" s="20"/>
      <c r="WXV1892" s="20"/>
      <c r="WXW1892" s="20"/>
      <c r="WXX1892" s="20"/>
      <c r="WXY1892" s="20"/>
      <c r="WXZ1892" s="20"/>
      <c r="WYA1892" s="20"/>
      <c r="WYB1892" s="20"/>
      <c r="WYC1892" s="20"/>
      <c r="WYD1892" s="20"/>
      <c r="WYE1892" s="20"/>
      <c r="WYF1892" s="20"/>
      <c r="WYG1892" s="20"/>
      <c r="WYH1892" s="20"/>
      <c r="WYI1892" s="20"/>
      <c r="WYJ1892" s="20"/>
      <c r="WYK1892" s="20"/>
      <c r="WYL1892" s="20"/>
      <c r="WYM1892" s="20"/>
      <c r="WYN1892" s="20"/>
      <c r="WYO1892" s="20"/>
      <c r="WYP1892" s="20"/>
      <c r="WYQ1892" s="20"/>
      <c r="WYR1892" s="20"/>
      <c r="WYS1892" s="20"/>
      <c r="WYT1892" s="20"/>
      <c r="WYU1892" s="20"/>
      <c r="WYV1892" s="20"/>
      <c r="WYW1892" s="20"/>
      <c r="WYX1892" s="20"/>
      <c r="WYY1892" s="20"/>
      <c r="WYZ1892" s="20"/>
      <c r="WZA1892" s="20"/>
      <c r="WZB1892" s="20"/>
      <c r="WZC1892" s="20"/>
      <c r="WZD1892" s="20"/>
      <c r="WZE1892" s="20"/>
      <c r="WZF1892" s="20"/>
      <c r="WZG1892" s="20"/>
      <c r="WZH1892" s="20"/>
      <c r="WZI1892" s="20"/>
      <c r="WZJ1892" s="20"/>
      <c r="WZK1892" s="20"/>
      <c r="WZL1892" s="20"/>
      <c r="WZM1892" s="20"/>
      <c r="WZN1892" s="20"/>
      <c r="WZO1892" s="20"/>
      <c r="WZP1892" s="20"/>
      <c r="WZQ1892" s="20"/>
      <c r="WZR1892" s="20"/>
      <c r="WZS1892" s="20"/>
      <c r="WZT1892" s="20"/>
      <c r="WZU1892" s="20"/>
      <c r="WZV1892" s="20"/>
      <c r="WZW1892" s="20"/>
      <c r="WZX1892" s="20"/>
      <c r="WZY1892" s="20"/>
      <c r="WZZ1892" s="20"/>
      <c r="XAA1892" s="20"/>
      <c r="XAB1892" s="20"/>
      <c r="XAC1892" s="20"/>
      <c r="XAD1892" s="20"/>
      <c r="XAE1892" s="20"/>
      <c r="XAF1892" s="20"/>
      <c r="XAG1892" s="20"/>
      <c r="XAH1892" s="20"/>
      <c r="XAI1892" s="20"/>
      <c r="XAJ1892" s="20"/>
      <c r="XAK1892" s="20"/>
      <c r="XAL1892" s="20"/>
      <c r="XAM1892" s="20"/>
      <c r="XAN1892" s="20"/>
      <c r="XAO1892" s="20"/>
      <c r="XAP1892" s="20"/>
      <c r="XAQ1892" s="20"/>
      <c r="XAR1892" s="20"/>
      <c r="XAS1892" s="20"/>
      <c r="XAT1892" s="20"/>
      <c r="XAU1892" s="20"/>
      <c r="XAV1892" s="20"/>
      <c r="XAW1892" s="20"/>
      <c r="XAX1892" s="20"/>
      <c r="XAY1892" s="20"/>
      <c r="XAZ1892" s="20"/>
      <c r="XBA1892" s="20"/>
      <c r="XBB1892" s="20"/>
      <c r="XBC1892" s="20"/>
      <c r="XBD1892" s="20"/>
      <c r="XBE1892" s="20"/>
      <c r="XBF1892" s="20"/>
      <c r="XBG1892" s="20"/>
      <c r="XBH1892" s="20"/>
      <c r="XBI1892" s="20"/>
      <c r="XBJ1892" s="20"/>
      <c r="XBK1892" s="20"/>
      <c r="XBL1892" s="20"/>
      <c r="XBM1892" s="20"/>
      <c r="XBN1892" s="20"/>
      <c r="XBO1892" s="20"/>
      <c r="XBP1892" s="20"/>
      <c r="XBQ1892" s="20"/>
      <c r="XBR1892" s="20"/>
      <c r="XBS1892" s="20"/>
      <c r="XBT1892" s="20"/>
      <c r="XBU1892" s="20"/>
      <c r="XBV1892" s="20"/>
      <c r="XBW1892" s="20"/>
      <c r="XBX1892" s="20"/>
      <c r="XBY1892" s="20"/>
      <c r="XBZ1892" s="20"/>
      <c r="XCA1892" s="20"/>
      <c r="XCB1892" s="20"/>
      <c r="XCC1892" s="20"/>
      <c r="XCD1892" s="20"/>
      <c r="XCE1892" s="20"/>
      <c r="XCF1892" s="20"/>
      <c r="XCG1892" s="20"/>
      <c r="XCH1892" s="20"/>
      <c r="XCI1892" s="20"/>
      <c r="XCJ1892" s="20"/>
      <c r="XCK1892" s="20"/>
      <c r="XCL1892" s="20"/>
      <c r="XCM1892" s="20"/>
      <c r="XCN1892" s="20"/>
      <c r="XCO1892" s="20"/>
      <c r="XCP1892" s="20"/>
      <c r="XCQ1892" s="20"/>
      <c r="XCR1892" s="20"/>
      <c r="XCS1892" s="20"/>
      <c r="XCT1892" s="20"/>
      <c r="XCU1892" s="20"/>
      <c r="XCV1892" s="20"/>
      <c r="XCW1892" s="20"/>
      <c r="XCX1892" s="20"/>
      <c r="XCY1892" s="20"/>
      <c r="XCZ1892" s="20"/>
      <c r="XDA1892" s="20"/>
      <c r="XDB1892" s="20"/>
      <c r="XDC1892" s="20"/>
      <c r="XDD1892" s="20"/>
      <c r="XDE1892" s="20"/>
      <c r="XDF1892" s="20"/>
      <c r="XDG1892" s="20"/>
      <c r="XDH1892" s="20"/>
      <c r="XDI1892" s="20"/>
      <c r="XDJ1892" s="20"/>
      <c r="XDK1892" s="20"/>
      <c r="XDL1892" s="20"/>
      <c r="XDM1892" s="20"/>
      <c r="XDN1892" s="20"/>
      <c r="XDO1892" s="20"/>
      <c r="XDP1892" s="20"/>
      <c r="XDQ1892" s="20"/>
      <c r="XDR1892" s="20"/>
      <c r="XDS1892" s="20"/>
      <c r="XDT1892" s="20"/>
      <c r="XDU1892" s="20"/>
      <c r="XDV1892" s="20"/>
      <c r="XDW1892" s="20"/>
      <c r="XDX1892" s="20"/>
      <c r="XDY1892" s="20"/>
      <c r="XDZ1892" s="20"/>
      <c r="XEA1892" s="20"/>
      <c r="XEB1892" s="20"/>
      <c r="XEC1892" s="20"/>
      <c r="XED1892" s="20"/>
      <c r="XEE1892" s="20"/>
      <c r="XEF1892" s="20"/>
      <c r="XEG1892" s="20"/>
      <c r="XEH1892" s="20"/>
      <c r="XEI1892" s="20"/>
      <c r="XEJ1892" s="20"/>
      <c r="XEK1892" s="20"/>
      <c r="XEL1892" s="20"/>
      <c r="XEM1892" s="20"/>
      <c r="XEN1892" s="20"/>
      <c r="XEO1892" s="20"/>
      <c r="XEP1892" s="20"/>
      <c r="XEQ1892" s="20"/>
      <c r="XER1892" s="20"/>
      <c r="XES1892" s="20"/>
      <c r="XET1892" s="20"/>
      <c r="XEU1892" s="20"/>
      <c r="XEV1892" s="20"/>
      <c r="XEW1892" s="20"/>
      <c r="XEX1892" s="20"/>
      <c r="XEY1892" s="20"/>
      <c r="XEZ1892" s="20"/>
      <c r="XFA1892" s="20"/>
    </row>
    <row r="1893" spans="1:16381" s="55" customFormat="1" ht="15.75" customHeight="1" x14ac:dyDescent="0.25">
      <c r="A1893" s="1">
        <v>1886</v>
      </c>
      <c r="B1893" s="81" t="s">
        <v>326</v>
      </c>
      <c r="C1893" s="20" t="s">
        <v>6667</v>
      </c>
      <c r="D1893" s="20" t="s">
        <v>6668</v>
      </c>
      <c r="E1893" s="20" t="s">
        <v>6668</v>
      </c>
      <c r="F1893" s="20" t="s">
        <v>15</v>
      </c>
      <c r="G1893" s="20" t="s">
        <v>169</v>
      </c>
      <c r="H1893" s="1">
        <v>11000000</v>
      </c>
      <c r="I1893" s="1">
        <v>55000</v>
      </c>
      <c r="J1893" s="1"/>
      <c r="K1893" s="1"/>
      <c r="L1893" s="1"/>
      <c r="M1893" s="1"/>
      <c r="N1893" s="25"/>
      <c r="O1893" s="25"/>
      <c r="R1893" s="9">
        <f t="shared" si="44"/>
        <v>11000000</v>
      </c>
      <c r="S1893" s="1">
        <v>110000</v>
      </c>
      <c r="T1893" s="1" t="s">
        <v>6654</v>
      </c>
      <c r="U1893" s="1" t="s">
        <v>25</v>
      </c>
      <c r="V1893" s="1" t="s">
        <v>25</v>
      </c>
    </row>
    <row r="1894" spans="1:16381" s="55" customFormat="1" ht="31.5" customHeight="1" x14ac:dyDescent="0.25">
      <c r="A1894" s="1">
        <v>1887</v>
      </c>
      <c r="B1894" s="81" t="s">
        <v>327</v>
      </c>
      <c r="C1894" s="20" t="s">
        <v>3590</v>
      </c>
      <c r="D1894" s="20" t="s">
        <v>6669</v>
      </c>
      <c r="E1894" s="20" t="s">
        <v>6669</v>
      </c>
      <c r="F1894" s="20" t="s">
        <v>15</v>
      </c>
      <c r="G1894" s="20" t="s">
        <v>17</v>
      </c>
      <c r="H1894" s="1">
        <v>8640000</v>
      </c>
      <c r="I1894" s="1">
        <v>9600</v>
      </c>
      <c r="J1894" s="1"/>
      <c r="K1894" s="1"/>
      <c r="L1894" s="1"/>
      <c r="M1894" s="1"/>
      <c r="N1894" s="25"/>
      <c r="O1894" s="25"/>
      <c r="R1894" s="9">
        <f t="shared" si="44"/>
        <v>8640000</v>
      </c>
      <c r="S1894" s="1">
        <v>19200</v>
      </c>
      <c r="T1894" s="1" t="s">
        <v>6654</v>
      </c>
      <c r="U1894" s="1" t="s">
        <v>25</v>
      </c>
      <c r="V1894" s="1" t="s">
        <v>25</v>
      </c>
    </row>
    <row r="1895" spans="1:16381" s="55" customFormat="1" ht="15.75" customHeight="1" x14ac:dyDescent="0.25">
      <c r="A1895" s="1">
        <v>1888</v>
      </c>
      <c r="B1895" s="81" t="s">
        <v>326</v>
      </c>
      <c r="C1895" s="20" t="s">
        <v>6667</v>
      </c>
      <c r="D1895" s="20" t="s">
        <v>6670</v>
      </c>
      <c r="E1895" s="20" t="s">
        <v>6670</v>
      </c>
      <c r="F1895" s="20" t="s">
        <v>15</v>
      </c>
      <c r="G1895" s="20" t="s">
        <v>169</v>
      </c>
      <c r="H1895" s="1">
        <v>6250000</v>
      </c>
      <c r="I1895" s="1">
        <v>25000</v>
      </c>
      <c r="J1895" s="1"/>
      <c r="K1895" s="1"/>
      <c r="L1895" s="1"/>
      <c r="M1895" s="1"/>
      <c r="N1895" s="25"/>
      <c r="O1895" s="25"/>
      <c r="R1895" s="9">
        <f t="shared" si="44"/>
        <v>6250000</v>
      </c>
      <c r="S1895" s="1">
        <v>50000</v>
      </c>
      <c r="T1895" s="1" t="s">
        <v>6654</v>
      </c>
      <c r="U1895" s="1" t="s">
        <v>25</v>
      </c>
      <c r="V1895" s="1" t="s">
        <v>25</v>
      </c>
    </row>
    <row r="1896" spans="1:16381" s="55" customFormat="1" ht="63" customHeight="1" x14ac:dyDescent="0.25">
      <c r="A1896" s="1">
        <v>1889</v>
      </c>
      <c r="B1896" s="81" t="s">
        <v>328</v>
      </c>
      <c r="C1896" s="20" t="s">
        <v>329</v>
      </c>
      <c r="D1896" s="20" t="s">
        <v>6671</v>
      </c>
      <c r="E1896" s="20" t="s">
        <v>6671</v>
      </c>
      <c r="F1896" s="20" t="s">
        <v>15</v>
      </c>
      <c r="G1896" s="20" t="s">
        <v>282</v>
      </c>
      <c r="H1896" s="1">
        <v>3494400</v>
      </c>
      <c r="I1896" s="1">
        <v>120</v>
      </c>
      <c r="J1896" s="1"/>
      <c r="K1896" s="1"/>
      <c r="L1896" s="1"/>
      <c r="M1896" s="1"/>
      <c r="N1896" s="25"/>
      <c r="O1896" s="25"/>
      <c r="R1896" s="9">
        <f t="shared" si="44"/>
        <v>3494400</v>
      </c>
      <c r="S1896" s="1">
        <v>240</v>
      </c>
      <c r="T1896" s="1" t="s">
        <v>6654</v>
      </c>
      <c r="U1896" s="1" t="s">
        <v>25</v>
      </c>
      <c r="V1896" s="1" t="s">
        <v>25</v>
      </c>
    </row>
    <row r="1897" spans="1:16381" s="55" customFormat="1" ht="47.25" customHeight="1" x14ac:dyDescent="0.25">
      <c r="A1897" s="1">
        <v>1890</v>
      </c>
      <c r="B1897" s="81" t="s">
        <v>46</v>
      </c>
      <c r="C1897" s="20" t="s">
        <v>6673</v>
      </c>
      <c r="D1897" s="20" t="s">
        <v>6674</v>
      </c>
      <c r="E1897" s="20" t="s">
        <v>6674</v>
      </c>
      <c r="F1897" s="20" t="s">
        <v>15</v>
      </c>
      <c r="G1897" s="20" t="s">
        <v>169</v>
      </c>
      <c r="H1897" s="1">
        <v>1313280</v>
      </c>
      <c r="I1897" s="1">
        <v>24</v>
      </c>
      <c r="J1897" s="1"/>
      <c r="K1897" s="1"/>
      <c r="L1897" s="1"/>
      <c r="M1897" s="1"/>
      <c r="N1897" s="25"/>
      <c r="O1897" s="25"/>
      <c r="R1897" s="9">
        <f t="shared" si="44"/>
        <v>1313280</v>
      </c>
      <c r="S1897" s="1">
        <v>48</v>
      </c>
      <c r="T1897" s="1" t="s">
        <v>6654</v>
      </c>
      <c r="U1897" s="1" t="s">
        <v>25</v>
      </c>
      <c r="V1897" s="1" t="s">
        <v>25</v>
      </c>
    </row>
    <row r="1898" spans="1:16381" s="55" customFormat="1" ht="15.75" customHeight="1" x14ac:dyDescent="0.25">
      <c r="A1898" s="1">
        <v>1891</v>
      </c>
      <c r="B1898" s="81" t="s">
        <v>326</v>
      </c>
      <c r="C1898" s="20" t="s">
        <v>6667</v>
      </c>
      <c r="D1898" s="20" t="s">
        <v>6670</v>
      </c>
      <c r="E1898" s="20" t="s">
        <v>6670</v>
      </c>
      <c r="F1898" s="20" t="s">
        <v>15</v>
      </c>
      <c r="G1898" s="20" t="s">
        <v>169</v>
      </c>
      <c r="H1898" s="1">
        <v>960000</v>
      </c>
      <c r="I1898" s="1">
        <v>3200</v>
      </c>
      <c r="J1898" s="1"/>
      <c r="K1898" s="1"/>
      <c r="L1898" s="1"/>
      <c r="M1898" s="1"/>
      <c r="N1898" s="25"/>
      <c r="O1898" s="25"/>
      <c r="R1898" s="9">
        <f t="shared" si="44"/>
        <v>960000</v>
      </c>
      <c r="S1898" s="1">
        <v>6400</v>
      </c>
      <c r="T1898" s="1" t="s">
        <v>6654</v>
      </c>
      <c r="U1898" s="1" t="s">
        <v>25</v>
      </c>
      <c r="V1898" s="1" t="s">
        <v>25</v>
      </c>
    </row>
    <row r="1899" spans="1:16381" s="55" customFormat="1" ht="31.5" customHeight="1" x14ac:dyDescent="0.25">
      <c r="A1899" s="1">
        <v>1892</v>
      </c>
      <c r="B1899" s="81" t="s">
        <v>6675</v>
      </c>
      <c r="C1899" s="20" t="s">
        <v>6676</v>
      </c>
      <c r="D1899" s="20" t="s">
        <v>6677</v>
      </c>
      <c r="E1899" s="20" t="s">
        <v>6677</v>
      </c>
      <c r="F1899" s="20" t="s">
        <v>15</v>
      </c>
      <c r="G1899" s="20" t="s">
        <v>282</v>
      </c>
      <c r="H1899" s="1">
        <v>766180.8</v>
      </c>
      <c r="I1899" s="1">
        <v>330</v>
      </c>
      <c r="J1899" s="1"/>
      <c r="K1899" s="1"/>
      <c r="L1899" s="1"/>
      <c r="M1899" s="1"/>
      <c r="N1899" s="25"/>
      <c r="O1899" s="25"/>
      <c r="R1899" s="9">
        <f t="shared" si="44"/>
        <v>766180.8</v>
      </c>
      <c r="S1899" s="1">
        <v>660</v>
      </c>
      <c r="T1899" s="1" t="s">
        <v>6654</v>
      </c>
      <c r="U1899" s="1" t="s">
        <v>25</v>
      </c>
      <c r="V1899" s="1" t="s">
        <v>25</v>
      </c>
    </row>
    <row r="1900" spans="1:16381" s="55" customFormat="1" ht="31.5" x14ac:dyDescent="0.25">
      <c r="A1900" s="1">
        <v>1893</v>
      </c>
      <c r="B1900" s="211" t="s">
        <v>3053</v>
      </c>
      <c r="C1900" s="213" t="s">
        <v>6678</v>
      </c>
      <c r="D1900" s="213" t="s">
        <v>6679</v>
      </c>
      <c r="E1900" s="214" t="s">
        <v>6680</v>
      </c>
      <c r="F1900" s="155"/>
      <c r="G1900" s="156" t="s">
        <v>17</v>
      </c>
      <c r="H1900" s="249">
        <v>75312000</v>
      </c>
      <c r="I1900" s="250">
        <v>144000</v>
      </c>
      <c r="J1900" s="250">
        <v>80583840</v>
      </c>
      <c r="K1900" s="250">
        <v>144000</v>
      </c>
      <c r="L1900" s="250">
        <v>86224708.799999997</v>
      </c>
      <c r="M1900" s="250">
        <v>144000</v>
      </c>
      <c r="N1900" s="250">
        <v>92260438.420000002</v>
      </c>
      <c r="O1900" s="250">
        <v>144000</v>
      </c>
      <c r="P1900" s="250">
        <v>98718669.109999999</v>
      </c>
      <c r="Q1900" s="250">
        <v>144000</v>
      </c>
      <c r="R1900" s="9">
        <f t="shared" si="44"/>
        <v>433099656.33000004</v>
      </c>
      <c r="S1900" s="250">
        <v>720000</v>
      </c>
      <c r="T1900" s="155" t="s">
        <v>6654</v>
      </c>
      <c r="U1900" s="24" t="s">
        <v>6681</v>
      </c>
      <c r="V1900" s="20" t="s">
        <v>6682</v>
      </c>
    </row>
    <row r="1901" spans="1:16381" s="55" customFormat="1" x14ac:dyDescent="0.25">
      <c r="A1901" s="1">
        <v>1894</v>
      </c>
      <c r="B1901" s="195" t="s">
        <v>6683</v>
      </c>
      <c r="C1901" s="155" t="s">
        <v>6684</v>
      </c>
      <c r="D1901" s="155" t="s">
        <v>6685</v>
      </c>
      <c r="E1901" s="155" t="s">
        <v>6686</v>
      </c>
      <c r="F1901" s="155"/>
      <c r="G1901" s="155" t="s">
        <v>17</v>
      </c>
      <c r="H1901" s="143">
        <v>655500</v>
      </c>
      <c r="I1901" s="25">
        <v>1150</v>
      </c>
      <c r="J1901" s="25">
        <v>701385</v>
      </c>
      <c r="K1901" s="25">
        <v>1150</v>
      </c>
      <c r="L1901" s="25">
        <v>750481.95</v>
      </c>
      <c r="M1901" s="25">
        <v>1150</v>
      </c>
      <c r="N1901" s="25">
        <v>803015.69</v>
      </c>
      <c r="O1901" s="25">
        <v>1150</v>
      </c>
      <c r="P1901" s="25">
        <v>859226.78</v>
      </c>
      <c r="Q1901" s="25">
        <v>1150</v>
      </c>
      <c r="R1901" s="9">
        <f t="shared" si="44"/>
        <v>3769609.42</v>
      </c>
      <c r="S1901" s="250">
        <v>5750</v>
      </c>
      <c r="T1901" s="155" t="s">
        <v>6654</v>
      </c>
      <c r="U1901" s="24" t="s">
        <v>24</v>
      </c>
      <c r="V1901" s="55" t="s">
        <v>6687</v>
      </c>
    </row>
    <row r="1902" spans="1:16381" s="55" customFormat="1" x14ac:dyDescent="0.25">
      <c r="A1902" s="1">
        <v>1895</v>
      </c>
      <c r="B1902" s="195" t="s">
        <v>6688</v>
      </c>
      <c r="C1902" s="155" t="s">
        <v>6689</v>
      </c>
      <c r="D1902" s="155" t="s">
        <v>6661</v>
      </c>
      <c r="E1902" s="155" t="s">
        <v>6690</v>
      </c>
      <c r="F1902" s="155"/>
      <c r="G1902" s="155" t="s">
        <v>17</v>
      </c>
      <c r="H1902" s="143">
        <v>7095000</v>
      </c>
      <c r="I1902" s="25">
        <v>11000</v>
      </c>
      <c r="J1902" s="25">
        <v>7591650</v>
      </c>
      <c r="K1902" s="25">
        <v>11000</v>
      </c>
      <c r="L1902" s="25">
        <v>8123065.5</v>
      </c>
      <c r="M1902" s="25">
        <v>11000</v>
      </c>
      <c r="N1902" s="25">
        <v>8691680.0899999999</v>
      </c>
      <c r="O1902" s="25">
        <v>11000</v>
      </c>
      <c r="P1902" s="25">
        <v>9300097.6999999993</v>
      </c>
      <c r="Q1902" s="25">
        <v>11000</v>
      </c>
      <c r="R1902" s="9">
        <f t="shared" si="44"/>
        <v>40801493.289999999</v>
      </c>
      <c r="S1902" s="250">
        <v>55000</v>
      </c>
      <c r="T1902" s="155" t="s">
        <v>6654</v>
      </c>
      <c r="U1902" s="24" t="s">
        <v>24</v>
      </c>
      <c r="V1902" s="55" t="s">
        <v>6691</v>
      </c>
    </row>
    <row r="1903" spans="1:16381" s="55" customFormat="1" x14ac:dyDescent="0.25">
      <c r="A1903" s="1">
        <v>1896</v>
      </c>
      <c r="B1903" s="211" t="s">
        <v>276</v>
      </c>
      <c r="C1903" s="213" t="s">
        <v>6692</v>
      </c>
      <c r="D1903" s="213" t="s">
        <v>3062</v>
      </c>
      <c r="E1903" s="214" t="s">
        <v>6693</v>
      </c>
      <c r="F1903" s="155"/>
      <c r="G1903" s="156" t="s">
        <v>169</v>
      </c>
      <c r="H1903" s="143">
        <v>4219200</v>
      </c>
      <c r="I1903" s="25">
        <v>4</v>
      </c>
      <c r="J1903" s="25"/>
      <c r="K1903" s="25"/>
      <c r="L1903" s="25"/>
      <c r="M1903" s="25"/>
      <c r="N1903" s="25">
        <v>5105234</v>
      </c>
      <c r="O1903" s="25">
        <v>4</v>
      </c>
      <c r="P1903" s="25"/>
      <c r="Q1903" s="25"/>
      <c r="R1903" s="9">
        <f t="shared" si="44"/>
        <v>9324434</v>
      </c>
      <c r="S1903" s="250">
        <v>8</v>
      </c>
      <c r="T1903" s="155" t="s">
        <v>6654</v>
      </c>
      <c r="U1903" s="24" t="s">
        <v>28</v>
      </c>
      <c r="V1903" s="55" t="s">
        <v>6694</v>
      </c>
    </row>
    <row r="1904" spans="1:16381" s="55" customFormat="1" ht="47.25" x14ac:dyDescent="0.25">
      <c r="A1904" s="1">
        <v>1897</v>
      </c>
      <c r="B1904" s="211" t="s">
        <v>46</v>
      </c>
      <c r="C1904" s="213" t="s">
        <v>5888</v>
      </c>
      <c r="D1904" s="213" t="s">
        <v>5889</v>
      </c>
      <c r="E1904" s="214" t="s">
        <v>6695</v>
      </c>
      <c r="F1904" s="155"/>
      <c r="G1904" s="156" t="s">
        <v>169</v>
      </c>
      <c r="H1904" s="143">
        <v>11956988.880000001</v>
      </c>
      <c r="I1904" s="25">
        <v>216</v>
      </c>
      <c r="J1904" s="25">
        <v>12793985.59</v>
      </c>
      <c r="K1904" s="25">
        <v>216</v>
      </c>
      <c r="L1904" s="25">
        <v>13689564.58</v>
      </c>
      <c r="M1904" s="25">
        <v>216</v>
      </c>
      <c r="N1904" s="25">
        <v>14647834.1</v>
      </c>
      <c r="O1904" s="25">
        <v>216</v>
      </c>
      <c r="P1904" s="25">
        <v>15673182.5</v>
      </c>
      <c r="Q1904" s="25">
        <v>216</v>
      </c>
      <c r="R1904" s="9">
        <f t="shared" si="44"/>
        <v>68761555.650000006</v>
      </c>
      <c r="S1904" s="250">
        <v>1080</v>
      </c>
      <c r="T1904" s="155" t="s">
        <v>6654</v>
      </c>
      <c r="U1904" s="24" t="s">
        <v>23</v>
      </c>
      <c r="V1904" s="104" t="s">
        <v>6696</v>
      </c>
    </row>
    <row r="1905" spans="1:22" s="55" customFormat="1" ht="47.25" x14ac:dyDescent="0.25">
      <c r="A1905" s="1">
        <v>1898</v>
      </c>
      <c r="B1905" s="211" t="s">
        <v>6697</v>
      </c>
      <c r="C1905" s="213" t="s">
        <v>6698</v>
      </c>
      <c r="D1905" s="213" t="s">
        <v>6699</v>
      </c>
      <c r="E1905" s="214" t="s">
        <v>6700</v>
      </c>
      <c r="F1905" s="155"/>
      <c r="G1905" s="156" t="s">
        <v>169</v>
      </c>
      <c r="H1905" s="143">
        <v>1925061.61</v>
      </c>
      <c r="I1905" s="25">
        <v>1</v>
      </c>
      <c r="J1905" s="25">
        <v>2059815.92</v>
      </c>
      <c r="K1905" s="25">
        <v>1</v>
      </c>
      <c r="L1905" s="25">
        <v>2204003.04</v>
      </c>
      <c r="M1905" s="25">
        <v>1</v>
      </c>
      <c r="N1905" s="25">
        <v>2358283.25</v>
      </c>
      <c r="O1905" s="25">
        <v>1</v>
      </c>
      <c r="P1905" s="25">
        <v>2523363.08</v>
      </c>
      <c r="Q1905" s="25">
        <v>1</v>
      </c>
      <c r="R1905" s="9">
        <f t="shared" si="44"/>
        <v>11070526.9</v>
      </c>
      <c r="S1905" s="250">
        <v>5</v>
      </c>
      <c r="T1905" s="155" t="s">
        <v>6654</v>
      </c>
      <c r="U1905" s="24" t="s">
        <v>23</v>
      </c>
      <c r="V1905" s="104" t="s">
        <v>6701</v>
      </c>
    </row>
    <row r="1906" spans="1:22" s="55" customFormat="1" ht="47.25" x14ac:dyDescent="0.25">
      <c r="A1906" s="1">
        <v>1899</v>
      </c>
      <c r="B1906" s="211" t="s">
        <v>6702</v>
      </c>
      <c r="C1906" s="213" t="s">
        <v>6703</v>
      </c>
      <c r="D1906" s="213" t="s">
        <v>60</v>
      </c>
      <c r="E1906" s="214" t="s">
        <v>6704</v>
      </c>
      <c r="F1906" s="155"/>
      <c r="G1906" s="156" t="s">
        <v>169</v>
      </c>
      <c r="H1906" s="143"/>
      <c r="I1906" s="25"/>
      <c r="J1906" s="25">
        <v>1375266</v>
      </c>
      <c r="K1906" s="25">
        <v>4</v>
      </c>
      <c r="L1906" s="25"/>
      <c r="M1906" s="25"/>
      <c r="N1906" s="25">
        <v>1567804</v>
      </c>
      <c r="O1906" s="25">
        <v>4</v>
      </c>
      <c r="P1906" s="25"/>
      <c r="Q1906" s="25"/>
      <c r="R1906" s="9">
        <f t="shared" si="44"/>
        <v>2943070</v>
      </c>
      <c r="S1906" s="250">
        <v>8</v>
      </c>
      <c r="T1906" s="155" t="s">
        <v>6654</v>
      </c>
      <c r="U1906" s="24" t="s">
        <v>186</v>
      </c>
      <c r="V1906" s="104" t="s">
        <v>6705</v>
      </c>
    </row>
    <row r="1907" spans="1:22" s="55" customFormat="1" x14ac:dyDescent="0.25">
      <c r="A1907" s="1">
        <v>1900</v>
      </c>
      <c r="B1907" s="211" t="s">
        <v>3499</v>
      </c>
      <c r="C1907" s="213" t="s">
        <v>6706</v>
      </c>
      <c r="D1907" s="213" t="s">
        <v>6707</v>
      </c>
      <c r="E1907" s="214" t="s">
        <v>6708</v>
      </c>
      <c r="F1907" s="155"/>
      <c r="G1907" s="156" t="s">
        <v>454</v>
      </c>
      <c r="H1907" s="143">
        <v>3345269.4</v>
      </c>
      <c r="I1907" s="25">
        <v>165</v>
      </c>
      <c r="J1907" s="25">
        <v>3564000</v>
      </c>
      <c r="K1907" s="25">
        <v>165</v>
      </c>
      <c r="L1907" s="25">
        <v>3813480</v>
      </c>
      <c r="M1907" s="25">
        <v>165</v>
      </c>
      <c r="N1907" s="25">
        <v>4080780</v>
      </c>
      <c r="O1907" s="25">
        <v>165</v>
      </c>
      <c r="P1907" s="25">
        <v>4366434.5999999996</v>
      </c>
      <c r="Q1907" s="25">
        <v>165</v>
      </c>
      <c r="R1907" s="9">
        <f t="shared" si="44"/>
        <v>19169964</v>
      </c>
      <c r="S1907" s="250">
        <v>825</v>
      </c>
      <c r="T1907" s="155" t="s">
        <v>6654</v>
      </c>
      <c r="U1907" s="24" t="s">
        <v>4260</v>
      </c>
      <c r="V1907" s="55" t="s">
        <v>6709</v>
      </c>
    </row>
    <row r="1908" spans="1:22" s="55" customFormat="1" x14ac:dyDescent="0.25">
      <c r="A1908" s="1">
        <v>1901</v>
      </c>
      <c r="B1908" s="211" t="s">
        <v>46</v>
      </c>
      <c r="C1908" s="213" t="s">
        <v>6710</v>
      </c>
      <c r="D1908" s="213" t="s">
        <v>6711</v>
      </c>
      <c r="E1908" s="214" t="s">
        <v>6712</v>
      </c>
      <c r="F1908" s="155"/>
      <c r="G1908" s="156" t="s">
        <v>169</v>
      </c>
      <c r="H1908" s="143"/>
      <c r="I1908" s="143"/>
      <c r="J1908" s="143"/>
      <c r="K1908" s="143"/>
      <c r="L1908" s="143"/>
      <c r="M1908" s="143"/>
      <c r="N1908" s="143"/>
      <c r="O1908" s="143"/>
      <c r="P1908" s="201">
        <v>631296</v>
      </c>
      <c r="Q1908" s="161"/>
      <c r="R1908" s="9">
        <f t="shared" si="44"/>
        <v>631296</v>
      </c>
      <c r="S1908" s="250">
        <v>72</v>
      </c>
      <c r="T1908" s="155" t="s">
        <v>6654</v>
      </c>
      <c r="U1908" s="24" t="s">
        <v>24</v>
      </c>
      <c r="V1908" s="104" t="s">
        <v>6713</v>
      </c>
    </row>
    <row r="1909" spans="1:22" s="55" customFormat="1" x14ac:dyDescent="0.25">
      <c r="A1909" s="1">
        <v>1902</v>
      </c>
      <c r="B1909" s="211" t="s">
        <v>46</v>
      </c>
      <c r="C1909" s="213" t="s">
        <v>6710</v>
      </c>
      <c r="D1909" s="213" t="s">
        <v>6711</v>
      </c>
      <c r="E1909" s="214" t="s">
        <v>6714</v>
      </c>
      <c r="F1909" s="155"/>
      <c r="G1909" s="156" t="s">
        <v>169</v>
      </c>
      <c r="H1909" s="143"/>
      <c r="I1909" s="143"/>
      <c r="J1909" s="143"/>
      <c r="K1909" s="143"/>
      <c r="L1909" s="143"/>
      <c r="M1909" s="143"/>
      <c r="N1909" s="143"/>
      <c r="O1909" s="143"/>
      <c r="P1909" s="143">
        <v>7526400</v>
      </c>
      <c r="Q1909" s="143">
        <v>10</v>
      </c>
      <c r="R1909" s="9">
        <f t="shared" si="44"/>
        <v>7526400</v>
      </c>
      <c r="S1909" s="143">
        <v>10</v>
      </c>
      <c r="T1909" s="155" t="s">
        <v>6654</v>
      </c>
      <c r="U1909" s="24" t="s">
        <v>4260</v>
      </c>
      <c r="V1909" s="104" t="s">
        <v>6715</v>
      </c>
    </row>
    <row r="1910" spans="1:22" s="55" customFormat="1" x14ac:dyDescent="0.25">
      <c r="A1910" s="1">
        <v>1903</v>
      </c>
      <c r="B1910" s="211" t="s">
        <v>3623</v>
      </c>
      <c r="C1910" s="213" t="s">
        <v>3624</v>
      </c>
      <c r="D1910" s="213" t="s">
        <v>3625</v>
      </c>
      <c r="E1910" s="214" t="s">
        <v>6716</v>
      </c>
      <c r="F1910" s="155"/>
      <c r="G1910" s="156" t="s">
        <v>17</v>
      </c>
      <c r="H1910" s="143">
        <v>1591625</v>
      </c>
      <c r="I1910" s="25">
        <v>500</v>
      </c>
      <c r="J1910" s="25">
        <v>1695750</v>
      </c>
      <c r="K1910" s="25">
        <v>500</v>
      </c>
      <c r="L1910" s="25">
        <v>1799875</v>
      </c>
      <c r="M1910" s="25">
        <v>500</v>
      </c>
      <c r="N1910" s="25">
        <v>1904000</v>
      </c>
      <c r="O1910" s="25">
        <v>500</v>
      </c>
      <c r="P1910" s="25">
        <v>2008125</v>
      </c>
      <c r="Q1910" s="25">
        <v>500</v>
      </c>
      <c r="R1910" s="9">
        <f t="shared" si="44"/>
        <v>8999375</v>
      </c>
      <c r="S1910" s="250">
        <v>2500</v>
      </c>
      <c r="T1910" s="155" t="s">
        <v>6654</v>
      </c>
      <c r="U1910" s="24" t="s">
        <v>331</v>
      </c>
      <c r="V1910" s="104" t="s">
        <v>6717</v>
      </c>
    </row>
    <row r="1911" spans="1:22" s="55" customFormat="1" ht="47.25" customHeight="1" x14ac:dyDescent="0.25">
      <c r="A1911" s="1">
        <v>1904</v>
      </c>
      <c r="B1911" s="81" t="s">
        <v>6718</v>
      </c>
      <c r="C1911" s="1" t="s">
        <v>6719</v>
      </c>
      <c r="D1911" s="1" t="s">
        <v>6720</v>
      </c>
      <c r="E1911" s="1" t="s">
        <v>16</v>
      </c>
      <c r="F1911" s="56" t="s">
        <v>6721</v>
      </c>
      <c r="G1911" s="1" t="s">
        <v>17</v>
      </c>
      <c r="H1911" s="1">
        <v>109440000</v>
      </c>
      <c r="I1911" s="1">
        <v>128000</v>
      </c>
      <c r="J1911" s="1">
        <v>109440000</v>
      </c>
      <c r="K1911" s="1">
        <v>128000</v>
      </c>
      <c r="L1911" s="1"/>
      <c r="M1911" s="1"/>
      <c r="N1911" s="1"/>
      <c r="O1911" s="1"/>
      <c r="R1911" s="9">
        <f t="shared" si="44"/>
        <v>218880000</v>
      </c>
      <c r="S1911" s="1">
        <v>384000</v>
      </c>
      <c r="T1911" s="1" t="s">
        <v>6722</v>
      </c>
      <c r="U1911" s="1" t="s">
        <v>23</v>
      </c>
      <c r="V1911" s="1" t="s">
        <v>6723</v>
      </c>
    </row>
    <row r="1912" spans="1:22" s="55" customFormat="1" ht="47.25" customHeight="1" x14ac:dyDescent="0.25">
      <c r="A1912" s="1">
        <v>1905</v>
      </c>
      <c r="B1912" s="81" t="s">
        <v>6683</v>
      </c>
      <c r="C1912" s="1" t="s">
        <v>6724</v>
      </c>
      <c r="D1912" s="1" t="s">
        <v>6725</v>
      </c>
      <c r="E1912" s="1" t="s">
        <v>16</v>
      </c>
      <c r="F1912" s="56" t="s">
        <v>6726</v>
      </c>
      <c r="G1912" s="1" t="s">
        <v>17</v>
      </c>
      <c r="H1912" s="1">
        <v>25445000</v>
      </c>
      <c r="I1912" s="1">
        <v>50000</v>
      </c>
      <c r="J1912" s="1">
        <v>25445000</v>
      </c>
      <c r="K1912" s="1">
        <v>50000</v>
      </c>
      <c r="L1912" s="1"/>
      <c r="M1912" s="1"/>
      <c r="N1912" s="1"/>
      <c r="O1912" s="1"/>
      <c r="R1912" s="9">
        <f t="shared" si="44"/>
        <v>50890000</v>
      </c>
      <c r="S1912" s="1">
        <v>150000</v>
      </c>
      <c r="T1912" s="1" t="s">
        <v>6722</v>
      </c>
      <c r="U1912" s="1" t="s">
        <v>331</v>
      </c>
      <c r="V1912" s="1" t="s">
        <v>6727</v>
      </c>
    </row>
    <row r="1913" spans="1:22" s="188" customFormat="1" ht="30" x14ac:dyDescent="0.2">
      <c r="A1913" s="1">
        <v>1906</v>
      </c>
      <c r="B1913" s="85" t="s">
        <v>6728</v>
      </c>
      <c r="C1913" s="58" t="s">
        <v>2937</v>
      </c>
      <c r="D1913" s="58" t="s">
        <v>2938</v>
      </c>
      <c r="E1913" s="57" t="s">
        <v>16</v>
      </c>
      <c r="F1913" s="59"/>
      <c r="G1913" s="57" t="s">
        <v>27</v>
      </c>
      <c r="H1913" s="57">
        <v>684000</v>
      </c>
      <c r="I1913" s="57">
        <v>8</v>
      </c>
      <c r="J1913" s="57">
        <v>500000</v>
      </c>
      <c r="K1913" s="57">
        <v>12</v>
      </c>
      <c r="L1913" s="57"/>
      <c r="M1913" s="57"/>
      <c r="N1913" s="57"/>
      <c r="O1913" s="57"/>
      <c r="P1913" s="58"/>
      <c r="Q1913" s="58"/>
      <c r="R1913" s="9">
        <f t="shared" si="44"/>
        <v>1184000</v>
      </c>
      <c r="S1913" s="57">
        <v>8</v>
      </c>
      <c r="T1913" s="57" t="s">
        <v>6729</v>
      </c>
      <c r="U1913" s="57"/>
      <c r="V1913" s="57"/>
    </row>
    <row r="1914" spans="1:22" s="188" customFormat="1" ht="75" x14ac:dyDescent="0.2">
      <c r="A1914" s="1">
        <v>1907</v>
      </c>
      <c r="B1914" s="85" t="s">
        <v>3854</v>
      </c>
      <c r="C1914" s="58" t="s">
        <v>3855</v>
      </c>
      <c r="D1914" s="58" t="s">
        <v>3856</v>
      </c>
      <c r="E1914" s="57" t="s">
        <v>16</v>
      </c>
      <c r="F1914" s="59" t="s">
        <v>6730</v>
      </c>
      <c r="G1914" s="57" t="s">
        <v>17</v>
      </c>
      <c r="H1914" s="57">
        <v>17199000</v>
      </c>
      <c r="I1914" s="57">
        <v>28500</v>
      </c>
      <c r="J1914" s="57">
        <v>18058950</v>
      </c>
      <c r="K1914" s="57">
        <v>28500</v>
      </c>
      <c r="L1914" s="57">
        <v>18961897.5</v>
      </c>
      <c r="M1914" s="57">
        <v>28500</v>
      </c>
      <c r="N1914" s="57"/>
      <c r="O1914" s="57"/>
      <c r="P1914" s="58"/>
      <c r="Q1914" s="58"/>
      <c r="R1914" s="9">
        <f t="shared" si="44"/>
        <v>54219847.5</v>
      </c>
      <c r="S1914" s="57">
        <v>127500</v>
      </c>
      <c r="T1914" s="57" t="s">
        <v>6731</v>
      </c>
      <c r="U1914" s="57" t="s">
        <v>305</v>
      </c>
      <c r="V1914" s="57" t="s">
        <v>6732</v>
      </c>
    </row>
    <row r="1915" spans="1:22" s="188" customFormat="1" ht="75" x14ac:dyDescent="0.2">
      <c r="A1915" s="1">
        <v>1908</v>
      </c>
      <c r="B1915" s="85" t="s">
        <v>363</v>
      </c>
      <c r="C1915" s="58" t="s">
        <v>6733</v>
      </c>
      <c r="D1915" s="58" t="s">
        <v>6734</v>
      </c>
      <c r="E1915" s="57" t="s">
        <v>16</v>
      </c>
      <c r="F1915" s="59" t="s">
        <v>6735</v>
      </c>
      <c r="G1915" s="57" t="s">
        <v>27</v>
      </c>
      <c r="H1915" s="57">
        <v>9068062.5</v>
      </c>
      <c r="I1915" s="57">
        <v>25</v>
      </c>
      <c r="J1915" s="57">
        <v>9521465.625</v>
      </c>
      <c r="K1915" s="57">
        <v>25</v>
      </c>
      <c r="L1915" s="57">
        <v>9997538.90625</v>
      </c>
      <c r="M1915" s="57">
        <v>25</v>
      </c>
      <c r="N1915" s="57"/>
      <c r="O1915" s="57"/>
      <c r="P1915" s="58"/>
      <c r="Q1915" s="58"/>
      <c r="R1915" s="9">
        <f t="shared" si="44"/>
        <v>28587067.03125</v>
      </c>
      <c r="S1915" s="57">
        <v>75</v>
      </c>
      <c r="T1915" s="57" t="s">
        <v>6731</v>
      </c>
      <c r="U1915" s="57" t="s">
        <v>36</v>
      </c>
      <c r="V1915" s="57" t="s">
        <v>6736</v>
      </c>
    </row>
    <row r="1916" spans="1:22" s="188" customFormat="1" ht="45" x14ac:dyDescent="0.2">
      <c r="A1916" s="1">
        <v>1909</v>
      </c>
      <c r="B1916" s="85" t="s">
        <v>3842</v>
      </c>
      <c r="C1916" s="57" t="s">
        <v>4490</v>
      </c>
      <c r="D1916" s="57" t="s">
        <v>6737</v>
      </c>
      <c r="E1916" s="57" t="s">
        <v>16</v>
      </c>
      <c r="F1916" s="59" t="s">
        <v>6738</v>
      </c>
      <c r="G1916" s="57" t="s">
        <v>27</v>
      </c>
      <c r="H1916" s="57">
        <v>8970000</v>
      </c>
      <c r="I1916" s="57">
        <v>30</v>
      </c>
      <c r="J1916" s="57">
        <v>8970000</v>
      </c>
      <c r="K1916" s="57">
        <v>30</v>
      </c>
      <c r="L1916" s="60"/>
      <c r="M1916" s="60"/>
      <c r="N1916" s="60"/>
      <c r="O1916" s="60"/>
      <c r="P1916" s="58"/>
      <c r="Q1916" s="58"/>
      <c r="R1916" s="9">
        <f t="shared" ref="R1916:S1974" si="45">H1916+J1916+L1916+N1916+P1916</f>
        <v>17940000</v>
      </c>
      <c r="S1916" s="57">
        <v>90</v>
      </c>
      <c r="T1916" s="57" t="s">
        <v>6731</v>
      </c>
      <c r="U1916" s="57" t="s">
        <v>36</v>
      </c>
      <c r="V1916" s="57" t="s">
        <v>6739</v>
      </c>
    </row>
    <row r="1917" spans="1:22" s="188" customFormat="1" ht="30" x14ac:dyDescent="0.2">
      <c r="A1917" s="1">
        <v>1910</v>
      </c>
      <c r="B1917" s="85" t="s">
        <v>364</v>
      </c>
      <c r="C1917" s="58" t="s">
        <v>6740</v>
      </c>
      <c r="D1917" s="58" t="s">
        <v>6741</v>
      </c>
      <c r="E1917" s="57" t="s">
        <v>16</v>
      </c>
      <c r="F1917" s="59" t="s">
        <v>6742</v>
      </c>
      <c r="G1917" s="57" t="s">
        <v>27</v>
      </c>
      <c r="H1917" s="57">
        <v>7111125</v>
      </c>
      <c r="I1917" s="57">
        <v>15</v>
      </c>
      <c r="J1917" s="57">
        <v>7466681.25</v>
      </c>
      <c r="K1917" s="57">
        <v>15</v>
      </c>
      <c r="L1917" s="57">
        <v>7840015.3125</v>
      </c>
      <c r="M1917" s="57">
        <v>15</v>
      </c>
      <c r="N1917" s="57"/>
      <c r="O1917" s="57"/>
      <c r="P1917" s="58"/>
      <c r="Q1917" s="58"/>
      <c r="R1917" s="9">
        <f t="shared" si="45"/>
        <v>22417821.5625</v>
      </c>
      <c r="S1917" s="57">
        <v>45</v>
      </c>
      <c r="T1917" s="57" t="s">
        <v>6731</v>
      </c>
      <c r="U1917" s="57" t="s">
        <v>24</v>
      </c>
      <c r="V1917" s="57" t="s">
        <v>6743</v>
      </c>
    </row>
    <row r="1918" spans="1:22" s="188" customFormat="1" ht="75" x14ac:dyDescent="0.2">
      <c r="A1918" s="1">
        <v>1911</v>
      </c>
      <c r="B1918" s="85" t="s">
        <v>6744</v>
      </c>
      <c r="C1918" s="58" t="s">
        <v>6745</v>
      </c>
      <c r="D1918" s="58" t="s">
        <v>365</v>
      </c>
      <c r="E1918" s="57" t="s">
        <v>16</v>
      </c>
      <c r="F1918" s="59" t="s">
        <v>6746</v>
      </c>
      <c r="G1918" s="57" t="s">
        <v>17</v>
      </c>
      <c r="H1918" s="57">
        <v>12285000</v>
      </c>
      <c r="I1918" s="57">
        <v>13800</v>
      </c>
      <c r="J1918" s="57">
        <v>12899250</v>
      </c>
      <c r="K1918" s="57">
        <v>13800</v>
      </c>
      <c r="L1918" s="57">
        <v>13544212.5</v>
      </c>
      <c r="M1918" s="57">
        <v>13800</v>
      </c>
      <c r="N1918" s="57"/>
      <c r="O1918" s="57"/>
      <c r="P1918" s="58"/>
      <c r="Q1918" s="58"/>
      <c r="R1918" s="9">
        <f t="shared" si="45"/>
        <v>38728462.5</v>
      </c>
      <c r="S1918" s="57">
        <v>59400</v>
      </c>
      <c r="T1918" s="57" t="s">
        <v>6731</v>
      </c>
      <c r="U1918" s="57" t="s">
        <v>331</v>
      </c>
      <c r="V1918" s="57" t="s">
        <v>6747</v>
      </c>
    </row>
    <row r="1919" spans="1:22" s="188" customFormat="1" ht="75" x14ac:dyDescent="0.2">
      <c r="A1919" s="1">
        <v>1912</v>
      </c>
      <c r="B1919" s="85" t="s">
        <v>3842</v>
      </c>
      <c r="C1919" s="58" t="s">
        <v>6748</v>
      </c>
      <c r="D1919" s="58" t="s">
        <v>6749</v>
      </c>
      <c r="E1919" s="57" t="s">
        <v>16</v>
      </c>
      <c r="F1919" s="59" t="s">
        <v>6750</v>
      </c>
      <c r="G1919" s="57" t="s">
        <v>27</v>
      </c>
      <c r="H1919" s="57">
        <v>4762800</v>
      </c>
      <c r="I1919" s="57">
        <v>2400</v>
      </c>
      <c r="J1919" s="57">
        <v>5000940</v>
      </c>
      <c r="K1919" s="57">
        <v>2400</v>
      </c>
      <c r="L1919" s="57">
        <v>5250987</v>
      </c>
      <c r="M1919" s="57">
        <v>2400</v>
      </c>
      <c r="N1919" s="57"/>
      <c r="O1919" s="57"/>
      <c r="P1919" s="58"/>
      <c r="Q1919" s="58"/>
      <c r="R1919" s="9">
        <f t="shared" si="45"/>
        <v>15014727</v>
      </c>
      <c r="S1919" s="57">
        <v>9817</v>
      </c>
      <c r="T1919" s="57" t="s">
        <v>6731</v>
      </c>
      <c r="U1919" s="57" t="s">
        <v>23</v>
      </c>
      <c r="V1919" s="57" t="s">
        <v>6751</v>
      </c>
    </row>
    <row r="1920" spans="1:22" s="188" customFormat="1" ht="90" x14ac:dyDescent="0.2">
      <c r="A1920" s="1">
        <v>1913</v>
      </c>
      <c r="B1920" s="85" t="s">
        <v>366</v>
      </c>
      <c r="C1920" s="58" t="s">
        <v>5770</v>
      </c>
      <c r="D1920" s="58" t="s">
        <v>6752</v>
      </c>
      <c r="E1920" s="57" t="s">
        <v>16</v>
      </c>
      <c r="F1920" s="59" t="s">
        <v>6753</v>
      </c>
      <c r="G1920" s="57" t="s">
        <v>29</v>
      </c>
      <c r="H1920" s="57">
        <v>4127760</v>
      </c>
      <c r="I1920" s="57">
        <v>144</v>
      </c>
      <c r="J1920" s="57">
        <v>4334148</v>
      </c>
      <c r="K1920" s="57">
        <v>144</v>
      </c>
      <c r="L1920" s="57">
        <v>4550855.4000000004</v>
      </c>
      <c r="M1920" s="57">
        <v>144</v>
      </c>
      <c r="N1920" s="57"/>
      <c r="O1920" s="57"/>
      <c r="P1920" s="58"/>
      <c r="Q1920" s="58"/>
      <c r="R1920" s="9">
        <f t="shared" si="45"/>
        <v>13012763.4</v>
      </c>
      <c r="S1920" s="57">
        <v>572</v>
      </c>
      <c r="T1920" s="57" t="s">
        <v>6731</v>
      </c>
      <c r="U1920" s="57" t="s">
        <v>23</v>
      </c>
      <c r="V1920" s="57" t="s">
        <v>367</v>
      </c>
    </row>
    <row r="1921" spans="1:52" s="188" customFormat="1" ht="45" x14ac:dyDescent="0.2">
      <c r="A1921" s="1">
        <v>1914</v>
      </c>
      <c r="B1921" s="85" t="s">
        <v>6754</v>
      </c>
      <c r="C1921" s="58" t="s">
        <v>6755</v>
      </c>
      <c r="D1921" s="58" t="s">
        <v>6756</v>
      </c>
      <c r="E1921" s="57" t="s">
        <v>16</v>
      </c>
      <c r="F1921" s="59" t="s">
        <v>6757</v>
      </c>
      <c r="G1921" s="57" t="s">
        <v>27</v>
      </c>
      <c r="H1921" s="57">
        <v>2866500</v>
      </c>
      <c r="I1921" s="57">
        <v>4</v>
      </c>
      <c r="J1921" s="57">
        <v>3009825</v>
      </c>
      <c r="K1921" s="57">
        <v>4</v>
      </c>
      <c r="L1921" s="57">
        <v>3160316.25</v>
      </c>
      <c r="M1921" s="57">
        <v>4</v>
      </c>
      <c r="N1921" s="57"/>
      <c r="O1921" s="57"/>
      <c r="P1921" s="58"/>
      <c r="Q1921" s="58"/>
      <c r="R1921" s="9">
        <f t="shared" si="45"/>
        <v>9036641.25</v>
      </c>
      <c r="S1921" s="57">
        <v>16</v>
      </c>
      <c r="T1921" s="57" t="s">
        <v>6731</v>
      </c>
      <c r="U1921" s="57" t="s">
        <v>24</v>
      </c>
      <c r="V1921" s="57" t="s">
        <v>6758</v>
      </c>
    </row>
    <row r="1922" spans="1:52" s="188" customFormat="1" ht="30" x14ac:dyDescent="0.2">
      <c r="A1922" s="1">
        <v>1915</v>
      </c>
      <c r="B1922" s="85" t="s">
        <v>268</v>
      </c>
      <c r="C1922" s="58" t="s">
        <v>368</v>
      </c>
      <c r="D1922" s="58" t="s">
        <v>6759</v>
      </c>
      <c r="E1922" s="58" t="s">
        <v>6759</v>
      </c>
      <c r="F1922" s="58" t="s">
        <v>15</v>
      </c>
      <c r="G1922" s="58" t="s">
        <v>6760</v>
      </c>
      <c r="H1922" s="57">
        <v>19360</v>
      </c>
      <c r="I1922" s="57">
        <v>200</v>
      </c>
      <c r="J1922" s="57">
        <v>21296</v>
      </c>
      <c r="K1922" s="57">
        <v>200</v>
      </c>
      <c r="L1922" s="57">
        <v>23426</v>
      </c>
      <c r="M1922" s="57">
        <v>200</v>
      </c>
      <c r="N1922" s="57"/>
      <c r="O1922" s="57"/>
      <c r="P1922" s="58"/>
      <c r="Q1922" s="58"/>
      <c r="R1922" s="9">
        <f t="shared" si="45"/>
        <v>64082</v>
      </c>
      <c r="S1922" s="57">
        <v>200</v>
      </c>
      <c r="T1922" s="57" t="s">
        <v>6731</v>
      </c>
      <c r="U1922" s="57" t="s">
        <v>25</v>
      </c>
      <c r="V1922" s="57" t="s">
        <v>25</v>
      </c>
    </row>
    <row r="1923" spans="1:52" s="188" customFormat="1" ht="30" x14ac:dyDescent="0.2">
      <c r="A1923" s="1">
        <v>1916</v>
      </c>
      <c r="B1923" s="85" t="s">
        <v>369</v>
      </c>
      <c r="C1923" s="58" t="s">
        <v>370</v>
      </c>
      <c r="D1923" s="58" t="s">
        <v>6761</v>
      </c>
      <c r="E1923" s="58" t="s">
        <v>6761</v>
      </c>
      <c r="F1923" s="58" t="s">
        <v>15</v>
      </c>
      <c r="G1923" s="58" t="s">
        <v>282</v>
      </c>
      <c r="H1923" s="57">
        <v>3400</v>
      </c>
      <c r="I1923" s="57">
        <v>1000</v>
      </c>
      <c r="J1923" s="57">
        <v>3740</v>
      </c>
      <c r="K1923" s="57">
        <v>1000</v>
      </c>
      <c r="L1923" s="57">
        <v>4115</v>
      </c>
      <c r="M1923" s="57">
        <v>1000</v>
      </c>
      <c r="N1923" s="57"/>
      <c r="O1923" s="57"/>
      <c r="P1923" s="58"/>
      <c r="Q1923" s="58"/>
      <c r="R1923" s="9">
        <f t="shared" si="45"/>
        <v>11255</v>
      </c>
      <c r="S1923" s="57">
        <v>1000</v>
      </c>
      <c r="T1923" s="57" t="s">
        <v>6731</v>
      </c>
      <c r="U1923" s="57" t="s">
        <v>25</v>
      </c>
      <c r="V1923" s="57" t="s">
        <v>25</v>
      </c>
    </row>
    <row r="1924" spans="1:52" s="188" customFormat="1" ht="45" x14ac:dyDescent="0.2">
      <c r="A1924" s="1">
        <v>1917</v>
      </c>
      <c r="B1924" s="85" t="s">
        <v>371</v>
      </c>
      <c r="C1924" s="58" t="s">
        <v>6762</v>
      </c>
      <c r="D1924" s="58" t="s">
        <v>6763</v>
      </c>
      <c r="E1924" s="58" t="s">
        <v>6763</v>
      </c>
      <c r="F1924" s="58" t="s">
        <v>15</v>
      </c>
      <c r="G1924" s="58" t="s">
        <v>169</v>
      </c>
      <c r="H1924" s="57">
        <v>1663125</v>
      </c>
      <c r="I1924" s="57">
        <v>1</v>
      </c>
      <c r="J1924" s="57">
        <v>1829438</v>
      </c>
      <c r="K1924" s="57">
        <v>1</v>
      </c>
      <c r="L1924" s="57">
        <v>2012381</v>
      </c>
      <c r="M1924" s="57">
        <v>1</v>
      </c>
      <c r="N1924" s="57"/>
      <c r="O1924" s="57"/>
      <c r="P1924" s="58"/>
      <c r="Q1924" s="58"/>
      <c r="R1924" s="9">
        <f t="shared" si="45"/>
        <v>5504944</v>
      </c>
      <c r="S1924" s="57">
        <v>1</v>
      </c>
      <c r="T1924" s="57" t="s">
        <v>6731</v>
      </c>
      <c r="U1924" s="57" t="s">
        <v>25</v>
      </c>
      <c r="V1924" s="57" t="s">
        <v>25</v>
      </c>
    </row>
    <row r="1925" spans="1:52" s="188" customFormat="1" ht="45" x14ac:dyDescent="0.2">
      <c r="A1925" s="1">
        <v>1918</v>
      </c>
      <c r="B1925" s="85" t="s">
        <v>6764</v>
      </c>
      <c r="C1925" s="58" t="s">
        <v>6765</v>
      </c>
      <c r="D1925" s="58" t="s">
        <v>6766</v>
      </c>
      <c r="E1925" s="58" t="s">
        <v>6767</v>
      </c>
      <c r="F1925" s="58"/>
      <c r="G1925" s="58" t="s">
        <v>169</v>
      </c>
      <c r="H1925" s="57">
        <v>130000</v>
      </c>
      <c r="I1925" s="57">
        <v>120</v>
      </c>
      <c r="J1925" s="57">
        <v>143000</v>
      </c>
      <c r="K1925" s="57">
        <v>120</v>
      </c>
      <c r="L1925" s="57">
        <v>157300</v>
      </c>
      <c r="M1925" s="57">
        <v>120</v>
      </c>
      <c r="N1925" s="58"/>
      <c r="O1925" s="58"/>
      <c r="P1925" s="58"/>
      <c r="Q1925" s="58"/>
      <c r="R1925" s="9">
        <f t="shared" si="45"/>
        <v>430300</v>
      </c>
      <c r="S1925" s="58"/>
      <c r="T1925" s="57" t="s">
        <v>6731</v>
      </c>
      <c r="U1925" s="58"/>
      <c r="V1925" s="58"/>
    </row>
    <row r="1926" spans="1:52" s="188" customFormat="1" ht="124.5" customHeight="1" x14ac:dyDescent="0.2">
      <c r="A1926" s="1">
        <v>1919</v>
      </c>
      <c r="B1926" s="85" t="s">
        <v>6768</v>
      </c>
      <c r="C1926" s="58" t="s">
        <v>6769</v>
      </c>
      <c r="D1926" s="58" t="s">
        <v>6770</v>
      </c>
      <c r="E1926" s="57" t="s">
        <v>16</v>
      </c>
      <c r="F1926" s="59" t="s">
        <v>6771</v>
      </c>
      <c r="G1926" s="57" t="s">
        <v>18</v>
      </c>
      <c r="H1926" s="57">
        <v>778400</v>
      </c>
      <c r="I1926" s="57">
        <v>4</v>
      </c>
      <c r="J1926" s="57">
        <v>778400</v>
      </c>
      <c r="K1926" s="57">
        <v>4</v>
      </c>
      <c r="L1926" s="57">
        <v>778400</v>
      </c>
      <c r="M1926" s="57">
        <v>4</v>
      </c>
      <c r="N1926" s="57"/>
      <c r="O1926" s="57"/>
      <c r="P1926" s="61"/>
      <c r="Q1926" s="61"/>
      <c r="R1926" s="9">
        <f t="shared" si="45"/>
        <v>2335200</v>
      </c>
      <c r="S1926" s="57">
        <v>13</v>
      </c>
      <c r="T1926" s="57" t="s">
        <v>6772</v>
      </c>
      <c r="U1926" s="57" t="s">
        <v>24</v>
      </c>
      <c r="V1926" s="57" t="s">
        <v>6773</v>
      </c>
    </row>
    <row r="1927" spans="1:52" s="188" customFormat="1" ht="45" x14ac:dyDescent="0.2">
      <c r="A1927" s="1">
        <v>1920</v>
      </c>
      <c r="B1927" s="85" t="s">
        <v>6774</v>
      </c>
      <c r="C1927" s="57" t="s">
        <v>6775</v>
      </c>
      <c r="D1927" s="57" t="s">
        <v>6776</v>
      </c>
      <c r="E1927" s="57" t="s">
        <v>16</v>
      </c>
      <c r="F1927" s="58" t="s">
        <v>6742</v>
      </c>
      <c r="G1927" s="57" t="s">
        <v>72</v>
      </c>
      <c r="H1927" s="57">
        <v>1431700</v>
      </c>
      <c r="I1927" s="57">
        <v>10000</v>
      </c>
      <c r="J1927" s="57">
        <v>1431700</v>
      </c>
      <c r="K1927" s="57">
        <v>10000</v>
      </c>
      <c r="L1927" s="60"/>
      <c r="M1927" s="60"/>
      <c r="N1927" s="60"/>
      <c r="O1927" s="60"/>
      <c r="P1927" s="61"/>
      <c r="Q1927" s="61"/>
      <c r="R1927" s="9">
        <f t="shared" si="45"/>
        <v>2863400</v>
      </c>
      <c r="S1927" s="57">
        <v>20000</v>
      </c>
      <c r="T1927" s="57" t="s">
        <v>6772</v>
      </c>
      <c r="U1927" s="57" t="s">
        <v>24</v>
      </c>
      <c r="V1927" s="57" t="s">
        <v>6777</v>
      </c>
    </row>
    <row r="1928" spans="1:52" s="64" customFormat="1" ht="26.1" customHeight="1" x14ac:dyDescent="0.2">
      <c r="A1928" s="1">
        <v>1921</v>
      </c>
      <c r="B1928" s="67" t="s">
        <v>6778</v>
      </c>
      <c r="C1928" s="64" t="s">
        <v>6779</v>
      </c>
      <c r="D1928" s="64" t="s">
        <v>299</v>
      </c>
      <c r="E1928" s="64" t="s">
        <v>6780</v>
      </c>
      <c r="G1928" s="64" t="s">
        <v>169</v>
      </c>
      <c r="H1928" s="65"/>
      <c r="J1928" s="65">
        <v>1294800</v>
      </c>
      <c r="K1928" s="64">
        <v>249</v>
      </c>
      <c r="L1928" s="65">
        <v>1294800</v>
      </c>
      <c r="M1928" s="64">
        <v>249</v>
      </c>
      <c r="N1928" s="65">
        <v>1294800</v>
      </c>
      <c r="O1928" s="64">
        <v>249</v>
      </c>
      <c r="P1928" s="65">
        <v>1294800</v>
      </c>
      <c r="Q1928" s="64">
        <v>249</v>
      </c>
      <c r="R1928" s="9">
        <f t="shared" si="45"/>
        <v>5179200</v>
      </c>
      <c r="S1928" s="63">
        <f>I1928+K1928+M1928+O1928+Q1928</f>
        <v>996</v>
      </c>
      <c r="T1928" s="64" t="s">
        <v>6781</v>
      </c>
      <c r="U1928" s="64" t="s">
        <v>24</v>
      </c>
      <c r="V1928" s="64" t="s">
        <v>6782</v>
      </c>
      <c r="W1928" s="66"/>
      <c r="X1928" s="66"/>
      <c r="Y1928" s="66"/>
      <c r="Z1928" s="66"/>
      <c r="AA1928" s="66"/>
      <c r="AB1928" s="66"/>
      <c r="AC1928" s="66"/>
      <c r="AD1928" s="66"/>
      <c r="AE1928" s="66"/>
      <c r="AF1928" s="66"/>
      <c r="AG1928" s="66"/>
      <c r="AH1928" s="66"/>
      <c r="AI1928" s="66"/>
      <c r="AJ1928" s="66"/>
      <c r="AK1928" s="66"/>
      <c r="AL1928" s="66"/>
      <c r="AM1928" s="66"/>
      <c r="AN1928" s="66"/>
      <c r="AO1928" s="66"/>
      <c r="AP1928" s="66"/>
      <c r="AQ1928" s="66"/>
      <c r="AR1928" s="66"/>
      <c r="AS1928" s="66"/>
      <c r="AT1928" s="66"/>
      <c r="AU1928" s="66"/>
      <c r="AV1928" s="66"/>
      <c r="AW1928" s="66"/>
      <c r="AX1928" s="66"/>
      <c r="AY1928" s="66"/>
      <c r="AZ1928" s="67"/>
    </row>
    <row r="1929" spans="1:52" s="64" customFormat="1" ht="26.1" customHeight="1" x14ac:dyDescent="0.2">
      <c r="A1929" s="1">
        <v>1922</v>
      </c>
      <c r="B1929" s="67" t="s">
        <v>6783</v>
      </c>
      <c r="C1929" s="64" t="s">
        <v>6784</v>
      </c>
      <c r="D1929" s="64" t="s">
        <v>6785</v>
      </c>
      <c r="E1929" s="64" t="s">
        <v>6786</v>
      </c>
      <c r="G1929" s="64" t="s">
        <v>169</v>
      </c>
      <c r="H1929" s="65">
        <v>116323.2</v>
      </c>
      <c r="I1929" s="64">
        <v>12</v>
      </c>
      <c r="J1929" s="65">
        <v>630084</v>
      </c>
      <c r="K1929" s="64">
        <v>65</v>
      </c>
      <c r="L1929" s="65">
        <v>630084</v>
      </c>
      <c r="M1929" s="64">
        <v>65</v>
      </c>
      <c r="N1929" s="65">
        <v>630084</v>
      </c>
      <c r="O1929" s="64">
        <v>65</v>
      </c>
      <c r="P1929" s="65">
        <v>630084</v>
      </c>
      <c r="Q1929" s="64">
        <v>65</v>
      </c>
      <c r="R1929" s="9">
        <f t="shared" si="45"/>
        <v>2636659.2000000002</v>
      </c>
      <c r="S1929" s="63">
        <f t="shared" si="45"/>
        <v>272</v>
      </c>
      <c r="T1929" s="64" t="s">
        <v>6781</v>
      </c>
      <c r="U1929" s="64" t="s">
        <v>24</v>
      </c>
      <c r="V1929" s="64" t="s">
        <v>6787</v>
      </c>
      <c r="W1929" s="66"/>
      <c r="X1929" s="66"/>
      <c r="Y1929" s="66"/>
      <c r="Z1929" s="66"/>
      <c r="AA1929" s="66"/>
      <c r="AB1929" s="66"/>
      <c r="AC1929" s="66"/>
      <c r="AD1929" s="66"/>
      <c r="AE1929" s="66"/>
      <c r="AF1929" s="66"/>
      <c r="AG1929" s="66"/>
      <c r="AH1929" s="66"/>
      <c r="AI1929" s="66"/>
      <c r="AJ1929" s="66"/>
      <c r="AK1929" s="66"/>
      <c r="AL1929" s="66"/>
      <c r="AM1929" s="66"/>
      <c r="AN1929" s="66"/>
      <c r="AO1929" s="66"/>
      <c r="AP1929" s="66"/>
      <c r="AQ1929" s="66"/>
      <c r="AR1929" s="66"/>
      <c r="AS1929" s="66"/>
      <c r="AT1929" s="66"/>
      <c r="AU1929" s="66"/>
      <c r="AV1929" s="66"/>
      <c r="AW1929" s="66"/>
      <c r="AX1929" s="66"/>
      <c r="AY1929" s="66"/>
      <c r="AZ1929" s="67"/>
    </row>
    <row r="1930" spans="1:52" s="64" customFormat="1" ht="26.1" customHeight="1" x14ac:dyDescent="0.2">
      <c r="A1930" s="1">
        <v>1923</v>
      </c>
      <c r="B1930" s="67" t="s">
        <v>322</v>
      </c>
      <c r="C1930" s="64" t="s">
        <v>6788</v>
      </c>
      <c r="D1930" s="64" t="s">
        <v>299</v>
      </c>
      <c r="E1930" s="64" t="s">
        <v>6789</v>
      </c>
      <c r="G1930" s="64" t="s">
        <v>169</v>
      </c>
      <c r="H1930" s="65"/>
      <c r="J1930" s="65">
        <v>704775</v>
      </c>
      <c r="K1930" s="64">
        <v>15</v>
      </c>
      <c r="L1930" s="65">
        <v>704775</v>
      </c>
      <c r="M1930" s="64">
        <v>15</v>
      </c>
      <c r="N1930" s="65">
        <v>704775</v>
      </c>
      <c r="O1930" s="64">
        <v>15</v>
      </c>
      <c r="P1930" s="65">
        <v>704775</v>
      </c>
      <c r="Q1930" s="64">
        <v>15</v>
      </c>
      <c r="R1930" s="9">
        <f t="shared" si="45"/>
        <v>2819100</v>
      </c>
      <c r="S1930" s="63">
        <f t="shared" si="45"/>
        <v>60</v>
      </c>
      <c r="T1930" s="64" t="s">
        <v>6781</v>
      </c>
      <c r="U1930" s="64" t="s">
        <v>24</v>
      </c>
      <c r="V1930" s="64" t="s">
        <v>6790</v>
      </c>
      <c r="W1930" s="66"/>
      <c r="X1930" s="66"/>
      <c r="Y1930" s="66"/>
      <c r="Z1930" s="66"/>
      <c r="AA1930" s="66"/>
      <c r="AB1930" s="66"/>
      <c r="AC1930" s="66"/>
      <c r="AD1930" s="66"/>
      <c r="AE1930" s="66"/>
      <c r="AF1930" s="66"/>
      <c r="AG1930" s="66"/>
      <c r="AH1930" s="66"/>
      <c r="AI1930" s="66"/>
      <c r="AJ1930" s="66"/>
      <c r="AK1930" s="66"/>
      <c r="AL1930" s="66"/>
      <c r="AM1930" s="66"/>
      <c r="AN1930" s="66"/>
      <c r="AO1930" s="66"/>
      <c r="AP1930" s="66"/>
      <c r="AQ1930" s="66"/>
      <c r="AR1930" s="66"/>
      <c r="AS1930" s="66"/>
      <c r="AT1930" s="66"/>
      <c r="AU1930" s="66"/>
      <c r="AV1930" s="66"/>
      <c r="AW1930" s="66"/>
      <c r="AX1930" s="66"/>
      <c r="AY1930" s="66"/>
      <c r="AZ1930" s="67"/>
    </row>
    <row r="1931" spans="1:52" s="64" customFormat="1" ht="34.5" customHeight="1" x14ac:dyDescent="0.2">
      <c r="A1931" s="1">
        <v>1924</v>
      </c>
      <c r="B1931" s="67" t="s">
        <v>6791</v>
      </c>
      <c r="C1931" s="64" t="s">
        <v>6792</v>
      </c>
      <c r="D1931" s="64" t="s">
        <v>438</v>
      </c>
      <c r="E1931" s="64" t="s">
        <v>6793</v>
      </c>
      <c r="G1931" s="64" t="s">
        <v>169</v>
      </c>
      <c r="H1931" s="65"/>
      <c r="J1931" s="65">
        <v>640707.76</v>
      </c>
      <c r="K1931" s="64">
        <v>14</v>
      </c>
      <c r="L1931" s="65">
        <v>640707.76</v>
      </c>
      <c r="M1931" s="64">
        <v>14</v>
      </c>
      <c r="N1931" s="65">
        <v>640707.76</v>
      </c>
      <c r="O1931" s="64">
        <v>14</v>
      </c>
      <c r="P1931" s="65">
        <v>640707.76</v>
      </c>
      <c r="Q1931" s="64">
        <v>14</v>
      </c>
      <c r="R1931" s="9">
        <f t="shared" si="45"/>
        <v>2562831.04</v>
      </c>
      <c r="S1931" s="63">
        <f t="shared" si="45"/>
        <v>56</v>
      </c>
      <c r="T1931" s="64" t="s">
        <v>6781</v>
      </c>
      <c r="U1931" s="64" t="s">
        <v>24</v>
      </c>
      <c r="V1931" s="64" t="s">
        <v>6794</v>
      </c>
      <c r="W1931" s="66"/>
      <c r="X1931" s="66"/>
      <c r="Y1931" s="66"/>
      <c r="Z1931" s="66"/>
      <c r="AA1931" s="66"/>
      <c r="AB1931" s="66"/>
      <c r="AC1931" s="66"/>
      <c r="AD1931" s="66"/>
      <c r="AE1931" s="66"/>
      <c r="AF1931" s="66"/>
      <c r="AG1931" s="66"/>
      <c r="AH1931" s="66"/>
      <c r="AI1931" s="66"/>
      <c r="AJ1931" s="66"/>
      <c r="AK1931" s="66"/>
      <c r="AL1931" s="66"/>
      <c r="AM1931" s="66"/>
      <c r="AN1931" s="66"/>
      <c r="AO1931" s="66"/>
      <c r="AP1931" s="66"/>
      <c r="AQ1931" s="66"/>
      <c r="AR1931" s="66"/>
      <c r="AS1931" s="66"/>
      <c r="AT1931" s="66"/>
      <c r="AU1931" s="66"/>
      <c r="AV1931" s="66"/>
      <c r="AW1931" s="66"/>
      <c r="AX1931" s="66"/>
      <c r="AY1931" s="66"/>
      <c r="AZ1931" s="67"/>
    </row>
    <row r="1932" spans="1:52" s="64" customFormat="1" ht="26.1" customHeight="1" x14ac:dyDescent="0.2">
      <c r="A1932" s="1">
        <v>1925</v>
      </c>
      <c r="B1932" s="67" t="s">
        <v>322</v>
      </c>
      <c r="C1932" s="64" t="s">
        <v>6788</v>
      </c>
      <c r="D1932" s="64" t="s">
        <v>299</v>
      </c>
      <c r="E1932" s="64" t="s">
        <v>6795</v>
      </c>
      <c r="G1932" s="64" t="s">
        <v>169</v>
      </c>
      <c r="H1932" s="65"/>
      <c r="J1932" s="65">
        <v>832745</v>
      </c>
      <c r="K1932" s="64">
        <v>17</v>
      </c>
      <c r="L1932" s="65">
        <v>832745</v>
      </c>
      <c r="M1932" s="64">
        <v>17</v>
      </c>
      <c r="N1932" s="65">
        <v>832745</v>
      </c>
      <c r="O1932" s="64">
        <v>17</v>
      </c>
      <c r="P1932" s="65">
        <v>832745</v>
      </c>
      <c r="Q1932" s="64">
        <v>17</v>
      </c>
      <c r="R1932" s="9">
        <f t="shared" si="45"/>
        <v>3330980</v>
      </c>
      <c r="S1932" s="63">
        <f t="shared" si="45"/>
        <v>68</v>
      </c>
      <c r="T1932" s="64" t="s">
        <v>6781</v>
      </c>
      <c r="U1932" s="64" t="s">
        <v>24</v>
      </c>
      <c r="V1932" s="64" t="s">
        <v>6790</v>
      </c>
      <c r="W1932" s="66"/>
      <c r="X1932" s="66"/>
      <c r="Y1932" s="66"/>
      <c r="Z1932" s="66"/>
      <c r="AA1932" s="66"/>
      <c r="AB1932" s="66"/>
      <c r="AC1932" s="66"/>
      <c r="AD1932" s="66"/>
      <c r="AE1932" s="66"/>
      <c r="AF1932" s="66"/>
      <c r="AG1932" s="66"/>
      <c r="AH1932" s="66"/>
      <c r="AI1932" s="66"/>
      <c r="AJ1932" s="66"/>
      <c r="AK1932" s="66"/>
      <c r="AL1932" s="66"/>
      <c r="AM1932" s="66"/>
      <c r="AN1932" s="66"/>
      <c r="AO1932" s="66"/>
      <c r="AP1932" s="66"/>
      <c r="AQ1932" s="66"/>
      <c r="AR1932" s="66"/>
      <c r="AS1932" s="66"/>
      <c r="AT1932" s="66"/>
      <c r="AU1932" s="66"/>
      <c r="AV1932" s="66"/>
      <c r="AW1932" s="66"/>
      <c r="AX1932" s="66"/>
      <c r="AY1932" s="66"/>
      <c r="AZ1932" s="67"/>
    </row>
    <row r="1933" spans="1:52" s="64" customFormat="1" ht="26.1" customHeight="1" x14ac:dyDescent="0.2">
      <c r="A1933" s="1">
        <v>1926</v>
      </c>
      <c r="B1933" s="67" t="s">
        <v>6796</v>
      </c>
      <c r="C1933" s="64" t="s">
        <v>6797</v>
      </c>
      <c r="D1933" s="64" t="s">
        <v>6798</v>
      </c>
      <c r="E1933" s="64" t="s">
        <v>6799</v>
      </c>
      <c r="G1933" s="64" t="s">
        <v>169</v>
      </c>
      <c r="H1933" s="65"/>
      <c r="J1933" s="65">
        <v>624234.60000000009</v>
      </c>
      <c r="K1933" s="64">
        <v>6</v>
      </c>
      <c r="L1933" s="65">
        <v>624234.60000000009</v>
      </c>
      <c r="M1933" s="64">
        <v>6</v>
      </c>
      <c r="N1933" s="65">
        <v>624234.60000000009</v>
      </c>
      <c r="O1933" s="64">
        <v>6</v>
      </c>
      <c r="P1933" s="65">
        <v>624234.60000000009</v>
      </c>
      <c r="Q1933" s="64">
        <v>6</v>
      </c>
      <c r="R1933" s="9">
        <f t="shared" si="45"/>
        <v>2496938.4000000004</v>
      </c>
      <c r="S1933" s="63">
        <f t="shared" si="45"/>
        <v>24</v>
      </c>
      <c r="T1933" s="64" t="s">
        <v>6781</v>
      </c>
      <c r="U1933" s="64" t="s">
        <v>24</v>
      </c>
      <c r="V1933" s="64" t="s">
        <v>6800</v>
      </c>
      <c r="W1933" s="66"/>
      <c r="X1933" s="66"/>
      <c r="Y1933" s="66"/>
      <c r="Z1933" s="66"/>
      <c r="AA1933" s="66"/>
      <c r="AB1933" s="66"/>
      <c r="AC1933" s="66"/>
      <c r="AD1933" s="66"/>
      <c r="AE1933" s="66"/>
      <c r="AF1933" s="66"/>
      <c r="AG1933" s="66"/>
      <c r="AH1933" s="66"/>
      <c r="AI1933" s="66"/>
      <c r="AJ1933" s="66"/>
      <c r="AK1933" s="66"/>
      <c r="AL1933" s="66"/>
      <c r="AM1933" s="66"/>
      <c r="AN1933" s="66"/>
      <c r="AO1933" s="66"/>
      <c r="AP1933" s="66"/>
      <c r="AQ1933" s="66"/>
      <c r="AR1933" s="66"/>
      <c r="AS1933" s="66"/>
      <c r="AT1933" s="66"/>
      <c r="AU1933" s="66"/>
      <c r="AV1933" s="66"/>
      <c r="AW1933" s="66"/>
      <c r="AX1933" s="66"/>
      <c r="AY1933" s="66"/>
      <c r="AZ1933" s="67"/>
    </row>
    <row r="1934" spans="1:52" s="64" customFormat="1" ht="34.5" customHeight="1" x14ac:dyDescent="0.2">
      <c r="A1934" s="1">
        <v>1927</v>
      </c>
      <c r="B1934" s="67" t="s">
        <v>1451</v>
      </c>
      <c r="C1934" s="64" t="s">
        <v>6801</v>
      </c>
      <c r="D1934" s="64" t="s">
        <v>6802</v>
      </c>
      <c r="E1934" s="64" t="s">
        <v>6803</v>
      </c>
      <c r="G1934" s="64" t="s">
        <v>169</v>
      </c>
      <c r="H1934" s="65"/>
      <c r="J1934" s="65">
        <v>1636883.7878048781</v>
      </c>
      <c r="K1934" s="64">
        <v>55</v>
      </c>
      <c r="L1934" s="65">
        <v>1636883.7878048781</v>
      </c>
      <c r="M1934" s="64">
        <v>55</v>
      </c>
      <c r="N1934" s="65">
        <v>1636883.7878048781</v>
      </c>
      <c r="O1934" s="64">
        <v>55</v>
      </c>
      <c r="P1934" s="65">
        <v>1636883.7878048781</v>
      </c>
      <c r="Q1934" s="64">
        <v>55</v>
      </c>
      <c r="R1934" s="9">
        <f t="shared" si="45"/>
        <v>6547535.1512195123</v>
      </c>
      <c r="S1934" s="63">
        <f t="shared" si="45"/>
        <v>220</v>
      </c>
      <c r="T1934" s="64" t="s">
        <v>6781</v>
      </c>
      <c r="U1934" s="64" t="s">
        <v>24</v>
      </c>
      <c r="V1934" s="64" t="s">
        <v>6804</v>
      </c>
      <c r="W1934" s="66"/>
      <c r="X1934" s="66"/>
      <c r="Y1934" s="66"/>
      <c r="Z1934" s="66"/>
      <c r="AA1934" s="66"/>
      <c r="AB1934" s="66"/>
      <c r="AC1934" s="66"/>
      <c r="AD1934" s="66"/>
      <c r="AE1934" s="66"/>
      <c r="AF1934" s="66"/>
      <c r="AG1934" s="66"/>
      <c r="AH1934" s="66"/>
      <c r="AI1934" s="66"/>
      <c r="AJ1934" s="66"/>
      <c r="AK1934" s="66"/>
      <c r="AL1934" s="66"/>
      <c r="AM1934" s="66"/>
      <c r="AN1934" s="66"/>
      <c r="AO1934" s="66"/>
      <c r="AP1934" s="66"/>
      <c r="AQ1934" s="66"/>
      <c r="AR1934" s="66"/>
      <c r="AS1934" s="66"/>
      <c r="AT1934" s="66"/>
      <c r="AU1934" s="66"/>
      <c r="AV1934" s="66"/>
      <c r="AW1934" s="66"/>
      <c r="AX1934" s="66"/>
      <c r="AY1934" s="66"/>
      <c r="AZ1934" s="67"/>
    </row>
    <row r="1935" spans="1:52" s="64" customFormat="1" ht="43.5" customHeight="1" x14ac:dyDescent="0.2">
      <c r="A1935" s="1">
        <v>1928</v>
      </c>
      <c r="B1935" s="67" t="s">
        <v>6323</v>
      </c>
      <c r="C1935" s="64" t="s">
        <v>6324</v>
      </c>
      <c r="D1935" s="64" t="s">
        <v>299</v>
      </c>
      <c r="E1935" s="64" t="s">
        <v>6805</v>
      </c>
      <c r="G1935" s="64" t="s">
        <v>169</v>
      </c>
      <c r="H1935" s="65"/>
      <c r="J1935" s="65">
        <v>915810</v>
      </c>
      <c r="K1935" s="64">
        <v>147</v>
      </c>
      <c r="L1935" s="65">
        <v>915810</v>
      </c>
      <c r="M1935" s="64">
        <v>147</v>
      </c>
      <c r="N1935" s="65">
        <v>915810</v>
      </c>
      <c r="O1935" s="64">
        <v>147</v>
      </c>
      <c r="P1935" s="65">
        <v>915810</v>
      </c>
      <c r="Q1935" s="64">
        <v>147</v>
      </c>
      <c r="R1935" s="9">
        <f t="shared" si="45"/>
        <v>3663240</v>
      </c>
      <c r="S1935" s="63">
        <f t="shared" si="45"/>
        <v>588</v>
      </c>
      <c r="T1935" s="64" t="s">
        <v>6781</v>
      </c>
      <c r="U1935" s="64" t="s">
        <v>24</v>
      </c>
      <c r="V1935" s="64" t="s">
        <v>6806</v>
      </c>
      <c r="W1935" s="66"/>
      <c r="X1935" s="66"/>
      <c r="Y1935" s="66"/>
      <c r="Z1935" s="66"/>
      <c r="AA1935" s="66"/>
      <c r="AB1935" s="66"/>
      <c r="AC1935" s="66"/>
      <c r="AD1935" s="66"/>
      <c r="AE1935" s="66"/>
      <c r="AF1935" s="66"/>
      <c r="AG1935" s="66"/>
      <c r="AH1935" s="66"/>
      <c r="AI1935" s="66"/>
      <c r="AJ1935" s="66"/>
      <c r="AK1935" s="66"/>
      <c r="AL1935" s="66"/>
      <c r="AM1935" s="66"/>
      <c r="AN1935" s="66"/>
      <c r="AO1935" s="66"/>
      <c r="AP1935" s="66"/>
      <c r="AQ1935" s="66"/>
      <c r="AR1935" s="66"/>
      <c r="AS1935" s="66"/>
      <c r="AT1935" s="66"/>
      <c r="AU1935" s="66"/>
      <c r="AV1935" s="66"/>
      <c r="AW1935" s="66"/>
      <c r="AX1935" s="66"/>
      <c r="AY1935" s="66"/>
      <c r="AZ1935" s="67"/>
    </row>
    <row r="1936" spans="1:52" s="64" customFormat="1" ht="26.1" customHeight="1" x14ac:dyDescent="0.2">
      <c r="A1936" s="1">
        <v>1929</v>
      </c>
      <c r="B1936" s="67" t="s">
        <v>6807</v>
      </c>
      <c r="C1936" s="64" t="s">
        <v>6808</v>
      </c>
      <c r="D1936" s="64" t="s">
        <v>438</v>
      </c>
      <c r="E1936" s="64" t="s">
        <v>6809</v>
      </c>
      <c r="G1936" s="64" t="s">
        <v>169</v>
      </c>
      <c r="H1936" s="65"/>
      <c r="J1936" s="65">
        <v>6192502.0500000007</v>
      </c>
      <c r="K1936" s="64">
        <v>3</v>
      </c>
      <c r="L1936" s="65">
        <v>6192502.0500000007</v>
      </c>
      <c r="M1936" s="64">
        <v>3</v>
      </c>
      <c r="N1936" s="65">
        <v>6192502.0500000007</v>
      </c>
      <c r="O1936" s="64">
        <v>3</v>
      </c>
      <c r="P1936" s="65">
        <v>6192502.0500000007</v>
      </c>
      <c r="Q1936" s="64">
        <v>3</v>
      </c>
      <c r="R1936" s="9">
        <f t="shared" si="45"/>
        <v>24770008.200000003</v>
      </c>
      <c r="S1936" s="63">
        <f t="shared" si="45"/>
        <v>12</v>
      </c>
      <c r="T1936" s="64" t="s">
        <v>6781</v>
      </c>
      <c r="U1936" s="64" t="s">
        <v>237</v>
      </c>
      <c r="V1936" s="64" t="s">
        <v>6810</v>
      </c>
      <c r="W1936" s="66"/>
      <c r="X1936" s="66"/>
      <c r="Y1936" s="66"/>
      <c r="Z1936" s="66"/>
      <c r="AA1936" s="66"/>
      <c r="AB1936" s="66"/>
      <c r="AC1936" s="66"/>
      <c r="AD1936" s="66"/>
      <c r="AE1936" s="66"/>
      <c r="AF1936" s="66"/>
      <c r="AG1936" s="66"/>
      <c r="AH1936" s="66"/>
      <c r="AI1936" s="66"/>
      <c r="AJ1936" s="66"/>
      <c r="AK1936" s="66"/>
      <c r="AL1936" s="66"/>
      <c r="AM1936" s="66"/>
      <c r="AN1936" s="66"/>
      <c r="AO1936" s="66"/>
      <c r="AP1936" s="66"/>
      <c r="AQ1936" s="66"/>
      <c r="AR1936" s="66"/>
      <c r="AS1936" s="66"/>
      <c r="AT1936" s="66"/>
      <c r="AU1936" s="66"/>
      <c r="AV1936" s="66"/>
      <c r="AW1936" s="66"/>
      <c r="AX1936" s="66"/>
      <c r="AY1936" s="66"/>
      <c r="AZ1936" s="67"/>
    </row>
    <row r="1937" spans="1:52" s="64" customFormat="1" ht="26.1" customHeight="1" x14ac:dyDescent="0.2">
      <c r="A1937" s="1">
        <v>1930</v>
      </c>
      <c r="B1937" s="67" t="s">
        <v>6811</v>
      </c>
      <c r="C1937" s="64" t="s">
        <v>6812</v>
      </c>
      <c r="D1937" s="64" t="s">
        <v>2932</v>
      </c>
      <c r="E1937" s="64" t="s">
        <v>6813</v>
      </c>
      <c r="G1937" s="64" t="s">
        <v>169</v>
      </c>
      <c r="H1937" s="65"/>
      <c r="J1937" s="65">
        <v>1046490.7500000001</v>
      </c>
      <c r="K1937" s="64">
        <v>75</v>
      </c>
      <c r="L1937" s="65">
        <v>1046490.7500000001</v>
      </c>
      <c r="M1937" s="64">
        <v>75</v>
      </c>
      <c r="N1937" s="65">
        <v>1046490.7500000001</v>
      </c>
      <c r="O1937" s="64">
        <v>75</v>
      </c>
      <c r="P1937" s="65">
        <v>1046490.7500000001</v>
      </c>
      <c r="Q1937" s="64">
        <v>75</v>
      </c>
      <c r="R1937" s="9">
        <f t="shared" si="45"/>
        <v>4185963.0000000005</v>
      </c>
      <c r="S1937" s="63">
        <f t="shared" si="45"/>
        <v>300</v>
      </c>
      <c r="T1937" s="64" t="s">
        <v>6781</v>
      </c>
      <c r="U1937" s="64" t="s">
        <v>24</v>
      </c>
      <c r="V1937" s="64" t="s">
        <v>6814</v>
      </c>
      <c r="W1937" s="66"/>
      <c r="X1937" s="66"/>
      <c r="Y1937" s="66"/>
      <c r="Z1937" s="66"/>
      <c r="AA1937" s="66"/>
      <c r="AB1937" s="66"/>
      <c r="AC1937" s="66"/>
      <c r="AD1937" s="66"/>
      <c r="AE1937" s="66"/>
      <c r="AF1937" s="66"/>
      <c r="AG1937" s="66"/>
      <c r="AH1937" s="66"/>
      <c r="AI1937" s="66"/>
      <c r="AJ1937" s="66"/>
      <c r="AK1937" s="66"/>
      <c r="AL1937" s="66"/>
      <c r="AM1937" s="66"/>
      <c r="AN1937" s="66"/>
      <c r="AO1937" s="66"/>
      <c r="AP1937" s="66"/>
      <c r="AQ1937" s="66"/>
      <c r="AR1937" s="66"/>
      <c r="AS1937" s="66"/>
      <c r="AT1937" s="66"/>
      <c r="AU1937" s="66"/>
      <c r="AV1937" s="66"/>
      <c r="AW1937" s="66"/>
      <c r="AX1937" s="66"/>
      <c r="AY1937" s="66"/>
      <c r="AZ1937" s="67"/>
    </row>
    <row r="1938" spans="1:52" s="64" customFormat="1" ht="26.1" customHeight="1" x14ac:dyDescent="0.2">
      <c r="A1938" s="1">
        <v>1931</v>
      </c>
      <c r="B1938" s="67" t="s">
        <v>6815</v>
      </c>
      <c r="C1938" s="64" t="s">
        <v>6816</v>
      </c>
      <c r="D1938" s="64" t="s">
        <v>299</v>
      </c>
      <c r="E1938" s="64" t="s">
        <v>6817</v>
      </c>
      <c r="G1938" s="64" t="s">
        <v>169</v>
      </c>
      <c r="H1938" s="65"/>
      <c r="J1938" s="65">
        <v>1899096.1</v>
      </c>
      <c r="K1938" s="64">
        <v>11</v>
      </c>
      <c r="L1938" s="65">
        <v>1899096.1</v>
      </c>
      <c r="M1938" s="64">
        <v>11</v>
      </c>
      <c r="N1938" s="65">
        <v>1899096.1</v>
      </c>
      <c r="O1938" s="64">
        <v>11</v>
      </c>
      <c r="P1938" s="65">
        <v>1899096.1</v>
      </c>
      <c r="Q1938" s="64">
        <v>11</v>
      </c>
      <c r="R1938" s="9">
        <f t="shared" si="45"/>
        <v>7596384.4000000004</v>
      </c>
      <c r="S1938" s="63">
        <f t="shared" si="45"/>
        <v>44</v>
      </c>
      <c r="T1938" s="64" t="s">
        <v>6781</v>
      </c>
      <c r="U1938" s="64" t="s">
        <v>24</v>
      </c>
      <c r="V1938" s="64" t="s">
        <v>6818</v>
      </c>
      <c r="W1938" s="66"/>
      <c r="X1938" s="66"/>
      <c r="Y1938" s="66"/>
      <c r="Z1938" s="66"/>
      <c r="AA1938" s="66"/>
      <c r="AB1938" s="66"/>
      <c r="AC1938" s="66"/>
      <c r="AD1938" s="66"/>
      <c r="AE1938" s="66"/>
      <c r="AF1938" s="66"/>
      <c r="AG1938" s="66"/>
      <c r="AH1938" s="66"/>
      <c r="AI1938" s="66"/>
      <c r="AJ1938" s="66"/>
      <c r="AK1938" s="66"/>
      <c r="AL1938" s="66"/>
      <c r="AM1938" s="66"/>
      <c r="AN1938" s="66"/>
      <c r="AO1938" s="66"/>
      <c r="AP1938" s="66"/>
      <c r="AQ1938" s="66"/>
      <c r="AR1938" s="66"/>
      <c r="AS1938" s="66"/>
      <c r="AT1938" s="66"/>
      <c r="AU1938" s="66"/>
      <c r="AV1938" s="66"/>
      <c r="AW1938" s="66"/>
      <c r="AX1938" s="66"/>
      <c r="AY1938" s="66"/>
      <c r="AZ1938" s="67"/>
    </row>
    <row r="1939" spans="1:52" s="64" customFormat="1" ht="26.1" customHeight="1" x14ac:dyDescent="0.2">
      <c r="A1939" s="1">
        <v>1932</v>
      </c>
      <c r="B1939" s="67" t="s">
        <v>6807</v>
      </c>
      <c r="C1939" s="64" t="s">
        <v>6808</v>
      </c>
      <c r="D1939" s="64" t="s">
        <v>438</v>
      </c>
      <c r="E1939" s="64" t="s">
        <v>6819</v>
      </c>
      <c r="G1939" s="64" t="s">
        <v>169</v>
      </c>
      <c r="H1939" s="65"/>
      <c r="J1939" s="65">
        <v>4283244</v>
      </c>
      <c r="K1939" s="64">
        <v>3</v>
      </c>
      <c r="L1939" s="65">
        <v>4283244</v>
      </c>
      <c r="M1939" s="64">
        <v>3</v>
      </c>
      <c r="N1939" s="65">
        <v>4283244</v>
      </c>
      <c r="O1939" s="64">
        <v>3</v>
      </c>
      <c r="P1939" s="65">
        <v>4283244</v>
      </c>
      <c r="Q1939" s="64">
        <v>3</v>
      </c>
      <c r="R1939" s="9">
        <f t="shared" si="45"/>
        <v>17132976</v>
      </c>
      <c r="S1939" s="63">
        <f t="shared" si="45"/>
        <v>12</v>
      </c>
      <c r="T1939" s="64" t="s">
        <v>6781</v>
      </c>
      <c r="U1939" s="64" t="s">
        <v>237</v>
      </c>
      <c r="V1939" s="64" t="s">
        <v>6810</v>
      </c>
      <c r="W1939" s="66"/>
      <c r="X1939" s="66"/>
      <c r="Y1939" s="66"/>
      <c r="Z1939" s="66"/>
      <c r="AA1939" s="66"/>
      <c r="AB1939" s="66"/>
      <c r="AC1939" s="66"/>
      <c r="AD1939" s="66"/>
      <c r="AE1939" s="66"/>
      <c r="AF1939" s="66"/>
      <c r="AG1939" s="66"/>
      <c r="AH1939" s="66"/>
      <c r="AI1939" s="66"/>
      <c r="AJ1939" s="66"/>
      <c r="AK1939" s="66"/>
      <c r="AL1939" s="66"/>
      <c r="AM1939" s="66"/>
      <c r="AN1939" s="66"/>
      <c r="AO1939" s="66"/>
      <c r="AP1939" s="66"/>
      <c r="AQ1939" s="66"/>
      <c r="AR1939" s="66"/>
      <c r="AS1939" s="66"/>
      <c r="AT1939" s="66"/>
      <c r="AU1939" s="66"/>
      <c r="AV1939" s="66"/>
      <c r="AW1939" s="66"/>
      <c r="AX1939" s="66"/>
      <c r="AY1939" s="66"/>
      <c r="AZ1939" s="67"/>
    </row>
    <row r="1940" spans="1:52" s="64" customFormat="1" ht="49.5" customHeight="1" x14ac:dyDescent="0.2">
      <c r="A1940" s="1">
        <v>1933</v>
      </c>
      <c r="B1940" s="67" t="s">
        <v>273</v>
      </c>
      <c r="C1940" s="64" t="s">
        <v>6820</v>
      </c>
      <c r="D1940" s="64" t="s">
        <v>6821</v>
      </c>
      <c r="E1940" s="64" t="s">
        <v>6822</v>
      </c>
      <c r="G1940" s="64" t="s">
        <v>169</v>
      </c>
      <c r="H1940" s="65"/>
      <c r="J1940" s="65">
        <v>1579820</v>
      </c>
      <c r="K1940" s="64">
        <v>43</v>
      </c>
      <c r="L1940" s="65">
        <v>1579820</v>
      </c>
      <c r="M1940" s="64">
        <v>43</v>
      </c>
      <c r="N1940" s="65">
        <v>1579820</v>
      </c>
      <c r="O1940" s="64">
        <v>43</v>
      </c>
      <c r="P1940" s="65">
        <v>1579820</v>
      </c>
      <c r="Q1940" s="64">
        <v>43</v>
      </c>
      <c r="R1940" s="9">
        <f t="shared" si="45"/>
        <v>6319280</v>
      </c>
      <c r="S1940" s="63">
        <f t="shared" si="45"/>
        <v>172</v>
      </c>
      <c r="T1940" s="64" t="s">
        <v>6781</v>
      </c>
      <c r="U1940" s="64" t="s">
        <v>24</v>
      </c>
      <c r="V1940" s="64" t="s">
        <v>6823</v>
      </c>
      <c r="W1940" s="66"/>
      <c r="X1940" s="66"/>
      <c r="Y1940" s="66"/>
      <c r="Z1940" s="66"/>
      <c r="AA1940" s="66"/>
      <c r="AB1940" s="66"/>
      <c r="AC1940" s="66"/>
      <c r="AD1940" s="66"/>
      <c r="AE1940" s="66"/>
      <c r="AF1940" s="66"/>
      <c r="AG1940" s="66"/>
      <c r="AH1940" s="66"/>
      <c r="AI1940" s="66"/>
      <c r="AJ1940" s="66"/>
      <c r="AK1940" s="66"/>
      <c r="AL1940" s="66"/>
      <c r="AM1940" s="66"/>
      <c r="AN1940" s="66"/>
      <c r="AO1940" s="66"/>
      <c r="AP1940" s="66"/>
      <c r="AQ1940" s="66"/>
      <c r="AR1940" s="66"/>
      <c r="AS1940" s="66"/>
      <c r="AT1940" s="66"/>
      <c r="AU1940" s="66"/>
      <c r="AV1940" s="66"/>
      <c r="AW1940" s="66"/>
      <c r="AX1940" s="66"/>
      <c r="AY1940" s="66"/>
      <c r="AZ1940" s="67"/>
    </row>
    <row r="1941" spans="1:52" s="64" customFormat="1" ht="26.1" customHeight="1" x14ac:dyDescent="0.2">
      <c r="A1941" s="1">
        <v>1934</v>
      </c>
      <c r="B1941" s="67" t="s">
        <v>441</v>
      </c>
      <c r="C1941" s="64" t="s">
        <v>6824</v>
      </c>
      <c r="D1941" s="64" t="s">
        <v>2932</v>
      </c>
      <c r="E1941" s="64" t="s">
        <v>6825</v>
      </c>
      <c r="G1941" s="64" t="s">
        <v>169</v>
      </c>
      <c r="H1941" s="65"/>
      <c r="J1941" s="65">
        <v>1485457.3800000001</v>
      </c>
      <c r="K1941" s="64">
        <v>99</v>
      </c>
      <c r="L1941" s="65">
        <v>1485457.3800000001</v>
      </c>
      <c r="M1941" s="64">
        <v>99</v>
      </c>
      <c r="N1941" s="65">
        <v>1485457.3800000001</v>
      </c>
      <c r="O1941" s="64">
        <v>99</v>
      </c>
      <c r="P1941" s="65">
        <v>1485457.3800000001</v>
      </c>
      <c r="Q1941" s="64">
        <v>99</v>
      </c>
      <c r="R1941" s="9">
        <f t="shared" si="45"/>
        <v>5941829.5200000005</v>
      </c>
      <c r="S1941" s="63">
        <f t="shared" si="45"/>
        <v>396</v>
      </c>
      <c r="T1941" s="64" t="s">
        <v>6781</v>
      </c>
      <c r="U1941" s="64" t="s">
        <v>24</v>
      </c>
      <c r="V1941" s="64" t="s">
        <v>6826</v>
      </c>
      <c r="W1941" s="66"/>
      <c r="X1941" s="66"/>
      <c r="Y1941" s="66"/>
      <c r="Z1941" s="66"/>
      <c r="AA1941" s="66"/>
      <c r="AB1941" s="66"/>
      <c r="AC1941" s="66"/>
      <c r="AD1941" s="66"/>
      <c r="AE1941" s="66"/>
      <c r="AF1941" s="66"/>
      <c r="AG1941" s="66"/>
      <c r="AH1941" s="66"/>
      <c r="AI1941" s="66"/>
      <c r="AJ1941" s="66"/>
      <c r="AK1941" s="66"/>
      <c r="AL1941" s="66"/>
      <c r="AM1941" s="66"/>
      <c r="AN1941" s="66"/>
      <c r="AO1941" s="66"/>
      <c r="AP1941" s="66"/>
      <c r="AQ1941" s="66"/>
      <c r="AR1941" s="66"/>
      <c r="AS1941" s="66"/>
      <c r="AT1941" s="66"/>
      <c r="AU1941" s="66"/>
      <c r="AV1941" s="66"/>
      <c r="AW1941" s="66"/>
      <c r="AX1941" s="66"/>
      <c r="AY1941" s="66"/>
      <c r="AZ1941" s="67"/>
    </row>
    <row r="1942" spans="1:52" s="64" customFormat="1" ht="26.1" customHeight="1" x14ac:dyDescent="0.2">
      <c r="A1942" s="1">
        <v>1935</v>
      </c>
      <c r="B1942" s="67" t="s">
        <v>265</v>
      </c>
      <c r="C1942" s="64" t="s">
        <v>6827</v>
      </c>
      <c r="D1942" s="64" t="s">
        <v>6828</v>
      </c>
      <c r="E1942" s="64" t="s">
        <v>6829</v>
      </c>
      <c r="G1942" s="64" t="s">
        <v>169</v>
      </c>
      <c r="H1942" s="65"/>
      <c r="J1942" s="65">
        <v>541824</v>
      </c>
      <c r="K1942" s="64">
        <v>166</v>
      </c>
      <c r="L1942" s="65">
        <v>541824</v>
      </c>
      <c r="M1942" s="64">
        <v>166</v>
      </c>
      <c r="N1942" s="65">
        <v>541824</v>
      </c>
      <c r="O1942" s="64">
        <v>166</v>
      </c>
      <c r="P1942" s="65">
        <v>541824</v>
      </c>
      <c r="Q1942" s="64">
        <v>166</v>
      </c>
      <c r="R1942" s="9">
        <f t="shared" si="45"/>
        <v>2167296</v>
      </c>
      <c r="S1942" s="63">
        <f t="shared" si="45"/>
        <v>664</v>
      </c>
      <c r="T1942" s="64" t="s">
        <v>6781</v>
      </c>
      <c r="U1942" s="64" t="s">
        <v>19</v>
      </c>
      <c r="V1942" s="64" t="s">
        <v>6830</v>
      </c>
      <c r="W1942" s="66"/>
      <c r="X1942" s="66"/>
      <c r="Y1942" s="66"/>
      <c r="Z1942" s="66"/>
      <c r="AA1942" s="66"/>
      <c r="AB1942" s="66"/>
      <c r="AC1942" s="66"/>
      <c r="AD1942" s="66"/>
      <c r="AE1942" s="66"/>
      <c r="AF1942" s="66"/>
      <c r="AG1942" s="66"/>
      <c r="AH1942" s="66"/>
      <c r="AI1942" s="66"/>
      <c r="AJ1942" s="66"/>
      <c r="AK1942" s="66"/>
      <c r="AL1942" s="66"/>
      <c r="AM1942" s="66"/>
      <c r="AN1942" s="66"/>
      <c r="AO1942" s="66"/>
      <c r="AP1942" s="66"/>
      <c r="AQ1942" s="66"/>
      <c r="AR1942" s="66"/>
      <c r="AS1942" s="66"/>
      <c r="AT1942" s="66"/>
      <c r="AU1942" s="66"/>
      <c r="AV1942" s="66"/>
      <c r="AW1942" s="66"/>
      <c r="AX1942" s="66"/>
      <c r="AY1942" s="66"/>
      <c r="AZ1942" s="67"/>
    </row>
    <row r="1943" spans="1:52" s="64" customFormat="1" ht="26.1" customHeight="1" x14ac:dyDescent="0.2">
      <c r="A1943" s="1">
        <v>1936</v>
      </c>
      <c r="B1943" s="67" t="s">
        <v>266</v>
      </c>
      <c r="C1943" s="64" t="s">
        <v>6831</v>
      </c>
      <c r="D1943" s="64" t="s">
        <v>6832</v>
      </c>
      <c r="E1943" s="64" t="s">
        <v>6833</v>
      </c>
      <c r="G1943" s="64" t="s">
        <v>169</v>
      </c>
      <c r="H1943" s="65"/>
      <c r="J1943" s="65">
        <v>688750</v>
      </c>
      <c r="K1943" s="64">
        <v>19</v>
      </c>
      <c r="L1943" s="65">
        <v>688750</v>
      </c>
      <c r="M1943" s="64">
        <v>19</v>
      </c>
      <c r="N1943" s="65">
        <v>688750</v>
      </c>
      <c r="O1943" s="64">
        <v>19</v>
      </c>
      <c r="P1943" s="65">
        <v>688750</v>
      </c>
      <c r="Q1943" s="64">
        <v>19</v>
      </c>
      <c r="R1943" s="9">
        <f t="shared" si="45"/>
        <v>2755000</v>
      </c>
      <c r="S1943" s="63">
        <f t="shared" si="45"/>
        <v>76</v>
      </c>
      <c r="T1943" s="64" t="s">
        <v>6781</v>
      </c>
      <c r="U1943" s="64" t="s">
        <v>19</v>
      </c>
      <c r="V1943" s="64" t="s">
        <v>6830</v>
      </c>
      <c r="W1943" s="66"/>
      <c r="X1943" s="66"/>
      <c r="Y1943" s="66"/>
      <c r="Z1943" s="66"/>
      <c r="AA1943" s="66"/>
      <c r="AB1943" s="66"/>
      <c r="AC1943" s="66"/>
      <c r="AD1943" s="66"/>
      <c r="AE1943" s="66"/>
      <c r="AF1943" s="66"/>
      <c r="AG1943" s="66"/>
      <c r="AH1943" s="66"/>
      <c r="AI1943" s="66"/>
      <c r="AJ1943" s="66"/>
      <c r="AK1943" s="66"/>
      <c r="AL1943" s="66"/>
      <c r="AM1943" s="66"/>
      <c r="AN1943" s="66"/>
      <c r="AO1943" s="66"/>
      <c r="AP1943" s="66"/>
      <c r="AQ1943" s="66"/>
      <c r="AR1943" s="66"/>
      <c r="AS1943" s="66"/>
      <c r="AT1943" s="66"/>
      <c r="AU1943" s="66"/>
      <c r="AV1943" s="66"/>
      <c r="AW1943" s="66"/>
      <c r="AX1943" s="66"/>
      <c r="AY1943" s="66"/>
      <c r="AZ1943" s="67"/>
    </row>
    <row r="1944" spans="1:52" s="64" customFormat="1" ht="26.1" customHeight="1" x14ac:dyDescent="0.2">
      <c r="A1944" s="1">
        <v>1937</v>
      </c>
      <c r="B1944" s="67" t="s">
        <v>266</v>
      </c>
      <c r="C1944" s="64" t="s">
        <v>6831</v>
      </c>
      <c r="D1944" s="64" t="s">
        <v>6832</v>
      </c>
      <c r="E1944" s="64" t="s">
        <v>6834</v>
      </c>
      <c r="G1944" s="64" t="s">
        <v>169</v>
      </c>
      <c r="H1944" s="65"/>
      <c r="J1944" s="65">
        <v>1291071.3</v>
      </c>
      <c r="K1944" s="64">
        <v>30</v>
      </c>
      <c r="L1944" s="65">
        <v>1291071.3</v>
      </c>
      <c r="M1944" s="64">
        <v>30</v>
      </c>
      <c r="N1944" s="65">
        <v>1291071.3</v>
      </c>
      <c r="O1944" s="64">
        <v>30</v>
      </c>
      <c r="P1944" s="65">
        <v>1291071.3</v>
      </c>
      <c r="Q1944" s="64">
        <v>30</v>
      </c>
      <c r="R1944" s="9">
        <f t="shared" si="45"/>
        <v>5164285.2</v>
      </c>
      <c r="S1944" s="63">
        <f t="shared" si="45"/>
        <v>120</v>
      </c>
      <c r="T1944" s="64" t="s">
        <v>6781</v>
      </c>
      <c r="U1944" s="64" t="s">
        <v>19</v>
      </c>
      <c r="V1944" s="64" t="s">
        <v>6830</v>
      </c>
      <c r="W1944" s="66"/>
      <c r="X1944" s="66"/>
      <c r="Y1944" s="66"/>
      <c r="Z1944" s="66"/>
      <c r="AA1944" s="66"/>
      <c r="AB1944" s="66"/>
      <c r="AC1944" s="66"/>
      <c r="AD1944" s="66"/>
      <c r="AE1944" s="66"/>
      <c r="AF1944" s="66"/>
      <c r="AG1944" s="66"/>
      <c r="AH1944" s="66"/>
      <c r="AI1944" s="66"/>
      <c r="AJ1944" s="66"/>
      <c r="AK1944" s="66"/>
      <c r="AL1944" s="66"/>
      <c r="AM1944" s="66"/>
      <c r="AN1944" s="66"/>
      <c r="AO1944" s="66"/>
      <c r="AP1944" s="66"/>
      <c r="AQ1944" s="66"/>
      <c r="AR1944" s="66"/>
      <c r="AS1944" s="66"/>
      <c r="AT1944" s="66"/>
      <c r="AU1944" s="66"/>
      <c r="AV1944" s="66"/>
      <c r="AW1944" s="66"/>
      <c r="AX1944" s="66"/>
      <c r="AY1944" s="66"/>
      <c r="AZ1944" s="67"/>
    </row>
    <row r="1945" spans="1:52" s="64" customFormat="1" ht="42.75" customHeight="1" x14ac:dyDescent="0.2">
      <c r="A1945" s="1">
        <v>1938</v>
      </c>
      <c r="B1945" s="67" t="s">
        <v>6835</v>
      </c>
      <c r="C1945" s="64" t="s">
        <v>6836</v>
      </c>
      <c r="D1945" s="64" t="s">
        <v>60</v>
      </c>
      <c r="E1945" s="64" t="s">
        <v>6837</v>
      </c>
      <c r="G1945" s="64" t="s">
        <v>169</v>
      </c>
      <c r="H1945" s="65"/>
      <c r="J1945" s="65">
        <v>2274358.7999999998</v>
      </c>
      <c r="K1945" s="64">
        <v>4</v>
      </c>
      <c r="L1945" s="65">
        <v>2274358.7999999998</v>
      </c>
      <c r="M1945" s="64">
        <v>4</v>
      </c>
      <c r="N1945" s="65">
        <v>2274358.7999999998</v>
      </c>
      <c r="O1945" s="64">
        <v>4</v>
      </c>
      <c r="P1945" s="65">
        <v>2274358.7999999998</v>
      </c>
      <c r="Q1945" s="64">
        <v>4</v>
      </c>
      <c r="R1945" s="9">
        <f t="shared" si="45"/>
        <v>9097435.1999999993</v>
      </c>
      <c r="S1945" s="63">
        <f t="shared" si="45"/>
        <v>16</v>
      </c>
      <c r="T1945" s="64" t="s">
        <v>6781</v>
      </c>
      <c r="U1945" s="64" t="s">
        <v>19</v>
      </c>
      <c r="V1945" s="64" t="s">
        <v>6838</v>
      </c>
      <c r="W1945" s="66"/>
      <c r="X1945" s="66"/>
      <c r="Y1945" s="66"/>
      <c r="Z1945" s="66"/>
      <c r="AA1945" s="66"/>
      <c r="AB1945" s="66"/>
      <c r="AC1945" s="66"/>
      <c r="AD1945" s="66"/>
      <c r="AE1945" s="66"/>
      <c r="AF1945" s="66"/>
      <c r="AG1945" s="66"/>
      <c r="AH1945" s="66"/>
      <c r="AI1945" s="66"/>
      <c r="AJ1945" s="66"/>
      <c r="AK1945" s="66"/>
      <c r="AL1945" s="66"/>
      <c r="AM1945" s="66"/>
      <c r="AN1945" s="66"/>
      <c r="AO1945" s="66"/>
      <c r="AP1945" s="66"/>
      <c r="AQ1945" s="66"/>
      <c r="AR1945" s="66"/>
      <c r="AS1945" s="66"/>
      <c r="AT1945" s="66"/>
      <c r="AU1945" s="66"/>
      <c r="AV1945" s="66"/>
      <c r="AW1945" s="66"/>
      <c r="AX1945" s="66"/>
      <c r="AY1945" s="66"/>
      <c r="AZ1945" s="67"/>
    </row>
    <row r="1946" spans="1:52" s="64" customFormat="1" ht="34.5" customHeight="1" x14ac:dyDescent="0.2">
      <c r="A1946" s="1">
        <v>1939</v>
      </c>
      <c r="B1946" s="67" t="s">
        <v>6839</v>
      </c>
      <c r="C1946" s="64" t="s">
        <v>6840</v>
      </c>
      <c r="D1946" s="64" t="s">
        <v>299</v>
      </c>
      <c r="E1946" s="64" t="s">
        <v>6841</v>
      </c>
      <c r="G1946" s="64" t="s">
        <v>169</v>
      </c>
      <c r="H1946" s="65"/>
      <c r="J1946" s="65">
        <v>1451995</v>
      </c>
      <c r="K1946" s="64">
        <v>20</v>
      </c>
      <c r="L1946" s="65">
        <v>1451995</v>
      </c>
      <c r="M1946" s="64">
        <v>20</v>
      </c>
      <c r="N1946" s="65">
        <v>1451995</v>
      </c>
      <c r="O1946" s="64">
        <v>20</v>
      </c>
      <c r="P1946" s="65">
        <v>1451995</v>
      </c>
      <c r="Q1946" s="64">
        <v>20</v>
      </c>
      <c r="R1946" s="9">
        <f t="shared" si="45"/>
        <v>5807980</v>
      </c>
      <c r="S1946" s="63">
        <f t="shared" si="45"/>
        <v>80</v>
      </c>
      <c r="T1946" s="64" t="s">
        <v>6781</v>
      </c>
      <c r="U1946" s="64" t="s">
        <v>24</v>
      </c>
      <c r="V1946" s="64" t="s">
        <v>6842</v>
      </c>
      <c r="W1946" s="66"/>
      <c r="X1946" s="66"/>
      <c r="Y1946" s="66"/>
      <c r="Z1946" s="66"/>
      <c r="AA1946" s="66"/>
      <c r="AB1946" s="66"/>
      <c r="AC1946" s="66"/>
      <c r="AD1946" s="66"/>
      <c r="AE1946" s="66"/>
      <c r="AF1946" s="66"/>
      <c r="AG1946" s="66"/>
      <c r="AH1946" s="66"/>
      <c r="AI1946" s="66"/>
      <c r="AJ1946" s="66"/>
      <c r="AK1946" s="66"/>
      <c r="AL1946" s="66"/>
      <c r="AM1946" s="66"/>
      <c r="AN1946" s="66"/>
      <c r="AO1946" s="66"/>
      <c r="AP1946" s="66"/>
      <c r="AQ1946" s="66"/>
      <c r="AR1946" s="66"/>
      <c r="AS1946" s="66"/>
      <c r="AT1946" s="66"/>
      <c r="AU1946" s="66"/>
      <c r="AV1946" s="66"/>
      <c r="AW1946" s="66"/>
      <c r="AX1946" s="66"/>
      <c r="AY1946" s="66"/>
      <c r="AZ1946" s="67"/>
    </row>
    <row r="1947" spans="1:52" s="64" customFormat="1" ht="42.75" customHeight="1" x14ac:dyDescent="0.2">
      <c r="A1947" s="1">
        <v>1940</v>
      </c>
      <c r="B1947" s="67" t="s">
        <v>6843</v>
      </c>
      <c r="C1947" s="64" t="s">
        <v>6844</v>
      </c>
      <c r="D1947" s="64" t="s">
        <v>299</v>
      </c>
      <c r="E1947" s="64" t="s">
        <v>6845</v>
      </c>
      <c r="G1947" s="64" t="s">
        <v>169</v>
      </c>
      <c r="H1947" s="65"/>
      <c r="J1947" s="65">
        <v>5152668.09</v>
      </c>
      <c r="K1947" s="64">
        <v>213</v>
      </c>
      <c r="L1947" s="65">
        <v>5152668.09</v>
      </c>
      <c r="M1947" s="64">
        <v>213</v>
      </c>
      <c r="N1947" s="65">
        <v>5152668.09</v>
      </c>
      <c r="O1947" s="64">
        <v>213</v>
      </c>
      <c r="P1947" s="65">
        <v>5152668.09</v>
      </c>
      <c r="Q1947" s="64">
        <v>213</v>
      </c>
      <c r="R1947" s="9">
        <f t="shared" si="45"/>
        <v>20610672.359999999</v>
      </c>
      <c r="S1947" s="63">
        <f t="shared" si="45"/>
        <v>852</v>
      </c>
      <c r="T1947" s="64" t="s">
        <v>6781</v>
      </c>
      <c r="U1947" s="64" t="s">
        <v>47</v>
      </c>
      <c r="V1947" s="64" t="s">
        <v>6846</v>
      </c>
      <c r="W1947" s="66"/>
      <c r="X1947" s="66"/>
      <c r="Y1947" s="66"/>
      <c r="Z1947" s="66"/>
      <c r="AA1947" s="66"/>
      <c r="AB1947" s="66"/>
      <c r="AC1947" s="66"/>
      <c r="AD1947" s="66"/>
      <c r="AE1947" s="66"/>
      <c r="AF1947" s="66"/>
      <c r="AG1947" s="66"/>
      <c r="AH1947" s="66"/>
      <c r="AI1947" s="66"/>
      <c r="AJ1947" s="66"/>
      <c r="AK1947" s="66"/>
      <c r="AL1947" s="66"/>
      <c r="AM1947" s="66"/>
      <c r="AN1947" s="66"/>
      <c r="AO1947" s="66"/>
      <c r="AP1947" s="66"/>
      <c r="AQ1947" s="66"/>
      <c r="AR1947" s="66"/>
      <c r="AS1947" s="66"/>
      <c r="AT1947" s="66"/>
      <c r="AU1947" s="66"/>
      <c r="AV1947" s="66"/>
      <c r="AW1947" s="66"/>
      <c r="AX1947" s="66"/>
      <c r="AY1947" s="66"/>
      <c r="AZ1947" s="67"/>
    </row>
    <row r="1948" spans="1:52" s="64" customFormat="1" ht="26.1" customHeight="1" x14ac:dyDescent="0.2">
      <c r="A1948" s="1">
        <v>1941</v>
      </c>
      <c r="B1948" s="67" t="s">
        <v>312</v>
      </c>
      <c r="C1948" s="64" t="s">
        <v>6847</v>
      </c>
      <c r="D1948" s="64" t="s">
        <v>299</v>
      </c>
      <c r="E1948" s="64" t="s">
        <v>6848</v>
      </c>
      <c r="G1948" s="64" t="s">
        <v>169</v>
      </c>
      <c r="H1948" s="65"/>
      <c r="J1948" s="65">
        <v>1453144</v>
      </c>
      <c r="K1948" s="64">
        <v>49</v>
      </c>
      <c r="L1948" s="65">
        <v>1453144</v>
      </c>
      <c r="M1948" s="64">
        <v>49</v>
      </c>
      <c r="N1948" s="65">
        <v>1453144</v>
      </c>
      <c r="O1948" s="64">
        <v>49</v>
      </c>
      <c r="P1948" s="65">
        <v>1453144</v>
      </c>
      <c r="Q1948" s="64">
        <v>49</v>
      </c>
      <c r="R1948" s="9">
        <f t="shared" si="45"/>
        <v>5812576</v>
      </c>
      <c r="S1948" s="63">
        <f t="shared" si="45"/>
        <v>196</v>
      </c>
      <c r="T1948" s="64" t="s">
        <v>6781</v>
      </c>
      <c r="U1948" s="64" t="s">
        <v>24</v>
      </c>
      <c r="V1948" s="64" t="s">
        <v>6842</v>
      </c>
      <c r="W1948" s="66"/>
      <c r="X1948" s="66"/>
      <c r="Y1948" s="66"/>
      <c r="Z1948" s="66"/>
      <c r="AA1948" s="66"/>
      <c r="AB1948" s="66"/>
      <c r="AC1948" s="66"/>
      <c r="AD1948" s="66"/>
      <c r="AE1948" s="66"/>
      <c r="AF1948" s="66"/>
      <c r="AG1948" s="66"/>
      <c r="AH1948" s="66"/>
      <c r="AI1948" s="66"/>
      <c r="AJ1948" s="66"/>
      <c r="AK1948" s="66"/>
      <c r="AL1948" s="66"/>
      <c r="AM1948" s="66"/>
      <c r="AN1948" s="66"/>
      <c r="AO1948" s="66"/>
      <c r="AP1948" s="66"/>
      <c r="AQ1948" s="66"/>
      <c r="AR1948" s="66"/>
      <c r="AS1948" s="66"/>
      <c r="AT1948" s="66"/>
      <c r="AU1948" s="66"/>
      <c r="AV1948" s="66"/>
      <c r="AW1948" s="66"/>
      <c r="AX1948" s="66"/>
      <c r="AY1948" s="66"/>
      <c r="AZ1948" s="67"/>
    </row>
    <row r="1949" spans="1:52" s="64" customFormat="1" ht="26.1" customHeight="1" x14ac:dyDescent="0.2">
      <c r="A1949" s="1">
        <v>1942</v>
      </c>
      <c r="B1949" s="67" t="s">
        <v>6849</v>
      </c>
      <c r="C1949" s="64" t="s">
        <v>6850</v>
      </c>
      <c r="D1949" s="64" t="s">
        <v>299</v>
      </c>
      <c r="E1949" s="64" t="s">
        <v>6851</v>
      </c>
      <c r="G1949" s="64" t="s">
        <v>169</v>
      </c>
      <c r="H1949" s="65"/>
      <c r="J1949" s="65">
        <v>1837500</v>
      </c>
      <c r="K1949" s="64">
        <v>40</v>
      </c>
      <c r="L1949" s="65">
        <v>1837500</v>
      </c>
      <c r="M1949" s="64">
        <v>40</v>
      </c>
      <c r="N1949" s="65">
        <v>1837500</v>
      </c>
      <c r="O1949" s="64">
        <v>40</v>
      </c>
      <c r="P1949" s="65">
        <v>1837500</v>
      </c>
      <c r="Q1949" s="64">
        <v>40</v>
      </c>
      <c r="R1949" s="9">
        <f t="shared" si="45"/>
        <v>7350000</v>
      </c>
      <c r="S1949" s="63">
        <f t="shared" si="45"/>
        <v>160</v>
      </c>
      <c r="T1949" s="64" t="s">
        <v>6781</v>
      </c>
      <c r="U1949" s="64" t="s">
        <v>24</v>
      </c>
      <c r="V1949" s="64" t="s">
        <v>6852</v>
      </c>
      <c r="W1949" s="66"/>
      <c r="X1949" s="66"/>
      <c r="Y1949" s="66"/>
      <c r="Z1949" s="66"/>
      <c r="AA1949" s="66"/>
      <c r="AB1949" s="66"/>
      <c r="AC1949" s="66"/>
      <c r="AD1949" s="66"/>
      <c r="AE1949" s="66"/>
      <c r="AF1949" s="66"/>
      <c r="AG1949" s="66"/>
      <c r="AH1949" s="66"/>
      <c r="AI1949" s="66"/>
      <c r="AJ1949" s="66"/>
      <c r="AK1949" s="66"/>
      <c r="AL1949" s="66"/>
      <c r="AM1949" s="66"/>
      <c r="AN1949" s="66"/>
      <c r="AO1949" s="66"/>
      <c r="AP1949" s="66"/>
      <c r="AQ1949" s="66"/>
      <c r="AR1949" s="66"/>
      <c r="AS1949" s="66"/>
      <c r="AT1949" s="66"/>
      <c r="AU1949" s="66"/>
      <c r="AV1949" s="66"/>
      <c r="AW1949" s="66"/>
      <c r="AX1949" s="66"/>
      <c r="AY1949" s="66"/>
      <c r="AZ1949" s="67"/>
    </row>
    <row r="1950" spans="1:52" s="64" customFormat="1" ht="26.1" customHeight="1" x14ac:dyDescent="0.2">
      <c r="A1950" s="1">
        <v>1943</v>
      </c>
      <c r="B1950" s="67" t="s">
        <v>6807</v>
      </c>
      <c r="C1950" s="64" t="s">
        <v>6808</v>
      </c>
      <c r="D1950" s="64" t="s">
        <v>438</v>
      </c>
      <c r="E1950" s="64" t="s">
        <v>6853</v>
      </c>
      <c r="G1950" s="64" t="s">
        <v>169</v>
      </c>
      <c r="H1950" s="65"/>
      <c r="J1950" s="65">
        <v>9382578.9000000004</v>
      </c>
      <c r="K1950" s="64">
        <v>5</v>
      </c>
      <c r="L1950" s="65">
        <v>9382578.9000000004</v>
      </c>
      <c r="M1950" s="64">
        <v>5</v>
      </c>
      <c r="N1950" s="65">
        <v>9382578.9000000004</v>
      </c>
      <c r="O1950" s="64">
        <v>5</v>
      </c>
      <c r="P1950" s="65">
        <v>9382578.9000000004</v>
      </c>
      <c r="Q1950" s="64">
        <v>5</v>
      </c>
      <c r="R1950" s="9">
        <f t="shared" si="45"/>
        <v>37530315.600000001</v>
      </c>
      <c r="S1950" s="63">
        <f t="shared" si="45"/>
        <v>20</v>
      </c>
      <c r="T1950" s="64" t="s">
        <v>6781</v>
      </c>
      <c r="U1950" s="64" t="s">
        <v>237</v>
      </c>
      <c r="V1950" s="64" t="s">
        <v>6810</v>
      </c>
      <c r="W1950" s="66"/>
      <c r="X1950" s="66"/>
      <c r="Y1950" s="66"/>
      <c r="Z1950" s="66"/>
      <c r="AA1950" s="66"/>
      <c r="AB1950" s="66"/>
      <c r="AC1950" s="66"/>
      <c r="AD1950" s="66"/>
      <c r="AE1950" s="66"/>
      <c r="AF1950" s="66"/>
      <c r="AG1950" s="66"/>
      <c r="AH1950" s="66"/>
      <c r="AI1950" s="66"/>
      <c r="AJ1950" s="66"/>
      <c r="AK1950" s="66"/>
      <c r="AL1950" s="66"/>
      <c r="AM1950" s="66"/>
      <c r="AN1950" s="66"/>
      <c r="AO1950" s="66"/>
      <c r="AP1950" s="66"/>
      <c r="AQ1950" s="66"/>
      <c r="AR1950" s="66"/>
      <c r="AS1950" s="66"/>
      <c r="AT1950" s="66"/>
      <c r="AU1950" s="66"/>
      <c r="AV1950" s="66"/>
      <c r="AW1950" s="66"/>
      <c r="AX1950" s="66"/>
      <c r="AY1950" s="66"/>
      <c r="AZ1950" s="67"/>
    </row>
    <row r="1951" spans="1:52" s="64" customFormat="1" ht="39" customHeight="1" x14ac:dyDescent="0.2">
      <c r="A1951" s="1">
        <v>1944</v>
      </c>
      <c r="B1951" s="67" t="s">
        <v>6854</v>
      </c>
      <c r="C1951" s="64" t="s">
        <v>6855</v>
      </c>
      <c r="D1951" s="64" t="s">
        <v>299</v>
      </c>
      <c r="E1951" s="64" t="s">
        <v>6856</v>
      </c>
      <c r="G1951" s="64" t="s">
        <v>169</v>
      </c>
      <c r="H1951" s="65"/>
      <c r="J1951" s="65">
        <v>767281.6</v>
      </c>
      <c r="K1951" s="64">
        <v>8</v>
      </c>
      <c r="L1951" s="65">
        <v>767281.6</v>
      </c>
      <c r="M1951" s="64">
        <v>8</v>
      </c>
      <c r="N1951" s="65">
        <v>767281.6</v>
      </c>
      <c r="O1951" s="64">
        <v>8</v>
      </c>
      <c r="P1951" s="65">
        <v>767281.6</v>
      </c>
      <c r="Q1951" s="64">
        <v>8</v>
      </c>
      <c r="R1951" s="9">
        <f t="shared" si="45"/>
        <v>3069126.4</v>
      </c>
      <c r="S1951" s="63">
        <f t="shared" si="45"/>
        <v>32</v>
      </c>
      <c r="T1951" s="64" t="s">
        <v>6781</v>
      </c>
      <c r="U1951" s="64" t="s">
        <v>24</v>
      </c>
      <c r="V1951" s="64" t="s">
        <v>6842</v>
      </c>
      <c r="W1951" s="66"/>
      <c r="X1951" s="66"/>
      <c r="Y1951" s="66"/>
      <c r="Z1951" s="66"/>
      <c r="AA1951" s="66"/>
      <c r="AB1951" s="66"/>
      <c r="AC1951" s="66"/>
      <c r="AD1951" s="66"/>
      <c r="AE1951" s="66"/>
      <c r="AF1951" s="66"/>
      <c r="AG1951" s="66"/>
      <c r="AH1951" s="66"/>
      <c r="AI1951" s="66"/>
      <c r="AJ1951" s="66"/>
      <c r="AK1951" s="66"/>
      <c r="AL1951" s="66"/>
      <c r="AM1951" s="66"/>
      <c r="AN1951" s="66"/>
      <c r="AO1951" s="66"/>
      <c r="AP1951" s="66"/>
      <c r="AQ1951" s="66"/>
      <c r="AR1951" s="66"/>
      <c r="AS1951" s="66"/>
      <c r="AT1951" s="66"/>
      <c r="AU1951" s="66"/>
      <c r="AV1951" s="66"/>
      <c r="AW1951" s="66"/>
      <c r="AX1951" s="66"/>
      <c r="AY1951" s="66"/>
      <c r="AZ1951" s="67"/>
    </row>
    <row r="1952" spans="1:52" s="64" customFormat="1" ht="48" customHeight="1" x14ac:dyDescent="0.2">
      <c r="A1952" s="1">
        <v>1945</v>
      </c>
      <c r="B1952" s="67" t="s">
        <v>277</v>
      </c>
      <c r="C1952" s="64" t="s">
        <v>6857</v>
      </c>
      <c r="D1952" s="64" t="s">
        <v>6858</v>
      </c>
      <c r="E1952" s="64" t="s">
        <v>6859</v>
      </c>
      <c r="G1952" s="64" t="s">
        <v>169</v>
      </c>
      <c r="H1952" s="65"/>
      <c r="J1952" s="65">
        <v>1092884</v>
      </c>
      <c r="K1952" s="64">
        <v>13</v>
      </c>
      <c r="L1952" s="65">
        <v>1092884</v>
      </c>
      <c r="M1952" s="64">
        <v>13</v>
      </c>
      <c r="N1952" s="65">
        <v>1092884</v>
      </c>
      <c r="O1952" s="64">
        <v>13</v>
      </c>
      <c r="P1952" s="65">
        <v>1092884</v>
      </c>
      <c r="Q1952" s="64">
        <v>13</v>
      </c>
      <c r="R1952" s="9">
        <f t="shared" si="45"/>
        <v>4371536</v>
      </c>
      <c r="S1952" s="63">
        <f t="shared" si="45"/>
        <v>52</v>
      </c>
      <c r="T1952" s="64" t="s">
        <v>6781</v>
      </c>
      <c r="U1952" s="64" t="s">
        <v>237</v>
      </c>
      <c r="V1952" s="64" t="s">
        <v>6810</v>
      </c>
      <c r="W1952" s="66"/>
      <c r="X1952" s="66"/>
      <c r="Y1952" s="66"/>
      <c r="Z1952" s="66"/>
      <c r="AA1952" s="66"/>
      <c r="AB1952" s="66"/>
      <c r="AC1952" s="66"/>
      <c r="AD1952" s="66"/>
      <c r="AE1952" s="66"/>
      <c r="AF1952" s="66"/>
      <c r="AG1952" s="66"/>
      <c r="AH1952" s="66"/>
      <c r="AI1952" s="66"/>
      <c r="AJ1952" s="66"/>
      <c r="AK1952" s="66"/>
      <c r="AL1952" s="66"/>
      <c r="AM1952" s="66"/>
      <c r="AN1952" s="66"/>
      <c r="AO1952" s="66"/>
      <c r="AP1952" s="66"/>
      <c r="AQ1952" s="66"/>
      <c r="AR1952" s="66"/>
      <c r="AS1952" s="66"/>
      <c r="AT1952" s="66"/>
      <c r="AU1952" s="66"/>
      <c r="AV1952" s="66"/>
      <c r="AW1952" s="66"/>
      <c r="AX1952" s="66"/>
      <c r="AY1952" s="66"/>
      <c r="AZ1952" s="67"/>
    </row>
    <row r="1953" spans="1:52" s="64" customFormat="1" ht="26.1" customHeight="1" x14ac:dyDescent="0.2">
      <c r="A1953" s="1">
        <v>1946</v>
      </c>
      <c r="B1953" s="67" t="s">
        <v>6533</v>
      </c>
      <c r="C1953" s="64" t="s">
        <v>6534</v>
      </c>
      <c r="D1953" s="64" t="s">
        <v>299</v>
      </c>
      <c r="E1953" s="64" t="s">
        <v>6860</v>
      </c>
      <c r="G1953" s="64" t="s">
        <v>169</v>
      </c>
      <c r="H1953" s="65"/>
      <c r="J1953" s="65">
        <v>1756800</v>
      </c>
      <c r="K1953" s="64">
        <v>60</v>
      </c>
      <c r="L1953" s="65">
        <v>1756800</v>
      </c>
      <c r="M1953" s="64">
        <v>60</v>
      </c>
      <c r="N1953" s="65">
        <v>1756800</v>
      </c>
      <c r="O1953" s="64">
        <v>60</v>
      </c>
      <c r="P1953" s="65">
        <v>1756800</v>
      </c>
      <c r="Q1953" s="64">
        <v>60</v>
      </c>
      <c r="R1953" s="9">
        <f t="shared" si="45"/>
        <v>7027200</v>
      </c>
      <c r="S1953" s="63">
        <f t="shared" si="45"/>
        <v>240</v>
      </c>
      <c r="T1953" s="64" t="s">
        <v>6781</v>
      </c>
      <c r="U1953" s="64" t="s">
        <v>24</v>
      </c>
      <c r="V1953" s="64" t="s">
        <v>6861</v>
      </c>
      <c r="W1953" s="66"/>
      <c r="X1953" s="66"/>
      <c r="Y1953" s="66"/>
      <c r="Z1953" s="66"/>
      <c r="AA1953" s="66"/>
      <c r="AB1953" s="66"/>
      <c r="AC1953" s="66"/>
      <c r="AD1953" s="66"/>
      <c r="AE1953" s="66"/>
      <c r="AF1953" s="66"/>
      <c r="AG1953" s="66"/>
      <c r="AH1953" s="66"/>
      <c r="AI1953" s="66"/>
      <c r="AJ1953" s="66"/>
      <c r="AK1953" s="66"/>
      <c r="AL1953" s="66"/>
      <c r="AM1953" s="66"/>
      <c r="AN1953" s="66"/>
      <c r="AO1953" s="66"/>
      <c r="AP1953" s="66"/>
      <c r="AQ1953" s="66"/>
      <c r="AR1953" s="66"/>
      <c r="AS1953" s="66"/>
      <c r="AT1953" s="66"/>
      <c r="AU1953" s="66"/>
      <c r="AV1953" s="66"/>
      <c r="AW1953" s="66"/>
      <c r="AX1953" s="66"/>
      <c r="AY1953" s="66"/>
      <c r="AZ1953" s="67"/>
    </row>
    <row r="1954" spans="1:52" s="64" customFormat="1" ht="26.1" customHeight="1" x14ac:dyDescent="0.2">
      <c r="A1954" s="1">
        <v>1947</v>
      </c>
      <c r="B1954" s="67" t="s">
        <v>6319</v>
      </c>
      <c r="C1954" s="64" t="s">
        <v>6320</v>
      </c>
      <c r="D1954" s="64" t="s">
        <v>6321</v>
      </c>
      <c r="E1954" s="64" t="s">
        <v>6862</v>
      </c>
      <c r="G1954" s="64" t="s">
        <v>169</v>
      </c>
      <c r="H1954" s="65"/>
      <c r="J1954" s="65">
        <v>10091655</v>
      </c>
      <c r="K1954" s="64">
        <v>63</v>
      </c>
      <c r="L1954" s="65">
        <v>10091655</v>
      </c>
      <c r="M1954" s="64">
        <v>63</v>
      </c>
      <c r="N1954" s="65">
        <v>10091655</v>
      </c>
      <c r="O1954" s="64">
        <v>63</v>
      </c>
      <c r="P1954" s="65">
        <v>10091655</v>
      </c>
      <c r="Q1954" s="64">
        <v>63</v>
      </c>
      <c r="R1954" s="9">
        <f t="shared" si="45"/>
        <v>40366620</v>
      </c>
      <c r="S1954" s="63">
        <f t="shared" si="45"/>
        <v>252</v>
      </c>
      <c r="T1954" s="64" t="s">
        <v>6781</v>
      </c>
      <c r="U1954" s="64" t="s">
        <v>24</v>
      </c>
      <c r="V1954" s="64" t="s">
        <v>6863</v>
      </c>
      <c r="W1954" s="66"/>
      <c r="X1954" s="66"/>
      <c r="Y1954" s="66"/>
      <c r="Z1954" s="66"/>
      <c r="AA1954" s="66"/>
      <c r="AB1954" s="66"/>
      <c r="AC1954" s="66"/>
      <c r="AD1954" s="66"/>
      <c r="AE1954" s="66"/>
      <c r="AF1954" s="66"/>
      <c r="AG1954" s="66"/>
      <c r="AH1954" s="66"/>
      <c r="AI1954" s="66"/>
      <c r="AJ1954" s="66"/>
      <c r="AK1954" s="66"/>
      <c r="AL1954" s="66"/>
      <c r="AM1954" s="66"/>
      <c r="AN1954" s="66"/>
      <c r="AO1954" s="66"/>
      <c r="AP1954" s="66"/>
      <c r="AQ1954" s="66"/>
      <c r="AR1954" s="66"/>
      <c r="AS1954" s="66"/>
      <c r="AT1954" s="66"/>
      <c r="AU1954" s="66"/>
      <c r="AV1954" s="66"/>
      <c r="AW1954" s="66"/>
      <c r="AX1954" s="66"/>
      <c r="AY1954" s="66"/>
      <c r="AZ1954" s="67"/>
    </row>
    <row r="1955" spans="1:52" s="64" customFormat="1" ht="34.5" customHeight="1" x14ac:dyDescent="0.2">
      <c r="A1955" s="1">
        <v>1948</v>
      </c>
      <c r="B1955" s="67" t="s">
        <v>201</v>
      </c>
      <c r="C1955" s="64" t="s">
        <v>6864</v>
      </c>
      <c r="D1955" s="64" t="s">
        <v>6865</v>
      </c>
      <c r="E1955" s="64" t="s">
        <v>6866</v>
      </c>
      <c r="G1955" s="64" t="s">
        <v>169</v>
      </c>
      <c r="H1955" s="65"/>
      <c r="J1955" s="65">
        <v>2789664</v>
      </c>
      <c r="K1955" s="64">
        <v>24</v>
      </c>
      <c r="L1955" s="65">
        <v>2789664</v>
      </c>
      <c r="M1955" s="64">
        <v>24</v>
      </c>
      <c r="N1955" s="65">
        <v>2789664</v>
      </c>
      <c r="O1955" s="64">
        <v>24</v>
      </c>
      <c r="P1955" s="65">
        <v>2789664</v>
      </c>
      <c r="Q1955" s="64">
        <v>24</v>
      </c>
      <c r="R1955" s="9">
        <f t="shared" si="45"/>
        <v>11158656</v>
      </c>
      <c r="S1955" s="63">
        <f t="shared" si="45"/>
        <v>96</v>
      </c>
      <c r="T1955" s="64" t="s">
        <v>6781</v>
      </c>
      <c r="U1955" s="64" t="s">
        <v>24</v>
      </c>
      <c r="V1955" s="64" t="s">
        <v>6867</v>
      </c>
      <c r="W1955" s="66"/>
      <c r="X1955" s="66"/>
      <c r="Y1955" s="66"/>
      <c r="Z1955" s="66"/>
      <c r="AA1955" s="66"/>
      <c r="AB1955" s="66"/>
      <c r="AC1955" s="66"/>
      <c r="AD1955" s="66"/>
      <c r="AE1955" s="66"/>
      <c r="AF1955" s="66"/>
      <c r="AG1955" s="66"/>
      <c r="AH1955" s="66"/>
      <c r="AI1955" s="66"/>
      <c r="AJ1955" s="66"/>
      <c r="AK1955" s="66"/>
      <c r="AL1955" s="66"/>
      <c r="AM1955" s="66"/>
      <c r="AN1955" s="66"/>
      <c r="AO1955" s="66"/>
      <c r="AP1955" s="66"/>
      <c r="AQ1955" s="66"/>
      <c r="AR1955" s="66"/>
      <c r="AS1955" s="66"/>
      <c r="AT1955" s="66"/>
      <c r="AU1955" s="66"/>
      <c r="AV1955" s="66"/>
      <c r="AW1955" s="66"/>
      <c r="AX1955" s="66"/>
      <c r="AY1955" s="66"/>
      <c r="AZ1955" s="67"/>
    </row>
    <row r="1956" spans="1:52" s="64" customFormat="1" ht="26.1" customHeight="1" x14ac:dyDescent="0.2">
      <c r="A1956" s="1">
        <v>1949</v>
      </c>
      <c r="B1956" s="67" t="s">
        <v>6868</v>
      </c>
      <c r="C1956" s="64" t="s">
        <v>6869</v>
      </c>
      <c r="D1956" s="64" t="s">
        <v>299</v>
      </c>
      <c r="E1956" s="64" t="s">
        <v>6870</v>
      </c>
      <c r="G1956" s="64" t="s">
        <v>29</v>
      </c>
      <c r="H1956" s="65"/>
      <c r="J1956" s="65">
        <v>1892841.12</v>
      </c>
      <c r="K1956" s="64">
        <v>36</v>
      </c>
      <c r="L1956" s="65">
        <v>1892841.12</v>
      </c>
      <c r="M1956" s="64">
        <v>36</v>
      </c>
      <c r="N1956" s="65">
        <v>1892841.12</v>
      </c>
      <c r="O1956" s="64">
        <v>36</v>
      </c>
      <c r="P1956" s="65">
        <v>1892841.12</v>
      </c>
      <c r="Q1956" s="64">
        <v>36</v>
      </c>
      <c r="R1956" s="9">
        <f t="shared" si="45"/>
        <v>7571364.4800000004</v>
      </c>
      <c r="S1956" s="63">
        <f t="shared" si="45"/>
        <v>144</v>
      </c>
      <c r="T1956" s="64" t="s">
        <v>6781</v>
      </c>
      <c r="U1956" s="64" t="s">
        <v>24</v>
      </c>
      <c r="V1956" s="64" t="s">
        <v>6871</v>
      </c>
      <c r="W1956" s="66"/>
      <c r="X1956" s="66"/>
      <c r="Y1956" s="66"/>
      <c r="Z1956" s="66"/>
      <c r="AA1956" s="66"/>
      <c r="AB1956" s="66"/>
      <c r="AC1956" s="66"/>
      <c r="AD1956" s="66"/>
      <c r="AE1956" s="66"/>
      <c r="AF1956" s="66"/>
      <c r="AG1956" s="66"/>
      <c r="AH1956" s="66"/>
      <c r="AI1956" s="66"/>
      <c r="AJ1956" s="66"/>
      <c r="AK1956" s="66"/>
      <c r="AL1956" s="66"/>
      <c r="AM1956" s="66"/>
      <c r="AN1956" s="66"/>
      <c r="AO1956" s="66"/>
      <c r="AP1956" s="66"/>
      <c r="AQ1956" s="66"/>
      <c r="AR1956" s="66"/>
      <c r="AS1956" s="66"/>
      <c r="AT1956" s="66"/>
      <c r="AU1956" s="66"/>
      <c r="AV1956" s="66"/>
      <c r="AW1956" s="66"/>
      <c r="AX1956" s="66"/>
      <c r="AY1956" s="66"/>
      <c r="AZ1956" s="67"/>
    </row>
    <row r="1957" spans="1:52" s="64" customFormat="1" ht="60.75" customHeight="1" x14ac:dyDescent="0.2">
      <c r="A1957" s="1">
        <v>1950</v>
      </c>
      <c r="B1957" s="67" t="s">
        <v>191</v>
      </c>
      <c r="C1957" s="64" t="s">
        <v>6872</v>
      </c>
      <c r="D1957" s="64" t="s">
        <v>299</v>
      </c>
      <c r="E1957" s="64" t="s">
        <v>6873</v>
      </c>
      <c r="G1957" s="64" t="s">
        <v>169</v>
      </c>
      <c r="H1957" s="65"/>
      <c r="J1957" s="65">
        <v>9288172.7999999989</v>
      </c>
      <c r="K1957" s="64">
        <v>46</v>
      </c>
      <c r="L1957" s="65">
        <v>9288172.7999999989</v>
      </c>
      <c r="M1957" s="64">
        <v>46</v>
      </c>
      <c r="N1957" s="65">
        <v>9288172.7999999989</v>
      </c>
      <c r="O1957" s="64">
        <v>46</v>
      </c>
      <c r="P1957" s="65">
        <v>9288172.7999999989</v>
      </c>
      <c r="Q1957" s="64">
        <v>46</v>
      </c>
      <c r="R1957" s="9">
        <f t="shared" si="45"/>
        <v>37152691.199999996</v>
      </c>
      <c r="S1957" s="63">
        <f t="shared" si="45"/>
        <v>184</v>
      </c>
      <c r="T1957" s="64" t="s">
        <v>6781</v>
      </c>
      <c r="U1957" s="64" t="s">
        <v>24</v>
      </c>
      <c r="V1957" s="64" t="s">
        <v>6874</v>
      </c>
      <c r="W1957" s="66"/>
      <c r="X1957" s="66"/>
      <c r="Y1957" s="66"/>
      <c r="Z1957" s="66"/>
      <c r="AA1957" s="66"/>
      <c r="AB1957" s="66"/>
      <c r="AC1957" s="66"/>
      <c r="AD1957" s="66"/>
      <c r="AE1957" s="66"/>
      <c r="AF1957" s="66"/>
      <c r="AG1957" s="66"/>
      <c r="AH1957" s="66"/>
      <c r="AI1957" s="66"/>
      <c r="AJ1957" s="66"/>
      <c r="AK1957" s="66"/>
      <c r="AL1957" s="66"/>
      <c r="AM1957" s="66"/>
      <c r="AN1957" s="66"/>
      <c r="AO1957" s="66"/>
      <c r="AP1957" s="66"/>
      <c r="AQ1957" s="66"/>
      <c r="AR1957" s="66"/>
      <c r="AS1957" s="66"/>
      <c r="AT1957" s="66"/>
      <c r="AU1957" s="66"/>
      <c r="AV1957" s="66"/>
      <c r="AW1957" s="66"/>
      <c r="AX1957" s="66"/>
      <c r="AY1957" s="66"/>
      <c r="AZ1957" s="67"/>
    </row>
    <row r="1958" spans="1:52" s="64" customFormat="1" ht="34.5" customHeight="1" x14ac:dyDescent="0.2">
      <c r="A1958" s="1">
        <v>1951</v>
      </c>
      <c r="B1958" s="67" t="s">
        <v>68</v>
      </c>
      <c r="C1958" s="64" t="s">
        <v>669</v>
      </c>
      <c r="D1958" s="64" t="s">
        <v>670</v>
      </c>
      <c r="E1958" s="64" t="s">
        <v>6875</v>
      </c>
      <c r="G1958" s="64" t="s">
        <v>169</v>
      </c>
      <c r="H1958" s="65"/>
      <c r="J1958" s="65">
        <v>6323480.04</v>
      </c>
      <c r="K1958" s="64">
        <v>262</v>
      </c>
      <c r="L1958" s="65">
        <v>6323480.04</v>
      </c>
      <c r="M1958" s="64">
        <v>262</v>
      </c>
      <c r="N1958" s="65">
        <v>6323480.04</v>
      </c>
      <c r="O1958" s="64">
        <v>262</v>
      </c>
      <c r="P1958" s="65">
        <v>6323480.04</v>
      </c>
      <c r="Q1958" s="64">
        <v>262</v>
      </c>
      <c r="R1958" s="9">
        <f t="shared" si="45"/>
        <v>25293920.16</v>
      </c>
      <c r="S1958" s="63">
        <f t="shared" si="45"/>
        <v>1048</v>
      </c>
      <c r="T1958" s="64" t="s">
        <v>6781</v>
      </c>
      <c r="U1958" s="64" t="s">
        <v>47</v>
      </c>
      <c r="V1958" s="64" t="s">
        <v>6846</v>
      </c>
      <c r="W1958" s="66"/>
      <c r="X1958" s="66"/>
      <c r="Y1958" s="66"/>
      <c r="Z1958" s="66"/>
      <c r="AA1958" s="66"/>
      <c r="AB1958" s="66"/>
      <c r="AC1958" s="66"/>
      <c r="AD1958" s="66"/>
      <c r="AE1958" s="66"/>
      <c r="AF1958" s="66"/>
      <c r="AG1958" s="66"/>
      <c r="AH1958" s="66"/>
      <c r="AI1958" s="66"/>
      <c r="AJ1958" s="66"/>
      <c r="AK1958" s="66"/>
      <c r="AL1958" s="66"/>
      <c r="AM1958" s="66"/>
      <c r="AN1958" s="66"/>
      <c r="AO1958" s="66"/>
      <c r="AP1958" s="66"/>
      <c r="AQ1958" s="66"/>
      <c r="AR1958" s="66"/>
      <c r="AS1958" s="66"/>
      <c r="AT1958" s="66"/>
      <c r="AU1958" s="66"/>
      <c r="AV1958" s="66"/>
      <c r="AW1958" s="66"/>
      <c r="AX1958" s="66"/>
      <c r="AY1958" s="66"/>
      <c r="AZ1958" s="67"/>
    </row>
    <row r="1959" spans="1:52" s="64" customFormat="1" ht="37.5" customHeight="1" x14ac:dyDescent="0.2">
      <c r="A1959" s="1">
        <v>1952</v>
      </c>
      <c r="B1959" s="67" t="s">
        <v>6876</v>
      </c>
      <c r="C1959" s="64" t="s">
        <v>6877</v>
      </c>
      <c r="D1959" s="64" t="s">
        <v>6878</v>
      </c>
      <c r="E1959" s="64" t="s">
        <v>6879</v>
      </c>
      <c r="G1959" s="64" t="s">
        <v>169</v>
      </c>
      <c r="H1959" s="65"/>
      <c r="J1959" s="65">
        <v>5500000</v>
      </c>
      <c r="K1959" s="64">
        <v>22</v>
      </c>
      <c r="L1959" s="65">
        <v>5500000</v>
      </c>
      <c r="M1959" s="64">
        <v>22</v>
      </c>
      <c r="N1959" s="65">
        <v>5500000</v>
      </c>
      <c r="O1959" s="64">
        <v>22</v>
      </c>
      <c r="P1959" s="65">
        <v>5500000</v>
      </c>
      <c r="Q1959" s="64">
        <v>22</v>
      </c>
      <c r="R1959" s="9">
        <f t="shared" si="45"/>
        <v>22000000</v>
      </c>
      <c r="S1959" s="63">
        <f t="shared" si="45"/>
        <v>88</v>
      </c>
      <c r="T1959" s="64" t="s">
        <v>6781</v>
      </c>
      <c r="U1959" s="64" t="s">
        <v>24</v>
      </c>
      <c r="V1959" s="64" t="s">
        <v>6880</v>
      </c>
      <c r="W1959" s="66"/>
      <c r="X1959" s="66"/>
      <c r="Y1959" s="66"/>
      <c r="Z1959" s="66"/>
      <c r="AA1959" s="66"/>
      <c r="AB1959" s="66"/>
      <c r="AC1959" s="66"/>
      <c r="AD1959" s="66"/>
      <c r="AE1959" s="66"/>
      <c r="AF1959" s="66"/>
      <c r="AG1959" s="66"/>
      <c r="AH1959" s="66"/>
      <c r="AI1959" s="66"/>
      <c r="AJ1959" s="66"/>
      <c r="AK1959" s="66"/>
      <c r="AL1959" s="66"/>
      <c r="AM1959" s="66"/>
      <c r="AN1959" s="66"/>
      <c r="AO1959" s="66"/>
      <c r="AP1959" s="66"/>
      <c r="AQ1959" s="66"/>
      <c r="AR1959" s="66"/>
      <c r="AS1959" s="66"/>
      <c r="AT1959" s="66"/>
      <c r="AU1959" s="66"/>
      <c r="AV1959" s="66"/>
      <c r="AW1959" s="66"/>
      <c r="AX1959" s="66"/>
      <c r="AY1959" s="66"/>
      <c r="AZ1959" s="67"/>
    </row>
    <row r="1960" spans="1:52" s="64" customFormat="1" ht="51" customHeight="1" x14ac:dyDescent="0.2">
      <c r="A1960" s="1">
        <v>1953</v>
      </c>
      <c r="B1960" s="67" t="s">
        <v>6881</v>
      </c>
      <c r="C1960" s="64" t="s">
        <v>6882</v>
      </c>
      <c r="D1960" s="64" t="s">
        <v>299</v>
      </c>
      <c r="E1960" s="64" t="s">
        <v>6883</v>
      </c>
      <c r="G1960" s="64" t="s">
        <v>169</v>
      </c>
      <c r="H1960" s="65"/>
      <c r="J1960" s="65">
        <v>4727550</v>
      </c>
      <c r="K1960" s="64">
        <v>30</v>
      </c>
      <c r="L1960" s="65">
        <v>4727550</v>
      </c>
      <c r="M1960" s="64">
        <v>30</v>
      </c>
      <c r="N1960" s="65">
        <v>4727550</v>
      </c>
      <c r="O1960" s="64">
        <v>30</v>
      </c>
      <c r="P1960" s="65">
        <v>4727550</v>
      </c>
      <c r="Q1960" s="64">
        <v>30</v>
      </c>
      <c r="R1960" s="9">
        <f t="shared" si="45"/>
        <v>18910200</v>
      </c>
      <c r="S1960" s="63">
        <f t="shared" si="45"/>
        <v>120</v>
      </c>
      <c r="T1960" s="64" t="s">
        <v>6781</v>
      </c>
      <c r="U1960" s="64" t="s">
        <v>24</v>
      </c>
      <c r="V1960" s="64" t="s">
        <v>6884</v>
      </c>
      <c r="W1960" s="66"/>
      <c r="X1960" s="66"/>
      <c r="Y1960" s="66"/>
      <c r="Z1960" s="66"/>
      <c r="AA1960" s="66"/>
      <c r="AB1960" s="66"/>
      <c r="AC1960" s="66"/>
      <c r="AD1960" s="66"/>
      <c r="AE1960" s="66"/>
      <c r="AF1960" s="66"/>
      <c r="AG1960" s="66"/>
      <c r="AH1960" s="66"/>
      <c r="AI1960" s="66"/>
      <c r="AJ1960" s="66"/>
      <c r="AK1960" s="66"/>
      <c r="AL1960" s="66"/>
      <c r="AM1960" s="66"/>
      <c r="AN1960" s="66"/>
      <c r="AO1960" s="66"/>
      <c r="AP1960" s="66"/>
      <c r="AQ1960" s="66"/>
      <c r="AR1960" s="66"/>
      <c r="AS1960" s="66"/>
      <c r="AT1960" s="66"/>
      <c r="AU1960" s="66"/>
      <c r="AV1960" s="66"/>
      <c r="AW1960" s="66"/>
      <c r="AX1960" s="66"/>
      <c r="AY1960" s="66"/>
      <c r="AZ1960" s="67"/>
    </row>
    <row r="1961" spans="1:52" s="64" customFormat="1" ht="26.1" customHeight="1" x14ac:dyDescent="0.2">
      <c r="A1961" s="1">
        <v>1954</v>
      </c>
      <c r="B1961" s="67" t="s">
        <v>6885</v>
      </c>
      <c r="C1961" s="64" t="s">
        <v>6886</v>
      </c>
      <c r="D1961" s="64" t="s">
        <v>299</v>
      </c>
      <c r="E1961" s="64" t="s">
        <v>6887</v>
      </c>
      <c r="G1961" s="64" t="s">
        <v>169</v>
      </c>
      <c r="H1961" s="65"/>
      <c r="J1961" s="65">
        <v>1835249.85</v>
      </c>
      <c r="K1961" s="64">
        <v>63</v>
      </c>
      <c r="L1961" s="65">
        <v>1835249.85</v>
      </c>
      <c r="M1961" s="64">
        <v>63</v>
      </c>
      <c r="N1961" s="65">
        <v>1835249.85</v>
      </c>
      <c r="O1961" s="64">
        <v>63</v>
      </c>
      <c r="P1961" s="65">
        <v>1835249.85</v>
      </c>
      <c r="Q1961" s="64">
        <v>63</v>
      </c>
      <c r="R1961" s="9">
        <f t="shared" si="45"/>
        <v>7340999.4000000004</v>
      </c>
      <c r="S1961" s="63">
        <f t="shared" si="45"/>
        <v>252</v>
      </c>
      <c r="T1961" s="64" t="s">
        <v>6781</v>
      </c>
      <c r="U1961" s="64" t="s">
        <v>24</v>
      </c>
      <c r="V1961" s="64" t="s">
        <v>6888</v>
      </c>
      <c r="W1961" s="66"/>
      <c r="X1961" s="66"/>
      <c r="Y1961" s="66"/>
      <c r="Z1961" s="66"/>
      <c r="AA1961" s="66"/>
      <c r="AB1961" s="66"/>
      <c r="AC1961" s="66"/>
      <c r="AD1961" s="66"/>
      <c r="AE1961" s="66"/>
      <c r="AF1961" s="66"/>
      <c r="AG1961" s="66"/>
      <c r="AH1961" s="66"/>
      <c r="AI1961" s="66"/>
      <c r="AJ1961" s="66"/>
      <c r="AK1961" s="66"/>
      <c r="AL1961" s="66"/>
      <c r="AM1961" s="66"/>
      <c r="AN1961" s="66"/>
      <c r="AO1961" s="66"/>
      <c r="AP1961" s="66"/>
      <c r="AQ1961" s="66"/>
      <c r="AR1961" s="66"/>
      <c r="AS1961" s="66"/>
      <c r="AT1961" s="66"/>
      <c r="AU1961" s="66"/>
      <c r="AV1961" s="66"/>
      <c r="AW1961" s="66"/>
      <c r="AX1961" s="66"/>
      <c r="AY1961" s="66"/>
      <c r="AZ1961" s="67"/>
    </row>
    <row r="1962" spans="1:52" s="64" customFormat="1" ht="41.25" customHeight="1" x14ac:dyDescent="0.2">
      <c r="A1962" s="1">
        <v>1955</v>
      </c>
      <c r="B1962" s="67" t="s">
        <v>2722</v>
      </c>
      <c r="C1962" s="64" t="s">
        <v>2723</v>
      </c>
      <c r="D1962" s="64" t="s">
        <v>299</v>
      </c>
      <c r="E1962" s="64" t="s">
        <v>6889</v>
      </c>
      <c r="G1962" s="64" t="s">
        <v>169</v>
      </c>
      <c r="H1962" s="65"/>
      <c r="J1962" s="65">
        <v>4878014.3999999994</v>
      </c>
      <c r="K1962" s="64">
        <v>9</v>
      </c>
      <c r="L1962" s="65">
        <v>4878014.3999999994</v>
      </c>
      <c r="M1962" s="64">
        <v>9</v>
      </c>
      <c r="N1962" s="65">
        <v>4878014.3999999994</v>
      </c>
      <c r="O1962" s="64">
        <v>9</v>
      </c>
      <c r="P1962" s="65">
        <v>4878014.3999999994</v>
      </c>
      <c r="Q1962" s="64">
        <v>9</v>
      </c>
      <c r="R1962" s="9">
        <f t="shared" si="45"/>
        <v>19512057.599999998</v>
      </c>
      <c r="S1962" s="63">
        <f t="shared" si="45"/>
        <v>36</v>
      </c>
      <c r="T1962" s="64" t="s">
        <v>6781</v>
      </c>
      <c r="U1962" s="64" t="s">
        <v>24</v>
      </c>
      <c r="V1962" s="64" t="s">
        <v>6890</v>
      </c>
      <c r="W1962" s="66"/>
      <c r="X1962" s="66"/>
      <c r="Y1962" s="66"/>
      <c r="Z1962" s="66"/>
      <c r="AA1962" s="66"/>
      <c r="AB1962" s="66"/>
      <c r="AC1962" s="66"/>
      <c r="AD1962" s="66"/>
      <c r="AE1962" s="66"/>
      <c r="AF1962" s="66"/>
      <c r="AG1962" s="66"/>
      <c r="AH1962" s="66"/>
      <c r="AI1962" s="66"/>
      <c r="AJ1962" s="66"/>
      <c r="AK1962" s="66"/>
      <c r="AL1962" s="66"/>
      <c r="AM1962" s="66"/>
      <c r="AN1962" s="66"/>
      <c r="AO1962" s="66"/>
      <c r="AP1962" s="66"/>
      <c r="AQ1962" s="66"/>
      <c r="AR1962" s="66"/>
      <c r="AS1962" s="66"/>
      <c r="AT1962" s="66"/>
      <c r="AU1962" s="66"/>
      <c r="AV1962" s="66"/>
      <c r="AW1962" s="66"/>
      <c r="AX1962" s="66"/>
      <c r="AY1962" s="66"/>
      <c r="AZ1962" s="67"/>
    </row>
    <row r="1963" spans="1:52" s="64" customFormat="1" ht="26.1" customHeight="1" x14ac:dyDescent="0.2">
      <c r="A1963" s="1">
        <v>1956</v>
      </c>
      <c r="B1963" s="67" t="s">
        <v>6891</v>
      </c>
      <c r="C1963" s="64" t="s">
        <v>6892</v>
      </c>
      <c r="D1963" s="64" t="s">
        <v>299</v>
      </c>
      <c r="E1963" s="64" t="s">
        <v>6893</v>
      </c>
      <c r="G1963" s="64" t="s">
        <v>169</v>
      </c>
      <c r="H1963" s="65"/>
      <c r="J1963" s="65">
        <v>1640159.0699999998</v>
      </c>
      <c r="K1963" s="64">
        <v>1051</v>
      </c>
      <c r="L1963" s="65">
        <v>1640159.0699999998</v>
      </c>
      <c r="M1963" s="64">
        <v>1051</v>
      </c>
      <c r="N1963" s="65">
        <v>1640159.0699999998</v>
      </c>
      <c r="O1963" s="64">
        <v>1051</v>
      </c>
      <c r="P1963" s="65">
        <v>1640159.0699999998</v>
      </c>
      <c r="Q1963" s="64">
        <v>1051</v>
      </c>
      <c r="R1963" s="9">
        <f t="shared" si="45"/>
        <v>6560636.2799999993</v>
      </c>
      <c r="S1963" s="63">
        <f t="shared" si="45"/>
        <v>4204</v>
      </c>
      <c r="T1963" s="64" t="s">
        <v>6781</v>
      </c>
      <c r="U1963" s="64" t="s">
        <v>24</v>
      </c>
      <c r="V1963" s="64" t="s">
        <v>6894</v>
      </c>
      <c r="W1963" s="66"/>
      <c r="X1963" s="66"/>
      <c r="Y1963" s="66"/>
      <c r="Z1963" s="66"/>
      <c r="AA1963" s="66"/>
      <c r="AB1963" s="66"/>
      <c r="AC1963" s="66"/>
      <c r="AD1963" s="66"/>
      <c r="AE1963" s="66"/>
      <c r="AF1963" s="66"/>
      <c r="AG1963" s="66"/>
      <c r="AH1963" s="66"/>
      <c r="AI1963" s="66"/>
      <c r="AJ1963" s="66"/>
      <c r="AK1963" s="66"/>
      <c r="AL1963" s="66"/>
      <c r="AM1963" s="66"/>
      <c r="AN1963" s="66"/>
      <c r="AO1963" s="66"/>
      <c r="AP1963" s="66"/>
      <c r="AQ1963" s="66"/>
      <c r="AR1963" s="66"/>
      <c r="AS1963" s="66"/>
      <c r="AT1963" s="66"/>
      <c r="AU1963" s="66"/>
      <c r="AV1963" s="66"/>
      <c r="AW1963" s="66"/>
      <c r="AX1963" s="66"/>
      <c r="AY1963" s="66"/>
      <c r="AZ1963" s="67"/>
    </row>
    <row r="1964" spans="1:52" s="64" customFormat="1" ht="26.1" customHeight="1" x14ac:dyDescent="0.2">
      <c r="A1964" s="1">
        <v>1957</v>
      </c>
      <c r="B1964" s="67" t="s">
        <v>6895</v>
      </c>
      <c r="C1964" s="64" t="s">
        <v>6896</v>
      </c>
      <c r="D1964" s="64" t="s">
        <v>299</v>
      </c>
      <c r="E1964" s="64" t="s">
        <v>6897</v>
      </c>
      <c r="G1964" s="64" t="s">
        <v>169</v>
      </c>
      <c r="H1964" s="65"/>
      <c r="J1964" s="65">
        <v>2458266.3000000003</v>
      </c>
      <c r="K1964" s="64">
        <v>147</v>
      </c>
      <c r="L1964" s="65">
        <v>2458266.3000000003</v>
      </c>
      <c r="M1964" s="64">
        <v>147</v>
      </c>
      <c r="N1964" s="65">
        <v>2458266.3000000003</v>
      </c>
      <c r="O1964" s="64">
        <v>147</v>
      </c>
      <c r="P1964" s="65">
        <v>2458266.3000000003</v>
      </c>
      <c r="Q1964" s="64">
        <v>147</v>
      </c>
      <c r="R1964" s="9">
        <f t="shared" si="45"/>
        <v>9833065.2000000011</v>
      </c>
      <c r="S1964" s="63">
        <f t="shared" si="45"/>
        <v>588</v>
      </c>
      <c r="T1964" s="64" t="s">
        <v>6781</v>
      </c>
      <c r="U1964" s="64" t="s">
        <v>24</v>
      </c>
      <c r="V1964" s="64" t="s">
        <v>6898</v>
      </c>
      <c r="W1964" s="66"/>
      <c r="X1964" s="66"/>
      <c r="Y1964" s="66"/>
      <c r="Z1964" s="66"/>
      <c r="AA1964" s="66"/>
      <c r="AB1964" s="66"/>
      <c r="AC1964" s="66"/>
      <c r="AD1964" s="66"/>
      <c r="AE1964" s="66"/>
      <c r="AF1964" s="66"/>
      <c r="AG1964" s="66"/>
      <c r="AH1964" s="66"/>
      <c r="AI1964" s="66"/>
      <c r="AJ1964" s="66"/>
      <c r="AK1964" s="66"/>
      <c r="AL1964" s="66"/>
      <c r="AM1964" s="66"/>
      <c r="AN1964" s="66"/>
      <c r="AO1964" s="66"/>
      <c r="AP1964" s="66"/>
      <c r="AQ1964" s="66"/>
      <c r="AR1964" s="66"/>
      <c r="AS1964" s="66"/>
      <c r="AT1964" s="66"/>
      <c r="AU1964" s="66"/>
      <c r="AV1964" s="66"/>
      <c r="AW1964" s="66"/>
      <c r="AX1964" s="66"/>
      <c r="AY1964" s="66"/>
      <c r="AZ1964" s="67"/>
    </row>
    <row r="1965" spans="1:52" s="64" customFormat="1" ht="45.75" customHeight="1" x14ac:dyDescent="0.2">
      <c r="A1965" s="1">
        <v>1958</v>
      </c>
      <c r="B1965" s="67" t="s">
        <v>6899</v>
      </c>
      <c r="C1965" s="64" t="s">
        <v>6900</v>
      </c>
      <c r="D1965" s="64" t="s">
        <v>299</v>
      </c>
      <c r="E1965" s="64" t="s">
        <v>6901</v>
      </c>
      <c r="G1965" s="64" t="s">
        <v>169</v>
      </c>
      <c r="H1965" s="65"/>
      <c r="J1965" s="65">
        <v>2757036</v>
      </c>
      <c r="K1965" s="64">
        <v>240</v>
      </c>
      <c r="L1965" s="65">
        <v>2757036</v>
      </c>
      <c r="M1965" s="64">
        <v>240</v>
      </c>
      <c r="N1965" s="65">
        <v>2757036</v>
      </c>
      <c r="O1965" s="64">
        <v>240</v>
      </c>
      <c r="P1965" s="65">
        <v>2757036</v>
      </c>
      <c r="Q1965" s="64">
        <v>240</v>
      </c>
      <c r="R1965" s="9">
        <f t="shared" si="45"/>
        <v>11028144</v>
      </c>
      <c r="S1965" s="63">
        <f t="shared" si="45"/>
        <v>960</v>
      </c>
      <c r="T1965" s="64" t="s">
        <v>6781</v>
      </c>
      <c r="U1965" s="64" t="s">
        <v>47</v>
      </c>
      <c r="V1965" s="64" t="s">
        <v>6902</v>
      </c>
      <c r="W1965" s="66"/>
      <c r="X1965" s="66"/>
      <c r="Y1965" s="66"/>
      <c r="Z1965" s="66"/>
      <c r="AA1965" s="66"/>
      <c r="AB1965" s="66"/>
      <c r="AC1965" s="66"/>
      <c r="AD1965" s="66"/>
      <c r="AE1965" s="66"/>
      <c r="AF1965" s="66"/>
      <c r="AG1965" s="66"/>
      <c r="AH1965" s="66"/>
      <c r="AI1965" s="66"/>
      <c r="AJ1965" s="66"/>
      <c r="AK1965" s="66"/>
      <c r="AL1965" s="66"/>
      <c r="AM1965" s="66"/>
      <c r="AN1965" s="66"/>
      <c r="AO1965" s="66"/>
      <c r="AP1965" s="66"/>
      <c r="AQ1965" s="66"/>
      <c r="AR1965" s="66"/>
      <c r="AS1965" s="66"/>
      <c r="AT1965" s="66"/>
      <c r="AU1965" s="66"/>
      <c r="AV1965" s="66"/>
      <c r="AW1965" s="66"/>
      <c r="AX1965" s="66"/>
      <c r="AY1965" s="66"/>
      <c r="AZ1965" s="67"/>
    </row>
    <row r="1966" spans="1:52" s="64" customFormat="1" ht="39.75" customHeight="1" x14ac:dyDescent="0.2">
      <c r="A1966" s="1">
        <v>1959</v>
      </c>
      <c r="B1966" s="67" t="s">
        <v>6903</v>
      </c>
      <c r="C1966" s="64" t="s">
        <v>6904</v>
      </c>
      <c r="D1966" s="64" t="s">
        <v>299</v>
      </c>
      <c r="E1966" s="64" t="s">
        <v>6905</v>
      </c>
      <c r="G1966" s="64" t="s">
        <v>169</v>
      </c>
      <c r="H1966" s="65"/>
      <c r="J1966" s="65">
        <v>5552712</v>
      </c>
      <c r="K1966" s="64">
        <v>9</v>
      </c>
      <c r="L1966" s="65">
        <v>5552712</v>
      </c>
      <c r="M1966" s="64">
        <v>9</v>
      </c>
      <c r="N1966" s="65">
        <v>5552712</v>
      </c>
      <c r="O1966" s="64">
        <v>9</v>
      </c>
      <c r="P1966" s="65">
        <v>5552712</v>
      </c>
      <c r="Q1966" s="64">
        <v>9</v>
      </c>
      <c r="R1966" s="9">
        <f t="shared" si="45"/>
        <v>22210848</v>
      </c>
      <c r="S1966" s="63">
        <f t="shared" si="45"/>
        <v>36</v>
      </c>
      <c r="T1966" s="64" t="s">
        <v>6781</v>
      </c>
      <c r="U1966" s="64" t="s">
        <v>24</v>
      </c>
      <c r="V1966" s="64" t="s">
        <v>6906</v>
      </c>
      <c r="W1966" s="66"/>
      <c r="X1966" s="66"/>
      <c r="Y1966" s="66"/>
      <c r="Z1966" s="66"/>
      <c r="AA1966" s="66"/>
      <c r="AB1966" s="66"/>
      <c r="AC1966" s="66"/>
      <c r="AD1966" s="66"/>
      <c r="AE1966" s="66"/>
      <c r="AF1966" s="66"/>
      <c r="AG1966" s="66"/>
      <c r="AH1966" s="66"/>
      <c r="AI1966" s="66"/>
      <c r="AJ1966" s="66"/>
      <c r="AK1966" s="66"/>
      <c r="AL1966" s="66"/>
      <c r="AM1966" s="66"/>
      <c r="AN1966" s="66"/>
      <c r="AO1966" s="66"/>
      <c r="AP1966" s="66"/>
      <c r="AQ1966" s="66"/>
      <c r="AR1966" s="66"/>
      <c r="AS1966" s="66"/>
      <c r="AT1966" s="66"/>
      <c r="AU1966" s="66"/>
      <c r="AV1966" s="66"/>
      <c r="AW1966" s="66"/>
      <c r="AX1966" s="66"/>
      <c r="AY1966" s="66"/>
      <c r="AZ1966" s="67"/>
    </row>
    <row r="1967" spans="1:52" s="64" customFormat="1" ht="39.75" customHeight="1" x14ac:dyDescent="0.2">
      <c r="A1967" s="1">
        <v>1960</v>
      </c>
      <c r="B1967" s="67" t="s">
        <v>6907</v>
      </c>
      <c r="C1967" s="64" t="s">
        <v>6908</v>
      </c>
      <c r="D1967" s="64" t="s">
        <v>60</v>
      </c>
      <c r="E1967" s="64" t="s">
        <v>6909</v>
      </c>
      <c r="G1967" s="64" t="s">
        <v>169</v>
      </c>
      <c r="H1967" s="65"/>
      <c r="J1967" s="65">
        <v>1384390</v>
      </c>
      <c r="K1967" s="64">
        <v>35</v>
      </c>
      <c r="L1967" s="65">
        <v>1384390</v>
      </c>
      <c r="M1967" s="64">
        <v>35</v>
      </c>
      <c r="N1967" s="65">
        <v>1384390</v>
      </c>
      <c r="O1967" s="64">
        <v>35</v>
      </c>
      <c r="P1967" s="65">
        <v>1384390</v>
      </c>
      <c r="Q1967" s="64">
        <v>35</v>
      </c>
      <c r="R1967" s="9">
        <f t="shared" si="45"/>
        <v>5537560</v>
      </c>
      <c r="S1967" s="63">
        <f t="shared" si="45"/>
        <v>140</v>
      </c>
      <c r="T1967" s="64" t="s">
        <v>6781</v>
      </c>
      <c r="U1967" s="64" t="s">
        <v>237</v>
      </c>
      <c r="V1967" s="64" t="s">
        <v>6910</v>
      </c>
      <c r="W1967" s="66"/>
      <c r="X1967" s="66"/>
      <c r="Y1967" s="66"/>
      <c r="Z1967" s="66"/>
      <c r="AA1967" s="66"/>
      <c r="AB1967" s="66"/>
      <c r="AC1967" s="66"/>
      <c r="AD1967" s="66"/>
      <c r="AE1967" s="66"/>
      <c r="AF1967" s="66"/>
      <c r="AG1967" s="66"/>
      <c r="AH1967" s="66"/>
      <c r="AI1967" s="66"/>
      <c r="AJ1967" s="66"/>
      <c r="AK1967" s="66"/>
      <c r="AL1967" s="66"/>
      <c r="AM1967" s="66"/>
      <c r="AN1967" s="66"/>
      <c r="AO1967" s="66"/>
      <c r="AP1967" s="66"/>
      <c r="AQ1967" s="66"/>
      <c r="AR1967" s="66"/>
      <c r="AS1967" s="66"/>
      <c r="AT1967" s="66"/>
      <c r="AU1967" s="66"/>
      <c r="AV1967" s="66"/>
      <c r="AW1967" s="66"/>
      <c r="AX1967" s="66"/>
      <c r="AY1967" s="66"/>
      <c r="AZ1967" s="67"/>
    </row>
    <row r="1968" spans="1:52" s="64" customFormat="1" ht="48.75" customHeight="1" x14ac:dyDescent="0.2">
      <c r="A1968" s="1">
        <v>1961</v>
      </c>
      <c r="B1968" s="67" t="s">
        <v>6911</v>
      </c>
      <c r="C1968" s="64" t="s">
        <v>6912</v>
      </c>
      <c r="D1968" s="64" t="s">
        <v>6913</v>
      </c>
      <c r="E1968" s="64" t="s">
        <v>6914</v>
      </c>
      <c r="G1968" s="64" t="s">
        <v>169</v>
      </c>
      <c r="H1968" s="65"/>
      <c r="J1968" s="65">
        <v>2448000</v>
      </c>
      <c r="K1968" s="64">
        <v>160</v>
      </c>
      <c r="L1968" s="65">
        <v>2448000</v>
      </c>
      <c r="M1968" s="64">
        <v>160</v>
      </c>
      <c r="N1968" s="65">
        <v>2448000</v>
      </c>
      <c r="O1968" s="64">
        <v>160</v>
      </c>
      <c r="P1968" s="65">
        <v>2448000</v>
      </c>
      <c r="Q1968" s="64">
        <v>160</v>
      </c>
      <c r="R1968" s="9">
        <f t="shared" si="45"/>
        <v>9792000</v>
      </c>
      <c r="S1968" s="63">
        <f t="shared" si="45"/>
        <v>640</v>
      </c>
      <c r="T1968" s="64" t="s">
        <v>6781</v>
      </c>
      <c r="U1968" s="64" t="s">
        <v>24</v>
      </c>
      <c r="V1968" s="64" t="s">
        <v>6915</v>
      </c>
      <c r="W1968" s="66"/>
      <c r="X1968" s="66"/>
      <c r="Y1968" s="66"/>
      <c r="Z1968" s="66"/>
      <c r="AA1968" s="66"/>
      <c r="AB1968" s="66"/>
      <c r="AC1968" s="66"/>
      <c r="AD1968" s="66"/>
      <c r="AE1968" s="66"/>
      <c r="AF1968" s="66"/>
      <c r="AG1968" s="66"/>
      <c r="AH1968" s="66"/>
      <c r="AI1968" s="66"/>
      <c r="AJ1968" s="66"/>
      <c r="AK1968" s="66"/>
      <c r="AL1968" s="66"/>
      <c r="AM1968" s="66"/>
      <c r="AN1968" s="66"/>
      <c r="AO1968" s="66"/>
      <c r="AP1968" s="66"/>
      <c r="AQ1968" s="66"/>
      <c r="AR1968" s="66"/>
      <c r="AS1968" s="66"/>
      <c r="AT1968" s="66"/>
      <c r="AU1968" s="66"/>
      <c r="AV1968" s="66"/>
      <c r="AW1968" s="66"/>
      <c r="AX1968" s="66"/>
      <c r="AY1968" s="66"/>
      <c r="AZ1968" s="67"/>
    </row>
    <row r="1969" spans="1:52" s="64" customFormat="1" ht="26.1" customHeight="1" x14ac:dyDescent="0.2">
      <c r="A1969" s="1">
        <v>1962</v>
      </c>
      <c r="B1969" s="67" t="s">
        <v>6916</v>
      </c>
      <c r="C1969" s="64" t="s">
        <v>6917</v>
      </c>
      <c r="D1969" s="64" t="s">
        <v>299</v>
      </c>
      <c r="E1969" s="64" t="s">
        <v>6918</v>
      </c>
      <c r="G1969" s="64" t="s">
        <v>169</v>
      </c>
      <c r="H1969" s="65"/>
      <c r="J1969" s="65">
        <v>1280400</v>
      </c>
      <c r="K1969" s="64">
        <v>22</v>
      </c>
      <c r="L1969" s="65">
        <v>1280400</v>
      </c>
      <c r="M1969" s="64">
        <v>22</v>
      </c>
      <c r="N1969" s="65">
        <v>1280400</v>
      </c>
      <c r="O1969" s="64">
        <v>22</v>
      </c>
      <c r="P1969" s="65">
        <v>1280400</v>
      </c>
      <c r="Q1969" s="64">
        <v>22</v>
      </c>
      <c r="R1969" s="9">
        <f t="shared" si="45"/>
        <v>5121600</v>
      </c>
      <c r="S1969" s="63">
        <f t="shared" si="45"/>
        <v>88</v>
      </c>
      <c r="T1969" s="64" t="s">
        <v>6781</v>
      </c>
      <c r="U1969" s="64" t="s">
        <v>24</v>
      </c>
      <c r="V1969" s="64" t="s">
        <v>6919</v>
      </c>
      <c r="W1969" s="66"/>
      <c r="X1969" s="66"/>
      <c r="Y1969" s="66"/>
      <c r="Z1969" s="66"/>
      <c r="AA1969" s="66"/>
      <c r="AB1969" s="66"/>
      <c r="AC1969" s="66"/>
      <c r="AD1969" s="66"/>
      <c r="AE1969" s="66"/>
      <c r="AF1969" s="66"/>
      <c r="AG1969" s="66"/>
      <c r="AH1969" s="66"/>
      <c r="AI1969" s="66"/>
      <c r="AJ1969" s="66"/>
      <c r="AK1969" s="66"/>
      <c r="AL1969" s="66"/>
      <c r="AM1969" s="66"/>
      <c r="AN1969" s="66"/>
      <c r="AO1969" s="66"/>
      <c r="AP1969" s="66"/>
      <c r="AQ1969" s="66"/>
      <c r="AR1969" s="66"/>
      <c r="AS1969" s="66"/>
      <c r="AT1969" s="66"/>
      <c r="AU1969" s="66"/>
      <c r="AV1969" s="66"/>
      <c r="AW1969" s="66"/>
      <c r="AX1969" s="66"/>
      <c r="AY1969" s="66"/>
      <c r="AZ1969" s="67"/>
    </row>
    <row r="1970" spans="1:52" s="64" customFormat="1" ht="31.5" customHeight="1" x14ac:dyDescent="0.2">
      <c r="A1970" s="1">
        <v>1963</v>
      </c>
      <c r="B1970" s="67" t="s">
        <v>6920</v>
      </c>
      <c r="C1970" s="64" t="s">
        <v>6921</v>
      </c>
      <c r="D1970" s="64" t="s">
        <v>6922</v>
      </c>
      <c r="E1970" s="64" t="s">
        <v>6923</v>
      </c>
      <c r="G1970" s="64" t="s">
        <v>169</v>
      </c>
      <c r="H1970" s="65"/>
      <c r="J1970" s="65">
        <v>3150628</v>
      </c>
      <c r="K1970" s="64">
        <v>4</v>
      </c>
      <c r="L1970" s="65">
        <v>3150628</v>
      </c>
      <c r="M1970" s="64">
        <v>4</v>
      </c>
      <c r="N1970" s="65">
        <v>3150628</v>
      </c>
      <c r="O1970" s="64">
        <v>4</v>
      </c>
      <c r="P1970" s="65">
        <v>3150628</v>
      </c>
      <c r="Q1970" s="64">
        <v>4</v>
      </c>
      <c r="R1970" s="9">
        <f t="shared" si="45"/>
        <v>12602512</v>
      </c>
      <c r="S1970" s="63">
        <f t="shared" si="45"/>
        <v>16</v>
      </c>
      <c r="T1970" s="64" t="s">
        <v>6781</v>
      </c>
      <c r="U1970" s="64" t="s">
        <v>19</v>
      </c>
      <c r="V1970" s="64" t="s">
        <v>6924</v>
      </c>
      <c r="W1970" s="66"/>
      <c r="X1970" s="66"/>
      <c r="Y1970" s="66"/>
      <c r="Z1970" s="66"/>
      <c r="AA1970" s="66"/>
      <c r="AB1970" s="66"/>
      <c r="AC1970" s="66"/>
      <c r="AD1970" s="66"/>
      <c r="AE1970" s="66"/>
      <c r="AF1970" s="66"/>
      <c r="AG1970" s="66"/>
      <c r="AH1970" s="66"/>
      <c r="AI1970" s="66"/>
      <c r="AJ1970" s="66"/>
      <c r="AK1970" s="66"/>
      <c r="AL1970" s="66"/>
      <c r="AM1970" s="66"/>
      <c r="AN1970" s="66"/>
      <c r="AO1970" s="66"/>
      <c r="AP1970" s="66"/>
      <c r="AQ1970" s="66"/>
      <c r="AR1970" s="66"/>
      <c r="AS1970" s="66"/>
      <c r="AT1970" s="66"/>
      <c r="AU1970" s="66"/>
      <c r="AV1970" s="66"/>
      <c r="AW1970" s="66"/>
      <c r="AX1970" s="66"/>
      <c r="AY1970" s="66"/>
      <c r="AZ1970" s="67"/>
    </row>
    <row r="1971" spans="1:52" s="64" customFormat="1" ht="26.1" customHeight="1" x14ac:dyDescent="0.2">
      <c r="A1971" s="1">
        <v>1964</v>
      </c>
      <c r="B1971" s="67" t="s">
        <v>304</v>
      </c>
      <c r="C1971" s="64" t="s">
        <v>6925</v>
      </c>
      <c r="D1971" s="64" t="s">
        <v>299</v>
      </c>
      <c r="E1971" s="64" t="s">
        <v>6926</v>
      </c>
      <c r="G1971" s="64" t="s">
        <v>169</v>
      </c>
      <c r="H1971" s="65"/>
      <c r="J1971" s="65">
        <v>3890681.77</v>
      </c>
      <c r="K1971" s="64">
        <v>53</v>
      </c>
      <c r="L1971" s="65">
        <v>3890681.77</v>
      </c>
      <c r="M1971" s="64">
        <v>53</v>
      </c>
      <c r="N1971" s="65">
        <v>3890681.77</v>
      </c>
      <c r="O1971" s="64">
        <v>53</v>
      </c>
      <c r="P1971" s="65">
        <v>3890681.77</v>
      </c>
      <c r="Q1971" s="64">
        <v>53</v>
      </c>
      <c r="R1971" s="9">
        <f t="shared" si="45"/>
        <v>15562727.08</v>
      </c>
      <c r="S1971" s="63">
        <f t="shared" si="45"/>
        <v>212</v>
      </c>
      <c r="T1971" s="64" t="s">
        <v>6781</v>
      </c>
      <c r="U1971" s="64" t="s">
        <v>47</v>
      </c>
      <c r="V1971" s="64" t="s">
        <v>6846</v>
      </c>
      <c r="W1971" s="66"/>
      <c r="X1971" s="66"/>
      <c r="Y1971" s="66"/>
      <c r="Z1971" s="66"/>
      <c r="AA1971" s="66"/>
      <c r="AB1971" s="66"/>
      <c r="AC1971" s="66"/>
      <c r="AD1971" s="66"/>
      <c r="AE1971" s="66"/>
      <c r="AF1971" s="66"/>
      <c r="AG1971" s="66"/>
      <c r="AH1971" s="66"/>
      <c r="AI1971" s="66"/>
      <c r="AJ1971" s="66"/>
      <c r="AK1971" s="66"/>
      <c r="AL1971" s="66"/>
      <c r="AM1971" s="66"/>
      <c r="AN1971" s="66"/>
      <c r="AO1971" s="66"/>
      <c r="AP1971" s="66"/>
      <c r="AQ1971" s="66"/>
      <c r="AR1971" s="66"/>
      <c r="AS1971" s="66"/>
      <c r="AT1971" s="66"/>
      <c r="AU1971" s="66"/>
      <c r="AV1971" s="66"/>
      <c r="AW1971" s="66"/>
      <c r="AX1971" s="66"/>
      <c r="AY1971" s="66"/>
      <c r="AZ1971" s="67"/>
    </row>
    <row r="1972" spans="1:52" s="64" customFormat="1" ht="39.75" customHeight="1" x14ac:dyDescent="0.2">
      <c r="A1972" s="1">
        <v>1965</v>
      </c>
      <c r="B1972" s="67" t="s">
        <v>6927</v>
      </c>
      <c r="C1972" s="64" t="s">
        <v>6928</v>
      </c>
      <c r="D1972" s="64" t="s">
        <v>299</v>
      </c>
      <c r="E1972" s="64" t="s">
        <v>6929</v>
      </c>
      <c r="G1972" s="64" t="s">
        <v>6930</v>
      </c>
      <c r="H1972" s="65"/>
      <c r="J1972" s="65">
        <v>2831482.9333333331</v>
      </c>
      <c r="K1972" s="64">
        <v>0.22</v>
      </c>
      <c r="L1972" s="65">
        <v>2831482.9333333331</v>
      </c>
      <c r="M1972" s="64">
        <v>0.22</v>
      </c>
      <c r="N1972" s="65">
        <v>2831482.9333333331</v>
      </c>
      <c r="O1972" s="64">
        <v>0.22</v>
      </c>
      <c r="P1972" s="65">
        <v>2831482.9333333331</v>
      </c>
      <c r="Q1972" s="64">
        <v>0.22</v>
      </c>
      <c r="R1972" s="9">
        <f t="shared" si="45"/>
        <v>11325931.733333332</v>
      </c>
      <c r="S1972" s="63">
        <f t="shared" si="45"/>
        <v>0.88</v>
      </c>
      <c r="T1972" s="64" t="s">
        <v>6781</v>
      </c>
      <c r="U1972" s="64" t="s">
        <v>24</v>
      </c>
      <c r="V1972" s="64" t="s">
        <v>6931</v>
      </c>
      <c r="W1972" s="66"/>
      <c r="X1972" s="66"/>
      <c r="Y1972" s="66"/>
      <c r="Z1972" s="66"/>
      <c r="AA1972" s="66"/>
      <c r="AB1972" s="66"/>
      <c r="AC1972" s="66"/>
      <c r="AD1972" s="66"/>
      <c r="AE1972" s="66"/>
      <c r="AF1972" s="66"/>
      <c r="AG1972" s="66"/>
      <c r="AH1972" s="66"/>
      <c r="AI1972" s="66"/>
      <c r="AJ1972" s="66"/>
      <c r="AK1972" s="66"/>
      <c r="AL1972" s="66"/>
      <c r="AM1972" s="66"/>
      <c r="AN1972" s="66"/>
      <c r="AO1972" s="66"/>
      <c r="AP1972" s="66"/>
      <c r="AQ1972" s="66"/>
      <c r="AR1972" s="66"/>
      <c r="AS1972" s="66"/>
      <c r="AT1972" s="66"/>
      <c r="AU1972" s="66"/>
      <c r="AV1972" s="66"/>
      <c r="AW1972" s="66"/>
      <c r="AX1972" s="66"/>
      <c r="AY1972" s="66"/>
      <c r="AZ1972" s="67"/>
    </row>
    <row r="1973" spans="1:52" s="64" customFormat="1" ht="25.5" customHeight="1" x14ac:dyDescent="0.2">
      <c r="A1973" s="1">
        <v>1966</v>
      </c>
      <c r="B1973" s="67" t="s">
        <v>6932</v>
      </c>
      <c r="C1973" s="64" t="s">
        <v>6933</v>
      </c>
      <c r="D1973" s="64" t="s">
        <v>6934</v>
      </c>
      <c r="E1973" s="64" t="s">
        <v>6935</v>
      </c>
      <c r="G1973" s="64" t="s">
        <v>169</v>
      </c>
      <c r="H1973" s="65"/>
      <c r="J1973" s="65">
        <v>18023917.666666668</v>
      </c>
      <c r="K1973" s="64">
        <v>50</v>
      </c>
      <c r="L1973" s="65">
        <v>18023917.666666668</v>
      </c>
      <c r="M1973" s="64">
        <v>50</v>
      </c>
      <c r="N1973" s="65">
        <v>18023917.666666668</v>
      </c>
      <c r="O1973" s="64">
        <v>50</v>
      </c>
      <c r="P1973" s="65">
        <v>18023917.666666668</v>
      </c>
      <c r="Q1973" s="64">
        <v>50</v>
      </c>
      <c r="R1973" s="9">
        <f t="shared" si="45"/>
        <v>72095670.666666672</v>
      </c>
      <c r="S1973" s="63">
        <f t="shared" si="45"/>
        <v>200</v>
      </c>
      <c r="T1973" s="64" t="s">
        <v>6781</v>
      </c>
      <c r="U1973" s="64" t="s">
        <v>24</v>
      </c>
      <c r="V1973" s="64" t="s">
        <v>6936</v>
      </c>
      <c r="W1973" s="66"/>
      <c r="X1973" s="66"/>
      <c r="Y1973" s="66"/>
      <c r="Z1973" s="66"/>
      <c r="AA1973" s="66"/>
      <c r="AB1973" s="66"/>
      <c r="AC1973" s="66"/>
      <c r="AD1973" s="66"/>
      <c r="AE1973" s="66"/>
      <c r="AF1973" s="66"/>
      <c r="AG1973" s="66"/>
      <c r="AH1973" s="66"/>
      <c r="AI1973" s="66"/>
      <c r="AJ1973" s="66"/>
      <c r="AK1973" s="66"/>
      <c r="AL1973" s="66"/>
      <c r="AM1973" s="66"/>
      <c r="AN1973" s="66"/>
      <c r="AO1973" s="66"/>
      <c r="AP1973" s="66"/>
      <c r="AQ1973" s="66"/>
      <c r="AR1973" s="66"/>
      <c r="AS1973" s="66"/>
      <c r="AT1973" s="66"/>
      <c r="AU1973" s="66"/>
      <c r="AV1973" s="66"/>
      <c r="AW1973" s="66"/>
      <c r="AX1973" s="66"/>
      <c r="AY1973" s="66"/>
      <c r="AZ1973" s="67"/>
    </row>
    <row r="1974" spans="1:52" s="64" customFormat="1" ht="48" customHeight="1" x14ac:dyDescent="0.2">
      <c r="A1974" s="1">
        <v>1967</v>
      </c>
      <c r="B1974" s="67" t="s">
        <v>1451</v>
      </c>
      <c r="C1974" s="64" t="s">
        <v>6801</v>
      </c>
      <c r="D1974" s="64" t="s">
        <v>6802</v>
      </c>
      <c r="E1974" s="64" t="s">
        <v>6937</v>
      </c>
      <c r="G1974" s="64" t="s">
        <v>169</v>
      </c>
      <c r="H1974" s="65"/>
      <c r="J1974" s="65">
        <v>12228320.030769229</v>
      </c>
      <c r="K1974" s="64">
        <v>70</v>
      </c>
      <c r="L1974" s="65">
        <v>12228320.030769229</v>
      </c>
      <c r="M1974" s="64">
        <v>70</v>
      </c>
      <c r="N1974" s="65">
        <v>12228320.030769229</v>
      </c>
      <c r="O1974" s="64">
        <v>70</v>
      </c>
      <c r="P1974" s="65">
        <v>12228320.030769229</v>
      </c>
      <c r="Q1974" s="64">
        <v>70</v>
      </c>
      <c r="R1974" s="9">
        <f t="shared" si="45"/>
        <v>48913280.123076916</v>
      </c>
      <c r="S1974" s="63">
        <f t="shared" si="45"/>
        <v>280</v>
      </c>
      <c r="T1974" s="64" t="s">
        <v>6781</v>
      </c>
      <c r="U1974" s="64" t="s">
        <v>24</v>
      </c>
      <c r="V1974" s="64" t="s">
        <v>6938</v>
      </c>
      <c r="W1974" s="66"/>
      <c r="X1974" s="66"/>
      <c r="Y1974" s="66"/>
      <c r="Z1974" s="66"/>
      <c r="AA1974" s="66"/>
      <c r="AB1974" s="66"/>
      <c r="AC1974" s="66"/>
      <c r="AD1974" s="66"/>
      <c r="AE1974" s="66"/>
      <c r="AF1974" s="66"/>
      <c r="AG1974" s="66"/>
      <c r="AH1974" s="66"/>
      <c r="AI1974" s="66"/>
      <c r="AJ1974" s="66"/>
      <c r="AK1974" s="66"/>
      <c r="AL1974" s="66"/>
      <c r="AM1974" s="66"/>
      <c r="AN1974" s="66"/>
      <c r="AO1974" s="66"/>
      <c r="AP1974" s="66"/>
      <c r="AQ1974" s="66"/>
      <c r="AR1974" s="66"/>
      <c r="AS1974" s="66"/>
      <c r="AT1974" s="66"/>
      <c r="AU1974" s="66"/>
      <c r="AV1974" s="66"/>
      <c r="AW1974" s="66"/>
      <c r="AX1974" s="66"/>
      <c r="AY1974" s="66"/>
      <c r="AZ1974" s="67"/>
    </row>
    <row r="1975" spans="1:52" s="64" customFormat="1" ht="26.1" customHeight="1" x14ac:dyDescent="0.2">
      <c r="A1975" s="1">
        <v>1968</v>
      </c>
      <c r="B1975" s="67" t="s">
        <v>2599</v>
      </c>
      <c r="C1975" s="64" t="s">
        <v>6939</v>
      </c>
      <c r="D1975" s="64" t="s">
        <v>6940</v>
      </c>
      <c r="E1975" s="64" t="s">
        <v>6941</v>
      </c>
      <c r="G1975" s="64" t="s">
        <v>169</v>
      </c>
      <c r="H1975" s="65"/>
      <c r="J1975" s="65">
        <v>3336026.84</v>
      </c>
      <c r="K1975" s="64">
        <v>19</v>
      </c>
      <c r="L1975" s="65">
        <v>3336026.84</v>
      </c>
      <c r="M1975" s="64">
        <v>19</v>
      </c>
      <c r="N1975" s="65">
        <v>3336026.84</v>
      </c>
      <c r="O1975" s="64">
        <v>19</v>
      </c>
      <c r="P1975" s="65">
        <v>3336026.84</v>
      </c>
      <c r="Q1975" s="64">
        <v>19</v>
      </c>
      <c r="R1975" s="9">
        <f t="shared" ref="R1975:S2022" si="46">H1975+J1975+L1975+N1975+P1975</f>
        <v>13344107.359999999</v>
      </c>
      <c r="S1975" s="63">
        <f t="shared" si="46"/>
        <v>76</v>
      </c>
      <c r="T1975" s="64" t="s">
        <v>6781</v>
      </c>
      <c r="U1975" s="64" t="s">
        <v>24</v>
      </c>
      <c r="V1975" s="64" t="s">
        <v>6942</v>
      </c>
      <c r="W1975" s="66"/>
      <c r="X1975" s="66"/>
      <c r="Y1975" s="66"/>
      <c r="Z1975" s="66"/>
      <c r="AA1975" s="66"/>
      <c r="AB1975" s="66"/>
      <c r="AC1975" s="66"/>
      <c r="AD1975" s="66"/>
      <c r="AE1975" s="66"/>
      <c r="AF1975" s="66"/>
      <c r="AG1975" s="66"/>
      <c r="AH1975" s="66"/>
      <c r="AI1975" s="66"/>
      <c r="AJ1975" s="66"/>
      <c r="AK1975" s="66"/>
      <c r="AL1975" s="66"/>
      <c r="AM1975" s="66"/>
      <c r="AN1975" s="66"/>
      <c r="AO1975" s="66"/>
      <c r="AP1975" s="66"/>
      <c r="AQ1975" s="66"/>
      <c r="AR1975" s="66"/>
      <c r="AS1975" s="66"/>
      <c r="AT1975" s="66"/>
      <c r="AU1975" s="66"/>
      <c r="AV1975" s="66"/>
      <c r="AW1975" s="66"/>
      <c r="AX1975" s="66"/>
      <c r="AY1975" s="66"/>
      <c r="AZ1975" s="67"/>
    </row>
    <row r="1976" spans="1:52" s="64" customFormat="1" ht="26.1" customHeight="1" x14ac:dyDescent="0.2">
      <c r="A1976" s="1">
        <v>1969</v>
      </c>
      <c r="B1976" s="67" t="s">
        <v>2599</v>
      </c>
      <c r="C1976" s="64" t="s">
        <v>6943</v>
      </c>
      <c r="D1976" s="64" t="s">
        <v>6944</v>
      </c>
      <c r="E1976" s="64" t="s">
        <v>6945</v>
      </c>
      <c r="G1976" s="64" t="s">
        <v>169</v>
      </c>
      <c r="H1976" s="65"/>
      <c r="J1976" s="65">
        <v>6222784.1299999999</v>
      </c>
      <c r="K1976" s="64">
        <v>43</v>
      </c>
      <c r="L1976" s="65">
        <v>6222784.1299999999</v>
      </c>
      <c r="M1976" s="64">
        <v>43</v>
      </c>
      <c r="N1976" s="65">
        <v>6222784.1299999999</v>
      </c>
      <c r="O1976" s="64">
        <v>43</v>
      </c>
      <c r="P1976" s="65">
        <v>6222784.1299999999</v>
      </c>
      <c r="Q1976" s="64">
        <v>43</v>
      </c>
      <c r="R1976" s="9">
        <f t="shared" si="46"/>
        <v>24891136.52</v>
      </c>
      <c r="S1976" s="63">
        <f t="shared" si="46"/>
        <v>172</v>
      </c>
      <c r="T1976" s="64" t="s">
        <v>6781</v>
      </c>
      <c r="U1976" s="64" t="s">
        <v>47</v>
      </c>
      <c r="V1976" s="64" t="s">
        <v>6846</v>
      </c>
      <c r="W1976" s="66"/>
      <c r="X1976" s="66"/>
      <c r="Y1976" s="66"/>
      <c r="Z1976" s="66"/>
      <c r="AA1976" s="66"/>
      <c r="AB1976" s="66"/>
      <c r="AC1976" s="66"/>
      <c r="AD1976" s="66"/>
      <c r="AE1976" s="66"/>
      <c r="AF1976" s="66"/>
      <c r="AG1976" s="66"/>
      <c r="AH1976" s="66"/>
      <c r="AI1976" s="66"/>
      <c r="AJ1976" s="66"/>
      <c r="AK1976" s="66"/>
      <c r="AL1976" s="66"/>
      <c r="AM1976" s="66"/>
      <c r="AN1976" s="66"/>
      <c r="AO1976" s="66"/>
      <c r="AP1976" s="66"/>
      <c r="AQ1976" s="66"/>
      <c r="AR1976" s="66"/>
      <c r="AS1976" s="66"/>
      <c r="AT1976" s="66"/>
      <c r="AU1976" s="66"/>
      <c r="AV1976" s="66"/>
      <c r="AW1976" s="66"/>
      <c r="AX1976" s="66"/>
      <c r="AY1976" s="66"/>
      <c r="AZ1976" s="67"/>
    </row>
    <row r="1977" spans="1:52" s="64" customFormat="1" ht="26.1" customHeight="1" x14ac:dyDescent="0.2">
      <c r="A1977" s="1">
        <v>1970</v>
      </c>
      <c r="B1977" s="67" t="s">
        <v>6946</v>
      </c>
      <c r="C1977" s="64" t="s">
        <v>6947</v>
      </c>
      <c r="D1977" s="64" t="s">
        <v>438</v>
      </c>
      <c r="E1977" s="64" t="s">
        <v>6948</v>
      </c>
      <c r="G1977" s="64" t="s">
        <v>169</v>
      </c>
      <c r="H1977" s="65"/>
      <c r="J1977" s="65">
        <v>2834200</v>
      </c>
      <c r="K1977" s="64">
        <v>10</v>
      </c>
      <c r="L1977" s="65">
        <v>2834200</v>
      </c>
      <c r="M1977" s="64">
        <v>10</v>
      </c>
      <c r="N1977" s="65">
        <v>2834200</v>
      </c>
      <c r="O1977" s="64">
        <v>10</v>
      </c>
      <c r="P1977" s="65">
        <v>2834200</v>
      </c>
      <c r="Q1977" s="64">
        <v>10</v>
      </c>
      <c r="R1977" s="9">
        <f t="shared" si="46"/>
        <v>11336800</v>
      </c>
      <c r="S1977" s="63">
        <f t="shared" si="46"/>
        <v>40</v>
      </c>
      <c r="T1977" s="64" t="s">
        <v>6781</v>
      </c>
      <c r="U1977" s="64" t="s">
        <v>47</v>
      </c>
      <c r="V1977" s="64" t="s">
        <v>6949</v>
      </c>
      <c r="W1977" s="66"/>
      <c r="X1977" s="66"/>
      <c r="Y1977" s="66"/>
      <c r="Z1977" s="66"/>
      <c r="AA1977" s="66"/>
      <c r="AB1977" s="66"/>
      <c r="AC1977" s="66"/>
      <c r="AD1977" s="66"/>
      <c r="AE1977" s="66"/>
      <c r="AF1977" s="66"/>
      <c r="AG1977" s="66"/>
      <c r="AH1977" s="66"/>
      <c r="AI1977" s="66"/>
      <c r="AJ1977" s="66"/>
      <c r="AK1977" s="66"/>
      <c r="AL1977" s="66"/>
      <c r="AM1977" s="66"/>
      <c r="AN1977" s="66"/>
      <c r="AO1977" s="66"/>
      <c r="AP1977" s="66"/>
      <c r="AQ1977" s="66"/>
      <c r="AR1977" s="66"/>
      <c r="AS1977" s="66"/>
      <c r="AT1977" s="66"/>
      <c r="AU1977" s="66"/>
      <c r="AV1977" s="66"/>
      <c r="AW1977" s="66"/>
      <c r="AX1977" s="66"/>
      <c r="AY1977" s="66"/>
      <c r="AZ1977" s="67"/>
    </row>
    <row r="1978" spans="1:52" s="64" customFormat="1" ht="26.1" customHeight="1" x14ac:dyDescent="0.2">
      <c r="A1978" s="1">
        <v>1971</v>
      </c>
      <c r="B1978" s="67" t="s">
        <v>395</v>
      </c>
      <c r="C1978" s="64" t="s">
        <v>6950</v>
      </c>
      <c r="D1978" s="64" t="s">
        <v>2464</v>
      </c>
      <c r="E1978" s="64" t="s">
        <v>6951</v>
      </c>
      <c r="G1978" s="64" t="s">
        <v>169</v>
      </c>
      <c r="H1978" s="65"/>
      <c r="J1978" s="65">
        <v>3233100</v>
      </c>
      <c r="K1978" s="64">
        <v>13</v>
      </c>
      <c r="L1978" s="65">
        <v>3233100</v>
      </c>
      <c r="M1978" s="64">
        <v>13</v>
      </c>
      <c r="N1978" s="65">
        <v>3233100</v>
      </c>
      <c r="O1978" s="64">
        <v>13</v>
      </c>
      <c r="P1978" s="65">
        <v>3233100</v>
      </c>
      <c r="Q1978" s="64">
        <v>13</v>
      </c>
      <c r="R1978" s="9">
        <f t="shared" si="46"/>
        <v>12932400</v>
      </c>
      <c r="S1978" s="63">
        <f t="shared" si="46"/>
        <v>52</v>
      </c>
      <c r="T1978" s="64" t="s">
        <v>6781</v>
      </c>
      <c r="U1978" s="64" t="s">
        <v>24</v>
      </c>
      <c r="V1978" s="64" t="s">
        <v>6787</v>
      </c>
      <c r="W1978" s="66"/>
      <c r="X1978" s="66"/>
      <c r="Y1978" s="66"/>
      <c r="Z1978" s="66"/>
      <c r="AA1978" s="66"/>
      <c r="AB1978" s="66"/>
      <c r="AC1978" s="66"/>
      <c r="AD1978" s="66"/>
      <c r="AE1978" s="66"/>
      <c r="AF1978" s="66"/>
      <c r="AG1978" s="66"/>
      <c r="AH1978" s="66"/>
      <c r="AI1978" s="66"/>
      <c r="AJ1978" s="66"/>
      <c r="AK1978" s="66"/>
      <c r="AL1978" s="66"/>
      <c r="AM1978" s="66"/>
      <c r="AN1978" s="66"/>
      <c r="AO1978" s="66"/>
      <c r="AP1978" s="66"/>
      <c r="AQ1978" s="66"/>
      <c r="AR1978" s="66"/>
      <c r="AS1978" s="66"/>
      <c r="AT1978" s="66"/>
      <c r="AU1978" s="66"/>
      <c r="AV1978" s="66"/>
      <c r="AW1978" s="66"/>
      <c r="AX1978" s="66"/>
      <c r="AY1978" s="66"/>
      <c r="AZ1978" s="67"/>
    </row>
    <row r="1979" spans="1:52" s="64" customFormat="1" ht="26.1" customHeight="1" x14ac:dyDescent="0.2">
      <c r="A1979" s="1">
        <v>1972</v>
      </c>
      <c r="B1979" s="67" t="s">
        <v>2722</v>
      </c>
      <c r="C1979" s="64" t="s">
        <v>2723</v>
      </c>
      <c r="D1979" s="64" t="s">
        <v>299</v>
      </c>
      <c r="E1979" s="64" t="s">
        <v>6952</v>
      </c>
      <c r="G1979" s="64" t="s">
        <v>169</v>
      </c>
      <c r="H1979" s="65"/>
      <c r="J1979" s="65">
        <v>3575000</v>
      </c>
      <c r="K1979" s="64">
        <v>5</v>
      </c>
      <c r="L1979" s="65">
        <v>3575000</v>
      </c>
      <c r="M1979" s="64">
        <v>5</v>
      </c>
      <c r="N1979" s="65">
        <v>3575000</v>
      </c>
      <c r="O1979" s="64">
        <v>5</v>
      </c>
      <c r="P1979" s="65">
        <v>3575000</v>
      </c>
      <c r="Q1979" s="64">
        <v>5</v>
      </c>
      <c r="R1979" s="9">
        <f t="shared" si="46"/>
        <v>14300000</v>
      </c>
      <c r="S1979" s="63">
        <f t="shared" si="46"/>
        <v>20</v>
      </c>
      <c r="T1979" s="64" t="s">
        <v>6781</v>
      </c>
      <c r="U1979" s="64" t="s">
        <v>24</v>
      </c>
      <c r="V1979" s="64" t="s">
        <v>6842</v>
      </c>
      <c r="W1979" s="66"/>
      <c r="X1979" s="66"/>
      <c r="Y1979" s="66"/>
      <c r="Z1979" s="66"/>
      <c r="AA1979" s="66"/>
      <c r="AB1979" s="66"/>
      <c r="AC1979" s="66"/>
      <c r="AD1979" s="66"/>
      <c r="AE1979" s="66"/>
      <c r="AF1979" s="66"/>
      <c r="AG1979" s="66"/>
      <c r="AH1979" s="66"/>
      <c r="AI1979" s="66"/>
      <c r="AJ1979" s="66"/>
      <c r="AK1979" s="66"/>
      <c r="AL1979" s="66"/>
      <c r="AM1979" s="66"/>
      <c r="AN1979" s="66"/>
      <c r="AO1979" s="66"/>
      <c r="AP1979" s="66"/>
      <c r="AQ1979" s="66"/>
      <c r="AR1979" s="66"/>
      <c r="AS1979" s="66"/>
      <c r="AT1979" s="66"/>
      <c r="AU1979" s="66"/>
      <c r="AV1979" s="66"/>
      <c r="AW1979" s="66"/>
      <c r="AX1979" s="66"/>
      <c r="AY1979" s="66"/>
      <c r="AZ1979" s="67"/>
    </row>
    <row r="1980" spans="1:52" s="64" customFormat="1" ht="39.75" customHeight="1" x14ac:dyDescent="0.2">
      <c r="A1980" s="1">
        <v>1973</v>
      </c>
      <c r="B1980" s="67" t="s">
        <v>2080</v>
      </c>
      <c r="C1980" s="64" t="s">
        <v>6953</v>
      </c>
      <c r="D1980" s="64" t="s">
        <v>6954</v>
      </c>
      <c r="E1980" s="64" t="s">
        <v>6955</v>
      </c>
      <c r="G1980" s="64" t="s">
        <v>169</v>
      </c>
      <c r="H1980" s="65"/>
      <c r="J1980" s="65">
        <v>3850000</v>
      </c>
      <c r="K1980" s="64">
        <v>11</v>
      </c>
      <c r="L1980" s="65">
        <v>3850000</v>
      </c>
      <c r="M1980" s="64">
        <v>11</v>
      </c>
      <c r="N1980" s="65">
        <v>3850000</v>
      </c>
      <c r="O1980" s="64">
        <v>11</v>
      </c>
      <c r="P1980" s="65">
        <v>3850000</v>
      </c>
      <c r="Q1980" s="64">
        <v>11</v>
      </c>
      <c r="R1980" s="9">
        <f t="shared" si="46"/>
        <v>15400000</v>
      </c>
      <c r="S1980" s="63">
        <f t="shared" si="46"/>
        <v>44</v>
      </c>
      <c r="T1980" s="64" t="s">
        <v>6781</v>
      </c>
      <c r="U1980" s="64" t="s">
        <v>47</v>
      </c>
      <c r="V1980" s="64" t="s">
        <v>6846</v>
      </c>
      <c r="W1980" s="66"/>
      <c r="X1980" s="66"/>
      <c r="Y1980" s="66"/>
      <c r="Z1980" s="66"/>
      <c r="AA1980" s="66"/>
      <c r="AB1980" s="66"/>
      <c r="AC1980" s="66"/>
      <c r="AD1980" s="66"/>
      <c r="AE1980" s="66"/>
      <c r="AF1980" s="66"/>
      <c r="AG1980" s="66"/>
      <c r="AH1980" s="66"/>
      <c r="AI1980" s="66"/>
      <c r="AJ1980" s="66"/>
      <c r="AK1980" s="66"/>
      <c r="AL1980" s="66"/>
      <c r="AM1980" s="66"/>
      <c r="AN1980" s="66"/>
      <c r="AO1980" s="66"/>
      <c r="AP1980" s="66"/>
      <c r="AQ1980" s="66"/>
      <c r="AR1980" s="66"/>
      <c r="AS1980" s="66"/>
      <c r="AT1980" s="66"/>
      <c r="AU1980" s="66"/>
      <c r="AV1980" s="66"/>
      <c r="AW1980" s="66"/>
      <c r="AX1980" s="66"/>
      <c r="AY1980" s="66"/>
      <c r="AZ1980" s="67"/>
    </row>
    <row r="1981" spans="1:52" s="64" customFormat="1" ht="26.1" customHeight="1" x14ac:dyDescent="0.2">
      <c r="A1981" s="1">
        <v>1974</v>
      </c>
      <c r="B1981" s="67" t="s">
        <v>6835</v>
      </c>
      <c r="C1981" s="64" t="s">
        <v>6836</v>
      </c>
      <c r="D1981" s="64" t="s">
        <v>60</v>
      </c>
      <c r="E1981" s="64" t="s">
        <v>6956</v>
      </c>
      <c r="G1981" s="64" t="s">
        <v>169</v>
      </c>
      <c r="H1981" s="65"/>
      <c r="J1981" s="65">
        <v>9211155.0399999991</v>
      </c>
      <c r="K1981" s="64">
        <v>4</v>
      </c>
      <c r="L1981" s="65">
        <v>9211155.0399999991</v>
      </c>
      <c r="M1981" s="64">
        <v>4</v>
      </c>
      <c r="N1981" s="65">
        <v>9211155.0399999991</v>
      </c>
      <c r="O1981" s="64">
        <v>4</v>
      </c>
      <c r="P1981" s="65">
        <v>9211155.0399999991</v>
      </c>
      <c r="Q1981" s="64">
        <v>4</v>
      </c>
      <c r="R1981" s="9">
        <f t="shared" si="46"/>
        <v>36844620.159999996</v>
      </c>
      <c r="S1981" s="63">
        <f t="shared" si="46"/>
        <v>16</v>
      </c>
      <c r="T1981" s="64" t="s">
        <v>6781</v>
      </c>
      <c r="U1981" s="64" t="s">
        <v>19</v>
      </c>
      <c r="V1981" s="64" t="s">
        <v>6957</v>
      </c>
      <c r="W1981" s="66"/>
      <c r="X1981" s="66"/>
      <c r="Y1981" s="66"/>
      <c r="Z1981" s="66"/>
      <c r="AA1981" s="66"/>
      <c r="AB1981" s="66"/>
      <c r="AC1981" s="66"/>
      <c r="AD1981" s="66"/>
      <c r="AE1981" s="66"/>
      <c r="AF1981" s="66"/>
      <c r="AG1981" s="66"/>
      <c r="AH1981" s="66"/>
      <c r="AI1981" s="66"/>
      <c r="AJ1981" s="66"/>
      <c r="AK1981" s="66"/>
      <c r="AL1981" s="66"/>
      <c r="AM1981" s="66"/>
      <c r="AN1981" s="66"/>
      <c r="AO1981" s="66"/>
      <c r="AP1981" s="66"/>
      <c r="AQ1981" s="66"/>
      <c r="AR1981" s="66"/>
      <c r="AS1981" s="66"/>
      <c r="AT1981" s="66"/>
      <c r="AU1981" s="66"/>
      <c r="AV1981" s="66"/>
      <c r="AW1981" s="66"/>
      <c r="AX1981" s="66"/>
      <c r="AY1981" s="66"/>
      <c r="AZ1981" s="67"/>
    </row>
    <row r="1982" spans="1:52" s="64" customFormat="1" ht="15.75" customHeight="1" x14ac:dyDescent="0.2">
      <c r="A1982" s="1">
        <v>1975</v>
      </c>
      <c r="B1982" s="67" t="s">
        <v>6895</v>
      </c>
      <c r="C1982" s="64" t="s">
        <v>6896</v>
      </c>
      <c r="D1982" s="64" t="s">
        <v>299</v>
      </c>
      <c r="E1982" s="64" t="s">
        <v>6958</v>
      </c>
      <c r="G1982" s="64" t="s">
        <v>169</v>
      </c>
      <c r="H1982" s="65"/>
      <c r="J1982" s="65">
        <v>2818125</v>
      </c>
      <c r="K1982" s="64">
        <v>167</v>
      </c>
      <c r="L1982" s="65">
        <v>2818125</v>
      </c>
      <c r="M1982" s="64">
        <v>167</v>
      </c>
      <c r="N1982" s="65">
        <v>2818125</v>
      </c>
      <c r="O1982" s="64">
        <v>167</v>
      </c>
      <c r="P1982" s="65">
        <v>2818125</v>
      </c>
      <c r="Q1982" s="64">
        <v>167</v>
      </c>
      <c r="R1982" s="9">
        <f t="shared" si="46"/>
        <v>11272500</v>
      </c>
      <c r="S1982" s="63">
        <f t="shared" si="46"/>
        <v>668</v>
      </c>
      <c r="T1982" s="64" t="s">
        <v>6781</v>
      </c>
      <c r="U1982" s="64" t="s">
        <v>24</v>
      </c>
      <c r="V1982" s="64" t="s">
        <v>6814</v>
      </c>
      <c r="W1982" s="66"/>
      <c r="X1982" s="66"/>
      <c r="Y1982" s="66"/>
      <c r="Z1982" s="66"/>
      <c r="AA1982" s="66"/>
      <c r="AB1982" s="66"/>
      <c r="AC1982" s="66"/>
      <c r="AD1982" s="66"/>
      <c r="AE1982" s="66"/>
      <c r="AF1982" s="66"/>
      <c r="AG1982" s="66"/>
      <c r="AH1982" s="66"/>
      <c r="AI1982" s="66"/>
      <c r="AJ1982" s="66"/>
      <c r="AK1982" s="66"/>
      <c r="AL1982" s="66"/>
      <c r="AM1982" s="66"/>
      <c r="AN1982" s="66"/>
      <c r="AO1982" s="66"/>
      <c r="AP1982" s="66"/>
      <c r="AQ1982" s="66"/>
      <c r="AR1982" s="66"/>
      <c r="AS1982" s="66"/>
      <c r="AT1982" s="66"/>
      <c r="AU1982" s="66"/>
      <c r="AV1982" s="66"/>
      <c r="AW1982" s="66"/>
      <c r="AX1982" s="66"/>
      <c r="AY1982" s="66"/>
      <c r="AZ1982" s="67"/>
    </row>
    <row r="1983" spans="1:52" s="64" customFormat="1" ht="15.75" customHeight="1" x14ac:dyDescent="0.2">
      <c r="A1983" s="1">
        <v>1976</v>
      </c>
      <c r="B1983" s="67" t="s">
        <v>34</v>
      </c>
      <c r="C1983" s="64" t="s">
        <v>6959</v>
      </c>
      <c r="D1983" s="64" t="s">
        <v>6960</v>
      </c>
      <c r="E1983" s="64" t="s">
        <v>6961</v>
      </c>
      <c r="G1983" s="64" t="s">
        <v>169</v>
      </c>
      <c r="H1983" s="65"/>
      <c r="J1983" s="65">
        <v>9054276</v>
      </c>
      <c r="K1983" s="64">
        <v>20</v>
      </c>
      <c r="L1983" s="65">
        <v>9054276</v>
      </c>
      <c r="M1983" s="64">
        <v>20</v>
      </c>
      <c r="N1983" s="65">
        <v>9054276</v>
      </c>
      <c r="O1983" s="64">
        <v>20</v>
      </c>
      <c r="P1983" s="65">
        <v>9054276</v>
      </c>
      <c r="Q1983" s="64">
        <v>20</v>
      </c>
      <c r="R1983" s="9">
        <f t="shared" si="46"/>
        <v>36217104</v>
      </c>
      <c r="S1983" s="63">
        <f t="shared" si="46"/>
        <v>80</v>
      </c>
      <c r="T1983" s="64" t="s">
        <v>6781</v>
      </c>
      <c r="U1983" s="64" t="s">
        <v>24</v>
      </c>
      <c r="V1983" s="64" t="s">
        <v>6962</v>
      </c>
      <c r="W1983" s="66"/>
      <c r="X1983" s="66"/>
      <c r="Y1983" s="66"/>
      <c r="Z1983" s="66"/>
      <c r="AA1983" s="66"/>
      <c r="AB1983" s="66"/>
      <c r="AC1983" s="66"/>
      <c r="AD1983" s="66"/>
      <c r="AE1983" s="66"/>
      <c r="AF1983" s="66"/>
      <c r="AG1983" s="66"/>
      <c r="AH1983" s="66"/>
      <c r="AI1983" s="66"/>
      <c r="AJ1983" s="66"/>
      <c r="AK1983" s="66"/>
      <c r="AL1983" s="66"/>
      <c r="AM1983" s="66"/>
      <c r="AN1983" s="66"/>
      <c r="AO1983" s="66"/>
      <c r="AP1983" s="66"/>
      <c r="AQ1983" s="66"/>
      <c r="AR1983" s="66"/>
      <c r="AS1983" s="66"/>
      <c r="AT1983" s="66"/>
      <c r="AU1983" s="66"/>
      <c r="AV1983" s="66"/>
      <c r="AW1983" s="66"/>
      <c r="AX1983" s="66"/>
      <c r="AY1983" s="66"/>
      <c r="AZ1983" s="67"/>
    </row>
    <row r="1984" spans="1:52" s="64" customFormat="1" ht="15.75" customHeight="1" x14ac:dyDescent="0.2">
      <c r="A1984" s="1">
        <v>1977</v>
      </c>
      <c r="B1984" s="67" t="s">
        <v>304</v>
      </c>
      <c r="C1984" s="64" t="s">
        <v>6925</v>
      </c>
      <c r="D1984" s="64" t="s">
        <v>299</v>
      </c>
      <c r="E1984" s="64" t="s">
        <v>6963</v>
      </c>
      <c r="G1984" s="64" t="s">
        <v>169</v>
      </c>
      <c r="H1984" s="65"/>
      <c r="J1984" s="65">
        <v>7934062.5</v>
      </c>
      <c r="K1984" s="64">
        <v>91</v>
      </c>
      <c r="L1984" s="65">
        <v>7934062.5</v>
      </c>
      <c r="M1984" s="64">
        <v>91</v>
      </c>
      <c r="N1984" s="65">
        <v>7934062.5</v>
      </c>
      <c r="O1984" s="64">
        <v>91</v>
      </c>
      <c r="P1984" s="65">
        <v>7934062.5</v>
      </c>
      <c r="Q1984" s="64">
        <v>91</v>
      </c>
      <c r="R1984" s="9">
        <f t="shared" si="46"/>
        <v>31736250</v>
      </c>
      <c r="S1984" s="63">
        <f t="shared" si="46"/>
        <v>364</v>
      </c>
      <c r="T1984" s="64" t="s">
        <v>6781</v>
      </c>
      <c r="U1984" s="64" t="s">
        <v>47</v>
      </c>
      <c r="V1984" s="64" t="s">
        <v>6964</v>
      </c>
      <c r="W1984" s="66"/>
      <c r="X1984" s="66"/>
      <c r="Y1984" s="66"/>
      <c r="Z1984" s="66"/>
      <c r="AA1984" s="66"/>
      <c r="AB1984" s="66"/>
      <c r="AC1984" s="66"/>
      <c r="AD1984" s="66"/>
      <c r="AE1984" s="66"/>
      <c r="AF1984" s="66"/>
      <c r="AG1984" s="66"/>
      <c r="AH1984" s="66"/>
      <c r="AI1984" s="66"/>
      <c r="AJ1984" s="66"/>
      <c r="AK1984" s="66"/>
      <c r="AL1984" s="66"/>
      <c r="AM1984" s="66"/>
      <c r="AN1984" s="66"/>
      <c r="AO1984" s="66"/>
      <c r="AP1984" s="66"/>
      <c r="AQ1984" s="66"/>
      <c r="AR1984" s="66"/>
      <c r="AS1984" s="66"/>
      <c r="AT1984" s="66"/>
      <c r="AU1984" s="66"/>
      <c r="AV1984" s="66"/>
      <c r="AW1984" s="66"/>
      <c r="AX1984" s="66"/>
      <c r="AY1984" s="66"/>
      <c r="AZ1984" s="67"/>
    </row>
    <row r="1985" spans="1:52" s="64" customFormat="1" ht="15.75" customHeight="1" x14ac:dyDescent="0.2">
      <c r="A1985" s="1">
        <v>1978</v>
      </c>
      <c r="B1985" s="67" t="s">
        <v>34</v>
      </c>
      <c r="C1985" s="64" t="s">
        <v>6959</v>
      </c>
      <c r="D1985" s="64" t="s">
        <v>6960</v>
      </c>
      <c r="E1985" s="64" t="s">
        <v>6965</v>
      </c>
      <c r="G1985" s="64" t="s">
        <v>169</v>
      </c>
      <c r="H1985" s="65"/>
      <c r="J1985" s="65">
        <v>8623120</v>
      </c>
      <c r="K1985" s="64">
        <v>20</v>
      </c>
      <c r="L1985" s="65">
        <v>8623120</v>
      </c>
      <c r="M1985" s="64">
        <v>20</v>
      </c>
      <c r="N1985" s="65">
        <v>8623120</v>
      </c>
      <c r="O1985" s="64">
        <v>20</v>
      </c>
      <c r="P1985" s="65">
        <v>8623120</v>
      </c>
      <c r="Q1985" s="64">
        <v>20</v>
      </c>
      <c r="R1985" s="9">
        <f t="shared" si="46"/>
        <v>34492480</v>
      </c>
      <c r="S1985" s="63">
        <f t="shared" si="46"/>
        <v>80</v>
      </c>
      <c r="T1985" s="64" t="s">
        <v>6781</v>
      </c>
      <c r="U1985" s="64" t="s">
        <v>24</v>
      </c>
      <c r="V1985" s="64" t="s">
        <v>6962</v>
      </c>
      <c r="W1985" s="66"/>
      <c r="X1985" s="66"/>
      <c r="Y1985" s="66"/>
      <c r="Z1985" s="66"/>
      <c r="AA1985" s="66"/>
      <c r="AB1985" s="66"/>
      <c r="AC1985" s="66"/>
      <c r="AD1985" s="66"/>
      <c r="AE1985" s="66"/>
      <c r="AF1985" s="66"/>
      <c r="AG1985" s="66"/>
      <c r="AH1985" s="66"/>
      <c r="AI1985" s="66"/>
      <c r="AJ1985" s="66"/>
      <c r="AK1985" s="66"/>
      <c r="AL1985" s="66"/>
      <c r="AM1985" s="66"/>
      <c r="AN1985" s="66"/>
      <c r="AO1985" s="66"/>
      <c r="AP1985" s="66"/>
      <c r="AQ1985" s="66"/>
      <c r="AR1985" s="66"/>
      <c r="AS1985" s="66"/>
      <c r="AT1985" s="66"/>
      <c r="AU1985" s="66"/>
      <c r="AV1985" s="66"/>
      <c r="AW1985" s="66"/>
      <c r="AX1985" s="66"/>
      <c r="AY1985" s="66"/>
      <c r="AZ1985" s="67"/>
    </row>
    <row r="1986" spans="1:52" s="64" customFormat="1" ht="15.75" customHeight="1" x14ac:dyDescent="0.2">
      <c r="A1986" s="1">
        <v>1979</v>
      </c>
      <c r="B1986" s="67" t="s">
        <v>6876</v>
      </c>
      <c r="C1986" s="64" t="s">
        <v>6877</v>
      </c>
      <c r="D1986" s="64" t="s">
        <v>6878</v>
      </c>
      <c r="E1986" s="64" t="s">
        <v>6966</v>
      </c>
      <c r="G1986" s="64" t="s">
        <v>169</v>
      </c>
      <c r="H1986" s="65"/>
      <c r="J1986" s="65">
        <v>26637570.400000002</v>
      </c>
      <c r="K1986" s="64">
        <v>112</v>
      </c>
      <c r="L1986" s="65">
        <v>26637570.400000002</v>
      </c>
      <c r="M1986" s="64">
        <v>112</v>
      </c>
      <c r="N1986" s="65">
        <v>26637570.400000002</v>
      </c>
      <c r="O1986" s="64">
        <v>112</v>
      </c>
      <c r="P1986" s="65">
        <v>26637570.400000002</v>
      </c>
      <c r="Q1986" s="64">
        <v>112</v>
      </c>
      <c r="R1986" s="9">
        <f t="shared" si="46"/>
        <v>106550281.60000001</v>
      </c>
      <c r="S1986" s="63">
        <f t="shared" si="46"/>
        <v>448</v>
      </c>
      <c r="T1986" s="64" t="s">
        <v>6781</v>
      </c>
      <c r="U1986" s="64" t="s">
        <v>24</v>
      </c>
      <c r="V1986" s="64" t="s">
        <v>6880</v>
      </c>
      <c r="W1986" s="66"/>
      <c r="X1986" s="66"/>
      <c r="Y1986" s="66"/>
      <c r="Z1986" s="66"/>
      <c r="AA1986" s="66"/>
      <c r="AB1986" s="66"/>
      <c r="AC1986" s="66"/>
      <c r="AD1986" s="66"/>
      <c r="AE1986" s="66"/>
      <c r="AF1986" s="66"/>
      <c r="AG1986" s="66"/>
      <c r="AH1986" s="66"/>
      <c r="AI1986" s="66"/>
      <c r="AJ1986" s="66"/>
      <c r="AK1986" s="66"/>
      <c r="AL1986" s="66"/>
      <c r="AM1986" s="66"/>
      <c r="AN1986" s="66"/>
      <c r="AO1986" s="66"/>
      <c r="AP1986" s="66"/>
      <c r="AQ1986" s="66"/>
      <c r="AR1986" s="66"/>
      <c r="AS1986" s="66"/>
      <c r="AT1986" s="66"/>
      <c r="AU1986" s="66"/>
      <c r="AV1986" s="66"/>
      <c r="AW1986" s="66"/>
      <c r="AX1986" s="66"/>
      <c r="AY1986" s="66"/>
      <c r="AZ1986" s="67"/>
    </row>
    <row r="1987" spans="1:52" s="64" customFormat="1" ht="15.75" customHeight="1" x14ac:dyDescent="0.2">
      <c r="A1987" s="1">
        <v>1980</v>
      </c>
      <c r="B1987" s="67" t="s">
        <v>304</v>
      </c>
      <c r="C1987" s="64" t="s">
        <v>6925</v>
      </c>
      <c r="D1987" s="64" t="s">
        <v>299</v>
      </c>
      <c r="E1987" s="64" t="s">
        <v>6967</v>
      </c>
      <c r="G1987" s="64" t="s">
        <v>169</v>
      </c>
      <c r="H1987" s="65"/>
      <c r="J1987" s="65">
        <v>8921738</v>
      </c>
      <c r="K1987" s="64">
        <v>20</v>
      </c>
      <c r="L1987" s="65">
        <v>8921738</v>
      </c>
      <c r="M1987" s="64">
        <v>20</v>
      </c>
      <c r="N1987" s="65">
        <v>8921738</v>
      </c>
      <c r="O1987" s="64">
        <v>20</v>
      </c>
      <c r="P1987" s="65">
        <v>8921738</v>
      </c>
      <c r="Q1987" s="64">
        <v>20</v>
      </c>
      <c r="R1987" s="9">
        <f t="shared" si="46"/>
        <v>35686952</v>
      </c>
      <c r="S1987" s="63">
        <f t="shared" si="46"/>
        <v>80</v>
      </c>
      <c r="T1987" s="64" t="s">
        <v>6781</v>
      </c>
      <c r="U1987" s="64" t="s">
        <v>24</v>
      </c>
      <c r="V1987" s="64" t="s">
        <v>6818</v>
      </c>
      <c r="W1987" s="66"/>
      <c r="X1987" s="66"/>
      <c r="Y1987" s="66"/>
      <c r="Z1987" s="66"/>
      <c r="AA1987" s="66"/>
      <c r="AB1987" s="66"/>
      <c r="AC1987" s="66"/>
      <c r="AD1987" s="66"/>
      <c r="AE1987" s="66"/>
      <c r="AF1987" s="66"/>
      <c r="AG1987" s="66"/>
      <c r="AH1987" s="66"/>
      <c r="AI1987" s="66"/>
      <c r="AJ1987" s="66"/>
      <c r="AK1987" s="66"/>
      <c r="AL1987" s="66"/>
      <c r="AM1987" s="66"/>
      <c r="AN1987" s="66"/>
      <c r="AO1987" s="66"/>
      <c r="AP1987" s="66"/>
      <c r="AQ1987" s="66"/>
      <c r="AR1987" s="66"/>
      <c r="AS1987" s="66"/>
      <c r="AT1987" s="66"/>
      <c r="AU1987" s="66"/>
      <c r="AV1987" s="66"/>
      <c r="AW1987" s="66"/>
      <c r="AX1987" s="66"/>
      <c r="AY1987" s="66"/>
      <c r="AZ1987" s="67"/>
    </row>
    <row r="1988" spans="1:52" s="64" customFormat="1" ht="15.75" customHeight="1" x14ac:dyDescent="0.2">
      <c r="A1988" s="1">
        <v>1981</v>
      </c>
      <c r="B1988" s="67" t="s">
        <v>6968</v>
      </c>
      <c r="C1988" s="64" t="s">
        <v>6969</v>
      </c>
      <c r="D1988" s="64" t="s">
        <v>299</v>
      </c>
      <c r="E1988" s="64" t="s">
        <v>6970</v>
      </c>
      <c r="G1988" s="64" t="s">
        <v>169</v>
      </c>
      <c r="H1988" s="65"/>
      <c r="J1988" s="65">
        <v>14023763.52</v>
      </c>
      <c r="K1988" s="64">
        <v>8</v>
      </c>
      <c r="L1988" s="65">
        <v>14023763.52</v>
      </c>
      <c r="M1988" s="64">
        <v>8</v>
      </c>
      <c r="N1988" s="65">
        <v>14023763.52</v>
      </c>
      <c r="O1988" s="64">
        <v>8</v>
      </c>
      <c r="P1988" s="65">
        <v>14023763.52</v>
      </c>
      <c r="Q1988" s="64">
        <v>8</v>
      </c>
      <c r="R1988" s="9">
        <f t="shared" si="46"/>
        <v>56095054.079999998</v>
      </c>
      <c r="S1988" s="63">
        <f t="shared" si="46"/>
        <v>32</v>
      </c>
      <c r="T1988" s="64" t="s">
        <v>6781</v>
      </c>
      <c r="U1988" s="64" t="s">
        <v>24</v>
      </c>
      <c r="V1988" s="64" t="s">
        <v>6826</v>
      </c>
      <c r="W1988" s="66"/>
      <c r="X1988" s="66"/>
      <c r="Y1988" s="66"/>
      <c r="Z1988" s="66"/>
      <c r="AA1988" s="66"/>
      <c r="AB1988" s="66"/>
      <c r="AC1988" s="66"/>
      <c r="AD1988" s="66"/>
      <c r="AE1988" s="66"/>
      <c r="AF1988" s="66"/>
      <c r="AG1988" s="66"/>
      <c r="AH1988" s="66"/>
      <c r="AI1988" s="66"/>
      <c r="AJ1988" s="66"/>
      <c r="AK1988" s="66"/>
      <c r="AL1988" s="66"/>
      <c r="AM1988" s="66"/>
      <c r="AN1988" s="66"/>
      <c r="AO1988" s="66"/>
      <c r="AP1988" s="66"/>
      <c r="AQ1988" s="66"/>
      <c r="AR1988" s="66"/>
      <c r="AS1988" s="66"/>
      <c r="AT1988" s="66"/>
      <c r="AU1988" s="66"/>
      <c r="AV1988" s="66"/>
      <c r="AW1988" s="66"/>
      <c r="AX1988" s="66"/>
      <c r="AY1988" s="66"/>
      <c r="AZ1988" s="67"/>
    </row>
    <row r="1989" spans="1:52" s="64" customFormat="1" ht="15.75" customHeight="1" x14ac:dyDescent="0.2">
      <c r="A1989" s="1">
        <v>1982</v>
      </c>
      <c r="B1989" s="67" t="s">
        <v>34</v>
      </c>
      <c r="C1989" s="64" t="s">
        <v>6959</v>
      </c>
      <c r="D1989" s="64" t="s">
        <v>6960</v>
      </c>
      <c r="E1989" s="64" t="s">
        <v>6971</v>
      </c>
      <c r="G1989" s="64" t="s">
        <v>169</v>
      </c>
      <c r="H1989" s="65"/>
      <c r="J1989" s="65">
        <v>9485432</v>
      </c>
      <c r="K1989" s="64">
        <v>22</v>
      </c>
      <c r="L1989" s="65">
        <v>9485432</v>
      </c>
      <c r="M1989" s="64">
        <v>22</v>
      </c>
      <c r="N1989" s="65">
        <v>9485432</v>
      </c>
      <c r="O1989" s="64">
        <v>22</v>
      </c>
      <c r="P1989" s="65">
        <v>9485432</v>
      </c>
      <c r="Q1989" s="64">
        <v>22</v>
      </c>
      <c r="R1989" s="9">
        <f t="shared" si="46"/>
        <v>37941728</v>
      </c>
      <c r="S1989" s="63">
        <f t="shared" si="46"/>
        <v>88</v>
      </c>
      <c r="T1989" s="64" t="s">
        <v>6781</v>
      </c>
      <c r="U1989" s="64" t="s">
        <v>24</v>
      </c>
      <c r="V1989" s="64" t="s">
        <v>6962</v>
      </c>
      <c r="W1989" s="66"/>
      <c r="X1989" s="66"/>
      <c r="Y1989" s="66"/>
      <c r="Z1989" s="66"/>
      <c r="AA1989" s="66"/>
      <c r="AB1989" s="66"/>
      <c r="AC1989" s="66"/>
      <c r="AD1989" s="66"/>
      <c r="AE1989" s="66"/>
      <c r="AF1989" s="66"/>
      <c r="AG1989" s="66"/>
      <c r="AH1989" s="66"/>
      <c r="AI1989" s="66"/>
      <c r="AJ1989" s="66"/>
      <c r="AK1989" s="66"/>
      <c r="AL1989" s="66"/>
      <c r="AM1989" s="66"/>
      <c r="AN1989" s="66"/>
      <c r="AO1989" s="66"/>
      <c r="AP1989" s="66"/>
      <c r="AQ1989" s="66"/>
      <c r="AR1989" s="66"/>
      <c r="AS1989" s="66"/>
      <c r="AT1989" s="66"/>
      <c r="AU1989" s="66"/>
      <c r="AV1989" s="66"/>
      <c r="AW1989" s="66"/>
      <c r="AX1989" s="66"/>
      <c r="AY1989" s="66"/>
      <c r="AZ1989" s="67"/>
    </row>
    <row r="1990" spans="1:52" s="64" customFormat="1" ht="15.75" customHeight="1" x14ac:dyDescent="0.2">
      <c r="A1990" s="1">
        <v>1983</v>
      </c>
      <c r="B1990" s="67" t="s">
        <v>6876</v>
      </c>
      <c r="C1990" s="64" t="s">
        <v>6877</v>
      </c>
      <c r="D1990" s="64" t="s">
        <v>6878</v>
      </c>
      <c r="E1990" s="64" t="s">
        <v>6972</v>
      </c>
      <c r="G1990" s="64" t="s">
        <v>169</v>
      </c>
      <c r="H1990" s="65"/>
      <c r="J1990" s="65">
        <v>22604129.274074074</v>
      </c>
      <c r="K1990" s="64">
        <v>61</v>
      </c>
      <c r="L1990" s="65">
        <v>22604129.274074074</v>
      </c>
      <c r="M1990" s="64">
        <v>61</v>
      </c>
      <c r="N1990" s="65">
        <v>22604129.274074074</v>
      </c>
      <c r="O1990" s="64">
        <v>61</v>
      </c>
      <c r="P1990" s="65">
        <v>22604129.274074074</v>
      </c>
      <c r="Q1990" s="64">
        <v>61</v>
      </c>
      <c r="R1990" s="9">
        <f t="shared" si="46"/>
        <v>90416517.096296296</v>
      </c>
      <c r="S1990" s="63">
        <f t="shared" si="46"/>
        <v>244</v>
      </c>
      <c r="T1990" s="64" t="s">
        <v>6781</v>
      </c>
      <c r="U1990" s="64" t="s">
        <v>24</v>
      </c>
      <c r="V1990" s="64" t="s">
        <v>6973</v>
      </c>
      <c r="W1990" s="66"/>
      <c r="X1990" s="66"/>
      <c r="Y1990" s="66"/>
      <c r="Z1990" s="66"/>
      <c r="AA1990" s="66"/>
      <c r="AB1990" s="66"/>
      <c r="AC1990" s="66"/>
      <c r="AD1990" s="66"/>
      <c r="AE1990" s="66"/>
      <c r="AF1990" s="66"/>
      <c r="AG1990" s="66"/>
      <c r="AH1990" s="66"/>
      <c r="AI1990" s="66"/>
      <c r="AJ1990" s="66"/>
      <c r="AK1990" s="66"/>
      <c r="AL1990" s="66"/>
      <c r="AM1990" s="66"/>
      <c r="AN1990" s="66"/>
      <c r="AO1990" s="66"/>
      <c r="AP1990" s="66"/>
      <c r="AQ1990" s="66"/>
      <c r="AR1990" s="66"/>
      <c r="AS1990" s="66"/>
      <c r="AT1990" s="66"/>
      <c r="AU1990" s="66"/>
      <c r="AV1990" s="66"/>
      <c r="AW1990" s="66"/>
      <c r="AX1990" s="66"/>
      <c r="AY1990" s="66"/>
      <c r="AZ1990" s="67"/>
    </row>
    <row r="1991" spans="1:52" s="64" customFormat="1" ht="15.75" customHeight="1" x14ac:dyDescent="0.2">
      <c r="A1991" s="1">
        <v>1984</v>
      </c>
      <c r="B1991" s="67" t="s">
        <v>6974</v>
      </c>
      <c r="C1991" s="64" t="s">
        <v>6975</v>
      </c>
      <c r="D1991" s="64" t="s">
        <v>299</v>
      </c>
      <c r="E1991" s="64" t="s">
        <v>6976</v>
      </c>
      <c r="G1991" s="64" t="s">
        <v>169</v>
      </c>
      <c r="H1991" s="65"/>
      <c r="J1991" s="65">
        <v>11024848.800000001</v>
      </c>
      <c r="K1991" s="64">
        <v>38</v>
      </c>
      <c r="L1991" s="65">
        <v>11024848.800000001</v>
      </c>
      <c r="M1991" s="64">
        <v>38</v>
      </c>
      <c r="N1991" s="65">
        <v>11024848.800000001</v>
      </c>
      <c r="O1991" s="64">
        <v>38</v>
      </c>
      <c r="P1991" s="65">
        <v>11024848.800000001</v>
      </c>
      <c r="Q1991" s="64">
        <v>38</v>
      </c>
      <c r="R1991" s="9">
        <f t="shared" si="46"/>
        <v>44099395.200000003</v>
      </c>
      <c r="S1991" s="63">
        <f t="shared" si="46"/>
        <v>152</v>
      </c>
      <c r="T1991" s="64" t="s">
        <v>6781</v>
      </c>
      <c r="U1991" s="64" t="s">
        <v>24</v>
      </c>
      <c r="V1991" s="64" t="s">
        <v>6977</v>
      </c>
      <c r="W1991" s="66"/>
      <c r="X1991" s="66"/>
      <c r="Y1991" s="66"/>
      <c r="Z1991" s="66"/>
      <c r="AA1991" s="66"/>
      <c r="AB1991" s="66"/>
      <c r="AC1991" s="66"/>
      <c r="AD1991" s="66"/>
      <c r="AE1991" s="66"/>
      <c r="AF1991" s="66"/>
      <c r="AG1991" s="66"/>
      <c r="AH1991" s="66"/>
      <c r="AI1991" s="66"/>
      <c r="AJ1991" s="66"/>
      <c r="AK1991" s="66"/>
      <c r="AL1991" s="66"/>
      <c r="AM1991" s="66"/>
      <c r="AN1991" s="66"/>
      <c r="AO1991" s="66"/>
      <c r="AP1991" s="66"/>
      <c r="AQ1991" s="66"/>
      <c r="AR1991" s="66"/>
      <c r="AS1991" s="66"/>
      <c r="AT1991" s="66"/>
      <c r="AU1991" s="66"/>
      <c r="AV1991" s="66"/>
      <c r="AW1991" s="66"/>
      <c r="AX1991" s="66"/>
      <c r="AY1991" s="66"/>
      <c r="AZ1991" s="67"/>
    </row>
    <row r="1992" spans="1:52" s="64" customFormat="1" ht="15.75" customHeight="1" x14ac:dyDescent="0.2">
      <c r="A1992" s="1">
        <v>1985</v>
      </c>
      <c r="B1992" s="67" t="s">
        <v>6978</v>
      </c>
      <c r="C1992" s="64" t="s">
        <v>6979</v>
      </c>
      <c r="D1992" s="64" t="s">
        <v>6431</v>
      </c>
      <c r="E1992" s="64" t="s">
        <v>6980</v>
      </c>
      <c r="G1992" s="64" t="s">
        <v>169</v>
      </c>
      <c r="H1992" s="65"/>
      <c r="J1992" s="65">
        <v>6400000</v>
      </c>
      <c r="K1992" s="64">
        <v>40</v>
      </c>
      <c r="L1992" s="65">
        <v>6400000</v>
      </c>
      <c r="M1992" s="64">
        <v>40</v>
      </c>
      <c r="N1992" s="65">
        <v>6400000</v>
      </c>
      <c r="O1992" s="64">
        <v>40</v>
      </c>
      <c r="P1992" s="65">
        <v>6400000</v>
      </c>
      <c r="Q1992" s="64">
        <v>40</v>
      </c>
      <c r="R1992" s="9">
        <f t="shared" si="46"/>
        <v>25600000</v>
      </c>
      <c r="S1992" s="63">
        <f t="shared" si="46"/>
        <v>160</v>
      </c>
      <c r="T1992" s="64" t="s">
        <v>6781</v>
      </c>
      <c r="U1992" s="64" t="s">
        <v>24</v>
      </c>
      <c r="V1992" s="64" t="s">
        <v>6981</v>
      </c>
      <c r="W1992" s="66"/>
      <c r="X1992" s="66"/>
      <c r="Y1992" s="66"/>
      <c r="Z1992" s="66"/>
      <c r="AA1992" s="66"/>
      <c r="AB1992" s="66"/>
      <c r="AC1992" s="66"/>
      <c r="AD1992" s="66"/>
      <c r="AE1992" s="66"/>
      <c r="AF1992" s="66"/>
      <c r="AG1992" s="66"/>
      <c r="AH1992" s="66"/>
      <c r="AI1992" s="66"/>
      <c r="AJ1992" s="66"/>
      <c r="AK1992" s="66"/>
      <c r="AL1992" s="66"/>
      <c r="AM1992" s="66"/>
      <c r="AN1992" s="66"/>
      <c r="AO1992" s="66"/>
      <c r="AP1992" s="66"/>
      <c r="AQ1992" s="66"/>
      <c r="AR1992" s="66"/>
      <c r="AS1992" s="66"/>
      <c r="AT1992" s="66"/>
      <c r="AU1992" s="66"/>
      <c r="AV1992" s="66"/>
      <c r="AW1992" s="66"/>
      <c r="AX1992" s="66"/>
      <c r="AY1992" s="66"/>
      <c r="AZ1992" s="67"/>
    </row>
    <row r="1993" spans="1:52" s="64" customFormat="1" ht="15.75" customHeight="1" x14ac:dyDescent="0.2">
      <c r="A1993" s="1">
        <v>1986</v>
      </c>
      <c r="B1993" s="67" t="s">
        <v>444</v>
      </c>
      <c r="C1993" s="64" t="s">
        <v>4203</v>
      </c>
      <c r="D1993" s="64" t="s">
        <v>4204</v>
      </c>
      <c r="E1993" s="64" t="s">
        <v>6982</v>
      </c>
      <c r="G1993" s="64" t="s">
        <v>169</v>
      </c>
      <c r="H1993" s="65"/>
      <c r="J1993" s="65">
        <v>8061830</v>
      </c>
      <c r="K1993" s="64">
        <v>14</v>
      </c>
      <c r="L1993" s="65">
        <v>8061830</v>
      </c>
      <c r="M1993" s="64">
        <v>14</v>
      </c>
      <c r="N1993" s="65">
        <v>8061830</v>
      </c>
      <c r="O1993" s="64">
        <v>14</v>
      </c>
      <c r="P1993" s="65">
        <v>8061830</v>
      </c>
      <c r="Q1993" s="64">
        <v>14</v>
      </c>
      <c r="R1993" s="9">
        <f t="shared" si="46"/>
        <v>32247320</v>
      </c>
      <c r="S1993" s="63">
        <f t="shared" si="46"/>
        <v>56</v>
      </c>
      <c r="T1993" s="64" t="s">
        <v>6781</v>
      </c>
      <c r="U1993" s="64" t="s">
        <v>24</v>
      </c>
      <c r="V1993" s="64" t="s">
        <v>6983</v>
      </c>
      <c r="W1993" s="66"/>
      <c r="X1993" s="66"/>
      <c r="Y1993" s="66"/>
      <c r="Z1993" s="66"/>
      <c r="AA1993" s="66"/>
      <c r="AB1993" s="66"/>
      <c r="AC1993" s="66"/>
      <c r="AD1993" s="66"/>
      <c r="AE1993" s="66"/>
      <c r="AF1993" s="66"/>
      <c r="AG1993" s="66"/>
      <c r="AH1993" s="66"/>
      <c r="AI1993" s="66"/>
      <c r="AJ1993" s="66"/>
      <c r="AK1993" s="66"/>
      <c r="AL1993" s="66"/>
      <c r="AM1993" s="66"/>
      <c r="AN1993" s="66"/>
      <c r="AO1993" s="66"/>
      <c r="AP1993" s="66"/>
      <c r="AQ1993" s="66"/>
      <c r="AR1993" s="66"/>
      <c r="AS1993" s="66"/>
      <c r="AT1993" s="66"/>
      <c r="AU1993" s="66"/>
      <c r="AV1993" s="66"/>
      <c r="AW1993" s="66"/>
      <c r="AX1993" s="66"/>
      <c r="AY1993" s="66"/>
      <c r="AZ1993" s="67"/>
    </row>
    <row r="1994" spans="1:52" s="64" customFormat="1" ht="15.75" customHeight="1" x14ac:dyDescent="0.2">
      <c r="A1994" s="1">
        <v>1987</v>
      </c>
      <c r="B1994" s="67" t="s">
        <v>2599</v>
      </c>
      <c r="C1994" s="64" t="s">
        <v>6984</v>
      </c>
      <c r="D1994" s="64" t="s">
        <v>6985</v>
      </c>
      <c r="E1994" s="64" t="s">
        <v>6986</v>
      </c>
      <c r="G1994" s="64" t="s">
        <v>169</v>
      </c>
      <c r="H1994" s="65"/>
      <c r="J1994" s="65">
        <v>17533750</v>
      </c>
      <c r="K1994" s="64">
        <v>83</v>
      </c>
      <c r="L1994" s="65">
        <v>17533750</v>
      </c>
      <c r="M1994" s="64">
        <v>83</v>
      </c>
      <c r="N1994" s="65">
        <v>17533750</v>
      </c>
      <c r="O1994" s="64">
        <v>83</v>
      </c>
      <c r="P1994" s="65">
        <v>17533750</v>
      </c>
      <c r="Q1994" s="64">
        <v>83</v>
      </c>
      <c r="R1994" s="9">
        <f t="shared" si="46"/>
        <v>70135000</v>
      </c>
      <c r="S1994" s="63">
        <f t="shared" si="46"/>
        <v>332</v>
      </c>
      <c r="T1994" s="64" t="s">
        <v>6781</v>
      </c>
      <c r="U1994" s="64" t="s">
        <v>24</v>
      </c>
      <c r="V1994" s="64" t="s">
        <v>6987</v>
      </c>
      <c r="W1994" s="66"/>
      <c r="X1994" s="66"/>
      <c r="Y1994" s="66"/>
      <c r="Z1994" s="66"/>
      <c r="AA1994" s="66"/>
      <c r="AB1994" s="66"/>
      <c r="AC1994" s="66"/>
      <c r="AD1994" s="66"/>
      <c r="AE1994" s="66"/>
      <c r="AF1994" s="66"/>
      <c r="AG1994" s="66"/>
      <c r="AH1994" s="66"/>
      <c r="AI1994" s="66"/>
      <c r="AJ1994" s="66"/>
      <c r="AK1994" s="66"/>
      <c r="AL1994" s="66"/>
      <c r="AM1994" s="66"/>
      <c r="AN1994" s="66"/>
      <c r="AO1994" s="66"/>
      <c r="AP1994" s="66"/>
      <c r="AQ1994" s="66"/>
      <c r="AR1994" s="66"/>
      <c r="AS1994" s="66"/>
      <c r="AT1994" s="66"/>
      <c r="AU1994" s="66"/>
      <c r="AV1994" s="66"/>
      <c r="AW1994" s="66"/>
      <c r="AX1994" s="66"/>
      <c r="AY1994" s="66"/>
      <c r="AZ1994" s="67"/>
    </row>
    <row r="1995" spans="1:52" s="64" customFormat="1" ht="15.75" customHeight="1" x14ac:dyDescent="0.2">
      <c r="A1995" s="1">
        <v>1988</v>
      </c>
      <c r="B1995" s="67" t="s">
        <v>6946</v>
      </c>
      <c r="C1995" s="64" t="s">
        <v>6988</v>
      </c>
      <c r="D1995" s="64" t="s">
        <v>6989</v>
      </c>
      <c r="E1995" s="64" t="s">
        <v>6990</v>
      </c>
      <c r="G1995" s="64" t="s">
        <v>169</v>
      </c>
      <c r="H1995" s="65"/>
      <c r="J1995" s="65">
        <v>16500000</v>
      </c>
      <c r="K1995" s="64">
        <v>3</v>
      </c>
      <c r="L1995" s="65">
        <v>16500000</v>
      </c>
      <c r="M1995" s="64">
        <v>3</v>
      </c>
      <c r="N1995" s="65">
        <v>16500000</v>
      </c>
      <c r="O1995" s="64">
        <v>3</v>
      </c>
      <c r="P1995" s="65">
        <v>16500000</v>
      </c>
      <c r="Q1995" s="64">
        <v>3</v>
      </c>
      <c r="R1995" s="9">
        <f t="shared" si="46"/>
        <v>66000000</v>
      </c>
      <c r="S1995" s="63">
        <f t="shared" si="46"/>
        <v>12</v>
      </c>
      <c r="T1995" s="64" t="s">
        <v>6781</v>
      </c>
      <c r="U1995" s="64" t="s">
        <v>24</v>
      </c>
      <c r="V1995" s="64" t="s">
        <v>6991</v>
      </c>
      <c r="W1995" s="66"/>
      <c r="X1995" s="66"/>
      <c r="Y1995" s="66"/>
      <c r="Z1995" s="66"/>
      <c r="AA1995" s="66"/>
      <c r="AB1995" s="66"/>
      <c r="AC1995" s="66"/>
      <c r="AD1995" s="66"/>
      <c r="AE1995" s="66"/>
      <c r="AF1995" s="66"/>
      <c r="AG1995" s="66"/>
      <c r="AH1995" s="66"/>
      <c r="AI1995" s="66"/>
      <c r="AJ1995" s="66"/>
      <c r="AK1995" s="66"/>
      <c r="AL1995" s="66"/>
      <c r="AM1995" s="66"/>
      <c r="AN1995" s="66"/>
      <c r="AO1995" s="66"/>
      <c r="AP1995" s="66"/>
      <c r="AQ1995" s="66"/>
      <c r="AR1995" s="66"/>
      <c r="AS1995" s="66"/>
      <c r="AT1995" s="66"/>
      <c r="AU1995" s="66"/>
      <c r="AV1995" s="66"/>
      <c r="AW1995" s="66"/>
      <c r="AX1995" s="66"/>
      <c r="AY1995" s="66"/>
      <c r="AZ1995" s="67"/>
    </row>
    <row r="1996" spans="1:52" s="64" customFormat="1" ht="15.75" customHeight="1" x14ac:dyDescent="0.2">
      <c r="A1996" s="1">
        <v>1989</v>
      </c>
      <c r="B1996" s="67" t="s">
        <v>6992</v>
      </c>
      <c r="C1996" s="64" t="s">
        <v>6993</v>
      </c>
      <c r="D1996" s="64" t="s">
        <v>299</v>
      </c>
      <c r="E1996" s="64" t="s">
        <v>6994</v>
      </c>
      <c r="G1996" s="64" t="s">
        <v>169</v>
      </c>
      <c r="H1996" s="65"/>
      <c r="J1996" s="65">
        <v>9555000</v>
      </c>
      <c r="K1996" s="64">
        <v>2</v>
      </c>
      <c r="L1996" s="65">
        <v>9555000</v>
      </c>
      <c r="M1996" s="64">
        <v>2</v>
      </c>
      <c r="N1996" s="65">
        <v>9555000</v>
      </c>
      <c r="O1996" s="64">
        <v>2</v>
      </c>
      <c r="P1996" s="65">
        <v>9555000</v>
      </c>
      <c r="Q1996" s="64">
        <v>2</v>
      </c>
      <c r="R1996" s="9">
        <f t="shared" si="46"/>
        <v>38220000</v>
      </c>
      <c r="S1996" s="63">
        <f t="shared" si="46"/>
        <v>8</v>
      </c>
      <c r="T1996" s="64" t="s">
        <v>6781</v>
      </c>
      <c r="U1996" s="64" t="s">
        <v>24</v>
      </c>
      <c r="V1996" s="64" t="s">
        <v>6826</v>
      </c>
      <c r="W1996" s="66"/>
      <c r="X1996" s="66"/>
      <c r="Y1996" s="66"/>
      <c r="Z1996" s="66"/>
      <c r="AA1996" s="66"/>
      <c r="AB1996" s="66"/>
      <c r="AC1996" s="66"/>
      <c r="AD1996" s="66"/>
      <c r="AE1996" s="66"/>
      <c r="AF1996" s="66"/>
      <c r="AG1996" s="66"/>
      <c r="AH1996" s="66"/>
      <c r="AI1996" s="66"/>
      <c r="AJ1996" s="66"/>
      <c r="AK1996" s="66"/>
      <c r="AL1996" s="66"/>
      <c r="AM1996" s="66"/>
      <c r="AN1996" s="66"/>
      <c r="AO1996" s="66"/>
      <c r="AP1996" s="66"/>
      <c r="AQ1996" s="66"/>
      <c r="AR1996" s="66"/>
      <c r="AS1996" s="66"/>
      <c r="AT1996" s="66"/>
      <c r="AU1996" s="66"/>
      <c r="AV1996" s="66"/>
      <c r="AW1996" s="66"/>
      <c r="AX1996" s="66"/>
      <c r="AY1996" s="66"/>
      <c r="AZ1996" s="67"/>
    </row>
    <row r="1997" spans="1:52" s="64" customFormat="1" ht="15.75" customHeight="1" x14ac:dyDescent="0.2">
      <c r="A1997" s="1">
        <v>1990</v>
      </c>
      <c r="B1997" s="67" t="s">
        <v>6995</v>
      </c>
      <c r="C1997" s="64" t="s">
        <v>6996</v>
      </c>
      <c r="D1997" s="64" t="s">
        <v>438</v>
      </c>
      <c r="E1997" s="64" t="s">
        <v>6997</v>
      </c>
      <c r="G1997" s="64" t="s">
        <v>169</v>
      </c>
      <c r="H1997" s="65"/>
      <c r="J1997" s="65">
        <v>8799476.2699999996</v>
      </c>
      <c r="K1997" s="64">
        <v>13</v>
      </c>
      <c r="L1997" s="65">
        <v>8799476.2699999996</v>
      </c>
      <c r="M1997" s="64">
        <v>13</v>
      </c>
      <c r="N1997" s="65">
        <v>8799476.2699999996</v>
      </c>
      <c r="O1997" s="64">
        <v>13</v>
      </c>
      <c r="P1997" s="65">
        <v>8799476.2699999996</v>
      </c>
      <c r="Q1997" s="64">
        <v>13</v>
      </c>
      <c r="R1997" s="9">
        <f t="shared" si="46"/>
        <v>35197905.079999998</v>
      </c>
      <c r="S1997" s="63">
        <f t="shared" si="46"/>
        <v>52</v>
      </c>
      <c r="T1997" s="64" t="s">
        <v>6781</v>
      </c>
      <c r="U1997" s="64" t="s">
        <v>237</v>
      </c>
      <c r="V1997" s="64" t="s">
        <v>6910</v>
      </c>
      <c r="W1997" s="66"/>
      <c r="X1997" s="66"/>
      <c r="Y1997" s="66"/>
      <c r="Z1997" s="66"/>
      <c r="AA1997" s="66"/>
      <c r="AB1997" s="66"/>
      <c r="AC1997" s="66"/>
      <c r="AD1997" s="66"/>
      <c r="AE1997" s="66"/>
      <c r="AF1997" s="66"/>
      <c r="AG1997" s="66"/>
      <c r="AH1997" s="66"/>
      <c r="AI1997" s="66"/>
      <c r="AJ1997" s="66"/>
      <c r="AK1997" s="66"/>
      <c r="AL1997" s="66"/>
      <c r="AM1997" s="66"/>
      <c r="AN1997" s="66"/>
      <c r="AO1997" s="66"/>
      <c r="AP1997" s="66"/>
      <c r="AQ1997" s="66"/>
      <c r="AR1997" s="66"/>
      <c r="AS1997" s="66"/>
      <c r="AT1997" s="66"/>
      <c r="AU1997" s="66"/>
      <c r="AV1997" s="66"/>
      <c r="AW1997" s="66"/>
      <c r="AX1997" s="66"/>
      <c r="AY1997" s="66"/>
      <c r="AZ1997" s="67"/>
    </row>
    <row r="1998" spans="1:52" s="64" customFormat="1" ht="15.75" customHeight="1" x14ac:dyDescent="0.2">
      <c r="A1998" s="1">
        <v>1991</v>
      </c>
      <c r="B1998" s="67" t="s">
        <v>6998</v>
      </c>
      <c r="C1998" s="64" t="s">
        <v>6999</v>
      </c>
      <c r="D1998" s="64" t="s">
        <v>299</v>
      </c>
      <c r="E1998" s="64" t="s">
        <v>7000</v>
      </c>
      <c r="G1998" s="64" t="s">
        <v>169</v>
      </c>
      <c r="H1998" s="65"/>
      <c r="J1998" s="65">
        <v>27096547.471698117</v>
      </c>
      <c r="K1998" s="64">
        <v>60</v>
      </c>
      <c r="L1998" s="65">
        <v>27096547.471698117</v>
      </c>
      <c r="M1998" s="64">
        <v>60</v>
      </c>
      <c r="N1998" s="65">
        <v>27096547.471698117</v>
      </c>
      <c r="O1998" s="64">
        <v>60</v>
      </c>
      <c r="P1998" s="65">
        <v>27096547.471698117</v>
      </c>
      <c r="Q1998" s="64">
        <v>60</v>
      </c>
      <c r="R1998" s="9">
        <f t="shared" si="46"/>
        <v>108386189.88679247</v>
      </c>
      <c r="S1998" s="63">
        <f t="shared" si="46"/>
        <v>240</v>
      </c>
      <c r="T1998" s="64" t="s">
        <v>6781</v>
      </c>
      <c r="U1998" s="64" t="s">
        <v>24</v>
      </c>
      <c r="V1998" s="64" t="s">
        <v>7001</v>
      </c>
      <c r="W1998" s="66"/>
      <c r="X1998" s="66"/>
      <c r="Y1998" s="66"/>
      <c r="Z1998" s="66"/>
      <c r="AA1998" s="66"/>
      <c r="AB1998" s="66"/>
      <c r="AC1998" s="66"/>
      <c r="AD1998" s="66"/>
      <c r="AE1998" s="66"/>
      <c r="AF1998" s="66"/>
      <c r="AG1998" s="66"/>
      <c r="AH1998" s="66"/>
      <c r="AI1998" s="66"/>
      <c r="AJ1998" s="66"/>
      <c r="AK1998" s="66"/>
      <c r="AL1998" s="66"/>
      <c r="AM1998" s="66"/>
      <c r="AN1998" s="66"/>
      <c r="AO1998" s="66"/>
      <c r="AP1998" s="66"/>
      <c r="AQ1998" s="66"/>
      <c r="AR1998" s="66"/>
      <c r="AS1998" s="66"/>
      <c r="AT1998" s="66"/>
      <c r="AU1998" s="66"/>
      <c r="AV1998" s="66"/>
      <c r="AW1998" s="66"/>
      <c r="AX1998" s="66"/>
      <c r="AY1998" s="66"/>
      <c r="AZ1998" s="67"/>
    </row>
    <row r="1999" spans="1:52" s="64" customFormat="1" ht="15.75" customHeight="1" x14ac:dyDescent="0.2">
      <c r="A1999" s="1">
        <v>1992</v>
      </c>
      <c r="B1999" s="67" t="s">
        <v>6995</v>
      </c>
      <c r="C1999" s="64" t="s">
        <v>6996</v>
      </c>
      <c r="D1999" s="64" t="s">
        <v>438</v>
      </c>
      <c r="E1999" s="64" t="s">
        <v>7002</v>
      </c>
      <c r="G1999" s="64" t="s">
        <v>169</v>
      </c>
      <c r="H1999" s="65"/>
      <c r="J1999" s="65">
        <v>9622899</v>
      </c>
      <c r="K1999" s="64">
        <v>13</v>
      </c>
      <c r="L1999" s="65">
        <v>9622899</v>
      </c>
      <c r="M1999" s="64">
        <v>13</v>
      </c>
      <c r="N1999" s="65">
        <v>9622899</v>
      </c>
      <c r="O1999" s="64">
        <v>13</v>
      </c>
      <c r="P1999" s="65">
        <v>9622899</v>
      </c>
      <c r="Q1999" s="64">
        <v>13</v>
      </c>
      <c r="R1999" s="9">
        <f t="shared" si="46"/>
        <v>38491596</v>
      </c>
      <c r="S1999" s="63">
        <f t="shared" si="46"/>
        <v>52</v>
      </c>
      <c r="T1999" s="64" t="s">
        <v>6781</v>
      </c>
      <c r="U1999" s="64" t="s">
        <v>237</v>
      </c>
      <c r="V1999" s="64" t="s">
        <v>6910</v>
      </c>
      <c r="W1999" s="66"/>
      <c r="X1999" s="66"/>
      <c r="Y1999" s="66"/>
      <c r="Z1999" s="66"/>
      <c r="AA1999" s="66"/>
      <c r="AB1999" s="66"/>
      <c r="AC1999" s="66"/>
      <c r="AD1999" s="66"/>
      <c r="AE1999" s="66"/>
      <c r="AF1999" s="66"/>
      <c r="AG1999" s="66"/>
      <c r="AH1999" s="66"/>
      <c r="AI1999" s="66"/>
      <c r="AJ1999" s="66"/>
      <c r="AK1999" s="66"/>
      <c r="AL1999" s="66"/>
      <c r="AM1999" s="66"/>
      <c r="AN1999" s="66"/>
      <c r="AO1999" s="66"/>
      <c r="AP1999" s="66"/>
      <c r="AQ1999" s="66"/>
      <c r="AR1999" s="66"/>
      <c r="AS1999" s="66"/>
      <c r="AT1999" s="66"/>
      <c r="AU1999" s="66"/>
      <c r="AV1999" s="66"/>
      <c r="AW1999" s="66"/>
      <c r="AX1999" s="66"/>
      <c r="AY1999" s="66"/>
      <c r="AZ1999" s="67"/>
    </row>
    <row r="2000" spans="1:52" s="64" customFormat="1" ht="31.5" customHeight="1" x14ac:dyDescent="0.2">
      <c r="A2000" s="1">
        <v>1993</v>
      </c>
      <c r="B2000" s="67" t="s">
        <v>2599</v>
      </c>
      <c r="C2000" s="64" t="s">
        <v>7003</v>
      </c>
      <c r="D2000" s="64" t="s">
        <v>7004</v>
      </c>
      <c r="E2000" s="64" t="s">
        <v>7005</v>
      </c>
      <c r="G2000" s="64" t="s">
        <v>169</v>
      </c>
      <c r="H2000" s="65"/>
      <c r="J2000" s="65">
        <v>30000000</v>
      </c>
      <c r="K2000" s="64">
        <v>24</v>
      </c>
      <c r="L2000" s="65">
        <v>30000000</v>
      </c>
      <c r="M2000" s="64">
        <v>24</v>
      </c>
      <c r="N2000" s="65">
        <v>30000000</v>
      </c>
      <c r="O2000" s="64">
        <v>24</v>
      </c>
      <c r="P2000" s="65">
        <v>30000000</v>
      </c>
      <c r="Q2000" s="64">
        <v>24</v>
      </c>
      <c r="R2000" s="9">
        <f t="shared" si="46"/>
        <v>120000000</v>
      </c>
      <c r="S2000" s="63">
        <f t="shared" si="46"/>
        <v>96</v>
      </c>
      <c r="T2000" s="64" t="s">
        <v>6781</v>
      </c>
      <c r="U2000" s="64" t="s">
        <v>47</v>
      </c>
      <c r="V2000" s="64" t="s">
        <v>7006</v>
      </c>
      <c r="W2000" s="66"/>
      <c r="X2000" s="66"/>
      <c r="Y2000" s="66"/>
      <c r="Z2000" s="66"/>
      <c r="AA2000" s="66"/>
      <c r="AB2000" s="66"/>
      <c r="AC2000" s="66"/>
      <c r="AD2000" s="66"/>
      <c r="AE2000" s="66"/>
      <c r="AF2000" s="66"/>
      <c r="AG2000" s="66"/>
      <c r="AH2000" s="66"/>
      <c r="AI2000" s="66"/>
      <c r="AJ2000" s="66"/>
      <c r="AK2000" s="66"/>
      <c r="AL2000" s="66"/>
      <c r="AM2000" s="66"/>
      <c r="AN2000" s="66"/>
      <c r="AO2000" s="66"/>
      <c r="AP2000" s="66"/>
      <c r="AQ2000" s="66"/>
      <c r="AR2000" s="66"/>
      <c r="AS2000" s="66"/>
      <c r="AT2000" s="66"/>
      <c r="AU2000" s="66"/>
      <c r="AV2000" s="66"/>
      <c r="AW2000" s="66"/>
      <c r="AX2000" s="66"/>
      <c r="AY2000" s="66"/>
      <c r="AZ2000" s="67"/>
    </row>
    <row r="2001" spans="1:52" s="64" customFormat="1" ht="31.5" customHeight="1" x14ac:dyDescent="0.2">
      <c r="A2001" s="1">
        <v>1994</v>
      </c>
      <c r="B2001" s="67" t="s">
        <v>2599</v>
      </c>
      <c r="C2001" s="64" t="s">
        <v>7003</v>
      </c>
      <c r="D2001" s="64" t="s">
        <v>7004</v>
      </c>
      <c r="E2001" s="64" t="s">
        <v>7007</v>
      </c>
      <c r="G2001" s="64" t="s">
        <v>169</v>
      </c>
      <c r="H2001" s="65"/>
      <c r="J2001" s="65">
        <v>39930000</v>
      </c>
      <c r="K2001" s="64">
        <v>33</v>
      </c>
      <c r="L2001" s="65">
        <v>39930000</v>
      </c>
      <c r="M2001" s="64">
        <v>33</v>
      </c>
      <c r="N2001" s="65">
        <v>39930000</v>
      </c>
      <c r="O2001" s="64">
        <v>33</v>
      </c>
      <c r="P2001" s="65">
        <v>39930000</v>
      </c>
      <c r="Q2001" s="64">
        <v>33</v>
      </c>
      <c r="R2001" s="9">
        <f t="shared" si="46"/>
        <v>159720000</v>
      </c>
      <c r="S2001" s="63">
        <f t="shared" si="46"/>
        <v>132</v>
      </c>
      <c r="T2001" s="64" t="s">
        <v>6781</v>
      </c>
      <c r="U2001" s="64" t="s">
        <v>47</v>
      </c>
      <c r="V2001" s="64" t="s">
        <v>7006</v>
      </c>
      <c r="W2001" s="66"/>
      <c r="X2001" s="66"/>
      <c r="Y2001" s="66"/>
      <c r="Z2001" s="66"/>
      <c r="AA2001" s="66"/>
      <c r="AB2001" s="66"/>
      <c r="AC2001" s="66"/>
      <c r="AD2001" s="66"/>
      <c r="AE2001" s="66"/>
      <c r="AF2001" s="66"/>
      <c r="AG2001" s="66"/>
      <c r="AH2001" s="66"/>
      <c r="AI2001" s="66"/>
      <c r="AJ2001" s="66"/>
      <c r="AK2001" s="66"/>
      <c r="AL2001" s="66"/>
      <c r="AM2001" s="66"/>
      <c r="AN2001" s="66"/>
      <c r="AO2001" s="66"/>
      <c r="AP2001" s="66"/>
      <c r="AQ2001" s="66"/>
      <c r="AR2001" s="66"/>
      <c r="AS2001" s="66"/>
      <c r="AT2001" s="66"/>
      <c r="AU2001" s="66"/>
      <c r="AV2001" s="66"/>
      <c r="AW2001" s="66"/>
      <c r="AX2001" s="66"/>
      <c r="AY2001" s="66"/>
      <c r="AZ2001" s="67"/>
    </row>
    <row r="2002" spans="1:52" s="64" customFormat="1" ht="15.75" customHeight="1" x14ac:dyDescent="0.2">
      <c r="A2002" s="1">
        <v>1995</v>
      </c>
      <c r="B2002" s="67" t="s">
        <v>7008</v>
      </c>
      <c r="C2002" s="64" t="s">
        <v>7009</v>
      </c>
      <c r="D2002" s="64" t="s">
        <v>7010</v>
      </c>
      <c r="E2002" s="64" t="s">
        <v>7011</v>
      </c>
      <c r="G2002" s="64" t="s">
        <v>169</v>
      </c>
      <c r="H2002" s="65"/>
      <c r="J2002" s="65">
        <v>19261534.940000001</v>
      </c>
      <c r="K2002" s="64">
        <v>58</v>
      </c>
      <c r="L2002" s="65">
        <v>19261534.940000001</v>
      </c>
      <c r="M2002" s="64">
        <v>58</v>
      </c>
      <c r="N2002" s="65">
        <v>19261534.940000001</v>
      </c>
      <c r="O2002" s="64">
        <v>58</v>
      </c>
      <c r="P2002" s="65">
        <v>19261534.940000001</v>
      </c>
      <c r="Q2002" s="64">
        <v>58</v>
      </c>
      <c r="R2002" s="9">
        <f t="shared" si="46"/>
        <v>77046139.760000005</v>
      </c>
      <c r="S2002" s="63">
        <f t="shared" si="46"/>
        <v>232</v>
      </c>
      <c r="T2002" s="64" t="s">
        <v>6781</v>
      </c>
      <c r="U2002" s="64" t="s">
        <v>24</v>
      </c>
      <c r="V2002" s="64" t="s">
        <v>7012</v>
      </c>
      <c r="W2002" s="66"/>
      <c r="X2002" s="66"/>
      <c r="Y2002" s="66"/>
      <c r="Z2002" s="66"/>
      <c r="AA2002" s="66"/>
      <c r="AB2002" s="66"/>
      <c r="AC2002" s="66"/>
      <c r="AD2002" s="66"/>
      <c r="AE2002" s="66"/>
      <c r="AF2002" s="66"/>
      <c r="AG2002" s="66"/>
      <c r="AH2002" s="66"/>
      <c r="AI2002" s="66"/>
      <c r="AJ2002" s="66"/>
      <c r="AK2002" s="66"/>
      <c r="AL2002" s="66"/>
      <c r="AM2002" s="66"/>
      <c r="AN2002" s="66"/>
      <c r="AO2002" s="66"/>
      <c r="AP2002" s="66"/>
      <c r="AQ2002" s="66"/>
      <c r="AR2002" s="66"/>
      <c r="AS2002" s="66"/>
      <c r="AT2002" s="66"/>
      <c r="AU2002" s="66"/>
      <c r="AV2002" s="66"/>
      <c r="AW2002" s="66"/>
      <c r="AX2002" s="66"/>
      <c r="AY2002" s="66"/>
      <c r="AZ2002" s="67"/>
    </row>
    <row r="2003" spans="1:52" s="64" customFormat="1" ht="15.75" customHeight="1" x14ac:dyDescent="0.2">
      <c r="A2003" s="1">
        <v>1996</v>
      </c>
      <c r="B2003" s="67" t="s">
        <v>304</v>
      </c>
      <c r="C2003" s="64" t="s">
        <v>6925</v>
      </c>
      <c r="D2003" s="64" t="s">
        <v>299</v>
      </c>
      <c r="E2003" s="64" t="s">
        <v>7013</v>
      </c>
      <c r="G2003" s="64" t="s">
        <v>169</v>
      </c>
      <c r="H2003" s="65"/>
      <c r="J2003" s="65">
        <v>8177850</v>
      </c>
      <c r="K2003" s="64">
        <v>17</v>
      </c>
      <c r="L2003" s="65">
        <v>8177850</v>
      </c>
      <c r="M2003" s="64">
        <v>17</v>
      </c>
      <c r="N2003" s="65">
        <v>8177850</v>
      </c>
      <c r="O2003" s="64">
        <v>17</v>
      </c>
      <c r="P2003" s="65">
        <v>8177850</v>
      </c>
      <c r="Q2003" s="64">
        <v>17</v>
      </c>
      <c r="R2003" s="9">
        <f t="shared" si="46"/>
        <v>32711400</v>
      </c>
      <c r="S2003" s="63">
        <f t="shared" si="46"/>
        <v>68</v>
      </c>
      <c r="T2003" s="64" t="s">
        <v>6781</v>
      </c>
      <c r="U2003" s="64" t="s">
        <v>24</v>
      </c>
      <c r="V2003" s="64" t="s">
        <v>6818</v>
      </c>
      <c r="W2003" s="66"/>
      <c r="X2003" s="66"/>
      <c r="Y2003" s="66"/>
      <c r="Z2003" s="66"/>
      <c r="AA2003" s="66"/>
      <c r="AB2003" s="66"/>
      <c r="AC2003" s="66"/>
      <c r="AD2003" s="66"/>
      <c r="AE2003" s="66"/>
      <c r="AF2003" s="66"/>
      <c r="AG2003" s="66"/>
      <c r="AH2003" s="66"/>
      <c r="AI2003" s="66"/>
      <c r="AJ2003" s="66"/>
      <c r="AK2003" s="66"/>
      <c r="AL2003" s="66"/>
      <c r="AM2003" s="66"/>
      <c r="AN2003" s="66"/>
      <c r="AO2003" s="66"/>
      <c r="AP2003" s="66"/>
      <c r="AQ2003" s="66"/>
      <c r="AR2003" s="66"/>
      <c r="AS2003" s="66"/>
      <c r="AT2003" s="66"/>
      <c r="AU2003" s="66"/>
      <c r="AV2003" s="66"/>
      <c r="AW2003" s="66"/>
      <c r="AX2003" s="66"/>
      <c r="AY2003" s="66"/>
      <c r="AZ2003" s="67"/>
    </row>
    <row r="2004" spans="1:52" s="64" customFormat="1" ht="15.75" customHeight="1" x14ac:dyDescent="0.2">
      <c r="A2004" s="1">
        <v>1997</v>
      </c>
      <c r="B2004" s="67" t="s">
        <v>6995</v>
      </c>
      <c r="C2004" s="64" t="s">
        <v>6996</v>
      </c>
      <c r="D2004" s="64" t="s">
        <v>438</v>
      </c>
      <c r="E2004" s="64" t="s">
        <v>7014</v>
      </c>
      <c r="G2004" s="64" t="s">
        <v>169</v>
      </c>
      <c r="H2004" s="65"/>
      <c r="J2004" s="65">
        <v>14079312</v>
      </c>
      <c r="K2004" s="64">
        <v>13</v>
      </c>
      <c r="L2004" s="65">
        <v>14079312</v>
      </c>
      <c r="M2004" s="64">
        <v>13</v>
      </c>
      <c r="N2004" s="65">
        <v>14079312</v>
      </c>
      <c r="O2004" s="64">
        <v>13</v>
      </c>
      <c r="P2004" s="65">
        <v>14079312</v>
      </c>
      <c r="Q2004" s="64">
        <v>13</v>
      </c>
      <c r="R2004" s="9">
        <f t="shared" si="46"/>
        <v>56317248</v>
      </c>
      <c r="S2004" s="63">
        <f t="shared" si="46"/>
        <v>52</v>
      </c>
      <c r="T2004" s="64" t="s">
        <v>6781</v>
      </c>
      <c r="U2004" s="64" t="s">
        <v>237</v>
      </c>
      <c r="V2004" s="64" t="s">
        <v>6910</v>
      </c>
      <c r="W2004" s="66"/>
      <c r="X2004" s="66"/>
      <c r="Y2004" s="66"/>
      <c r="Z2004" s="66"/>
      <c r="AA2004" s="66"/>
      <c r="AB2004" s="66"/>
      <c r="AC2004" s="66"/>
      <c r="AD2004" s="66"/>
      <c r="AE2004" s="66"/>
      <c r="AF2004" s="66"/>
      <c r="AG2004" s="66"/>
      <c r="AH2004" s="66"/>
      <c r="AI2004" s="66"/>
      <c r="AJ2004" s="66"/>
      <c r="AK2004" s="66"/>
      <c r="AL2004" s="66"/>
      <c r="AM2004" s="66"/>
      <c r="AN2004" s="66"/>
      <c r="AO2004" s="66"/>
      <c r="AP2004" s="66"/>
      <c r="AQ2004" s="66"/>
      <c r="AR2004" s="66"/>
      <c r="AS2004" s="66"/>
      <c r="AT2004" s="66"/>
      <c r="AU2004" s="66"/>
      <c r="AV2004" s="66"/>
      <c r="AW2004" s="66"/>
      <c r="AX2004" s="66"/>
      <c r="AY2004" s="66"/>
      <c r="AZ2004" s="67"/>
    </row>
    <row r="2005" spans="1:52" s="64" customFormat="1" ht="15.75" customHeight="1" x14ac:dyDescent="0.2">
      <c r="A2005" s="1">
        <v>1998</v>
      </c>
      <c r="B2005" s="67" t="s">
        <v>7015</v>
      </c>
      <c r="C2005" s="64" t="s">
        <v>7016</v>
      </c>
      <c r="D2005" s="64" t="s">
        <v>438</v>
      </c>
      <c r="E2005" s="64" t="s">
        <v>7017</v>
      </c>
      <c r="G2005" s="64" t="s">
        <v>169</v>
      </c>
      <c r="H2005" s="65"/>
      <c r="J2005" s="65">
        <v>14103804</v>
      </c>
      <c r="K2005" s="64">
        <v>13</v>
      </c>
      <c r="L2005" s="65">
        <v>14103804</v>
      </c>
      <c r="M2005" s="64">
        <v>13</v>
      </c>
      <c r="N2005" s="65">
        <v>14103804</v>
      </c>
      <c r="O2005" s="64">
        <v>13</v>
      </c>
      <c r="P2005" s="65">
        <v>14103804</v>
      </c>
      <c r="Q2005" s="64">
        <v>13</v>
      </c>
      <c r="R2005" s="9">
        <f t="shared" si="46"/>
        <v>56415216</v>
      </c>
      <c r="S2005" s="63">
        <f t="shared" si="46"/>
        <v>52</v>
      </c>
      <c r="T2005" s="64" t="s">
        <v>6781</v>
      </c>
      <c r="U2005" s="64" t="s">
        <v>237</v>
      </c>
      <c r="V2005" s="64" t="s">
        <v>6910</v>
      </c>
      <c r="W2005" s="66"/>
      <c r="X2005" s="66"/>
      <c r="Y2005" s="66"/>
      <c r="Z2005" s="66"/>
      <c r="AA2005" s="66"/>
      <c r="AB2005" s="66"/>
      <c r="AC2005" s="66"/>
      <c r="AD2005" s="66"/>
      <c r="AE2005" s="66"/>
      <c r="AF2005" s="66"/>
      <c r="AG2005" s="66"/>
      <c r="AH2005" s="66"/>
      <c r="AI2005" s="66"/>
      <c r="AJ2005" s="66"/>
      <c r="AK2005" s="66"/>
      <c r="AL2005" s="66"/>
      <c r="AM2005" s="66"/>
      <c r="AN2005" s="66"/>
      <c r="AO2005" s="66"/>
      <c r="AP2005" s="66"/>
      <c r="AQ2005" s="66"/>
      <c r="AR2005" s="66"/>
      <c r="AS2005" s="66"/>
      <c r="AT2005" s="66"/>
      <c r="AU2005" s="66"/>
      <c r="AV2005" s="66"/>
      <c r="AW2005" s="66"/>
      <c r="AX2005" s="66"/>
      <c r="AY2005" s="66"/>
      <c r="AZ2005" s="67"/>
    </row>
    <row r="2006" spans="1:52" s="64" customFormat="1" ht="15.75" customHeight="1" x14ac:dyDescent="0.2">
      <c r="A2006" s="1">
        <v>1999</v>
      </c>
      <c r="B2006" s="67" t="s">
        <v>7018</v>
      </c>
      <c r="C2006" s="64" t="s">
        <v>7019</v>
      </c>
      <c r="D2006" s="64" t="s">
        <v>2103</v>
      </c>
      <c r="E2006" s="64" t="s">
        <v>7020</v>
      </c>
      <c r="G2006" s="64" t="s">
        <v>169</v>
      </c>
      <c r="H2006" s="65"/>
      <c r="J2006" s="65">
        <v>14058612</v>
      </c>
      <c r="K2006" s="64">
        <v>36</v>
      </c>
      <c r="L2006" s="65">
        <v>14058612</v>
      </c>
      <c r="M2006" s="64">
        <v>36</v>
      </c>
      <c r="N2006" s="65">
        <v>14058612</v>
      </c>
      <c r="O2006" s="64">
        <v>36</v>
      </c>
      <c r="P2006" s="65">
        <v>14058612</v>
      </c>
      <c r="Q2006" s="64">
        <v>36</v>
      </c>
      <c r="R2006" s="9">
        <f t="shared" si="46"/>
        <v>56234448</v>
      </c>
      <c r="S2006" s="63">
        <f t="shared" si="46"/>
        <v>144</v>
      </c>
      <c r="T2006" s="64" t="s">
        <v>6781</v>
      </c>
      <c r="U2006" s="64" t="s">
        <v>237</v>
      </c>
      <c r="V2006" s="64" t="s">
        <v>6910</v>
      </c>
      <c r="W2006" s="66"/>
      <c r="X2006" s="66"/>
      <c r="Y2006" s="66"/>
      <c r="Z2006" s="66"/>
      <c r="AA2006" s="66"/>
      <c r="AB2006" s="66"/>
      <c r="AC2006" s="66"/>
      <c r="AD2006" s="66"/>
      <c r="AE2006" s="66"/>
      <c r="AF2006" s="66"/>
      <c r="AG2006" s="66"/>
      <c r="AH2006" s="66"/>
      <c r="AI2006" s="66"/>
      <c r="AJ2006" s="66"/>
      <c r="AK2006" s="66"/>
      <c r="AL2006" s="66"/>
      <c r="AM2006" s="66"/>
      <c r="AN2006" s="66"/>
      <c r="AO2006" s="66"/>
      <c r="AP2006" s="66"/>
      <c r="AQ2006" s="66"/>
      <c r="AR2006" s="66"/>
      <c r="AS2006" s="66"/>
      <c r="AT2006" s="66"/>
      <c r="AU2006" s="66"/>
      <c r="AV2006" s="66"/>
      <c r="AW2006" s="66"/>
      <c r="AX2006" s="66"/>
      <c r="AY2006" s="66"/>
      <c r="AZ2006" s="67"/>
    </row>
    <row r="2007" spans="1:52" s="64" customFormat="1" ht="15.75" customHeight="1" x14ac:dyDescent="0.2">
      <c r="A2007" s="1">
        <v>2000</v>
      </c>
      <c r="B2007" s="67" t="s">
        <v>7018</v>
      </c>
      <c r="C2007" s="64" t="s">
        <v>7019</v>
      </c>
      <c r="D2007" s="64" t="s">
        <v>2103</v>
      </c>
      <c r="E2007" s="64" t="s">
        <v>7021</v>
      </c>
      <c r="G2007" s="64" t="s">
        <v>169</v>
      </c>
      <c r="H2007" s="65"/>
      <c r="J2007" s="65">
        <v>15913222</v>
      </c>
      <c r="K2007" s="64">
        <v>38</v>
      </c>
      <c r="L2007" s="65">
        <v>15913222</v>
      </c>
      <c r="M2007" s="64">
        <v>38</v>
      </c>
      <c r="N2007" s="65">
        <v>15913222</v>
      </c>
      <c r="O2007" s="64">
        <v>38</v>
      </c>
      <c r="P2007" s="65">
        <v>15913222</v>
      </c>
      <c r="Q2007" s="64">
        <v>38</v>
      </c>
      <c r="R2007" s="9">
        <f t="shared" si="46"/>
        <v>63652888</v>
      </c>
      <c r="S2007" s="63">
        <f t="shared" si="46"/>
        <v>152</v>
      </c>
      <c r="T2007" s="64" t="s">
        <v>6781</v>
      </c>
      <c r="U2007" s="64" t="s">
        <v>237</v>
      </c>
      <c r="V2007" s="64" t="s">
        <v>6910</v>
      </c>
      <c r="W2007" s="66"/>
      <c r="X2007" s="66"/>
      <c r="Y2007" s="66"/>
      <c r="Z2007" s="66"/>
      <c r="AA2007" s="66"/>
      <c r="AB2007" s="66"/>
      <c r="AC2007" s="66"/>
      <c r="AD2007" s="66"/>
      <c r="AE2007" s="66"/>
      <c r="AF2007" s="66"/>
      <c r="AG2007" s="66"/>
      <c r="AH2007" s="66"/>
      <c r="AI2007" s="66"/>
      <c r="AJ2007" s="66"/>
      <c r="AK2007" s="66"/>
      <c r="AL2007" s="66"/>
      <c r="AM2007" s="66"/>
      <c r="AN2007" s="66"/>
      <c r="AO2007" s="66"/>
      <c r="AP2007" s="66"/>
      <c r="AQ2007" s="66"/>
      <c r="AR2007" s="66"/>
      <c r="AS2007" s="66"/>
      <c r="AT2007" s="66"/>
      <c r="AU2007" s="66"/>
      <c r="AV2007" s="66"/>
      <c r="AW2007" s="66"/>
      <c r="AX2007" s="66"/>
      <c r="AY2007" s="66"/>
      <c r="AZ2007" s="67"/>
    </row>
    <row r="2008" spans="1:52" s="64" customFormat="1" ht="31.5" customHeight="1" x14ac:dyDescent="0.2">
      <c r="A2008" s="1">
        <v>2001</v>
      </c>
      <c r="B2008" s="67" t="s">
        <v>95</v>
      </c>
      <c r="C2008" s="64" t="s">
        <v>263</v>
      </c>
      <c r="D2008" s="64" t="s">
        <v>7022</v>
      </c>
      <c r="E2008" s="64" t="s">
        <v>7023</v>
      </c>
      <c r="G2008" s="64" t="s">
        <v>169</v>
      </c>
      <c r="H2008" s="65"/>
      <c r="J2008" s="65">
        <v>19742403.199999999</v>
      </c>
      <c r="K2008" s="64">
        <v>2</v>
      </c>
      <c r="L2008" s="65">
        <v>19742403.199999999</v>
      </c>
      <c r="M2008" s="64">
        <v>2</v>
      </c>
      <c r="N2008" s="65">
        <v>19742403.199999999</v>
      </c>
      <c r="O2008" s="64">
        <v>2</v>
      </c>
      <c r="P2008" s="65">
        <v>19742403.199999999</v>
      </c>
      <c r="Q2008" s="64">
        <v>2</v>
      </c>
      <c r="R2008" s="9">
        <f t="shared" si="46"/>
        <v>78969612.799999997</v>
      </c>
      <c r="S2008" s="63">
        <f t="shared" si="46"/>
        <v>8</v>
      </c>
      <c r="T2008" s="64" t="s">
        <v>6781</v>
      </c>
      <c r="U2008" s="64" t="s">
        <v>24</v>
      </c>
      <c r="V2008" s="64" t="s">
        <v>7024</v>
      </c>
      <c r="W2008" s="66"/>
      <c r="X2008" s="66"/>
      <c r="Y2008" s="66"/>
      <c r="Z2008" s="66"/>
      <c r="AA2008" s="66"/>
      <c r="AB2008" s="66"/>
      <c r="AC2008" s="66"/>
      <c r="AD2008" s="66"/>
      <c r="AE2008" s="66"/>
      <c r="AF2008" s="66"/>
      <c r="AG2008" s="66"/>
      <c r="AH2008" s="66"/>
      <c r="AI2008" s="66"/>
      <c r="AJ2008" s="66"/>
      <c r="AK2008" s="66"/>
      <c r="AL2008" s="66"/>
      <c r="AM2008" s="66"/>
      <c r="AN2008" s="66"/>
      <c r="AO2008" s="66"/>
      <c r="AP2008" s="66"/>
      <c r="AQ2008" s="66"/>
      <c r="AR2008" s="66"/>
      <c r="AS2008" s="66"/>
      <c r="AT2008" s="66"/>
      <c r="AU2008" s="66"/>
      <c r="AV2008" s="66"/>
      <c r="AW2008" s="66"/>
      <c r="AX2008" s="66"/>
      <c r="AY2008" s="66"/>
      <c r="AZ2008" s="67"/>
    </row>
    <row r="2009" spans="1:52" s="64" customFormat="1" ht="15.75" customHeight="1" x14ac:dyDescent="0.2">
      <c r="A2009" s="1">
        <v>2002</v>
      </c>
      <c r="B2009" s="67" t="s">
        <v>444</v>
      </c>
      <c r="C2009" s="64" t="s">
        <v>4203</v>
      </c>
      <c r="D2009" s="64" t="s">
        <v>4204</v>
      </c>
      <c r="E2009" s="64" t="s">
        <v>7025</v>
      </c>
      <c r="G2009" s="64" t="s">
        <v>169</v>
      </c>
      <c r="H2009" s="65"/>
      <c r="J2009" s="65">
        <v>40229350</v>
      </c>
      <c r="K2009" s="64">
        <v>70</v>
      </c>
      <c r="L2009" s="65">
        <v>40229350</v>
      </c>
      <c r="M2009" s="64">
        <v>70</v>
      </c>
      <c r="N2009" s="65">
        <v>40229350</v>
      </c>
      <c r="O2009" s="64">
        <v>70</v>
      </c>
      <c r="P2009" s="65">
        <v>40229350</v>
      </c>
      <c r="Q2009" s="64">
        <v>70</v>
      </c>
      <c r="R2009" s="9">
        <f t="shared" si="46"/>
        <v>160917400</v>
      </c>
      <c r="S2009" s="63">
        <f t="shared" si="46"/>
        <v>280</v>
      </c>
      <c r="T2009" s="64" t="s">
        <v>6781</v>
      </c>
      <c r="U2009" s="64" t="s">
        <v>24</v>
      </c>
      <c r="V2009" s="64" t="s">
        <v>6983</v>
      </c>
      <c r="W2009" s="66"/>
      <c r="X2009" s="66"/>
      <c r="Y2009" s="66"/>
      <c r="Z2009" s="66"/>
      <c r="AA2009" s="66"/>
      <c r="AB2009" s="66"/>
      <c r="AC2009" s="66"/>
      <c r="AD2009" s="66"/>
      <c r="AE2009" s="66"/>
      <c r="AF2009" s="66"/>
      <c r="AG2009" s="66"/>
      <c r="AH2009" s="66"/>
      <c r="AI2009" s="66"/>
      <c r="AJ2009" s="66"/>
      <c r="AK2009" s="66"/>
      <c r="AL2009" s="66"/>
      <c r="AM2009" s="66"/>
      <c r="AN2009" s="66"/>
      <c r="AO2009" s="66"/>
      <c r="AP2009" s="66"/>
      <c r="AQ2009" s="66"/>
      <c r="AR2009" s="66"/>
      <c r="AS2009" s="66"/>
      <c r="AT2009" s="66"/>
      <c r="AU2009" s="66"/>
      <c r="AV2009" s="66"/>
      <c r="AW2009" s="66"/>
      <c r="AX2009" s="66"/>
      <c r="AY2009" s="66"/>
      <c r="AZ2009" s="67"/>
    </row>
    <row r="2010" spans="1:52" s="64" customFormat="1" ht="31.5" customHeight="1" x14ac:dyDescent="0.2">
      <c r="A2010" s="1">
        <v>2003</v>
      </c>
      <c r="B2010" s="67" t="s">
        <v>34</v>
      </c>
      <c r="C2010" s="64" t="s">
        <v>7026</v>
      </c>
      <c r="D2010" s="64" t="s">
        <v>7027</v>
      </c>
      <c r="E2010" s="64" t="s">
        <v>7028</v>
      </c>
      <c r="G2010" s="64" t="s">
        <v>169</v>
      </c>
      <c r="H2010" s="65"/>
      <c r="J2010" s="65">
        <v>31296428.400000002</v>
      </c>
      <c r="K2010" s="64">
        <v>60</v>
      </c>
      <c r="L2010" s="65">
        <v>31296428.400000002</v>
      </c>
      <c r="M2010" s="64">
        <v>60</v>
      </c>
      <c r="N2010" s="65">
        <v>31296428.400000002</v>
      </c>
      <c r="O2010" s="64">
        <v>60</v>
      </c>
      <c r="P2010" s="65">
        <v>31296428.400000002</v>
      </c>
      <c r="Q2010" s="64">
        <v>60</v>
      </c>
      <c r="R2010" s="9">
        <f t="shared" si="46"/>
        <v>125185713.60000001</v>
      </c>
      <c r="S2010" s="63">
        <f t="shared" si="46"/>
        <v>240</v>
      </c>
      <c r="T2010" s="64" t="s">
        <v>6781</v>
      </c>
      <c r="U2010" s="64" t="s">
        <v>23</v>
      </c>
      <c r="V2010" s="64" t="s">
        <v>7029</v>
      </c>
      <c r="W2010" s="66"/>
      <c r="X2010" s="66"/>
      <c r="Y2010" s="66"/>
      <c r="Z2010" s="66"/>
      <c r="AA2010" s="66"/>
      <c r="AB2010" s="66"/>
      <c r="AC2010" s="66"/>
      <c r="AD2010" s="66"/>
      <c r="AE2010" s="66"/>
      <c r="AF2010" s="66"/>
      <c r="AG2010" s="66"/>
      <c r="AH2010" s="66"/>
      <c r="AI2010" s="66"/>
      <c r="AJ2010" s="66"/>
      <c r="AK2010" s="66"/>
      <c r="AL2010" s="66"/>
      <c r="AM2010" s="66"/>
      <c r="AN2010" s="66"/>
      <c r="AO2010" s="66"/>
      <c r="AP2010" s="66"/>
      <c r="AQ2010" s="66"/>
      <c r="AR2010" s="66"/>
      <c r="AS2010" s="66"/>
      <c r="AT2010" s="66"/>
      <c r="AU2010" s="66"/>
      <c r="AV2010" s="66"/>
      <c r="AW2010" s="66"/>
      <c r="AX2010" s="66"/>
      <c r="AY2010" s="66"/>
      <c r="AZ2010" s="67"/>
    </row>
    <row r="2011" spans="1:52" s="64" customFormat="1" ht="31.5" customHeight="1" x14ac:dyDescent="0.2">
      <c r="A2011" s="1">
        <v>2004</v>
      </c>
      <c r="B2011" s="67" t="s">
        <v>7030</v>
      </c>
      <c r="C2011" s="64" t="s">
        <v>7031</v>
      </c>
      <c r="D2011" s="64" t="s">
        <v>7032</v>
      </c>
      <c r="E2011" s="64" t="s">
        <v>7033</v>
      </c>
      <c r="G2011" s="64" t="s">
        <v>117</v>
      </c>
      <c r="H2011" s="65"/>
      <c r="J2011" s="65">
        <v>72093281.567474991</v>
      </c>
      <c r="K2011" s="64">
        <v>74.077500000000001</v>
      </c>
      <c r="L2011" s="65">
        <v>72093281.567474991</v>
      </c>
      <c r="M2011" s="64">
        <v>74.077500000000001</v>
      </c>
      <c r="N2011" s="65">
        <v>72093281.567474991</v>
      </c>
      <c r="O2011" s="64">
        <v>74.077500000000001</v>
      </c>
      <c r="P2011" s="65">
        <v>72093281.567474991</v>
      </c>
      <c r="Q2011" s="64">
        <v>74.077500000000001</v>
      </c>
      <c r="R2011" s="9">
        <f t="shared" si="46"/>
        <v>288373126.26989996</v>
      </c>
      <c r="S2011" s="63">
        <f t="shared" si="46"/>
        <v>296.31</v>
      </c>
      <c r="T2011" s="64" t="s">
        <v>6781</v>
      </c>
      <c r="U2011" s="64" t="s">
        <v>24</v>
      </c>
      <c r="V2011" s="64" t="s">
        <v>7034</v>
      </c>
      <c r="W2011" s="66"/>
      <c r="X2011" s="66"/>
      <c r="Y2011" s="66"/>
      <c r="Z2011" s="66"/>
      <c r="AA2011" s="66"/>
      <c r="AB2011" s="66"/>
      <c r="AC2011" s="66"/>
      <c r="AD2011" s="66"/>
      <c r="AE2011" s="66"/>
      <c r="AF2011" s="66"/>
      <c r="AG2011" s="66"/>
      <c r="AH2011" s="66"/>
      <c r="AI2011" s="66"/>
      <c r="AJ2011" s="66"/>
      <c r="AK2011" s="66"/>
      <c r="AL2011" s="66"/>
      <c r="AM2011" s="66"/>
      <c r="AN2011" s="66"/>
      <c r="AO2011" s="66"/>
      <c r="AP2011" s="66"/>
      <c r="AQ2011" s="66"/>
      <c r="AR2011" s="66"/>
      <c r="AS2011" s="66"/>
      <c r="AT2011" s="66"/>
      <c r="AU2011" s="66"/>
      <c r="AV2011" s="66"/>
      <c r="AW2011" s="66"/>
      <c r="AX2011" s="66"/>
      <c r="AY2011" s="66"/>
      <c r="AZ2011" s="67"/>
    </row>
    <row r="2012" spans="1:52" s="64" customFormat="1" ht="15.75" customHeight="1" x14ac:dyDescent="0.2">
      <c r="A2012" s="1">
        <v>2005</v>
      </c>
      <c r="B2012" s="67" t="s">
        <v>34</v>
      </c>
      <c r="C2012" s="64" t="s">
        <v>7026</v>
      </c>
      <c r="D2012" s="64" t="s">
        <v>7027</v>
      </c>
      <c r="E2012" s="64" t="s">
        <v>7035</v>
      </c>
      <c r="G2012" s="64" t="s">
        <v>169</v>
      </c>
      <c r="H2012" s="65"/>
      <c r="J2012" s="65">
        <v>25357143</v>
      </c>
      <c r="K2012" s="64">
        <v>50</v>
      </c>
      <c r="L2012" s="65">
        <v>25357143</v>
      </c>
      <c r="M2012" s="64">
        <v>50</v>
      </c>
      <c r="N2012" s="65">
        <v>25357143</v>
      </c>
      <c r="O2012" s="64">
        <v>50</v>
      </c>
      <c r="P2012" s="65">
        <v>25357143</v>
      </c>
      <c r="Q2012" s="64">
        <v>50</v>
      </c>
      <c r="R2012" s="9">
        <f t="shared" si="46"/>
        <v>101428572</v>
      </c>
      <c r="S2012" s="63">
        <f t="shared" si="46"/>
        <v>200</v>
      </c>
      <c r="T2012" s="64" t="s">
        <v>6781</v>
      </c>
      <c r="U2012" s="64" t="s">
        <v>23</v>
      </c>
      <c r="V2012" s="64" t="s">
        <v>7036</v>
      </c>
      <c r="W2012" s="66"/>
      <c r="X2012" s="66"/>
      <c r="Y2012" s="66"/>
      <c r="Z2012" s="66"/>
      <c r="AA2012" s="66"/>
      <c r="AB2012" s="66"/>
      <c r="AC2012" s="66"/>
      <c r="AD2012" s="66"/>
      <c r="AE2012" s="66"/>
      <c r="AF2012" s="66"/>
      <c r="AG2012" s="66"/>
      <c r="AH2012" s="66"/>
      <c r="AI2012" s="66"/>
      <c r="AJ2012" s="66"/>
      <c r="AK2012" s="66"/>
      <c r="AL2012" s="66"/>
      <c r="AM2012" s="66"/>
      <c r="AN2012" s="66"/>
      <c r="AO2012" s="66"/>
      <c r="AP2012" s="66"/>
      <c r="AQ2012" s="66"/>
      <c r="AR2012" s="66"/>
      <c r="AS2012" s="66"/>
      <c r="AT2012" s="66"/>
      <c r="AU2012" s="66"/>
      <c r="AV2012" s="66"/>
      <c r="AW2012" s="66"/>
      <c r="AX2012" s="66"/>
      <c r="AY2012" s="66"/>
      <c r="AZ2012" s="67"/>
    </row>
    <row r="2013" spans="1:52" s="64" customFormat="1" ht="47.25" customHeight="1" x14ac:dyDescent="0.2">
      <c r="A2013" s="1">
        <v>2006</v>
      </c>
      <c r="B2013" s="67" t="s">
        <v>259</v>
      </c>
      <c r="C2013" s="64" t="s">
        <v>7037</v>
      </c>
      <c r="D2013" s="64" t="s">
        <v>7038</v>
      </c>
      <c r="E2013" s="64" t="s">
        <v>7039</v>
      </c>
      <c r="G2013" s="64" t="s">
        <v>169</v>
      </c>
      <c r="H2013" s="65"/>
      <c r="J2013" s="65">
        <v>38400000</v>
      </c>
      <c r="K2013" s="64">
        <v>8</v>
      </c>
      <c r="L2013" s="65">
        <v>38400000</v>
      </c>
      <c r="M2013" s="64">
        <v>8</v>
      </c>
      <c r="N2013" s="65">
        <v>38400000</v>
      </c>
      <c r="O2013" s="64">
        <v>8</v>
      </c>
      <c r="P2013" s="65">
        <v>38400000</v>
      </c>
      <c r="Q2013" s="64">
        <v>8</v>
      </c>
      <c r="R2013" s="9">
        <f t="shared" si="46"/>
        <v>153600000</v>
      </c>
      <c r="S2013" s="63">
        <f t="shared" si="46"/>
        <v>32</v>
      </c>
      <c r="T2013" s="64" t="s">
        <v>6781</v>
      </c>
      <c r="U2013" s="64" t="s">
        <v>47</v>
      </c>
      <c r="V2013" s="64" t="s">
        <v>6902</v>
      </c>
      <c r="W2013" s="66"/>
      <c r="X2013" s="66"/>
      <c r="Y2013" s="66"/>
      <c r="Z2013" s="66"/>
      <c r="AA2013" s="66"/>
      <c r="AB2013" s="66"/>
      <c r="AC2013" s="66"/>
      <c r="AD2013" s="66"/>
      <c r="AE2013" s="66"/>
      <c r="AF2013" s="66"/>
      <c r="AG2013" s="66"/>
      <c r="AH2013" s="66"/>
      <c r="AI2013" s="66"/>
      <c r="AJ2013" s="66"/>
      <c r="AK2013" s="66"/>
      <c r="AL2013" s="66"/>
      <c r="AM2013" s="66"/>
      <c r="AN2013" s="66"/>
      <c r="AO2013" s="66"/>
      <c r="AP2013" s="66"/>
      <c r="AQ2013" s="66"/>
      <c r="AR2013" s="66"/>
      <c r="AS2013" s="66"/>
      <c r="AT2013" s="66"/>
      <c r="AU2013" s="66"/>
      <c r="AV2013" s="66"/>
      <c r="AW2013" s="66"/>
      <c r="AX2013" s="66"/>
      <c r="AY2013" s="66"/>
      <c r="AZ2013" s="67"/>
    </row>
    <row r="2014" spans="1:52" s="64" customFormat="1" ht="15.75" customHeight="1" x14ac:dyDescent="0.2">
      <c r="A2014" s="1">
        <v>2007</v>
      </c>
      <c r="B2014" s="67" t="s">
        <v>7040</v>
      </c>
      <c r="C2014" s="64" t="s">
        <v>7041</v>
      </c>
      <c r="D2014" s="64" t="s">
        <v>438</v>
      </c>
      <c r="E2014" s="64" t="s">
        <v>7042</v>
      </c>
      <c r="G2014" s="64" t="s">
        <v>169</v>
      </c>
      <c r="H2014" s="65"/>
      <c r="J2014" s="65">
        <v>215160000</v>
      </c>
      <c r="K2014" s="64">
        <v>6</v>
      </c>
      <c r="L2014" s="65">
        <v>215160000</v>
      </c>
      <c r="M2014" s="64">
        <v>6</v>
      </c>
      <c r="N2014" s="65">
        <v>215160000</v>
      </c>
      <c r="O2014" s="64">
        <v>6</v>
      </c>
      <c r="P2014" s="65">
        <v>215160000</v>
      </c>
      <c r="Q2014" s="64">
        <v>6</v>
      </c>
      <c r="R2014" s="9">
        <f t="shared" si="46"/>
        <v>860640000</v>
      </c>
      <c r="S2014" s="63">
        <f t="shared" si="46"/>
        <v>24</v>
      </c>
      <c r="T2014" s="64" t="s">
        <v>6781</v>
      </c>
      <c r="U2014" s="64" t="s">
        <v>237</v>
      </c>
      <c r="V2014" s="64" t="s">
        <v>6910</v>
      </c>
      <c r="W2014" s="66"/>
      <c r="X2014" s="66"/>
      <c r="Y2014" s="66"/>
      <c r="Z2014" s="66"/>
      <c r="AA2014" s="66"/>
      <c r="AB2014" s="66"/>
      <c r="AC2014" s="66"/>
      <c r="AD2014" s="66"/>
      <c r="AE2014" s="66"/>
      <c r="AF2014" s="66"/>
      <c r="AG2014" s="66"/>
      <c r="AH2014" s="66"/>
      <c r="AI2014" s="66"/>
      <c r="AJ2014" s="66"/>
      <c r="AK2014" s="66"/>
      <c r="AL2014" s="66"/>
      <c r="AM2014" s="66"/>
      <c r="AN2014" s="66"/>
      <c r="AO2014" s="66"/>
      <c r="AP2014" s="66"/>
      <c r="AQ2014" s="66"/>
      <c r="AR2014" s="66"/>
      <c r="AS2014" s="66"/>
      <c r="AT2014" s="66"/>
      <c r="AU2014" s="66"/>
      <c r="AV2014" s="66"/>
      <c r="AW2014" s="66"/>
      <c r="AX2014" s="66"/>
      <c r="AY2014" s="66"/>
      <c r="AZ2014" s="67"/>
    </row>
    <row r="2015" spans="1:52" s="64" customFormat="1" ht="15.75" customHeight="1" x14ac:dyDescent="0.2">
      <c r="A2015" s="1">
        <v>2008</v>
      </c>
      <c r="B2015" s="67" t="s">
        <v>34</v>
      </c>
      <c r="C2015" s="64" t="s">
        <v>7043</v>
      </c>
      <c r="D2015" s="64" t="s">
        <v>7044</v>
      </c>
      <c r="E2015" s="64" t="s">
        <v>7045</v>
      </c>
      <c r="G2015" s="64" t="s">
        <v>169</v>
      </c>
      <c r="H2015" s="65"/>
      <c r="I2015" s="65"/>
      <c r="J2015" s="65">
        <v>1627979285.7142856</v>
      </c>
      <c r="K2015" s="64">
        <v>188</v>
      </c>
      <c r="L2015" s="65">
        <v>1627979285.7142856</v>
      </c>
      <c r="M2015" s="64">
        <v>188</v>
      </c>
      <c r="N2015" s="65">
        <v>1627979285.7142856</v>
      </c>
      <c r="O2015" s="64">
        <v>188</v>
      </c>
      <c r="P2015" s="65">
        <v>1627979285.7142856</v>
      </c>
      <c r="Q2015" s="64">
        <v>188</v>
      </c>
      <c r="R2015" s="9">
        <f t="shared" si="46"/>
        <v>6511917142.8571424</v>
      </c>
      <c r="S2015" s="63">
        <f t="shared" si="46"/>
        <v>752</v>
      </c>
      <c r="T2015" s="64" t="s">
        <v>6781</v>
      </c>
      <c r="U2015" s="64" t="s">
        <v>23</v>
      </c>
      <c r="V2015" s="64" t="s">
        <v>7046</v>
      </c>
      <c r="W2015" s="66"/>
      <c r="X2015" s="66"/>
      <c r="Y2015" s="66"/>
      <c r="Z2015" s="66"/>
      <c r="AA2015" s="66"/>
      <c r="AB2015" s="66"/>
      <c r="AC2015" s="66"/>
      <c r="AD2015" s="66"/>
      <c r="AE2015" s="66"/>
      <c r="AF2015" s="66"/>
      <c r="AG2015" s="66"/>
      <c r="AH2015" s="66"/>
      <c r="AI2015" s="66"/>
      <c r="AJ2015" s="66"/>
      <c r="AK2015" s="66"/>
      <c r="AL2015" s="66"/>
      <c r="AM2015" s="66"/>
      <c r="AN2015" s="66"/>
      <c r="AO2015" s="66"/>
      <c r="AP2015" s="66"/>
      <c r="AQ2015" s="66"/>
      <c r="AR2015" s="66"/>
      <c r="AS2015" s="66"/>
      <c r="AT2015" s="66"/>
      <c r="AU2015" s="66"/>
      <c r="AV2015" s="66"/>
      <c r="AW2015" s="66"/>
      <c r="AX2015" s="66"/>
      <c r="AY2015" s="66"/>
      <c r="AZ2015" s="67"/>
    </row>
    <row r="2016" spans="1:52" s="64" customFormat="1" x14ac:dyDescent="0.2">
      <c r="A2016" s="1">
        <v>2009</v>
      </c>
      <c r="B2016" s="67" t="s">
        <v>7047</v>
      </c>
      <c r="C2016" s="64" t="s">
        <v>7048</v>
      </c>
      <c r="D2016" s="64" t="s">
        <v>365</v>
      </c>
      <c r="E2016" s="69" t="s">
        <v>7049</v>
      </c>
      <c r="G2016" s="70" t="s">
        <v>17</v>
      </c>
      <c r="H2016" s="251"/>
      <c r="J2016" s="65">
        <v>15862808</v>
      </c>
      <c r="K2016" s="64">
        <v>4804</v>
      </c>
      <c r="L2016" s="65">
        <v>15862808</v>
      </c>
      <c r="M2016" s="64">
        <v>4804</v>
      </c>
      <c r="N2016" s="65">
        <v>15862808</v>
      </c>
      <c r="O2016" s="64">
        <v>4804</v>
      </c>
      <c r="P2016" s="65">
        <v>15862808</v>
      </c>
      <c r="Q2016" s="64">
        <v>4804</v>
      </c>
      <c r="R2016" s="9">
        <f t="shared" si="46"/>
        <v>63451232</v>
      </c>
      <c r="S2016" s="63">
        <f t="shared" si="46"/>
        <v>19216</v>
      </c>
      <c r="T2016" s="64" t="s">
        <v>6781</v>
      </c>
      <c r="U2016" s="64" t="s">
        <v>23</v>
      </c>
      <c r="V2016" s="64" t="s">
        <v>7050</v>
      </c>
      <c r="W2016" s="66"/>
      <c r="X2016" s="66"/>
      <c r="Y2016" s="66"/>
      <c r="Z2016" s="66"/>
      <c r="AA2016" s="66"/>
      <c r="AB2016" s="66"/>
      <c r="AC2016" s="66"/>
      <c r="AD2016" s="66"/>
      <c r="AE2016" s="66"/>
      <c r="AF2016" s="66"/>
      <c r="AG2016" s="66"/>
      <c r="AH2016" s="66"/>
      <c r="AI2016" s="66"/>
      <c r="AJ2016" s="66"/>
      <c r="AK2016" s="66"/>
      <c r="AL2016" s="66"/>
      <c r="AM2016" s="66"/>
      <c r="AN2016" s="66"/>
      <c r="AO2016" s="66"/>
      <c r="AP2016" s="66"/>
      <c r="AQ2016" s="66"/>
      <c r="AR2016" s="66"/>
      <c r="AS2016" s="66"/>
      <c r="AT2016" s="66"/>
      <c r="AU2016" s="66"/>
      <c r="AV2016" s="66"/>
      <c r="AW2016" s="66"/>
      <c r="AX2016" s="66"/>
      <c r="AY2016" s="66"/>
      <c r="AZ2016" s="67"/>
    </row>
    <row r="2017" spans="1:52" s="64" customFormat="1" x14ac:dyDescent="0.2">
      <c r="A2017" s="1">
        <v>2010</v>
      </c>
      <c r="B2017" s="67" t="s">
        <v>7051</v>
      </c>
      <c r="C2017" s="64" t="s">
        <v>7052</v>
      </c>
      <c r="D2017" s="64" t="s">
        <v>7053</v>
      </c>
      <c r="E2017" s="69" t="s">
        <v>7054</v>
      </c>
      <c r="G2017" s="70" t="s">
        <v>17</v>
      </c>
      <c r="H2017" s="251"/>
      <c r="J2017" s="65">
        <v>440932696.33098674</v>
      </c>
      <c r="K2017" s="64">
        <v>167497</v>
      </c>
      <c r="L2017" s="65">
        <v>440932696.33098674</v>
      </c>
      <c r="M2017" s="64">
        <v>167497</v>
      </c>
      <c r="N2017" s="65">
        <v>440932696.33098674</v>
      </c>
      <c r="O2017" s="64">
        <v>167497</v>
      </c>
      <c r="P2017" s="65">
        <v>440932696.33098674</v>
      </c>
      <c r="Q2017" s="64">
        <v>167497</v>
      </c>
      <c r="R2017" s="9">
        <f t="shared" si="46"/>
        <v>1763730785.323947</v>
      </c>
      <c r="S2017" s="63">
        <f t="shared" si="46"/>
        <v>669988</v>
      </c>
      <c r="T2017" s="64" t="s">
        <v>6781</v>
      </c>
      <c r="U2017" s="64" t="s">
        <v>24</v>
      </c>
      <c r="V2017" s="64" t="s">
        <v>7055</v>
      </c>
      <c r="W2017" s="66"/>
      <c r="X2017" s="66"/>
      <c r="Y2017" s="66"/>
      <c r="Z2017" s="66"/>
      <c r="AA2017" s="66"/>
      <c r="AB2017" s="66"/>
      <c r="AC2017" s="66"/>
      <c r="AD2017" s="66"/>
      <c r="AE2017" s="66"/>
      <c r="AF2017" s="66"/>
      <c r="AG2017" s="66"/>
      <c r="AH2017" s="66"/>
      <c r="AI2017" s="66"/>
      <c r="AJ2017" s="66"/>
      <c r="AK2017" s="66"/>
      <c r="AL2017" s="66"/>
      <c r="AM2017" s="66"/>
      <c r="AN2017" s="66"/>
      <c r="AO2017" s="66"/>
      <c r="AP2017" s="66"/>
      <c r="AQ2017" s="66"/>
      <c r="AR2017" s="66"/>
      <c r="AS2017" s="66"/>
      <c r="AT2017" s="66"/>
      <c r="AU2017" s="66"/>
      <c r="AV2017" s="66"/>
      <c r="AW2017" s="66"/>
      <c r="AX2017" s="66"/>
      <c r="AY2017" s="66"/>
      <c r="AZ2017" s="67"/>
    </row>
    <row r="2018" spans="1:52" s="64" customFormat="1" x14ac:dyDescent="0.2">
      <c r="A2018" s="1">
        <v>2011</v>
      </c>
      <c r="B2018" s="67" t="s">
        <v>7056</v>
      </c>
      <c r="C2018" s="64" t="s">
        <v>7057</v>
      </c>
      <c r="D2018" s="64" t="s">
        <v>7058</v>
      </c>
      <c r="E2018" s="69" t="s">
        <v>7059</v>
      </c>
      <c r="G2018" s="70" t="s">
        <v>29</v>
      </c>
      <c r="H2018" s="251"/>
      <c r="J2018" s="65">
        <v>14378229.231335703</v>
      </c>
      <c r="K2018" s="64">
        <v>9569</v>
      </c>
      <c r="L2018" s="65">
        <v>14378229.231335703</v>
      </c>
      <c r="M2018" s="64">
        <v>9569</v>
      </c>
      <c r="N2018" s="65">
        <v>14378229.231335703</v>
      </c>
      <c r="O2018" s="64">
        <v>9569</v>
      </c>
      <c r="P2018" s="65">
        <v>14378229.231335703</v>
      </c>
      <c r="Q2018" s="64">
        <v>9569</v>
      </c>
      <c r="R2018" s="9">
        <f t="shared" si="46"/>
        <v>57512916.925342813</v>
      </c>
      <c r="S2018" s="63">
        <f t="shared" si="46"/>
        <v>38276</v>
      </c>
      <c r="T2018" s="64" t="s">
        <v>6781</v>
      </c>
      <c r="U2018" s="64" t="s">
        <v>23</v>
      </c>
      <c r="V2018" s="64" t="s">
        <v>7060</v>
      </c>
      <c r="W2018" s="66"/>
      <c r="X2018" s="66"/>
      <c r="Y2018" s="66"/>
      <c r="Z2018" s="66"/>
      <c r="AA2018" s="66"/>
      <c r="AB2018" s="66"/>
      <c r="AC2018" s="66"/>
      <c r="AD2018" s="66"/>
      <c r="AE2018" s="66"/>
      <c r="AF2018" s="66"/>
      <c r="AG2018" s="66"/>
      <c r="AH2018" s="66"/>
      <c r="AI2018" s="66"/>
      <c r="AJ2018" s="66"/>
      <c r="AK2018" s="66"/>
      <c r="AL2018" s="66"/>
      <c r="AM2018" s="66"/>
      <c r="AN2018" s="66"/>
      <c r="AO2018" s="66"/>
      <c r="AP2018" s="66"/>
      <c r="AQ2018" s="66"/>
      <c r="AR2018" s="66"/>
      <c r="AS2018" s="66"/>
      <c r="AT2018" s="66"/>
      <c r="AU2018" s="66"/>
      <c r="AV2018" s="66"/>
      <c r="AW2018" s="66"/>
      <c r="AX2018" s="66"/>
      <c r="AY2018" s="66"/>
      <c r="AZ2018" s="67"/>
    </row>
    <row r="2019" spans="1:52" s="64" customFormat="1" x14ac:dyDescent="0.2">
      <c r="A2019" s="1">
        <v>2012</v>
      </c>
      <c r="B2019" s="67" t="s">
        <v>7061</v>
      </c>
      <c r="C2019" s="64" t="s">
        <v>7062</v>
      </c>
      <c r="D2019" s="64" t="s">
        <v>7063</v>
      </c>
      <c r="E2019" s="69" t="s">
        <v>7064</v>
      </c>
      <c r="G2019" s="70" t="s">
        <v>169</v>
      </c>
      <c r="H2019" s="251"/>
      <c r="J2019" s="65">
        <v>1309770</v>
      </c>
      <c r="K2019" s="64">
        <v>63</v>
      </c>
      <c r="L2019" s="65">
        <v>1309770</v>
      </c>
      <c r="M2019" s="64">
        <v>63</v>
      </c>
      <c r="N2019" s="65">
        <v>1309770</v>
      </c>
      <c r="O2019" s="64">
        <v>63</v>
      </c>
      <c r="P2019" s="65">
        <v>1309770</v>
      </c>
      <c r="Q2019" s="64">
        <v>63</v>
      </c>
      <c r="R2019" s="9">
        <f t="shared" si="46"/>
        <v>5239080</v>
      </c>
      <c r="S2019" s="63">
        <f t="shared" si="46"/>
        <v>252</v>
      </c>
      <c r="T2019" s="64" t="s">
        <v>6781</v>
      </c>
      <c r="U2019" s="64" t="s">
        <v>24</v>
      </c>
      <c r="V2019" s="64" t="s">
        <v>7065</v>
      </c>
      <c r="W2019" s="66"/>
      <c r="X2019" s="66"/>
      <c r="Y2019" s="66"/>
      <c r="Z2019" s="66"/>
      <c r="AA2019" s="66"/>
      <c r="AB2019" s="66"/>
      <c r="AC2019" s="66"/>
      <c r="AD2019" s="66"/>
      <c r="AE2019" s="66"/>
      <c r="AF2019" s="66"/>
      <c r="AG2019" s="66"/>
      <c r="AH2019" s="66"/>
      <c r="AI2019" s="66"/>
      <c r="AJ2019" s="66"/>
      <c r="AK2019" s="66"/>
      <c r="AL2019" s="66"/>
      <c r="AM2019" s="66"/>
      <c r="AN2019" s="66"/>
      <c r="AO2019" s="66"/>
      <c r="AP2019" s="66"/>
      <c r="AQ2019" s="66"/>
      <c r="AR2019" s="66"/>
      <c r="AS2019" s="66"/>
      <c r="AT2019" s="66"/>
      <c r="AU2019" s="66"/>
      <c r="AV2019" s="66"/>
      <c r="AW2019" s="66"/>
      <c r="AX2019" s="66"/>
      <c r="AY2019" s="66"/>
      <c r="AZ2019" s="67"/>
    </row>
    <row r="2020" spans="1:52" s="64" customFormat="1" x14ac:dyDescent="0.2">
      <c r="A2020" s="1">
        <v>2013</v>
      </c>
      <c r="B2020" s="67" t="s">
        <v>7061</v>
      </c>
      <c r="C2020" s="64" t="s">
        <v>7062</v>
      </c>
      <c r="D2020" s="64" t="s">
        <v>7063</v>
      </c>
      <c r="E2020" s="69" t="s">
        <v>7066</v>
      </c>
      <c r="G2020" s="70" t="s">
        <v>169</v>
      </c>
      <c r="H2020" s="251"/>
      <c r="J2020" s="65">
        <v>1309770</v>
      </c>
      <c r="K2020" s="64">
        <v>63</v>
      </c>
      <c r="L2020" s="65">
        <v>1309770</v>
      </c>
      <c r="M2020" s="64">
        <v>63</v>
      </c>
      <c r="N2020" s="65">
        <v>1309770</v>
      </c>
      <c r="O2020" s="64">
        <v>63</v>
      </c>
      <c r="P2020" s="65">
        <v>1309770</v>
      </c>
      <c r="Q2020" s="64">
        <v>63</v>
      </c>
      <c r="R2020" s="9">
        <f t="shared" si="46"/>
        <v>5239080</v>
      </c>
      <c r="S2020" s="63">
        <f t="shared" si="46"/>
        <v>252</v>
      </c>
      <c r="T2020" s="64" t="s">
        <v>6781</v>
      </c>
      <c r="U2020" s="64" t="s">
        <v>24</v>
      </c>
      <c r="V2020" s="64" t="s">
        <v>7065</v>
      </c>
      <c r="W2020" s="66"/>
      <c r="X2020" s="66"/>
      <c r="Y2020" s="66"/>
      <c r="Z2020" s="66"/>
      <c r="AA2020" s="66"/>
      <c r="AB2020" s="66"/>
      <c r="AC2020" s="66"/>
      <c r="AD2020" s="66"/>
      <c r="AE2020" s="66"/>
      <c r="AF2020" s="66"/>
      <c r="AG2020" s="66"/>
      <c r="AH2020" s="66"/>
      <c r="AI2020" s="66"/>
      <c r="AJ2020" s="66"/>
      <c r="AK2020" s="66"/>
      <c r="AL2020" s="66"/>
      <c r="AM2020" s="66"/>
      <c r="AN2020" s="66"/>
      <c r="AO2020" s="66"/>
      <c r="AP2020" s="66"/>
      <c r="AQ2020" s="66"/>
      <c r="AR2020" s="66"/>
      <c r="AS2020" s="66"/>
      <c r="AT2020" s="66"/>
      <c r="AU2020" s="66"/>
      <c r="AV2020" s="66"/>
      <c r="AW2020" s="66"/>
      <c r="AX2020" s="66"/>
      <c r="AY2020" s="66"/>
      <c r="AZ2020" s="67"/>
    </row>
    <row r="2021" spans="1:52" s="64" customFormat="1" x14ac:dyDescent="0.2">
      <c r="A2021" s="1">
        <v>2014</v>
      </c>
      <c r="B2021" s="67" t="s">
        <v>7061</v>
      </c>
      <c r="C2021" s="64" t="s">
        <v>7062</v>
      </c>
      <c r="D2021" s="64" t="s">
        <v>7063</v>
      </c>
      <c r="E2021" s="69" t="s">
        <v>7067</v>
      </c>
      <c r="G2021" s="70" t="s">
        <v>169</v>
      </c>
      <c r="H2021" s="251"/>
      <c r="J2021" s="65">
        <v>938000</v>
      </c>
      <c r="K2021" s="64">
        <v>67</v>
      </c>
      <c r="L2021" s="65">
        <v>938000</v>
      </c>
      <c r="M2021" s="64">
        <v>67</v>
      </c>
      <c r="N2021" s="65">
        <v>938000</v>
      </c>
      <c r="O2021" s="64">
        <v>67</v>
      </c>
      <c r="P2021" s="65">
        <v>938000</v>
      </c>
      <c r="Q2021" s="64">
        <v>67</v>
      </c>
      <c r="R2021" s="9">
        <f t="shared" si="46"/>
        <v>3752000</v>
      </c>
      <c r="S2021" s="63">
        <f t="shared" si="46"/>
        <v>268</v>
      </c>
      <c r="T2021" s="64" t="s">
        <v>6781</v>
      </c>
      <c r="U2021" s="64" t="s">
        <v>24</v>
      </c>
      <c r="V2021" s="64" t="s">
        <v>7068</v>
      </c>
      <c r="W2021" s="66"/>
      <c r="X2021" s="66"/>
      <c r="Y2021" s="66"/>
      <c r="Z2021" s="66"/>
      <c r="AA2021" s="66"/>
      <c r="AB2021" s="66"/>
      <c r="AC2021" s="66"/>
      <c r="AD2021" s="66"/>
      <c r="AE2021" s="66"/>
      <c r="AF2021" s="66"/>
      <c r="AG2021" s="66"/>
      <c r="AH2021" s="66"/>
      <c r="AI2021" s="66"/>
      <c r="AJ2021" s="66"/>
      <c r="AK2021" s="66"/>
      <c r="AL2021" s="66"/>
      <c r="AM2021" s="66"/>
      <c r="AN2021" s="66"/>
      <c r="AO2021" s="66"/>
      <c r="AP2021" s="66"/>
      <c r="AQ2021" s="66"/>
      <c r="AR2021" s="66"/>
      <c r="AS2021" s="66"/>
      <c r="AT2021" s="66"/>
      <c r="AU2021" s="66"/>
      <c r="AV2021" s="66"/>
      <c r="AW2021" s="66"/>
      <c r="AX2021" s="66"/>
      <c r="AY2021" s="66"/>
      <c r="AZ2021" s="67"/>
    </row>
    <row r="2022" spans="1:52" s="64" customFormat="1" x14ac:dyDescent="0.2">
      <c r="A2022" s="1">
        <v>2015</v>
      </c>
      <c r="B2022" s="67" t="s">
        <v>7069</v>
      </c>
      <c r="C2022" s="64" t="s">
        <v>7070</v>
      </c>
      <c r="D2022" s="64" t="s">
        <v>7071</v>
      </c>
      <c r="E2022" s="64" t="s">
        <v>7072</v>
      </c>
      <c r="G2022" s="64" t="s">
        <v>169</v>
      </c>
      <c r="H2022" s="65"/>
      <c r="J2022" s="65">
        <v>8133120</v>
      </c>
      <c r="K2022" s="64">
        <v>32</v>
      </c>
      <c r="L2022" s="65">
        <v>8133120</v>
      </c>
      <c r="M2022" s="64">
        <v>32</v>
      </c>
      <c r="N2022" s="65">
        <v>8133120</v>
      </c>
      <c r="O2022" s="64">
        <v>32</v>
      </c>
      <c r="P2022" s="65">
        <v>8133120</v>
      </c>
      <c r="Q2022" s="64">
        <v>32</v>
      </c>
      <c r="R2022" s="9">
        <f t="shared" si="46"/>
        <v>32532480</v>
      </c>
      <c r="S2022" s="63">
        <f t="shared" si="46"/>
        <v>128</v>
      </c>
      <c r="T2022" s="64" t="s">
        <v>6781</v>
      </c>
      <c r="U2022" s="64" t="s">
        <v>24</v>
      </c>
      <c r="V2022" s="64" t="s">
        <v>7073</v>
      </c>
      <c r="W2022" s="66"/>
      <c r="X2022" s="66"/>
      <c r="Y2022" s="66"/>
      <c r="Z2022" s="66"/>
      <c r="AA2022" s="66"/>
      <c r="AB2022" s="66"/>
      <c r="AC2022" s="66"/>
      <c r="AD2022" s="66"/>
      <c r="AE2022" s="66"/>
      <c r="AF2022" s="66"/>
      <c r="AG2022" s="66"/>
      <c r="AH2022" s="66"/>
      <c r="AI2022" s="66"/>
      <c r="AJ2022" s="66"/>
      <c r="AK2022" s="66"/>
      <c r="AL2022" s="66"/>
      <c r="AM2022" s="66"/>
      <c r="AN2022" s="66"/>
      <c r="AO2022" s="66"/>
      <c r="AP2022" s="66"/>
      <c r="AQ2022" s="66"/>
      <c r="AR2022" s="66"/>
      <c r="AS2022" s="66"/>
      <c r="AT2022" s="66"/>
      <c r="AU2022" s="66"/>
      <c r="AV2022" s="66"/>
      <c r="AW2022" s="66"/>
      <c r="AX2022" s="66"/>
      <c r="AY2022" s="66"/>
      <c r="AZ2022" s="67"/>
    </row>
    <row r="2023" spans="1:52" s="64" customFormat="1" x14ac:dyDescent="0.2">
      <c r="A2023" s="1">
        <v>2016</v>
      </c>
      <c r="B2023" s="67" t="s">
        <v>414</v>
      </c>
      <c r="C2023" s="64" t="s">
        <v>426</v>
      </c>
      <c r="D2023" s="64" t="s">
        <v>427</v>
      </c>
      <c r="E2023" s="69" t="s">
        <v>7074</v>
      </c>
      <c r="G2023" s="70" t="s">
        <v>117</v>
      </c>
      <c r="H2023" s="251"/>
      <c r="J2023" s="65">
        <v>2916933.5001137136</v>
      </c>
      <c r="K2023" s="64">
        <v>5</v>
      </c>
      <c r="L2023" s="65">
        <v>2916933.5001137136</v>
      </c>
      <c r="M2023" s="64">
        <v>5</v>
      </c>
      <c r="N2023" s="65">
        <v>2916933.5001137136</v>
      </c>
      <c r="O2023" s="64">
        <v>5</v>
      </c>
      <c r="P2023" s="65">
        <v>2916933.5001137136</v>
      </c>
      <c r="Q2023" s="64">
        <v>5</v>
      </c>
      <c r="R2023" s="9">
        <f t="shared" ref="R2023:S2035" si="47">H2023+J2023+L2023+N2023+P2023</f>
        <v>11667734.000454854</v>
      </c>
      <c r="S2023" s="63">
        <f t="shared" si="47"/>
        <v>20</v>
      </c>
      <c r="T2023" s="69" t="s">
        <v>6781</v>
      </c>
      <c r="U2023" s="64" t="s">
        <v>24</v>
      </c>
      <c r="V2023" s="64" t="s">
        <v>7075</v>
      </c>
      <c r="W2023" s="66"/>
      <c r="X2023" s="66"/>
      <c r="Y2023" s="66"/>
      <c r="Z2023" s="66"/>
      <c r="AA2023" s="66"/>
      <c r="AB2023" s="66"/>
      <c r="AC2023" s="66"/>
      <c r="AD2023" s="66"/>
      <c r="AE2023" s="66"/>
      <c r="AF2023" s="66"/>
      <c r="AG2023" s="66"/>
      <c r="AH2023" s="66"/>
      <c r="AI2023" s="66"/>
      <c r="AJ2023" s="66"/>
      <c r="AK2023" s="66"/>
      <c r="AL2023" s="66"/>
      <c r="AM2023" s="66"/>
      <c r="AN2023" s="66"/>
      <c r="AO2023" s="66"/>
      <c r="AP2023" s="66"/>
      <c r="AQ2023" s="66"/>
      <c r="AR2023" s="66"/>
      <c r="AS2023" s="66"/>
      <c r="AT2023" s="66"/>
      <c r="AU2023" s="66"/>
      <c r="AV2023" s="66"/>
      <c r="AW2023" s="66"/>
      <c r="AX2023" s="66"/>
      <c r="AY2023" s="66"/>
      <c r="AZ2023" s="67"/>
    </row>
    <row r="2024" spans="1:52" s="64" customFormat="1" x14ac:dyDescent="0.2">
      <c r="A2024" s="1">
        <v>2017</v>
      </c>
      <c r="B2024" s="67" t="s">
        <v>7076</v>
      </c>
      <c r="C2024" s="64" t="s">
        <v>7077</v>
      </c>
      <c r="D2024" s="64" t="s">
        <v>7078</v>
      </c>
      <c r="E2024" s="69" t="s">
        <v>7079</v>
      </c>
      <c r="G2024" s="70" t="s">
        <v>117</v>
      </c>
      <c r="H2024" s="251"/>
      <c r="J2024" s="65">
        <v>2407500</v>
      </c>
      <c r="K2024" s="64">
        <v>0.45</v>
      </c>
      <c r="L2024" s="65">
        <v>2407500</v>
      </c>
      <c r="M2024" s="64">
        <v>0.45</v>
      </c>
      <c r="N2024" s="65">
        <v>2407500</v>
      </c>
      <c r="O2024" s="64">
        <v>0.45</v>
      </c>
      <c r="P2024" s="65">
        <v>2407500</v>
      </c>
      <c r="Q2024" s="64">
        <v>0.45</v>
      </c>
      <c r="R2024" s="9">
        <f t="shared" si="47"/>
        <v>9630000</v>
      </c>
      <c r="S2024" s="63">
        <f t="shared" si="47"/>
        <v>1.8</v>
      </c>
      <c r="T2024" s="64" t="s">
        <v>6781</v>
      </c>
      <c r="U2024" s="64" t="s">
        <v>24</v>
      </c>
      <c r="V2024" s="64" t="s">
        <v>7080</v>
      </c>
      <c r="W2024" s="66"/>
      <c r="X2024" s="66"/>
      <c r="Y2024" s="66"/>
      <c r="Z2024" s="66"/>
      <c r="AA2024" s="66"/>
      <c r="AB2024" s="66"/>
      <c r="AC2024" s="66"/>
      <c r="AD2024" s="66"/>
      <c r="AE2024" s="66"/>
      <c r="AF2024" s="66"/>
      <c r="AG2024" s="66"/>
      <c r="AH2024" s="66"/>
      <c r="AI2024" s="66"/>
      <c r="AJ2024" s="66"/>
      <c r="AK2024" s="66"/>
      <c r="AL2024" s="66"/>
      <c r="AM2024" s="66"/>
      <c r="AN2024" s="66"/>
      <c r="AO2024" s="66"/>
      <c r="AP2024" s="66"/>
      <c r="AQ2024" s="66"/>
      <c r="AR2024" s="66"/>
      <c r="AS2024" s="66"/>
      <c r="AT2024" s="66"/>
      <c r="AU2024" s="66"/>
      <c r="AV2024" s="66"/>
      <c r="AW2024" s="66"/>
      <c r="AX2024" s="66"/>
      <c r="AY2024" s="66"/>
      <c r="AZ2024" s="67"/>
    </row>
    <row r="2025" spans="1:52" s="64" customFormat="1" x14ac:dyDescent="0.2">
      <c r="A2025" s="1">
        <v>2018</v>
      </c>
      <c r="B2025" s="67" t="s">
        <v>7076</v>
      </c>
      <c r="C2025" s="64" t="s">
        <v>7077</v>
      </c>
      <c r="D2025" s="64" t="s">
        <v>7078</v>
      </c>
      <c r="E2025" s="69" t="s">
        <v>7081</v>
      </c>
      <c r="G2025" s="70" t="s">
        <v>117</v>
      </c>
      <c r="H2025" s="251"/>
      <c r="J2025" s="65">
        <v>3370500</v>
      </c>
      <c r="K2025" s="64">
        <v>0.63</v>
      </c>
      <c r="L2025" s="65">
        <v>3370500</v>
      </c>
      <c r="M2025" s="64">
        <v>0.63</v>
      </c>
      <c r="N2025" s="65">
        <v>3370500</v>
      </c>
      <c r="O2025" s="64">
        <v>0.63</v>
      </c>
      <c r="P2025" s="65">
        <v>3370500</v>
      </c>
      <c r="Q2025" s="64">
        <v>0.63</v>
      </c>
      <c r="R2025" s="9">
        <f t="shared" si="47"/>
        <v>13482000</v>
      </c>
      <c r="S2025" s="63">
        <f t="shared" si="47"/>
        <v>2.52</v>
      </c>
      <c r="T2025" s="64" t="s">
        <v>6781</v>
      </c>
      <c r="U2025" s="64" t="s">
        <v>24</v>
      </c>
      <c r="V2025" s="64" t="s">
        <v>7080</v>
      </c>
      <c r="W2025" s="66"/>
      <c r="X2025" s="66"/>
      <c r="Y2025" s="66"/>
      <c r="Z2025" s="66"/>
      <c r="AA2025" s="66"/>
      <c r="AB2025" s="66"/>
      <c r="AC2025" s="66"/>
      <c r="AD2025" s="66"/>
      <c r="AE2025" s="66"/>
      <c r="AF2025" s="66"/>
      <c r="AG2025" s="66"/>
      <c r="AH2025" s="66"/>
      <c r="AI2025" s="66"/>
      <c r="AJ2025" s="66"/>
      <c r="AK2025" s="66"/>
      <c r="AL2025" s="66"/>
      <c r="AM2025" s="66"/>
      <c r="AN2025" s="66"/>
      <c r="AO2025" s="66"/>
      <c r="AP2025" s="66"/>
      <c r="AQ2025" s="66"/>
      <c r="AR2025" s="66"/>
      <c r="AS2025" s="66"/>
      <c r="AT2025" s="66"/>
      <c r="AU2025" s="66"/>
      <c r="AV2025" s="66"/>
      <c r="AW2025" s="66"/>
      <c r="AX2025" s="66"/>
      <c r="AY2025" s="66"/>
      <c r="AZ2025" s="67"/>
    </row>
    <row r="2026" spans="1:52" s="64" customFormat="1" x14ac:dyDescent="0.2">
      <c r="A2026" s="1">
        <v>2019</v>
      </c>
      <c r="B2026" s="67" t="s">
        <v>7076</v>
      </c>
      <c r="C2026" s="64" t="s">
        <v>7077</v>
      </c>
      <c r="D2026" s="64" t="s">
        <v>7078</v>
      </c>
      <c r="E2026" s="69" t="s">
        <v>7082</v>
      </c>
      <c r="G2026" s="70" t="s">
        <v>117</v>
      </c>
      <c r="H2026" s="251"/>
      <c r="J2026" s="65">
        <v>1605000</v>
      </c>
      <c r="K2026" s="64">
        <v>0.3</v>
      </c>
      <c r="L2026" s="65">
        <v>1605000</v>
      </c>
      <c r="M2026" s="64">
        <v>0.3</v>
      </c>
      <c r="N2026" s="65">
        <v>1605000</v>
      </c>
      <c r="O2026" s="64">
        <v>0.3</v>
      </c>
      <c r="P2026" s="65">
        <v>1605000</v>
      </c>
      <c r="Q2026" s="64">
        <v>0.3</v>
      </c>
      <c r="R2026" s="9">
        <f t="shared" si="47"/>
        <v>6420000</v>
      </c>
      <c r="S2026" s="63">
        <f t="shared" si="47"/>
        <v>1.2</v>
      </c>
      <c r="T2026" s="64" t="s">
        <v>6781</v>
      </c>
      <c r="U2026" s="64" t="s">
        <v>24</v>
      </c>
      <c r="V2026" s="64" t="s">
        <v>7080</v>
      </c>
      <c r="W2026" s="66"/>
      <c r="X2026" s="66"/>
      <c r="Y2026" s="66"/>
      <c r="Z2026" s="66"/>
      <c r="AA2026" s="66"/>
      <c r="AB2026" s="66"/>
      <c r="AC2026" s="66"/>
      <c r="AD2026" s="66"/>
      <c r="AE2026" s="66"/>
      <c r="AF2026" s="66"/>
      <c r="AG2026" s="66"/>
      <c r="AH2026" s="66"/>
      <c r="AI2026" s="66"/>
      <c r="AJ2026" s="66"/>
      <c r="AK2026" s="66"/>
      <c r="AL2026" s="66"/>
      <c r="AM2026" s="66"/>
      <c r="AN2026" s="66"/>
      <c r="AO2026" s="66"/>
      <c r="AP2026" s="66"/>
      <c r="AQ2026" s="66"/>
      <c r="AR2026" s="66"/>
      <c r="AS2026" s="66"/>
      <c r="AT2026" s="66"/>
      <c r="AU2026" s="66"/>
      <c r="AV2026" s="66"/>
      <c r="AW2026" s="66"/>
      <c r="AX2026" s="66"/>
      <c r="AY2026" s="66"/>
      <c r="AZ2026" s="67"/>
    </row>
    <row r="2027" spans="1:52" s="64" customFormat="1" x14ac:dyDescent="0.2">
      <c r="A2027" s="1">
        <v>2020</v>
      </c>
      <c r="B2027" s="67" t="s">
        <v>7076</v>
      </c>
      <c r="C2027" s="64" t="s">
        <v>7077</v>
      </c>
      <c r="D2027" s="64" t="s">
        <v>7078</v>
      </c>
      <c r="E2027" s="69" t="s">
        <v>7083</v>
      </c>
      <c r="G2027" s="70" t="s">
        <v>117</v>
      </c>
      <c r="H2027" s="251"/>
      <c r="J2027" s="65">
        <v>1177000</v>
      </c>
      <c r="K2027" s="64">
        <v>0.22</v>
      </c>
      <c r="L2027" s="65">
        <v>1177000</v>
      </c>
      <c r="M2027" s="64">
        <v>0.22</v>
      </c>
      <c r="N2027" s="65">
        <v>1177000</v>
      </c>
      <c r="O2027" s="64">
        <v>0.22</v>
      </c>
      <c r="P2027" s="65">
        <v>1177000</v>
      </c>
      <c r="Q2027" s="64">
        <v>0.22</v>
      </c>
      <c r="R2027" s="9">
        <f t="shared" si="47"/>
        <v>4708000</v>
      </c>
      <c r="S2027" s="63">
        <f t="shared" si="47"/>
        <v>0.88</v>
      </c>
      <c r="T2027" s="64" t="s">
        <v>6781</v>
      </c>
      <c r="U2027" s="64" t="s">
        <v>24</v>
      </c>
      <c r="V2027" s="64" t="s">
        <v>7080</v>
      </c>
      <c r="W2027" s="66"/>
      <c r="X2027" s="66"/>
      <c r="Y2027" s="66"/>
      <c r="Z2027" s="66"/>
      <c r="AA2027" s="66"/>
      <c r="AB2027" s="66"/>
      <c r="AC2027" s="66"/>
      <c r="AD2027" s="66"/>
      <c r="AE2027" s="66"/>
      <c r="AF2027" s="66"/>
      <c r="AG2027" s="66"/>
      <c r="AH2027" s="66"/>
      <c r="AI2027" s="66"/>
      <c r="AJ2027" s="66"/>
      <c r="AK2027" s="66"/>
      <c r="AL2027" s="66"/>
      <c r="AM2027" s="66"/>
      <c r="AN2027" s="66"/>
      <c r="AO2027" s="66"/>
      <c r="AP2027" s="66"/>
      <c r="AQ2027" s="66"/>
      <c r="AR2027" s="66"/>
      <c r="AS2027" s="66"/>
      <c r="AT2027" s="66"/>
      <c r="AU2027" s="66"/>
      <c r="AV2027" s="66"/>
      <c r="AW2027" s="66"/>
      <c r="AX2027" s="66"/>
      <c r="AY2027" s="66"/>
      <c r="AZ2027" s="67"/>
    </row>
    <row r="2028" spans="1:52" s="64" customFormat="1" x14ac:dyDescent="0.2">
      <c r="A2028" s="1">
        <v>2021</v>
      </c>
      <c r="B2028" s="67" t="s">
        <v>1569</v>
      </c>
      <c r="C2028" s="64" t="s">
        <v>7085</v>
      </c>
      <c r="D2028" s="64" t="s">
        <v>7086</v>
      </c>
      <c r="E2028" s="69" t="s">
        <v>7087</v>
      </c>
      <c r="G2028" s="70" t="s">
        <v>169</v>
      </c>
      <c r="H2028" s="65"/>
      <c r="J2028" s="65">
        <v>2250000</v>
      </c>
      <c r="K2028" s="64">
        <v>5</v>
      </c>
      <c r="L2028" s="65">
        <v>2250000</v>
      </c>
      <c r="M2028" s="64">
        <v>5</v>
      </c>
      <c r="N2028" s="65">
        <v>2250000</v>
      </c>
      <c r="O2028" s="64">
        <v>5</v>
      </c>
      <c r="P2028" s="65">
        <v>2250000</v>
      </c>
      <c r="Q2028" s="64">
        <v>5</v>
      </c>
      <c r="R2028" s="9">
        <f t="shared" si="47"/>
        <v>9000000</v>
      </c>
      <c r="S2028" s="63">
        <f t="shared" si="47"/>
        <v>20</v>
      </c>
      <c r="T2028" s="64" t="s">
        <v>6781</v>
      </c>
      <c r="U2028" s="64" t="s">
        <v>24</v>
      </c>
      <c r="V2028" s="64" t="s">
        <v>7088</v>
      </c>
      <c r="W2028" s="66"/>
      <c r="X2028" s="66"/>
      <c r="Y2028" s="66"/>
      <c r="Z2028" s="66"/>
      <c r="AA2028" s="66"/>
      <c r="AB2028" s="66"/>
      <c r="AC2028" s="66"/>
      <c r="AD2028" s="66"/>
      <c r="AE2028" s="66"/>
      <c r="AF2028" s="66"/>
      <c r="AG2028" s="66"/>
      <c r="AH2028" s="66"/>
      <c r="AI2028" s="66"/>
      <c r="AJ2028" s="66"/>
      <c r="AK2028" s="66"/>
      <c r="AL2028" s="66"/>
      <c r="AM2028" s="66"/>
      <c r="AN2028" s="66"/>
      <c r="AO2028" s="66"/>
      <c r="AP2028" s="66"/>
      <c r="AQ2028" s="66"/>
      <c r="AR2028" s="66"/>
      <c r="AS2028" s="66"/>
      <c r="AT2028" s="66"/>
      <c r="AU2028" s="66"/>
      <c r="AV2028" s="66"/>
      <c r="AW2028" s="66"/>
      <c r="AX2028" s="66"/>
      <c r="AY2028" s="66"/>
      <c r="AZ2028" s="67"/>
    </row>
    <row r="2029" spans="1:52" s="64" customFormat="1" x14ac:dyDescent="0.2">
      <c r="A2029" s="1">
        <v>2022</v>
      </c>
      <c r="B2029" s="67" t="s">
        <v>7090</v>
      </c>
      <c r="C2029" s="64" t="s">
        <v>7093</v>
      </c>
      <c r="D2029" s="64" t="s">
        <v>7094</v>
      </c>
      <c r="E2029" s="69" t="s">
        <v>7095</v>
      </c>
      <c r="G2029" s="70" t="s">
        <v>169</v>
      </c>
      <c r="H2029" s="251"/>
      <c r="J2029" s="65">
        <v>5530000</v>
      </c>
      <c r="K2029" s="64">
        <v>7</v>
      </c>
      <c r="L2029" s="65">
        <v>5530000</v>
      </c>
      <c r="M2029" s="64">
        <v>7</v>
      </c>
      <c r="N2029" s="65">
        <v>5530000</v>
      </c>
      <c r="O2029" s="64">
        <v>7</v>
      </c>
      <c r="P2029" s="65">
        <v>5530000</v>
      </c>
      <c r="Q2029" s="64">
        <v>7</v>
      </c>
      <c r="R2029" s="9">
        <f t="shared" si="47"/>
        <v>22120000</v>
      </c>
      <c r="S2029" s="63">
        <f t="shared" si="47"/>
        <v>28</v>
      </c>
      <c r="T2029" s="64" t="s">
        <v>6781</v>
      </c>
      <c r="U2029" s="64" t="s">
        <v>19</v>
      </c>
      <c r="V2029" s="64" t="s">
        <v>7096</v>
      </c>
      <c r="W2029" s="66"/>
      <c r="X2029" s="66"/>
      <c r="Y2029" s="66"/>
      <c r="Z2029" s="66"/>
      <c r="AA2029" s="66"/>
      <c r="AB2029" s="66"/>
      <c r="AC2029" s="66"/>
      <c r="AD2029" s="66"/>
      <c r="AE2029" s="66"/>
      <c r="AF2029" s="66"/>
      <c r="AG2029" s="66"/>
      <c r="AH2029" s="66"/>
      <c r="AI2029" s="66"/>
      <c r="AJ2029" s="66"/>
      <c r="AK2029" s="66"/>
      <c r="AL2029" s="66"/>
      <c r="AM2029" s="66"/>
      <c r="AN2029" s="66"/>
      <c r="AO2029" s="66"/>
      <c r="AP2029" s="66"/>
      <c r="AQ2029" s="66"/>
      <c r="AR2029" s="66"/>
      <c r="AS2029" s="66"/>
      <c r="AT2029" s="66"/>
      <c r="AU2029" s="66"/>
      <c r="AV2029" s="66"/>
      <c r="AW2029" s="66"/>
      <c r="AX2029" s="66"/>
      <c r="AY2029" s="66"/>
      <c r="AZ2029" s="67"/>
    </row>
    <row r="2030" spans="1:52" s="64" customFormat="1" x14ac:dyDescent="0.2">
      <c r="A2030" s="1">
        <v>2023</v>
      </c>
      <c r="B2030" s="67" t="s">
        <v>754</v>
      </c>
      <c r="C2030" s="64" t="s">
        <v>7097</v>
      </c>
      <c r="D2030" s="64" t="s">
        <v>7098</v>
      </c>
      <c r="E2030" s="69" t="s">
        <v>7099</v>
      </c>
      <c r="G2030" s="70" t="s">
        <v>169</v>
      </c>
      <c r="H2030" s="251"/>
      <c r="J2030" s="65">
        <v>11237085</v>
      </c>
      <c r="K2030" s="64">
        <v>51</v>
      </c>
      <c r="L2030" s="65">
        <v>11237085</v>
      </c>
      <c r="M2030" s="64">
        <v>51</v>
      </c>
      <c r="N2030" s="65">
        <v>11237085</v>
      </c>
      <c r="O2030" s="64">
        <v>51</v>
      </c>
      <c r="P2030" s="65">
        <v>11237085</v>
      </c>
      <c r="Q2030" s="64">
        <v>51</v>
      </c>
      <c r="R2030" s="9">
        <f t="shared" si="47"/>
        <v>44948340</v>
      </c>
      <c r="S2030" s="63">
        <f t="shared" si="47"/>
        <v>204</v>
      </c>
      <c r="T2030" s="64" t="s">
        <v>6781</v>
      </c>
      <c r="U2030" s="64" t="s">
        <v>3532</v>
      </c>
      <c r="V2030" s="64" t="s">
        <v>7100</v>
      </c>
      <c r="W2030" s="66"/>
      <c r="X2030" s="66"/>
      <c r="Y2030" s="66"/>
      <c r="Z2030" s="66"/>
      <c r="AA2030" s="66"/>
      <c r="AB2030" s="66"/>
      <c r="AC2030" s="66"/>
      <c r="AD2030" s="66"/>
      <c r="AE2030" s="66"/>
      <c r="AF2030" s="66"/>
      <c r="AG2030" s="66"/>
      <c r="AH2030" s="66"/>
      <c r="AI2030" s="66"/>
      <c r="AJ2030" s="66"/>
      <c r="AK2030" s="66"/>
      <c r="AL2030" s="66"/>
      <c r="AM2030" s="66"/>
      <c r="AN2030" s="66"/>
      <c r="AO2030" s="66"/>
      <c r="AP2030" s="66"/>
      <c r="AQ2030" s="66"/>
      <c r="AR2030" s="66"/>
      <c r="AS2030" s="66"/>
      <c r="AT2030" s="66"/>
      <c r="AU2030" s="66"/>
      <c r="AV2030" s="66"/>
      <c r="AW2030" s="66"/>
      <c r="AX2030" s="66"/>
      <c r="AY2030" s="66"/>
      <c r="AZ2030" s="67"/>
    </row>
    <row r="2031" spans="1:52" s="64" customFormat="1" x14ac:dyDescent="0.2">
      <c r="A2031" s="1">
        <v>2024</v>
      </c>
      <c r="B2031" s="67" t="s">
        <v>2943</v>
      </c>
      <c r="C2031" s="64" t="s">
        <v>7101</v>
      </c>
      <c r="D2031" s="64" t="s">
        <v>7102</v>
      </c>
      <c r="E2031" s="69" t="s">
        <v>7103</v>
      </c>
      <c r="G2031" s="70" t="s">
        <v>169</v>
      </c>
      <c r="H2031" s="65"/>
      <c r="J2031" s="65">
        <v>371133000</v>
      </c>
      <c r="K2031" s="64">
        <v>7</v>
      </c>
      <c r="L2031" s="65">
        <v>371133000</v>
      </c>
      <c r="M2031" s="64">
        <v>7</v>
      </c>
      <c r="N2031" s="65">
        <v>371133000</v>
      </c>
      <c r="O2031" s="64">
        <v>7</v>
      </c>
      <c r="P2031" s="65">
        <v>371133000</v>
      </c>
      <c r="Q2031" s="64">
        <v>7</v>
      </c>
      <c r="R2031" s="9">
        <f t="shared" si="47"/>
        <v>1484532000</v>
      </c>
      <c r="S2031" s="63">
        <f t="shared" si="47"/>
        <v>28</v>
      </c>
      <c r="T2031" s="69" t="s">
        <v>6781</v>
      </c>
      <c r="U2031" s="64" t="s">
        <v>24</v>
      </c>
      <c r="V2031" s="64" t="s">
        <v>7104</v>
      </c>
      <c r="W2031" s="66"/>
      <c r="X2031" s="66"/>
      <c r="Y2031" s="66"/>
      <c r="Z2031" s="66"/>
      <c r="AA2031" s="66"/>
      <c r="AB2031" s="66"/>
      <c r="AC2031" s="66"/>
      <c r="AD2031" s="66"/>
      <c r="AE2031" s="66"/>
      <c r="AF2031" s="66"/>
      <c r="AG2031" s="66"/>
      <c r="AH2031" s="66"/>
      <c r="AI2031" s="66"/>
      <c r="AJ2031" s="66"/>
      <c r="AK2031" s="66"/>
      <c r="AL2031" s="66"/>
      <c r="AM2031" s="66"/>
      <c r="AN2031" s="66"/>
      <c r="AO2031" s="66"/>
      <c r="AP2031" s="66"/>
      <c r="AQ2031" s="66"/>
      <c r="AR2031" s="66"/>
      <c r="AS2031" s="66"/>
      <c r="AT2031" s="66"/>
      <c r="AU2031" s="66"/>
      <c r="AV2031" s="66"/>
      <c r="AW2031" s="66"/>
      <c r="AX2031" s="66"/>
      <c r="AY2031" s="66"/>
      <c r="AZ2031" s="67"/>
    </row>
    <row r="2032" spans="1:52" s="64" customFormat="1" x14ac:dyDescent="0.2">
      <c r="A2032" s="1">
        <v>2025</v>
      </c>
      <c r="B2032" s="67" t="s">
        <v>432</v>
      </c>
      <c r="C2032" s="64" t="s">
        <v>7105</v>
      </c>
      <c r="D2032" s="64" t="s">
        <v>7106</v>
      </c>
      <c r="E2032" s="69" t="s">
        <v>7107</v>
      </c>
      <c r="G2032" s="70" t="s">
        <v>169</v>
      </c>
      <c r="H2032" s="251"/>
      <c r="J2032" s="65">
        <v>1602857.1900000002</v>
      </c>
      <c r="K2032" s="64">
        <v>11</v>
      </c>
      <c r="L2032" s="65">
        <v>1602857.1900000002</v>
      </c>
      <c r="M2032" s="64">
        <v>11</v>
      </c>
      <c r="N2032" s="65">
        <v>1602857.1900000002</v>
      </c>
      <c r="O2032" s="64">
        <v>11</v>
      </c>
      <c r="P2032" s="65">
        <v>1602857.1900000002</v>
      </c>
      <c r="Q2032" s="64">
        <v>11</v>
      </c>
      <c r="R2032" s="9">
        <f t="shared" si="47"/>
        <v>6411428.7600000007</v>
      </c>
      <c r="S2032" s="63">
        <f t="shared" si="47"/>
        <v>44</v>
      </c>
      <c r="T2032" s="64" t="s">
        <v>6781</v>
      </c>
      <c r="U2032" s="64" t="s">
        <v>24</v>
      </c>
      <c r="V2032" s="64" t="s">
        <v>7108</v>
      </c>
      <c r="W2032" s="66"/>
      <c r="X2032" s="66"/>
      <c r="Y2032" s="66"/>
      <c r="Z2032" s="66"/>
      <c r="AA2032" s="66"/>
      <c r="AB2032" s="66"/>
      <c r="AC2032" s="66"/>
      <c r="AD2032" s="66"/>
      <c r="AE2032" s="66"/>
      <c r="AF2032" s="66"/>
      <c r="AG2032" s="66"/>
      <c r="AH2032" s="66"/>
      <c r="AI2032" s="66"/>
      <c r="AJ2032" s="66"/>
      <c r="AK2032" s="66"/>
      <c r="AL2032" s="66"/>
      <c r="AM2032" s="66"/>
      <c r="AN2032" s="66"/>
      <c r="AO2032" s="66"/>
      <c r="AP2032" s="66"/>
      <c r="AQ2032" s="66"/>
      <c r="AR2032" s="66"/>
      <c r="AS2032" s="66"/>
      <c r="AT2032" s="66"/>
      <c r="AU2032" s="66"/>
      <c r="AV2032" s="66"/>
      <c r="AW2032" s="66"/>
      <c r="AX2032" s="66"/>
      <c r="AY2032" s="66"/>
      <c r="AZ2032" s="67"/>
    </row>
    <row r="2033" spans="1:52" s="64" customFormat="1" x14ac:dyDescent="0.2">
      <c r="A2033" s="1">
        <v>2026</v>
      </c>
      <c r="B2033" s="67" t="s">
        <v>432</v>
      </c>
      <c r="C2033" s="64" t="s">
        <v>2977</v>
      </c>
      <c r="D2033" s="64" t="s">
        <v>2978</v>
      </c>
      <c r="E2033" s="69" t="s">
        <v>7109</v>
      </c>
      <c r="G2033" s="70" t="s">
        <v>169</v>
      </c>
      <c r="H2033" s="65"/>
      <c r="J2033" s="65">
        <v>1425000.01</v>
      </c>
      <c r="K2033" s="64">
        <v>7</v>
      </c>
      <c r="L2033" s="65">
        <v>1425000.01</v>
      </c>
      <c r="M2033" s="64">
        <v>7</v>
      </c>
      <c r="N2033" s="65">
        <v>1425000.01</v>
      </c>
      <c r="O2033" s="64">
        <v>7</v>
      </c>
      <c r="P2033" s="65">
        <v>1425000.01</v>
      </c>
      <c r="Q2033" s="64">
        <v>7</v>
      </c>
      <c r="R2033" s="9">
        <f t="shared" si="47"/>
        <v>5700000.04</v>
      </c>
      <c r="S2033" s="63">
        <f t="shared" si="47"/>
        <v>28</v>
      </c>
      <c r="T2033" s="64" t="s">
        <v>6781</v>
      </c>
      <c r="U2033" s="64" t="s">
        <v>24</v>
      </c>
      <c r="V2033" s="64" t="s">
        <v>7108</v>
      </c>
      <c r="W2033" s="66"/>
      <c r="X2033" s="66"/>
      <c r="Y2033" s="66"/>
      <c r="Z2033" s="66"/>
      <c r="AA2033" s="66"/>
      <c r="AB2033" s="66"/>
      <c r="AC2033" s="66"/>
      <c r="AD2033" s="66"/>
      <c r="AE2033" s="66"/>
      <c r="AF2033" s="66"/>
      <c r="AG2033" s="66"/>
      <c r="AH2033" s="66"/>
      <c r="AI2033" s="66"/>
      <c r="AJ2033" s="66"/>
      <c r="AK2033" s="66"/>
      <c r="AL2033" s="66"/>
      <c r="AM2033" s="66"/>
      <c r="AN2033" s="66"/>
      <c r="AO2033" s="66"/>
      <c r="AP2033" s="66"/>
      <c r="AQ2033" s="66"/>
      <c r="AR2033" s="66"/>
      <c r="AS2033" s="66"/>
      <c r="AT2033" s="66"/>
      <c r="AU2033" s="66"/>
      <c r="AV2033" s="66"/>
      <c r="AW2033" s="66"/>
      <c r="AX2033" s="66"/>
      <c r="AY2033" s="66"/>
      <c r="AZ2033" s="67"/>
    </row>
    <row r="2034" spans="1:52" s="64" customFormat="1" x14ac:dyDescent="0.2">
      <c r="A2034" s="1">
        <v>2027</v>
      </c>
      <c r="B2034" s="67" t="s">
        <v>7110</v>
      </c>
      <c r="C2034" s="64" t="s">
        <v>7111</v>
      </c>
      <c r="D2034" s="64" t="s">
        <v>7112</v>
      </c>
      <c r="E2034" s="69" t="s">
        <v>7113</v>
      </c>
      <c r="G2034" s="70" t="s">
        <v>29</v>
      </c>
      <c r="H2034" s="65"/>
      <c r="J2034" s="65">
        <v>2527000</v>
      </c>
      <c r="K2034" s="64">
        <v>2</v>
      </c>
      <c r="L2034" s="65">
        <v>2527000</v>
      </c>
      <c r="M2034" s="64">
        <v>2</v>
      </c>
      <c r="N2034" s="65">
        <v>2527000</v>
      </c>
      <c r="O2034" s="64">
        <v>2</v>
      </c>
      <c r="P2034" s="65">
        <v>2527000</v>
      </c>
      <c r="Q2034" s="64">
        <v>2</v>
      </c>
      <c r="R2034" s="9">
        <f t="shared" si="47"/>
        <v>10108000</v>
      </c>
      <c r="S2034" s="63">
        <f t="shared" si="47"/>
        <v>8</v>
      </c>
      <c r="T2034" s="64" t="s">
        <v>6781</v>
      </c>
      <c r="U2034" s="64" t="s">
        <v>24</v>
      </c>
      <c r="V2034" s="64" t="s">
        <v>7114</v>
      </c>
      <c r="W2034" s="66"/>
      <c r="X2034" s="66"/>
      <c r="Y2034" s="66"/>
      <c r="Z2034" s="66"/>
      <c r="AA2034" s="66"/>
      <c r="AB2034" s="66"/>
      <c r="AC2034" s="66"/>
      <c r="AD2034" s="66"/>
      <c r="AE2034" s="66"/>
      <c r="AF2034" s="66"/>
      <c r="AG2034" s="66"/>
      <c r="AH2034" s="66"/>
      <c r="AI2034" s="66"/>
      <c r="AJ2034" s="66"/>
      <c r="AK2034" s="66"/>
      <c r="AL2034" s="66"/>
      <c r="AM2034" s="66"/>
      <c r="AN2034" s="66"/>
      <c r="AO2034" s="66"/>
      <c r="AP2034" s="66"/>
      <c r="AQ2034" s="66"/>
      <c r="AR2034" s="66"/>
      <c r="AS2034" s="66"/>
      <c r="AT2034" s="66"/>
      <c r="AU2034" s="66"/>
      <c r="AV2034" s="66"/>
      <c r="AW2034" s="66"/>
      <c r="AX2034" s="66"/>
      <c r="AY2034" s="66"/>
      <c r="AZ2034" s="67"/>
    </row>
    <row r="2035" spans="1:52" s="64" customFormat="1" x14ac:dyDescent="0.2">
      <c r="A2035" s="1">
        <v>2028</v>
      </c>
      <c r="B2035" s="67" t="s">
        <v>7110</v>
      </c>
      <c r="C2035" s="64" t="s">
        <v>7111</v>
      </c>
      <c r="D2035" s="64" t="s">
        <v>7112</v>
      </c>
      <c r="E2035" s="69" t="s">
        <v>7115</v>
      </c>
      <c r="G2035" s="70" t="s">
        <v>29</v>
      </c>
      <c r="H2035" s="65"/>
      <c r="J2035" s="65">
        <v>6783000</v>
      </c>
      <c r="K2035" s="64">
        <v>3</v>
      </c>
      <c r="L2035" s="65">
        <v>6783000</v>
      </c>
      <c r="M2035" s="64">
        <v>3</v>
      </c>
      <c r="N2035" s="65">
        <v>6783000</v>
      </c>
      <c r="O2035" s="64">
        <v>3</v>
      </c>
      <c r="P2035" s="65">
        <v>6783000</v>
      </c>
      <c r="Q2035" s="64">
        <v>3</v>
      </c>
      <c r="R2035" s="9">
        <f t="shared" si="47"/>
        <v>27132000</v>
      </c>
      <c r="S2035" s="63">
        <f t="shared" si="47"/>
        <v>12</v>
      </c>
      <c r="T2035" s="64" t="s">
        <v>6781</v>
      </c>
      <c r="U2035" s="64" t="s">
        <v>24</v>
      </c>
      <c r="V2035" s="64" t="s">
        <v>7114</v>
      </c>
      <c r="W2035" s="66"/>
      <c r="X2035" s="66"/>
      <c r="Y2035" s="66"/>
      <c r="Z2035" s="66"/>
      <c r="AA2035" s="66"/>
      <c r="AB2035" s="66"/>
      <c r="AC2035" s="66"/>
      <c r="AD2035" s="66"/>
      <c r="AE2035" s="66"/>
      <c r="AF2035" s="66"/>
      <c r="AG2035" s="66"/>
      <c r="AH2035" s="66"/>
      <c r="AI2035" s="66"/>
      <c r="AJ2035" s="66"/>
      <c r="AK2035" s="66"/>
      <c r="AL2035" s="66"/>
      <c r="AM2035" s="66"/>
      <c r="AN2035" s="66"/>
      <c r="AO2035" s="66"/>
      <c r="AP2035" s="66"/>
      <c r="AQ2035" s="66"/>
      <c r="AR2035" s="66"/>
      <c r="AS2035" s="66"/>
      <c r="AT2035" s="66"/>
      <c r="AU2035" s="66"/>
      <c r="AV2035" s="66"/>
      <c r="AW2035" s="66"/>
      <c r="AX2035" s="66"/>
      <c r="AY2035" s="66"/>
      <c r="AZ2035" s="67"/>
    </row>
    <row r="2036" spans="1:52" s="64" customFormat="1" x14ac:dyDescent="0.2">
      <c r="A2036" s="1">
        <v>2029</v>
      </c>
      <c r="B2036" s="67" t="s">
        <v>7110</v>
      </c>
      <c r="C2036" s="64" t="s">
        <v>7111</v>
      </c>
      <c r="D2036" s="64" t="s">
        <v>7112</v>
      </c>
      <c r="E2036" s="69" t="s">
        <v>7116</v>
      </c>
      <c r="G2036" s="70" t="s">
        <v>29</v>
      </c>
      <c r="H2036" s="65"/>
      <c r="J2036" s="65">
        <v>10773000</v>
      </c>
      <c r="K2036" s="64">
        <v>3</v>
      </c>
      <c r="L2036" s="65">
        <v>10773000</v>
      </c>
      <c r="M2036" s="64">
        <v>3</v>
      </c>
      <c r="N2036" s="65">
        <v>10773000</v>
      </c>
      <c r="O2036" s="64">
        <v>3</v>
      </c>
      <c r="P2036" s="65">
        <v>10773000</v>
      </c>
      <c r="Q2036" s="64">
        <v>3</v>
      </c>
      <c r="R2036" s="9">
        <f t="shared" ref="R2036:S2042" si="48">H2036+J2036+L2036+N2036+P2036</f>
        <v>43092000</v>
      </c>
      <c r="S2036" s="63">
        <f t="shared" si="48"/>
        <v>12</v>
      </c>
      <c r="T2036" s="64" t="s">
        <v>6781</v>
      </c>
      <c r="U2036" s="64" t="s">
        <v>24</v>
      </c>
      <c r="V2036" s="64" t="s">
        <v>7114</v>
      </c>
      <c r="W2036" s="66"/>
      <c r="X2036" s="66"/>
      <c r="Y2036" s="66"/>
      <c r="Z2036" s="66"/>
      <c r="AA2036" s="66"/>
      <c r="AB2036" s="66"/>
      <c r="AC2036" s="66"/>
      <c r="AD2036" s="66"/>
      <c r="AE2036" s="66"/>
      <c r="AF2036" s="66"/>
      <c r="AG2036" s="66"/>
      <c r="AH2036" s="66"/>
      <c r="AI2036" s="66"/>
      <c r="AJ2036" s="66"/>
      <c r="AK2036" s="66"/>
      <c r="AL2036" s="66"/>
      <c r="AM2036" s="66"/>
      <c r="AN2036" s="66"/>
      <c r="AO2036" s="66"/>
      <c r="AP2036" s="66"/>
      <c r="AQ2036" s="66"/>
      <c r="AR2036" s="66"/>
      <c r="AS2036" s="66"/>
      <c r="AT2036" s="66"/>
      <c r="AU2036" s="66"/>
      <c r="AV2036" s="66"/>
      <c r="AW2036" s="66"/>
      <c r="AX2036" s="66"/>
      <c r="AY2036" s="66"/>
      <c r="AZ2036" s="67"/>
    </row>
    <row r="2037" spans="1:52" s="64" customFormat="1" x14ac:dyDescent="0.2">
      <c r="A2037" s="1">
        <v>2030</v>
      </c>
      <c r="B2037" s="67" t="s">
        <v>7119</v>
      </c>
      <c r="C2037" s="64" t="s">
        <v>7120</v>
      </c>
      <c r="D2037" s="64" t="s">
        <v>7121</v>
      </c>
      <c r="E2037" s="64" t="s">
        <v>7122</v>
      </c>
      <c r="G2037" s="64" t="s">
        <v>169</v>
      </c>
      <c r="H2037" s="65"/>
      <c r="J2037" s="65">
        <v>8415000</v>
      </c>
      <c r="K2037" s="64">
        <v>198</v>
      </c>
      <c r="L2037" s="65">
        <v>8415000</v>
      </c>
      <c r="M2037" s="64">
        <v>198</v>
      </c>
      <c r="N2037" s="65">
        <v>8415000</v>
      </c>
      <c r="O2037" s="64">
        <v>198</v>
      </c>
      <c r="P2037" s="65">
        <v>8415000</v>
      </c>
      <c r="Q2037" s="64">
        <v>198</v>
      </c>
      <c r="R2037" s="9">
        <f t="shared" si="48"/>
        <v>33660000</v>
      </c>
      <c r="S2037" s="63">
        <f t="shared" si="48"/>
        <v>792</v>
      </c>
      <c r="T2037" s="64" t="s">
        <v>6781</v>
      </c>
      <c r="U2037" s="64" t="s">
        <v>24</v>
      </c>
      <c r="V2037" s="64" t="s">
        <v>7123</v>
      </c>
      <c r="W2037" s="66"/>
      <c r="X2037" s="66"/>
      <c r="Y2037" s="66"/>
      <c r="Z2037" s="66"/>
      <c r="AA2037" s="66"/>
      <c r="AB2037" s="66"/>
      <c r="AC2037" s="66"/>
      <c r="AD2037" s="66"/>
      <c r="AE2037" s="66"/>
      <c r="AF2037" s="66"/>
      <c r="AG2037" s="66"/>
      <c r="AH2037" s="66"/>
      <c r="AI2037" s="66"/>
      <c r="AJ2037" s="66"/>
      <c r="AK2037" s="66"/>
      <c r="AL2037" s="66"/>
      <c r="AM2037" s="66"/>
      <c r="AN2037" s="66"/>
      <c r="AO2037" s="66"/>
      <c r="AP2037" s="66"/>
      <c r="AQ2037" s="66"/>
      <c r="AR2037" s="66"/>
      <c r="AS2037" s="66"/>
      <c r="AT2037" s="66"/>
      <c r="AU2037" s="66"/>
      <c r="AV2037" s="66"/>
      <c r="AW2037" s="66"/>
      <c r="AX2037" s="66"/>
      <c r="AY2037" s="66"/>
      <c r="AZ2037" s="67"/>
    </row>
    <row r="2038" spans="1:52" s="64" customFormat="1" x14ac:dyDescent="0.2">
      <c r="A2038" s="1">
        <v>2031</v>
      </c>
      <c r="B2038" s="67" t="s">
        <v>7124</v>
      </c>
      <c r="C2038" s="64" t="s">
        <v>7125</v>
      </c>
      <c r="D2038" s="64" t="s">
        <v>7126</v>
      </c>
      <c r="E2038" s="64" t="s">
        <v>7127</v>
      </c>
      <c r="G2038" s="64" t="s">
        <v>169</v>
      </c>
      <c r="H2038" s="65"/>
      <c r="J2038" s="65">
        <v>1080000</v>
      </c>
      <c r="K2038" s="64">
        <v>500</v>
      </c>
      <c r="L2038" s="65">
        <v>1080000</v>
      </c>
      <c r="M2038" s="64">
        <v>500</v>
      </c>
      <c r="N2038" s="65">
        <v>1080000</v>
      </c>
      <c r="O2038" s="64">
        <v>500</v>
      </c>
      <c r="P2038" s="65">
        <v>1080000</v>
      </c>
      <c r="Q2038" s="64">
        <v>500</v>
      </c>
      <c r="R2038" s="9">
        <f t="shared" si="48"/>
        <v>4320000</v>
      </c>
      <c r="S2038" s="63">
        <f t="shared" si="48"/>
        <v>2000</v>
      </c>
      <c r="T2038" s="64" t="s">
        <v>6781</v>
      </c>
      <c r="U2038" s="64" t="s">
        <v>24</v>
      </c>
      <c r="V2038" s="64" t="s">
        <v>7128</v>
      </c>
      <c r="W2038" s="66"/>
      <c r="X2038" s="66"/>
      <c r="Y2038" s="66"/>
      <c r="Z2038" s="66"/>
      <c r="AA2038" s="66"/>
      <c r="AB2038" s="66"/>
      <c r="AC2038" s="66"/>
      <c r="AD2038" s="66"/>
      <c r="AE2038" s="66"/>
      <c r="AF2038" s="66"/>
      <c r="AG2038" s="66"/>
      <c r="AH2038" s="66"/>
      <c r="AI2038" s="66"/>
      <c r="AJ2038" s="66"/>
      <c r="AK2038" s="66"/>
      <c r="AL2038" s="66"/>
      <c r="AM2038" s="66"/>
      <c r="AN2038" s="66"/>
      <c r="AO2038" s="66"/>
      <c r="AP2038" s="66"/>
      <c r="AQ2038" s="66"/>
      <c r="AR2038" s="66"/>
      <c r="AS2038" s="66"/>
      <c r="AT2038" s="66"/>
      <c r="AU2038" s="66"/>
      <c r="AV2038" s="66"/>
      <c r="AW2038" s="66"/>
      <c r="AX2038" s="66"/>
      <c r="AY2038" s="66"/>
      <c r="AZ2038" s="67"/>
    </row>
    <row r="2039" spans="1:52" s="64" customFormat="1" x14ac:dyDescent="0.2">
      <c r="A2039" s="1">
        <v>2032</v>
      </c>
      <c r="B2039" s="67" t="s">
        <v>7129</v>
      </c>
      <c r="C2039" s="64" t="s">
        <v>7130</v>
      </c>
      <c r="D2039" s="64" t="s">
        <v>7131</v>
      </c>
      <c r="E2039" s="69" t="s">
        <v>7132</v>
      </c>
      <c r="G2039" s="70" t="s">
        <v>169</v>
      </c>
      <c r="H2039" s="251"/>
      <c r="J2039" s="65">
        <v>18200940</v>
      </c>
      <c r="K2039" s="64">
        <v>1</v>
      </c>
      <c r="L2039" s="65">
        <v>18200940</v>
      </c>
      <c r="M2039" s="64">
        <v>1</v>
      </c>
      <c r="N2039" s="65">
        <v>18200940</v>
      </c>
      <c r="O2039" s="64">
        <v>1</v>
      </c>
      <c r="P2039" s="65">
        <v>18200940</v>
      </c>
      <c r="Q2039" s="64">
        <v>1</v>
      </c>
      <c r="R2039" s="9">
        <f t="shared" si="48"/>
        <v>72803760</v>
      </c>
      <c r="S2039" s="63">
        <f t="shared" si="48"/>
        <v>4</v>
      </c>
      <c r="T2039" s="64" t="s">
        <v>6781</v>
      </c>
      <c r="U2039" s="64" t="s">
        <v>24</v>
      </c>
      <c r="V2039" s="64" t="s">
        <v>7133</v>
      </c>
      <c r="W2039" s="66"/>
      <c r="X2039" s="66"/>
      <c r="Y2039" s="66"/>
      <c r="Z2039" s="66"/>
      <c r="AA2039" s="66"/>
      <c r="AB2039" s="66"/>
      <c r="AC2039" s="66"/>
      <c r="AD2039" s="66"/>
      <c r="AE2039" s="66"/>
      <c r="AF2039" s="66"/>
      <c r="AG2039" s="66"/>
      <c r="AH2039" s="66"/>
      <c r="AI2039" s="66"/>
      <c r="AJ2039" s="66"/>
      <c r="AK2039" s="66"/>
      <c r="AL2039" s="66"/>
      <c r="AM2039" s="66"/>
      <c r="AN2039" s="66"/>
      <c r="AO2039" s="66"/>
      <c r="AP2039" s="66"/>
      <c r="AQ2039" s="66"/>
      <c r="AR2039" s="66"/>
      <c r="AS2039" s="66"/>
      <c r="AT2039" s="66"/>
      <c r="AU2039" s="66"/>
      <c r="AV2039" s="66"/>
      <c r="AW2039" s="66"/>
      <c r="AX2039" s="66"/>
      <c r="AY2039" s="66"/>
      <c r="AZ2039" s="67"/>
    </row>
    <row r="2040" spans="1:52" s="64" customFormat="1" x14ac:dyDescent="0.2">
      <c r="A2040" s="1">
        <v>2033</v>
      </c>
      <c r="B2040" s="67" t="s">
        <v>7134</v>
      </c>
      <c r="C2040" s="64" t="s">
        <v>7135</v>
      </c>
      <c r="D2040" s="64" t="s">
        <v>7136</v>
      </c>
      <c r="E2040" s="64" t="s">
        <v>7137</v>
      </c>
      <c r="G2040" s="64" t="s">
        <v>117</v>
      </c>
      <c r="H2040" s="251"/>
      <c r="J2040" s="65">
        <v>3035714.2857142859</v>
      </c>
      <c r="K2040" s="64">
        <v>0.34</v>
      </c>
      <c r="L2040" s="65">
        <v>3035714.2857142859</v>
      </c>
      <c r="M2040" s="64">
        <v>0.34</v>
      </c>
      <c r="N2040" s="65">
        <v>3035714.2857142859</v>
      </c>
      <c r="O2040" s="64">
        <v>0.34</v>
      </c>
      <c r="P2040" s="65">
        <v>3035714.2857142859</v>
      </c>
      <c r="Q2040" s="64">
        <v>0.34</v>
      </c>
      <c r="R2040" s="9">
        <f t="shared" si="48"/>
        <v>12142857.142857144</v>
      </c>
      <c r="S2040" s="63">
        <f t="shared" si="48"/>
        <v>1.36</v>
      </c>
      <c r="T2040" s="64" t="s">
        <v>6781</v>
      </c>
      <c r="U2040" s="64" t="s">
        <v>24</v>
      </c>
      <c r="V2040" s="64" t="s">
        <v>7138</v>
      </c>
      <c r="W2040" s="66"/>
      <c r="X2040" s="66"/>
      <c r="Y2040" s="66"/>
      <c r="Z2040" s="66"/>
      <c r="AA2040" s="66"/>
      <c r="AB2040" s="66"/>
      <c r="AC2040" s="66"/>
      <c r="AD2040" s="66"/>
      <c r="AE2040" s="66"/>
      <c r="AF2040" s="66"/>
      <c r="AG2040" s="66"/>
      <c r="AH2040" s="66"/>
      <c r="AI2040" s="66"/>
      <c r="AJ2040" s="66"/>
      <c r="AK2040" s="66"/>
      <c r="AL2040" s="66"/>
      <c r="AM2040" s="66"/>
      <c r="AN2040" s="66"/>
      <c r="AO2040" s="66"/>
      <c r="AP2040" s="66"/>
      <c r="AQ2040" s="66"/>
      <c r="AR2040" s="66"/>
      <c r="AS2040" s="66"/>
      <c r="AT2040" s="66"/>
      <c r="AU2040" s="66"/>
      <c r="AV2040" s="66"/>
      <c r="AW2040" s="66"/>
      <c r="AX2040" s="66"/>
      <c r="AY2040" s="66"/>
      <c r="AZ2040" s="67"/>
    </row>
    <row r="2041" spans="1:52" s="64" customFormat="1" x14ac:dyDescent="0.2">
      <c r="A2041" s="1">
        <v>2034</v>
      </c>
      <c r="B2041" s="67" t="s">
        <v>1701</v>
      </c>
      <c r="C2041" s="64" t="s">
        <v>7139</v>
      </c>
      <c r="D2041" s="64" t="s">
        <v>7140</v>
      </c>
      <c r="E2041" s="69" t="s">
        <v>7141</v>
      </c>
      <c r="G2041" s="70" t="s">
        <v>169</v>
      </c>
      <c r="H2041" s="251"/>
      <c r="J2041" s="65">
        <v>3230000</v>
      </c>
      <c r="K2041" s="64">
        <v>17</v>
      </c>
      <c r="L2041" s="65">
        <v>3230000</v>
      </c>
      <c r="M2041" s="64">
        <v>17</v>
      </c>
      <c r="N2041" s="65">
        <v>3230000</v>
      </c>
      <c r="O2041" s="64">
        <v>17</v>
      </c>
      <c r="P2041" s="65">
        <v>3230000</v>
      </c>
      <c r="Q2041" s="64">
        <v>17</v>
      </c>
      <c r="R2041" s="9">
        <f t="shared" si="48"/>
        <v>12920000</v>
      </c>
      <c r="S2041" s="63">
        <f t="shared" si="48"/>
        <v>68</v>
      </c>
      <c r="T2041" s="64" t="s">
        <v>6781</v>
      </c>
      <c r="U2041" s="64" t="s">
        <v>19</v>
      </c>
      <c r="V2041" s="64" t="s">
        <v>7142</v>
      </c>
      <c r="W2041" s="66"/>
      <c r="X2041" s="66"/>
      <c r="Y2041" s="66"/>
      <c r="Z2041" s="66"/>
      <c r="AA2041" s="66"/>
      <c r="AB2041" s="66"/>
      <c r="AC2041" s="66"/>
      <c r="AD2041" s="66"/>
      <c r="AE2041" s="66"/>
      <c r="AF2041" s="66"/>
      <c r="AG2041" s="66"/>
      <c r="AH2041" s="66"/>
      <c r="AI2041" s="66"/>
      <c r="AJ2041" s="66"/>
      <c r="AK2041" s="66"/>
      <c r="AL2041" s="66"/>
      <c r="AM2041" s="66"/>
      <c r="AN2041" s="66"/>
      <c r="AO2041" s="66"/>
      <c r="AP2041" s="66"/>
      <c r="AQ2041" s="66"/>
      <c r="AR2041" s="66"/>
      <c r="AS2041" s="66"/>
      <c r="AT2041" s="66"/>
      <c r="AU2041" s="66"/>
      <c r="AV2041" s="66"/>
      <c r="AW2041" s="66"/>
      <c r="AX2041" s="66"/>
      <c r="AY2041" s="66"/>
      <c r="AZ2041" s="67"/>
    </row>
    <row r="2042" spans="1:52" s="64" customFormat="1" x14ac:dyDescent="0.2">
      <c r="A2042" s="1">
        <v>2035</v>
      </c>
      <c r="B2042" s="67" t="s">
        <v>873</v>
      </c>
      <c r="C2042" s="64" t="s">
        <v>7143</v>
      </c>
      <c r="D2042" s="64" t="s">
        <v>7144</v>
      </c>
      <c r="E2042" s="69" t="s">
        <v>7145</v>
      </c>
      <c r="G2042" s="70" t="s">
        <v>169</v>
      </c>
      <c r="H2042" s="251"/>
      <c r="J2042" s="65">
        <v>6000000</v>
      </c>
      <c r="K2042" s="64">
        <v>5</v>
      </c>
      <c r="L2042" s="65">
        <v>6000000</v>
      </c>
      <c r="M2042" s="64">
        <v>5</v>
      </c>
      <c r="N2042" s="65">
        <v>6000000</v>
      </c>
      <c r="O2042" s="64">
        <v>5</v>
      </c>
      <c r="P2042" s="65">
        <v>6000000</v>
      </c>
      <c r="Q2042" s="64">
        <v>5</v>
      </c>
      <c r="R2042" s="9">
        <f t="shared" si="48"/>
        <v>24000000</v>
      </c>
      <c r="S2042" s="63">
        <f t="shared" si="48"/>
        <v>20</v>
      </c>
      <c r="T2042" s="64" t="s">
        <v>6781</v>
      </c>
      <c r="U2042" s="64" t="s">
        <v>186</v>
      </c>
      <c r="V2042" s="64" t="s">
        <v>7146</v>
      </c>
      <c r="W2042" s="66"/>
      <c r="X2042" s="66"/>
      <c r="Y2042" s="66"/>
      <c r="Z2042" s="66"/>
      <c r="AA2042" s="66"/>
      <c r="AB2042" s="66"/>
      <c r="AC2042" s="66"/>
      <c r="AD2042" s="66"/>
      <c r="AE2042" s="66"/>
      <c r="AF2042" s="66"/>
      <c r="AG2042" s="66"/>
      <c r="AH2042" s="66"/>
      <c r="AI2042" s="66"/>
      <c r="AJ2042" s="66"/>
      <c r="AK2042" s="66"/>
      <c r="AL2042" s="66"/>
      <c r="AM2042" s="66"/>
      <c r="AN2042" s="66"/>
      <c r="AO2042" s="66"/>
      <c r="AP2042" s="66"/>
      <c r="AQ2042" s="66"/>
      <c r="AR2042" s="66"/>
      <c r="AS2042" s="66"/>
      <c r="AT2042" s="66"/>
      <c r="AU2042" s="66"/>
      <c r="AV2042" s="66"/>
      <c r="AW2042" s="66"/>
      <c r="AX2042" s="66"/>
      <c r="AY2042" s="66"/>
      <c r="AZ2042" s="67"/>
    </row>
    <row r="2043" spans="1:52" s="64" customFormat="1" x14ac:dyDescent="0.2">
      <c r="A2043" s="1">
        <v>2036</v>
      </c>
      <c r="B2043" s="67" t="s">
        <v>7149</v>
      </c>
      <c r="C2043" s="64" t="s">
        <v>7150</v>
      </c>
      <c r="D2043" s="64" t="s">
        <v>7151</v>
      </c>
      <c r="E2043" s="64" t="s">
        <v>7152</v>
      </c>
      <c r="G2043" s="64" t="s">
        <v>169</v>
      </c>
      <c r="H2043" s="65"/>
      <c r="J2043" s="65">
        <v>3923550.5</v>
      </c>
      <c r="K2043" s="64">
        <v>1</v>
      </c>
      <c r="L2043" s="65">
        <v>3923550.5</v>
      </c>
      <c r="M2043" s="64">
        <v>1</v>
      </c>
      <c r="N2043" s="65">
        <v>3923550.5</v>
      </c>
      <c r="O2043" s="64">
        <v>1</v>
      </c>
      <c r="P2043" s="65">
        <v>3923550.5</v>
      </c>
      <c r="Q2043" s="64">
        <v>1</v>
      </c>
      <c r="R2043" s="9">
        <f t="shared" ref="R2043:S2044" si="49">H2043+J2043+L2043+N2043+P2043</f>
        <v>15694202</v>
      </c>
      <c r="S2043" s="63">
        <f t="shared" si="49"/>
        <v>4</v>
      </c>
      <c r="T2043" s="64" t="s">
        <v>6781</v>
      </c>
      <c r="U2043" s="64" t="s">
        <v>24</v>
      </c>
      <c r="V2043" s="64" t="s">
        <v>7153</v>
      </c>
      <c r="W2043" s="66"/>
      <c r="X2043" s="66"/>
      <c r="Y2043" s="66"/>
      <c r="Z2043" s="66"/>
      <c r="AA2043" s="66"/>
      <c r="AB2043" s="66"/>
      <c r="AC2043" s="66"/>
      <c r="AD2043" s="66"/>
      <c r="AE2043" s="66"/>
      <c r="AF2043" s="66"/>
      <c r="AG2043" s="66"/>
      <c r="AH2043" s="66"/>
      <c r="AI2043" s="66"/>
      <c r="AJ2043" s="66"/>
      <c r="AK2043" s="66"/>
      <c r="AL2043" s="66"/>
      <c r="AM2043" s="66"/>
      <c r="AN2043" s="66"/>
      <c r="AO2043" s="66"/>
      <c r="AP2043" s="66"/>
      <c r="AQ2043" s="66"/>
      <c r="AR2043" s="66"/>
      <c r="AS2043" s="66"/>
      <c r="AT2043" s="66"/>
      <c r="AU2043" s="66"/>
      <c r="AV2043" s="66"/>
      <c r="AW2043" s="66"/>
      <c r="AX2043" s="66"/>
      <c r="AY2043" s="66"/>
      <c r="AZ2043" s="67"/>
    </row>
    <row r="2044" spans="1:52" s="64" customFormat="1" x14ac:dyDescent="0.2">
      <c r="A2044" s="1">
        <v>2037</v>
      </c>
      <c r="B2044" s="67" t="s">
        <v>7154</v>
      </c>
      <c r="C2044" s="64" t="s">
        <v>7155</v>
      </c>
      <c r="D2044" s="64" t="s">
        <v>7156</v>
      </c>
      <c r="E2044" s="69" t="s">
        <v>7157</v>
      </c>
      <c r="G2044" s="70" t="s">
        <v>169</v>
      </c>
      <c r="H2044" s="65">
        <v>41289926.399999999</v>
      </c>
      <c r="I2044" s="64">
        <v>2</v>
      </c>
      <c r="J2044" s="65">
        <v>61934889.599999994</v>
      </c>
      <c r="K2044" s="64">
        <v>3</v>
      </c>
      <c r="L2044" s="65">
        <v>61934889.599999994</v>
      </c>
      <c r="M2044" s="64">
        <v>3</v>
      </c>
      <c r="N2044" s="65">
        <v>61934889.599999994</v>
      </c>
      <c r="O2044" s="64">
        <v>3</v>
      </c>
      <c r="P2044" s="65">
        <v>61934889.599999994</v>
      </c>
      <c r="Q2044" s="64">
        <v>3</v>
      </c>
      <c r="R2044" s="9">
        <f t="shared" si="49"/>
        <v>289029484.79999995</v>
      </c>
      <c r="S2044" s="63">
        <f t="shared" si="49"/>
        <v>14</v>
      </c>
      <c r="T2044" s="64" t="s">
        <v>6781</v>
      </c>
      <c r="U2044" s="64" t="s">
        <v>24</v>
      </c>
      <c r="V2044" s="64" t="s">
        <v>7158</v>
      </c>
      <c r="W2044" s="66"/>
      <c r="X2044" s="66"/>
      <c r="Y2044" s="66"/>
      <c r="Z2044" s="66"/>
      <c r="AA2044" s="66"/>
      <c r="AB2044" s="66"/>
      <c r="AC2044" s="66"/>
      <c r="AD2044" s="66"/>
      <c r="AE2044" s="66"/>
      <c r="AF2044" s="66"/>
      <c r="AG2044" s="66"/>
      <c r="AH2044" s="66"/>
      <c r="AI2044" s="66"/>
      <c r="AJ2044" s="66"/>
      <c r="AK2044" s="66"/>
      <c r="AL2044" s="66"/>
      <c r="AM2044" s="66"/>
      <c r="AN2044" s="66"/>
      <c r="AO2044" s="66"/>
      <c r="AP2044" s="66"/>
      <c r="AQ2044" s="66"/>
      <c r="AR2044" s="66"/>
      <c r="AS2044" s="66"/>
      <c r="AT2044" s="66"/>
      <c r="AU2044" s="66"/>
      <c r="AV2044" s="66"/>
      <c r="AW2044" s="66"/>
      <c r="AX2044" s="66"/>
      <c r="AY2044" s="66"/>
      <c r="AZ2044" s="67"/>
    </row>
    <row r="2045" spans="1:52" s="64" customFormat="1" x14ac:dyDescent="0.2">
      <c r="A2045" s="1">
        <v>2038</v>
      </c>
      <c r="B2045" s="67" t="s">
        <v>7147</v>
      </c>
      <c r="C2045" s="64" t="s">
        <v>7159</v>
      </c>
      <c r="D2045" s="64" t="s">
        <v>60</v>
      </c>
      <c r="E2045" s="64" t="s">
        <v>7160</v>
      </c>
      <c r="G2045" s="64" t="s">
        <v>169</v>
      </c>
      <c r="H2045" s="65">
        <v>36872619.200000003</v>
      </c>
      <c r="I2045" s="64">
        <v>2</v>
      </c>
      <c r="J2045" s="65">
        <v>36872619.200000003</v>
      </c>
      <c r="K2045" s="64">
        <v>2</v>
      </c>
      <c r="L2045" s="65">
        <v>36872619.200000003</v>
      </c>
      <c r="M2045" s="64">
        <v>2</v>
      </c>
      <c r="N2045" s="65">
        <v>36872619.200000003</v>
      </c>
      <c r="O2045" s="64">
        <v>2</v>
      </c>
      <c r="P2045" s="65">
        <v>36872619.200000003</v>
      </c>
      <c r="Q2045" s="64">
        <v>2</v>
      </c>
      <c r="R2045" s="9">
        <f t="shared" ref="R2045:S2051" si="50">H2045+J2045+L2045+N2045+P2045</f>
        <v>184363096</v>
      </c>
      <c r="S2045" s="63">
        <f t="shared" si="50"/>
        <v>10</v>
      </c>
      <c r="T2045" s="64" t="s">
        <v>6781</v>
      </c>
      <c r="U2045" s="64" t="s">
        <v>24</v>
      </c>
      <c r="V2045" s="64" t="s">
        <v>7161</v>
      </c>
      <c r="W2045" s="66"/>
      <c r="X2045" s="66"/>
      <c r="Y2045" s="66"/>
      <c r="Z2045" s="66"/>
      <c r="AA2045" s="66"/>
      <c r="AB2045" s="66"/>
      <c r="AC2045" s="66"/>
      <c r="AD2045" s="66"/>
      <c r="AE2045" s="66"/>
      <c r="AF2045" s="66"/>
      <c r="AG2045" s="66"/>
      <c r="AH2045" s="66"/>
      <c r="AI2045" s="66"/>
      <c r="AJ2045" s="66"/>
      <c r="AK2045" s="66"/>
      <c r="AL2045" s="66"/>
      <c r="AM2045" s="66"/>
      <c r="AN2045" s="66"/>
      <c r="AO2045" s="66"/>
      <c r="AP2045" s="66"/>
      <c r="AQ2045" s="66"/>
      <c r="AR2045" s="66"/>
      <c r="AS2045" s="66"/>
      <c r="AT2045" s="66"/>
      <c r="AU2045" s="66"/>
      <c r="AV2045" s="66"/>
      <c r="AW2045" s="66"/>
      <c r="AX2045" s="66"/>
      <c r="AY2045" s="66"/>
      <c r="AZ2045" s="67"/>
    </row>
    <row r="2046" spans="1:52" s="64" customFormat="1" x14ac:dyDescent="0.2">
      <c r="A2046" s="1">
        <v>2039</v>
      </c>
      <c r="B2046" s="67" t="s">
        <v>6796</v>
      </c>
      <c r="C2046" s="64" t="s">
        <v>7162</v>
      </c>
      <c r="D2046" s="64" t="s">
        <v>7148</v>
      </c>
      <c r="E2046" s="69" t="s">
        <v>7163</v>
      </c>
      <c r="G2046" s="70" t="s">
        <v>169</v>
      </c>
      <c r="H2046" s="65"/>
      <c r="J2046" s="65">
        <v>29750000</v>
      </c>
      <c r="K2046" s="64">
        <v>14</v>
      </c>
      <c r="L2046" s="65">
        <v>29750000</v>
      </c>
      <c r="M2046" s="64">
        <v>14</v>
      </c>
      <c r="N2046" s="65">
        <v>29750000</v>
      </c>
      <c r="O2046" s="64">
        <v>14</v>
      </c>
      <c r="P2046" s="65">
        <v>29750000</v>
      </c>
      <c r="Q2046" s="64">
        <v>14</v>
      </c>
      <c r="R2046" s="9">
        <f t="shared" si="50"/>
        <v>119000000</v>
      </c>
      <c r="S2046" s="63">
        <f t="shared" si="50"/>
        <v>56</v>
      </c>
      <c r="T2046" s="64" t="s">
        <v>6781</v>
      </c>
      <c r="U2046" s="64" t="s">
        <v>19</v>
      </c>
      <c r="V2046" s="64" t="s">
        <v>7164</v>
      </c>
      <c r="W2046" s="66"/>
      <c r="X2046" s="66"/>
      <c r="Y2046" s="66"/>
      <c r="Z2046" s="66"/>
      <c r="AA2046" s="66"/>
      <c r="AB2046" s="66"/>
      <c r="AC2046" s="66"/>
      <c r="AD2046" s="66"/>
      <c r="AE2046" s="66"/>
      <c r="AF2046" s="66"/>
      <c r="AG2046" s="66"/>
      <c r="AH2046" s="66"/>
      <c r="AI2046" s="66"/>
      <c r="AJ2046" s="66"/>
      <c r="AK2046" s="66"/>
      <c r="AL2046" s="66"/>
      <c r="AM2046" s="66"/>
      <c r="AN2046" s="66"/>
      <c r="AO2046" s="66"/>
      <c r="AP2046" s="66"/>
      <c r="AQ2046" s="66"/>
      <c r="AR2046" s="66"/>
      <c r="AS2046" s="66"/>
      <c r="AT2046" s="66"/>
      <c r="AU2046" s="66"/>
      <c r="AV2046" s="66"/>
      <c r="AW2046" s="66"/>
      <c r="AX2046" s="66"/>
      <c r="AY2046" s="66"/>
      <c r="AZ2046" s="67"/>
    </row>
    <row r="2047" spans="1:52" s="64" customFormat="1" x14ac:dyDescent="0.2">
      <c r="A2047" s="1">
        <v>2040</v>
      </c>
      <c r="B2047" s="67" t="s">
        <v>2639</v>
      </c>
      <c r="C2047" s="64" t="s">
        <v>7165</v>
      </c>
      <c r="D2047" s="64" t="s">
        <v>7148</v>
      </c>
      <c r="E2047" s="69" t="s">
        <v>7166</v>
      </c>
      <c r="G2047" s="70" t="s">
        <v>169</v>
      </c>
      <c r="H2047" s="65"/>
      <c r="J2047" s="65">
        <v>10374000</v>
      </c>
      <c r="K2047" s="64">
        <v>2</v>
      </c>
      <c r="L2047" s="65">
        <v>10374000</v>
      </c>
      <c r="M2047" s="64">
        <v>2</v>
      </c>
      <c r="N2047" s="65">
        <v>10374000</v>
      </c>
      <c r="O2047" s="64">
        <v>2</v>
      </c>
      <c r="P2047" s="65">
        <v>10374000</v>
      </c>
      <c r="Q2047" s="64">
        <v>2</v>
      </c>
      <c r="R2047" s="9">
        <f t="shared" si="50"/>
        <v>41496000</v>
      </c>
      <c r="S2047" s="63">
        <f t="shared" si="50"/>
        <v>8</v>
      </c>
      <c r="T2047" s="64" t="s">
        <v>6781</v>
      </c>
      <c r="U2047" s="64" t="s">
        <v>24</v>
      </c>
      <c r="V2047" s="64" t="s">
        <v>7167</v>
      </c>
      <c r="W2047" s="66"/>
      <c r="X2047" s="66"/>
      <c r="Y2047" s="66"/>
      <c r="Z2047" s="66"/>
      <c r="AA2047" s="66"/>
      <c r="AB2047" s="66"/>
      <c r="AC2047" s="66"/>
      <c r="AD2047" s="66"/>
      <c r="AE2047" s="66"/>
      <c r="AF2047" s="66"/>
      <c r="AG2047" s="66"/>
      <c r="AH2047" s="66"/>
      <c r="AI2047" s="66"/>
      <c r="AJ2047" s="66"/>
      <c r="AK2047" s="66"/>
      <c r="AL2047" s="66"/>
      <c r="AM2047" s="66"/>
      <c r="AN2047" s="66"/>
      <c r="AO2047" s="66"/>
      <c r="AP2047" s="66"/>
      <c r="AQ2047" s="66"/>
      <c r="AR2047" s="66"/>
      <c r="AS2047" s="66"/>
      <c r="AT2047" s="66"/>
      <c r="AU2047" s="66"/>
      <c r="AV2047" s="66"/>
      <c r="AW2047" s="66"/>
      <c r="AX2047" s="66"/>
      <c r="AY2047" s="66"/>
      <c r="AZ2047" s="67"/>
    </row>
    <row r="2048" spans="1:52" s="64" customFormat="1" x14ac:dyDescent="0.2">
      <c r="A2048" s="1">
        <v>2041</v>
      </c>
      <c r="B2048" s="67" t="s">
        <v>2639</v>
      </c>
      <c r="C2048" s="64" t="s">
        <v>7165</v>
      </c>
      <c r="D2048" s="64" t="s">
        <v>7148</v>
      </c>
      <c r="E2048" s="69" t="s">
        <v>7168</v>
      </c>
      <c r="G2048" s="70" t="s">
        <v>169</v>
      </c>
      <c r="H2048" s="65"/>
      <c r="J2048" s="65">
        <v>7980000</v>
      </c>
      <c r="K2048" s="64">
        <v>2</v>
      </c>
      <c r="L2048" s="65">
        <v>7980000</v>
      </c>
      <c r="M2048" s="64">
        <v>2</v>
      </c>
      <c r="N2048" s="65">
        <v>7980000</v>
      </c>
      <c r="O2048" s="64">
        <v>2</v>
      </c>
      <c r="P2048" s="65">
        <v>7980000</v>
      </c>
      <c r="Q2048" s="64">
        <v>2</v>
      </c>
      <c r="R2048" s="9">
        <f t="shared" si="50"/>
        <v>31920000</v>
      </c>
      <c r="S2048" s="63">
        <f t="shared" si="50"/>
        <v>8</v>
      </c>
      <c r="T2048" s="64" t="s">
        <v>6781</v>
      </c>
      <c r="U2048" s="64" t="s">
        <v>24</v>
      </c>
      <c r="V2048" s="64" t="s">
        <v>7169</v>
      </c>
      <c r="W2048" s="66"/>
      <c r="X2048" s="66"/>
      <c r="Y2048" s="66"/>
      <c r="Z2048" s="66"/>
      <c r="AA2048" s="66"/>
      <c r="AB2048" s="66"/>
      <c r="AC2048" s="66"/>
      <c r="AD2048" s="66"/>
      <c r="AE2048" s="66"/>
      <c r="AF2048" s="66"/>
      <c r="AG2048" s="66"/>
      <c r="AH2048" s="66"/>
      <c r="AI2048" s="66"/>
      <c r="AJ2048" s="66"/>
      <c r="AK2048" s="66"/>
      <c r="AL2048" s="66"/>
      <c r="AM2048" s="66"/>
      <c r="AN2048" s="66"/>
      <c r="AO2048" s="66"/>
      <c r="AP2048" s="66"/>
      <c r="AQ2048" s="66"/>
      <c r="AR2048" s="66"/>
      <c r="AS2048" s="66"/>
      <c r="AT2048" s="66"/>
      <c r="AU2048" s="66"/>
      <c r="AV2048" s="66"/>
      <c r="AW2048" s="66"/>
      <c r="AX2048" s="66"/>
      <c r="AY2048" s="66"/>
      <c r="AZ2048" s="67"/>
    </row>
    <row r="2049" spans="1:52" s="64" customFormat="1" ht="69" customHeight="1" x14ac:dyDescent="0.2">
      <c r="A2049" s="1">
        <v>2042</v>
      </c>
      <c r="B2049" s="67" t="s">
        <v>95</v>
      </c>
      <c r="C2049" s="64" t="s">
        <v>7173</v>
      </c>
      <c r="D2049" s="64" t="s">
        <v>7174</v>
      </c>
      <c r="E2049" s="69" t="s">
        <v>7175</v>
      </c>
      <c r="G2049" s="70" t="s">
        <v>169</v>
      </c>
      <c r="H2049" s="251"/>
      <c r="J2049" s="65">
        <v>8877000</v>
      </c>
      <c r="K2049" s="64">
        <v>3</v>
      </c>
      <c r="L2049" s="65">
        <v>8877000</v>
      </c>
      <c r="M2049" s="64">
        <v>3</v>
      </c>
      <c r="N2049" s="65">
        <v>8877000</v>
      </c>
      <c r="O2049" s="64">
        <v>3</v>
      </c>
      <c r="P2049" s="65">
        <v>8877000</v>
      </c>
      <c r="Q2049" s="64">
        <v>3</v>
      </c>
      <c r="R2049" s="9">
        <f t="shared" si="50"/>
        <v>35508000</v>
      </c>
      <c r="S2049" s="63">
        <f t="shared" si="50"/>
        <v>12</v>
      </c>
      <c r="T2049" s="64" t="s">
        <v>6781</v>
      </c>
      <c r="U2049" s="64" t="s">
        <v>24</v>
      </c>
      <c r="V2049" s="64" t="s">
        <v>7176</v>
      </c>
      <c r="W2049" s="66"/>
      <c r="X2049" s="66"/>
      <c r="Y2049" s="66"/>
      <c r="Z2049" s="66"/>
      <c r="AA2049" s="66"/>
      <c r="AB2049" s="66"/>
      <c r="AC2049" s="66"/>
      <c r="AD2049" s="66"/>
      <c r="AE2049" s="66"/>
      <c r="AF2049" s="66"/>
      <c r="AG2049" s="66"/>
      <c r="AH2049" s="66"/>
      <c r="AI2049" s="66"/>
      <c r="AJ2049" s="66"/>
      <c r="AK2049" s="66"/>
      <c r="AL2049" s="66"/>
      <c r="AM2049" s="66"/>
      <c r="AN2049" s="66"/>
      <c r="AO2049" s="66"/>
      <c r="AP2049" s="66"/>
      <c r="AQ2049" s="66"/>
      <c r="AR2049" s="66"/>
      <c r="AS2049" s="66"/>
      <c r="AT2049" s="66"/>
      <c r="AU2049" s="66"/>
      <c r="AV2049" s="66"/>
      <c r="AW2049" s="66"/>
      <c r="AX2049" s="66"/>
      <c r="AY2049" s="66"/>
      <c r="AZ2049" s="67"/>
    </row>
    <row r="2050" spans="1:52" s="64" customFormat="1" x14ac:dyDescent="0.2">
      <c r="A2050" s="1">
        <v>2043</v>
      </c>
      <c r="B2050" s="67" t="s">
        <v>95</v>
      </c>
      <c r="C2050" s="64" t="s">
        <v>7177</v>
      </c>
      <c r="D2050" s="64" t="s">
        <v>7178</v>
      </c>
      <c r="E2050" s="69" t="s">
        <v>7179</v>
      </c>
      <c r="G2050" s="70" t="s">
        <v>169</v>
      </c>
      <c r="H2050" s="251"/>
      <c r="J2050" s="65">
        <v>10535714.289999999</v>
      </c>
      <c r="K2050" s="64">
        <v>1</v>
      </c>
      <c r="L2050" s="65">
        <v>10535714.289999999</v>
      </c>
      <c r="M2050" s="64">
        <v>1</v>
      </c>
      <c r="N2050" s="65">
        <v>10535714.289999999</v>
      </c>
      <c r="O2050" s="64">
        <v>1</v>
      </c>
      <c r="P2050" s="65">
        <v>10535714.289999999</v>
      </c>
      <c r="Q2050" s="64">
        <v>1</v>
      </c>
      <c r="R2050" s="9">
        <f t="shared" si="50"/>
        <v>42142857.159999996</v>
      </c>
      <c r="S2050" s="63">
        <f t="shared" si="50"/>
        <v>4</v>
      </c>
      <c r="T2050" s="64" t="s">
        <v>6781</v>
      </c>
      <c r="U2050" s="64" t="s">
        <v>23</v>
      </c>
      <c r="V2050" s="64" t="s">
        <v>7180</v>
      </c>
      <c r="W2050" s="66"/>
      <c r="X2050" s="66"/>
      <c r="Y2050" s="66"/>
      <c r="Z2050" s="66"/>
      <c r="AA2050" s="66"/>
      <c r="AB2050" s="66"/>
      <c r="AC2050" s="66"/>
      <c r="AD2050" s="66"/>
      <c r="AE2050" s="66"/>
      <c r="AF2050" s="66"/>
      <c r="AG2050" s="66"/>
      <c r="AH2050" s="66"/>
      <c r="AI2050" s="66"/>
      <c r="AJ2050" s="66"/>
      <c r="AK2050" s="66"/>
      <c r="AL2050" s="66"/>
      <c r="AM2050" s="66"/>
      <c r="AN2050" s="66"/>
      <c r="AO2050" s="66"/>
      <c r="AP2050" s="66"/>
      <c r="AQ2050" s="66"/>
      <c r="AR2050" s="66"/>
      <c r="AS2050" s="66"/>
      <c r="AT2050" s="66"/>
      <c r="AU2050" s="66"/>
      <c r="AV2050" s="66"/>
      <c r="AW2050" s="66"/>
      <c r="AX2050" s="66"/>
      <c r="AY2050" s="66"/>
      <c r="AZ2050" s="67"/>
    </row>
    <row r="2051" spans="1:52" s="64" customFormat="1" x14ac:dyDescent="0.2">
      <c r="A2051" s="1">
        <v>2044</v>
      </c>
      <c r="B2051" s="67" t="s">
        <v>277</v>
      </c>
      <c r="C2051" s="64" t="s">
        <v>7183</v>
      </c>
      <c r="D2051" s="64" t="s">
        <v>7184</v>
      </c>
      <c r="E2051" s="69" t="s">
        <v>7185</v>
      </c>
      <c r="G2051" s="70" t="s">
        <v>169</v>
      </c>
      <c r="H2051" s="65"/>
      <c r="J2051" s="65">
        <v>10106250</v>
      </c>
      <c r="K2051" s="64">
        <v>70</v>
      </c>
      <c r="L2051" s="65">
        <v>10106250</v>
      </c>
      <c r="M2051" s="64">
        <v>70</v>
      </c>
      <c r="N2051" s="65">
        <v>10106250</v>
      </c>
      <c r="O2051" s="64">
        <v>70</v>
      </c>
      <c r="P2051" s="65">
        <v>10106250</v>
      </c>
      <c r="Q2051" s="64">
        <v>70</v>
      </c>
      <c r="R2051" s="9">
        <f t="shared" si="50"/>
        <v>40425000</v>
      </c>
      <c r="S2051" s="63">
        <f t="shared" si="50"/>
        <v>280</v>
      </c>
      <c r="T2051" s="69" t="s">
        <v>6781</v>
      </c>
      <c r="U2051" s="64" t="s">
        <v>23</v>
      </c>
      <c r="V2051" s="64" t="s">
        <v>7186</v>
      </c>
      <c r="W2051" s="66"/>
      <c r="X2051" s="66"/>
      <c r="Y2051" s="66"/>
      <c r="Z2051" s="66"/>
      <c r="AA2051" s="66"/>
      <c r="AB2051" s="66"/>
      <c r="AC2051" s="66"/>
      <c r="AD2051" s="66"/>
      <c r="AE2051" s="66"/>
      <c r="AF2051" s="66"/>
      <c r="AG2051" s="66"/>
      <c r="AH2051" s="66"/>
      <c r="AI2051" s="66"/>
      <c r="AJ2051" s="66"/>
      <c r="AK2051" s="66"/>
      <c r="AL2051" s="66"/>
      <c r="AM2051" s="66"/>
      <c r="AN2051" s="66"/>
      <c r="AO2051" s="66"/>
      <c r="AP2051" s="66"/>
      <c r="AQ2051" s="66"/>
      <c r="AR2051" s="66"/>
      <c r="AS2051" s="66"/>
      <c r="AT2051" s="66"/>
      <c r="AU2051" s="66"/>
      <c r="AV2051" s="66"/>
      <c r="AW2051" s="66"/>
      <c r="AX2051" s="66"/>
      <c r="AY2051" s="66"/>
      <c r="AZ2051" s="67"/>
    </row>
    <row r="2052" spans="1:52" s="64" customFormat="1" ht="49.5" customHeight="1" x14ac:dyDescent="0.2">
      <c r="A2052" s="1">
        <v>2045</v>
      </c>
      <c r="B2052" s="67" t="s">
        <v>7008</v>
      </c>
      <c r="C2052" s="64" t="s">
        <v>7188</v>
      </c>
      <c r="D2052" s="64" t="s">
        <v>7189</v>
      </c>
      <c r="E2052" s="69" t="s">
        <v>7190</v>
      </c>
      <c r="G2052" s="70" t="s">
        <v>169</v>
      </c>
      <c r="H2052" s="65"/>
      <c r="J2052" s="65">
        <v>127056678.21000001</v>
      </c>
      <c r="K2052" s="64">
        <v>301</v>
      </c>
      <c r="L2052" s="65">
        <v>127056678.21000001</v>
      </c>
      <c r="M2052" s="64">
        <v>301</v>
      </c>
      <c r="N2052" s="65">
        <v>127056678.21000001</v>
      </c>
      <c r="O2052" s="64">
        <v>301</v>
      </c>
      <c r="P2052" s="65">
        <v>127056678.21000001</v>
      </c>
      <c r="Q2052" s="64">
        <v>301</v>
      </c>
      <c r="R2052" s="9">
        <f t="shared" ref="R2052:S2057" si="51">H2052+J2052+L2052+N2052+P2052</f>
        <v>508226712.84000003</v>
      </c>
      <c r="S2052" s="63">
        <f t="shared" si="51"/>
        <v>1204</v>
      </c>
      <c r="T2052" s="64" t="s">
        <v>6781</v>
      </c>
      <c r="U2052" s="64" t="s">
        <v>24</v>
      </c>
      <c r="V2052" s="64" t="s">
        <v>7012</v>
      </c>
      <c r="W2052" s="66"/>
      <c r="X2052" s="66"/>
      <c r="Y2052" s="66"/>
      <c r="Z2052" s="66"/>
      <c r="AA2052" s="66"/>
      <c r="AB2052" s="66"/>
      <c r="AC2052" s="66"/>
      <c r="AD2052" s="66"/>
      <c r="AE2052" s="66"/>
      <c r="AF2052" s="66"/>
      <c r="AG2052" s="66"/>
      <c r="AH2052" s="66"/>
      <c r="AI2052" s="66"/>
      <c r="AJ2052" s="66"/>
      <c r="AK2052" s="66"/>
      <c r="AL2052" s="66"/>
      <c r="AM2052" s="66"/>
      <c r="AN2052" s="66"/>
      <c r="AO2052" s="66"/>
      <c r="AP2052" s="66"/>
      <c r="AQ2052" s="66"/>
      <c r="AR2052" s="66"/>
      <c r="AS2052" s="66"/>
      <c r="AT2052" s="66"/>
      <c r="AU2052" s="66"/>
      <c r="AV2052" s="66"/>
      <c r="AW2052" s="66"/>
      <c r="AX2052" s="66"/>
      <c r="AY2052" s="66"/>
      <c r="AZ2052" s="67"/>
    </row>
    <row r="2053" spans="1:52" s="64" customFormat="1" x14ac:dyDescent="0.2">
      <c r="A2053" s="1">
        <v>2046</v>
      </c>
      <c r="B2053" s="67" t="s">
        <v>173</v>
      </c>
      <c r="C2053" s="64" t="s">
        <v>7194</v>
      </c>
      <c r="D2053" s="64" t="s">
        <v>7189</v>
      </c>
      <c r="E2053" s="69" t="s">
        <v>7195</v>
      </c>
      <c r="G2053" s="70" t="s">
        <v>169</v>
      </c>
      <c r="H2053" s="251"/>
      <c r="J2053" s="65">
        <v>1685550</v>
      </c>
      <c r="K2053" s="64">
        <v>30</v>
      </c>
      <c r="L2053" s="65">
        <v>1685550</v>
      </c>
      <c r="M2053" s="64">
        <v>30</v>
      </c>
      <c r="N2053" s="65">
        <v>1685550</v>
      </c>
      <c r="O2053" s="64">
        <v>30</v>
      </c>
      <c r="P2053" s="65">
        <v>1685550</v>
      </c>
      <c r="Q2053" s="64">
        <v>30</v>
      </c>
      <c r="R2053" s="9">
        <f t="shared" si="51"/>
        <v>6742200</v>
      </c>
      <c r="S2053" s="63">
        <f t="shared" si="51"/>
        <v>120</v>
      </c>
      <c r="T2053" s="64" t="s">
        <v>6781</v>
      </c>
      <c r="U2053" s="64" t="s">
        <v>24</v>
      </c>
      <c r="V2053" s="64" t="s">
        <v>7196</v>
      </c>
      <c r="W2053" s="66"/>
      <c r="X2053" s="66"/>
      <c r="Y2053" s="66"/>
      <c r="Z2053" s="66"/>
      <c r="AA2053" s="66"/>
      <c r="AB2053" s="66"/>
      <c r="AC2053" s="66"/>
      <c r="AD2053" s="66"/>
      <c r="AE2053" s="66"/>
      <c r="AF2053" s="66"/>
      <c r="AG2053" s="66"/>
      <c r="AH2053" s="66"/>
      <c r="AI2053" s="66"/>
      <c r="AJ2053" s="66"/>
      <c r="AK2053" s="66"/>
      <c r="AL2053" s="66"/>
      <c r="AM2053" s="66"/>
      <c r="AN2053" s="66"/>
      <c r="AO2053" s="66"/>
      <c r="AP2053" s="66"/>
      <c r="AQ2053" s="66"/>
      <c r="AR2053" s="66"/>
      <c r="AS2053" s="66"/>
      <c r="AT2053" s="66"/>
      <c r="AU2053" s="66"/>
      <c r="AV2053" s="66"/>
      <c r="AW2053" s="66"/>
      <c r="AX2053" s="66"/>
      <c r="AY2053" s="66"/>
      <c r="AZ2053" s="67"/>
    </row>
    <row r="2054" spans="1:52" s="64" customFormat="1" x14ac:dyDescent="0.2">
      <c r="A2054" s="1">
        <v>2047</v>
      </c>
      <c r="B2054" s="67" t="s">
        <v>7199</v>
      </c>
      <c r="C2054" s="64" t="s">
        <v>7200</v>
      </c>
      <c r="D2054" s="64" t="s">
        <v>299</v>
      </c>
      <c r="E2054" s="69" t="s">
        <v>7201</v>
      </c>
      <c r="G2054" s="70" t="s">
        <v>169</v>
      </c>
      <c r="H2054" s="65"/>
      <c r="J2054" s="65">
        <v>1178450</v>
      </c>
      <c r="K2054" s="64">
        <v>1</v>
      </c>
      <c r="L2054" s="65">
        <v>1178450</v>
      </c>
      <c r="M2054" s="64">
        <v>1</v>
      </c>
      <c r="N2054" s="65">
        <v>1178450</v>
      </c>
      <c r="O2054" s="64">
        <v>1</v>
      </c>
      <c r="P2054" s="65">
        <v>1178450</v>
      </c>
      <c r="Q2054" s="64">
        <v>1</v>
      </c>
      <c r="R2054" s="9">
        <f t="shared" si="51"/>
        <v>4713800</v>
      </c>
      <c r="S2054" s="63">
        <f t="shared" si="51"/>
        <v>4</v>
      </c>
      <c r="T2054" s="64" t="s">
        <v>6781</v>
      </c>
      <c r="U2054" s="64" t="s">
        <v>24</v>
      </c>
      <c r="V2054" s="64" t="s">
        <v>6826</v>
      </c>
      <c r="W2054" s="66"/>
      <c r="X2054" s="66"/>
      <c r="Y2054" s="66"/>
      <c r="Z2054" s="66"/>
      <c r="AA2054" s="66"/>
      <c r="AB2054" s="66"/>
      <c r="AC2054" s="66"/>
      <c r="AD2054" s="66"/>
      <c r="AE2054" s="66"/>
      <c r="AF2054" s="66"/>
      <c r="AG2054" s="66"/>
      <c r="AH2054" s="66"/>
      <c r="AI2054" s="66"/>
      <c r="AJ2054" s="66"/>
      <c r="AK2054" s="66"/>
      <c r="AL2054" s="66"/>
      <c r="AM2054" s="66"/>
      <c r="AN2054" s="66"/>
      <c r="AO2054" s="66"/>
      <c r="AP2054" s="66"/>
      <c r="AQ2054" s="66"/>
      <c r="AR2054" s="66"/>
      <c r="AS2054" s="66"/>
      <c r="AT2054" s="66"/>
      <c r="AU2054" s="66"/>
      <c r="AV2054" s="66"/>
      <c r="AW2054" s="66"/>
      <c r="AX2054" s="66"/>
      <c r="AY2054" s="66"/>
      <c r="AZ2054" s="67"/>
    </row>
    <row r="2055" spans="1:52" s="64" customFormat="1" x14ac:dyDescent="0.2">
      <c r="A2055" s="1">
        <v>2048</v>
      </c>
      <c r="B2055" s="67" t="s">
        <v>7202</v>
      </c>
      <c r="C2055" s="64" t="s">
        <v>7203</v>
      </c>
      <c r="D2055" s="64" t="s">
        <v>299</v>
      </c>
      <c r="E2055" s="64" t="s">
        <v>7204</v>
      </c>
      <c r="G2055" s="64" t="s">
        <v>169</v>
      </c>
      <c r="H2055" s="251"/>
      <c r="J2055" s="65">
        <v>1377000</v>
      </c>
      <c r="K2055" s="64">
        <v>54</v>
      </c>
      <c r="L2055" s="65">
        <v>1377000</v>
      </c>
      <c r="M2055" s="64">
        <v>54</v>
      </c>
      <c r="N2055" s="65">
        <v>1377000</v>
      </c>
      <c r="O2055" s="64">
        <v>54</v>
      </c>
      <c r="P2055" s="65">
        <v>1377000</v>
      </c>
      <c r="Q2055" s="64">
        <v>54</v>
      </c>
      <c r="R2055" s="9">
        <f t="shared" si="51"/>
        <v>5508000</v>
      </c>
      <c r="S2055" s="63">
        <f t="shared" si="51"/>
        <v>216</v>
      </c>
      <c r="T2055" s="64" t="s">
        <v>6781</v>
      </c>
      <c r="U2055" s="64" t="s">
        <v>24</v>
      </c>
      <c r="V2055" s="64" t="s">
        <v>6863</v>
      </c>
      <c r="W2055" s="66"/>
      <c r="X2055" s="66"/>
      <c r="Y2055" s="66"/>
      <c r="Z2055" s="66"/>
      <c r="AA2055" s="66"/>
      <c r="AB2055" s="66"/>
      <c r="AC2055" s="66"/>
      <c r="AD2055" s="66"/>
      <c r="AE2055" s="66"/>
      <c r="AF2055" s="66"/>
      <c r="AG2055" s="66"/>
      <c r="AH2055" s="66"/>
      <c r="AI2055" s="66"/>
      <c r="AJ2055" s="66"/>
      <c r="AK2055" s="66"/>
      <c r="AL2055" s="66"/>
      <c r="AM2055" s="66"/>
      <c r="AN2055" s="66"/>
      <c r="AO2055" s="66"/>
      <c r="AP2055" s="66"/>
      <c r="AQ2055" s="66"/>
      <c r="AR2055" s="66"/>
      <c r="AS2055" s="66"/>
      <c r="AT2055" s="66"/>
      <c r="AU2055" s="66"/>
      <c r="AV2055" s="66"/>
      <c r="AW2055" s="66"/>
      <c r="AX2055" s="66"/>
      <c r="AY2055" s="66"/>
      <c r="AZ2055" s="67"/>
    </row>
    <row r="2056" spans="1:52" s="64" customFormat="1" x14ac:dyDescent="0.2">
      <c r="A2056" s="1">
        <v>2049</v>
      </c>
      <c r="B2056" s="67" t="s">
        <v>6932</v>
      </c>
      <c r="C2056" s="64" t="s">
        <v>6933</v>
      </c>
      <c r="D2056" s="64" t="s">
        <v>6934</v>
      </c>
      <c r="E2056" s="69" t="s">
        <v>7205</v>
      </c>
      <c r="G2056" s="70" t="s">
        <v>169</v>
      </c>
      <c r="H2056" s="65"/>
      <c r="J2056" s="65">
        <v>37674343.589999996</v>
      </c>
      <c r="K2056" s="64">
        <v>61</v>
      </c>
      <c r="L2056" s="65">
        <v>37674343.589999996</v>
      </c>
      <c r="M2056" s="64">
        <v>61</v>
      </c>
      <c r="N2056" s="65">
        <v>37674343.589999996</v>
      </c>
      <c r="O2056" s="64">
        <v>61</v>
      </c>
      <c r="P2056" s="65">
        <v>37674343.589999996</v>
      </c>
      <c r="Q2056" s="64">
        <v>61</v>
      </c>
      <c r="R2056" s="9">
        <f t="shared" si="51"/>
        <v>150697374.35999998</v>
      </c>
      <c r="S2056" s="63">
        <f t="shared" si="51"/>
        <v>244</v>
      </c>
      <c r="T2056" s="69" t="s">
        <v>6781</v>
      </c>
      <c r="U2056" s="64" t="s">
        <v>24</v>
      </c>
      <c r="V2056" s="64" t="s">
        <v>7206</v>
      </c>
      <c r="W2056" s="66"/>
      <c r="X2056" s="66"/>
      <c r="Y2056" s="66"/>
      <c r="Z2056" s="66"/>
      <c r="AA2056" s="66"/>
      <c r="AB2056" s="66"/>
      <c r="AC2056" s="66"/>
      <c r="AD2056" s="66"/>
      <c r="AE2056" s="66"/>
      <c r="AF2056" s="66"/>
      <c r="AG2056" s="66"/>
      <c r="AH2056" s="66"/>
      <c r="AI2056" s="66"/>
      <c r="AJ2056" s="66"/>
      <c r="AK2056" s="66"/>
      <c r="AL2056" s="66"/>
      <c r="AM2056" s="66"/>
      <c r="AN2056" s="66"/>
      <c r="AO2056" s="66"/>
      <c r="AP2056" s="66"/>
      <c r="AQ2056" s="66"/>
      <c r="AR2056" s="66"/>
      <c r="AS2056" s="66"/>
      <c r="AT2056" s="66"/>
      <c r="AU2056" s="66"/>
      <c r="AV2056" s="66"/>
      <c r="AW2056" s="66"/>
      <c r="AX2056" s="66"/>
      <c r="AY2056" s="66"/>
      <c r="AZ2056" s="67"/>
    </row>
    <row r="2057" spans="1:52" s="64" customFormat="1" x14ac:dyDescent="0.2">
      <c r="A2057" s="1">
        <v>2050</v>
      </c>
      <c r="B2057" s="67" t="s">
        <v>7207</v>
      </c>
      <c r="C2057" s="64" t="s">
        <v>7208</v>
      </c>
      <c r="D2057" s="64" t="s">
        <v>299</v>
      </c>
      <c r="E2057" s="69" t="s">
        <v>7209</v>
      </c>
      <c r="G2057" s="70" t="s">
        <v>169</v>
      </c>
      <c r="H2057" s="65"/>
      <c r="J2057" s="65">
        <v>4860000</v>
      </c>
      <c r="K2057" s="64">
        <v>27</v>
      </c>
      <c r="L2057" s="65">
        <v>4860000</v>
      </c>
      <c r="M2057" s="64">
        <v>27</v>
      </c>
      <c r="N2057" s="65">
        <v>4860000</v>
      </c>
      <c r="O2057" s="64">
        <v>27</v>
      </c>
      <c r="P2057" s="65">
        <v>4860000</v>
      </c>
      <c r="Q2057" s="64">
        <v>27</v>
      </c>
      <c r="R2057" s="9">
        <f t="shared" si="51"/>
        <v>19440000</v>
      </c>
      <c r="S2057" s="63">
        <f t="shared" si="51"/>
        <v>108</v>
      </c>
      <c r="T2057" s="64" t="s">
        <v>6781</v>
      </c>
      <c r="U2057" s="64" t="s">
        <v>24</v>
      </c>
      <c r="V2057" s="64" t="s">
        <v>7210</v>
      </c>
      <c r="W2057" s="66"/>
      <c r="X2057" s="66"/>
      <c r="Y2057" s="66"/>
      <c r="Z2057" s="66"/>
      <c r="AA2057" s="66"/>
      <c r="AB2057" s="66"/>
      <c r="AC2057" s="66"/>
      <c r="AD2057" s="66"/>
      <c r="AE2057" s="66"/>
      <c r="AF2057" s="66"/>
      <c r="AG2057" s="66"/>
      <c r="AH2057" s="66"/>
      <c r="AI2057" s="66"/>
      <c r="AJ2057" s="66"/>
      <c r="AK2057" s="66"/>
      <c r="AL2057" s="66"/>
      <c r="AM2057" s="66"/>
      <c r="AN2057" s="66"/>
      <c r="AO2057" s="66"/>
      <c r="AP2057" s="66"/>
      <c r="AQ2057" s="66"/>
      <c r="AR2057" s="66"/>
      <c r="AS2057" s="66"/>
      <c r="AT2057" s="66"/>
      <c r="AU2057" s="66"/>
      <c r="AV2057" s="66"/>
      <c r="AW2057" s="66"/>
      <c r="AX2057" s="66"/>
      <c r="AY2057" s="66"/>
      <c r="AZ2057" s="67"/>
    </row>
    <row r="2058" spans="1:52" s="64" customFormat="1" x14ac:dyDescent="0.2">
      <c r="A2058" s="1">
        <v>2051</v>
      </c>
      <c r="B2058" s="67" t="s">
        <v>560</v>
      </c>
      <c r="C2058" s="64" t="s">
        <v>7211</v>
      </c>
      <c r="D2058" s="64" t="s">
        <v>7212</v>
      </c>
      <c r="E2058" s="69" t="s">
        <v>7213</v>
      </c>
      <c r="G2058" s="70" t="s">
        <v>17</v>
      </c>
      <c r="H2058" s="65"/>
      <c r="J2058" s="65">
        <v>8398000</v>
      </c>
      <c r="K2058" s="64">
        <v>323</v>
      </c>
      <c r="L2058" s="65">
        <v>8398000</v>
      </c>
      <c r="M2058" s="64">
        <v>323</v>
      </c>
      <c r="N2058" s="65">
        <v>8398000</v>
      </c>
      <c r="O2058" s="64">
        <v>323</v>
      </c>
      <c r="P2058" s="65">
        <v>8398000</v>
      </c>
      <c r="Q2058" s="64">
        <v>323</v>
      </c>
      <c r="R2058" s="9">
        <f t="shared" ref="R2058:S2072" si="52">H2058+J2058+L2058+N2058+P2058</f>
        <v>33592000</v>
      </c>
      <c r="S2058" s="63">
        <f t="shared" si="52"/>
        <v>1292</v>
      </c>
      <c r="T2058" s="64" t="s">
        <v>6781</v>
      </c>
      <c r="U2058" s="64" t="s">
        <v>24</v>
      </c>
      <c r="V2058" s="64" t="s">
        <v>7214</v>
      </c>
      <c r="W2058" s="66"/>
      <c r="X2058" s="66"/>
      <c r="Y2058" s="66"/>
      <c r="Z2058" s="66"/>
      <c r="AA2058" s="66"/>
      <c r="AB2058" s="66"/>
      <c r="AC2058" s="66"/>
      <c r="AD2058" s="66"/>
      <c r="AE2058" s="66"/>
      <c r="AF2058" s="66"/>
      <c r="AG2058" s="66"/>
      <c r="AH2058" s="66"/>
      <c r="AI2058" s="66"/>
      <c r="AJ2058" s="66"/>
      <c r="AK2058" s="66"/>
      <c r="AL2058" s="66"/>
      <c r="AM2058" s="66"/>
      <c r="AN2058" s="66"/>
      <c r="AO2058" s="66"/>
      <c r="AP2058" s="66"/>
      <c r="AQ2058" s="66"/>
      <c r="AR2058" s="66"/>
      <c r="AS2058" s="66"/>
      <c r="AT2058" s="66"/>
      <c r="AU2058" s="66"/>
      <c r="AV2058" s="66"/>
      <c r="AW2058" s="66"/>
      <c r="AX2058" s="66"/>
      <c r="AY2058" s="66"/>
      <c r="AZ2058" s="67"/>
    </row>
    <row r="2059" spans="1:52" s="64" customFormat="1" x14ac:dyDescent="0.2">
      <c r="A2059" s="1">
        <v>2052</v>
      </c>
      <c r="B2059" s="67" t="s">
        <v>560</v>
      </c>
      <c r="C2059" s="64" t="s">
        <v>7211</v>
      </c>
      <c r="D2059" s="64" t="s">
        <v>7212</v>
      </c>
      <c r="E2059" s="69" t="s">
        <v>7215</v>
      </c>
      <c r="G2059" s="70" t="s">
        <v>17</v>
      </c>
      <c r="H2059" s="65"/>
      <c r="J2059" s="65">
        <v>9389900</v>
      </c>
      <c r="K2059" s="64">
        <v>403</v>
      </c>
      <c r="L2059" s="65">
        <v>9389900</v>
      </c>
      <c r="M2059" s="64">
        <v>403</v>
      </c>
      <c r="N2059" s="65">
        <v>9389900</v>
      </c>
      <c r="O2059" s="64">
        <v>403</v>
      </c>
      <c r="P2059" s="65">
        <v>9389900</v>
      </c>
      <c r="Q2059" s="64">
        <v>403</v>
      </c>
      <c r="R2059" s="9">
        <f t="shared" si="52"/>
        <v>37559600</v>
      </c>
      <c r="S2059" s="63">
        <f t="shared" si="52"/>
        <v>1612</v>
      </c>
      <c r="T2059" s="64" t="s">
        <v>6781</v>
      </c>
      <c r="U2059" s="64" t="s">
        <v>24</v>
      </c>
      <c r="V2059" s="64" t="s">
        <v>7214</v>
      </c>
      <c r="W2059" s="66"/>
      <c r="X2059" s="66"/>
      <c r="Y2059" s="66"/>
      <c r="Z2059" s="66"/>
      <c r="AA2059" s="66"/>
      <c r="AB2059" s="66"/>
      <c r="AC2059" s="66"/>
      <c r="AD2059" s="66"/>
      <c r="AE2059" s="66"/>
      <c r="AF2059" s="66"/>
      <c r="AG2059" s="66"/>
      <c r="AH2059" s="66"/>
      <c r="AI2059" s="66"/>
      <c r="AJ2059" s="66"/>
      <c r="AK2059" s="66"/>
      <c r="AL2059" s="66"/>
      <c r="AM2059" s="66"/>
      <c r="AN2059" s="66"/>
      <c r="AO2059" s="66"/>
      <c r="AP2059" s="66"/>
      <c r="AQ2059" s="66"/>
      <c r="AR2059" s="66"/>
      <c r="AS2059" s="66"/>
      <c r="AT2059" s="66"/>
      <c r="AU2059" s="66"/>
      <c r="AV2059" s="66"/>
      <c r="AW2059" s="66"/>
      <c r="AX2059" s="66"/>
      <c r="AY2059" s="66"/>
      <c r="AZ2059" s="67"/>
    </row>
    <row r="2060" spans="1:52" s="64" customFormat="1" x14ac:dyDescent="0.2">
      <c r="A2060" s="1">
        <v>2053</v>
      </c>
      <c r="B2060" s="67" t="s">
        <v>7216</v>
      </c>
      <c r="C2060" s="64" t="s">
        <v>7217</v>
      </c>
      <c r="D2060" s="64" t="s">
        <v>7218</v>
      </c>
      <c r="E2060" s="69" t="s">
        <v>7219</v>
      </c>
      <c r="G2060" s="70" t="s">
        <v>169</v>
      </c>
      <c r="H2060" s="65"/>
      <c r="J2060" s="65">
        <v>10309286.880000001</v>
      </c>
      <c r="K2060" s="64">
        <v>8</v>
      </c>
      <c r="L2060" s="65">
        <v>10309286.880000001</v>
      </c>
      <c r="M2060" s="64">
        <v>8</v>
      </c>
      <c r="N2060" s="65">
        <v>10309286.880000001</v>
      </c>
      <c r="O2060" s="64">
        <v>8</v>
      </c>
      <c r="P2060" s="65">
        <v>10309286.880000001</v>
      </c>
      <c r="Q2060" s="64">
        <v>8</v>
      </c>
      <c r="R2060" s="9">
        <f t="shared" si="52"/>
        <v>41237147.520000003</v>
      </c>
      <c r="S2060" s="63">
        <f t="shared" si="52"/>
        <v>32</v>
      </c>
      <c r="T2060" s="64" t="s">
        <v>6781</v>
      </c>
      <c r="U2060" s="64" t="s">
        <v>24</v>
      </c>
      <c r="V2060" s="64" t="s">
        <v>7220</v>
      </c>
      <c r="W2060" s="66"/>
      <c r="X2060" s="66"/>
      <c r="Y2060" s="66"/>
      <c r="Z2060" s="66"/>
      <c r="AA2060" s="66"/>
      <c r="AB2060" s="66"/>
      <c r="AC2060" s="66"/>
      <c r="AD2060" s="66"/>
      <c r="AE2060" s="66"/>
      <c r="AF2060" s="66"/>
      <c r="AG2060" s="66"/>
      <c r="AH2060" s="66"/>
      <c r="AI2060" s="66"/>
      <c r="AJ2060" s="66"/>
      <c r="AK2060" s="66"/>
      <c r="AL2060" s="66"/>
      <c r="AM2060" s="66"/>
      <c r="AN2060" s="66"/>
      <c r="AO2060" s="66"/>
      <c r="AP2060" s="66"/>
      <c r="AQ2060" s="66"/>
      <c r="AR2060" s="66"/>
      <c r="AS2060" s="66"/>
      <c r="AT2060" s="66"/>
      <c r="AU2060" s="66"/>
      <c r="AV2060" s="66"/>
      <c r="AW2060" s="66"/>
      <c r="AX2060" s="66"/>
      <c r="AY2060" s="66"/>
      <c r="AZ2060" s="67"/>
    </row>
    <row r="2061" spans="1:52" s="64" customFormat="1" x14ac:dyDescent="0.2">
      <c r="A2061" s="1">
        <v>2054</v>
      </c>
      <c r="B2061" s="67" t="s">
        <v>2928</v>
      </c>
      <c r="C2061" s="64" t="s">
        <v>2992</v>
      </c>
      <c r="D2061" s="64" t="s">
        <v>2993</v>
      </c>
      <c r="E2061" s="69" t="s">
        <v>7223</v>
      </c>
      <c r="G2061" s="70" t="s">
        <v>117</v>
      </c>
      <c r="H2061" s="65"/>
      <c r="J2061" s="65">
        <v>12672817.197716666</v>
      </c>
      <c r="K2061" s="64">
        <v>2.1454999999999997</v>
      </c>
      <c r="L2061" s="65">
        <v>12672817.197716666</v>
      </c>
      <c r="M2061" s="64">
        <v>2.1454999999999997</v>
      </c>
      <c r="N2061" s="65">
        <v>12672817.197716666</v>
      </c>
      <c r="O2061" s="64">
        <v>2.1454999999999997</v>
      </c>
      <c r="P2061" s="65">
        <v>12672817.197716666</v>
      </c>
      <c r="Q2061" s="64">
        <v>2.1454999999999997</v>
      </c>
      <c r="R2061" s="9">
        <f t="shared" si="52"/>
        <v>50691268.790866666</v>
      </c>
      <c r="S2061" s="63">
        <f t="shared" si="52"/>
        <v>8.581999999999999</v>
      </c>
      <c r="T2061" s="64" t="s">
        <v>6781</v>
      </c>
      <c r="U2061" s="64" t="s">
        <v>24</v>
      </c>
      <c r="V2061" s="64" t="s">
        <v>7224</v>
      </c>
      <c r="W2061" s="66"/>
      <c r="X2061" s="66"/>
      <c r="Y2061" s="66"/>
      <c r="Z2061" s="66"/>
      <c r="AA2061" s="66"/>
      <c r="AB2061" s="66"/>
      <c r="AC2061" s="66"/>
      <c r="AD2061" s="66"/>
      <c r="AE2061" s="66"/>
      <c r="AF2061" s="66"/>
      <c r="AG2061" s="66"/>
      <c r="AH2061" s="66"/>
      <c r="AI2061" s="66"/>
      <c r="AJ2061" s="66"/>
      <c r="AK2061" s="66"/>
      <c r="AL2061" s="66"/>
      <c r="AM2061" s="66"/>
      <c r="AN2061" s="66"/>
      <c r="AO2061" s="66"/>
      <c r="AP2061" s="66"/>
      <c r="AQ2061" s="66"/>
      <c r="AR2061" s="66"/>
      <c r="AS2061" s="66"/>
      <c r="AT2061" s="66"/>
      <c r="AU2061" s="66"/>
      <c r="AV2061" s="66"/>
      <c r="AW2061" s="66"/>
      <c r="AX2061" s="66"/>
      <c r="AY2061" s="66"/>
      <c r="AZ2061" s="67"/>
    </row>
    <row r="2062" spans="1:52" s="64" customFormat="1" x14ac:dyDescent="0.2">
      <c r="A2062" s="1">
        <v>2055</v>
      </c>
      <c r="B2062" s="67" t="s">
        <v>2928</v>
      </c>
      <c r="C2062" s="64" t="s">
        <v>2992</v>
      </c>
      <c r="D2062" s="64" t="s">
        <v>2993</v>
      </c>
      <c r="E2062" s="69" t="s">
        <v>7225</v>
      </c>
      <c r="G2062" s="70" t="s">
        <v>117</v>
      </c>
      <c r="H2062" s="65"/>
      <c r="J2062" s="65">
        <v>13775892.744665798</v>
      </c>
      <c r="K2062" s="64">
        <v>2.3322500000000002</v>
      </c>
      <c r="L2062" s="65">
        <v>13775892.744665798</v>
      </c>
      <c r="M2062" s="64">
        <v>2.3322500000000002</v>
      </c>
      <c r="N2062" s="65">
        <v>13775892.744665798</v>
      </c>
      <c r="O2062" s="64">
        <v>2.3322500000000002</v>
      </c>
      <c r="P2062" s="65">
        <v>13775892.744665798</v>
      </c>
      <c r="Q2062" s="64">
        <v>2.3322500000000002</v>
      </c>
      <c r="R2062" s="9">
        <f t="shared" si="52"/>
        <v>55103570.978663191</v>
      </c>
      <c r="S2062" s="63">
        <f t="shared" si="52"/>
        <v>9.3290000000000006</v>
      </c>
      <c r="T2062" s="64" t="s">
        <v>6781</v>
      </c>
      <c r="U2062" s="64" t="s">
        <v>24</v>
      </c>
      <c r="V2062" s="64" t="s">
        <v>7224</v>
      </c>
      <c r="W2062" s="66"/>
      <c r="X2062" s="66"/>
      <c r="Y2062" s="66"/>
      <c r="Z2062" s="66"/>
      <c r="AA2062" s="66"/>
      <c r="AB2062" s="66"/>
      <c r="AC2062" s="66"/>
      <c r="AD2062" s="66"/>
      <c r="AE2062" s="66"/>
      <c r="AF2062" s="66"/>
      <c r="AG2062" s="66"/>
      <c r="AH2062" s="66"/>
      <c r="AI2062" s="66"/>
      <c r="AJ2062" s="66"/>
      <c r="AK2062" s="66"/>
      <c r="AL2062" s="66"/>
      <c r="AM2062" s="66"/>
      <c r="AN2062" s="66"/>
      <c r="AO2062" s="66"/>
      <c r="AP2062" s="66"/>
      <c r="AQ2062" s="66"/>
      <c r="AR2062" s="66"/>
      <c r="AS2062" s="66"/>
      <c r="AT2062" s="66"/>
      <c r="AU2062" s="66"/>
      <c r="AV2062" s="66"/>
      <c r="AW2062" s="66"/>
      <c r="AX2062" s="66"/>
      <c r="AY2062" s="66"/>
      <c r="AZ2062" s="67"/>
    </row>
    <row r="2063" spans="1:52" s="64" customFormat="1" x14ac:dyDescent="0.2">
      <c r="A2063" s="1">
        <v>2056</v>
      </c>
      <c r="B2063" s="67" t="s">
        <v>2928</v>
      </c>
      <c r="C2063" s="64" t="s">
        <v>2992</v>
      </c>
      <c r="D2063" s="64" t="s">
        <v>2993</v>
      </c>
      <c r="E2063" s="69" t="s">
        <v>7226</v>
      </c>
      <c r="G2063" s="70" t="s">
        <v>117</v>
      </c>
      <c r="H2063" s="251"/>
      <c r="J2063" s="65">
        <v>2825004</v>
      </c>
      <c r="K2063" s="64">
        <v>1.4</v>
      </c>
      <c r="L2063" s="65">
        <v>2825004</v>
      </c>
      <c r="M2063" s="64">
        <v>1.4</v>
      </c>
      <c r="N2063" s="65">
        <v>2825004</v>
      </c>
      <c r="O2063" s="64">
        <v>1.4</v>
      </c>
      <c r="P2063" s="65">
        <v>2825004</v>
      </c>
      <c r="Q2063" s="64">
        <v>1.4</v>
      </c>
      <c r="R2063" s="9">
        <f t="shared" si="52"/>
        <v>11300016</v>
      </c>
      <c r="S2063" s="63">
        <f t="shared" si="52"/>
        <v>5.6</v>
      </c>
      <c r="T2063" s="64" t="s">
        <v>6781</v>
      </c>
      <c r="U2063" s="64" t="s">
        <v>24</v>
      </c>
      <c r="V2063" s="64" t="s">
        <v>7227</v>
      </c>
      <c r="W2063" s="66"/>
      <c r="X2063" s="66"/>
      <c r="Y2063" s="66"/>
      <c r="Z2063" s="66"/>
      <c r="AA2063" s="66"/>
      <c r="AB2063" s="66"/>
      <c r="AC2063" s="66"/>
      <c r="AD2063" s="66"/>
      <c r="AE2063" s="66"/>
      <c r="AF2063" s="66"/>
      <c r="AG2063" s="66"/>
      <c r="AH2063" s="66"/>
      <c r="AI2063" s="66"/>
      <c r="AJ2063" s="66"/>
      <c r="AK2063" s="66"/>
      <c r="AL2063" s="66"/>
      <c r="AM2063" s="66"/>
      <c r="AN2063" s="66"/>
      <c r="AO2063" s="66"/>
      <c r="AP2063" s="66"/>
      <c r="AQ2063" s="66"/>
      <c r="AR2063" s="66"/>
      <c r="AS2063" s="66"/>
      <c r="AT2063" s="66"/>
      <c r="AU2063" s="66"/>
      <c r="AV2063" s="66"/>
      <c r="AW2063" s="66"/>
      <c r="AX2063" s="66"/>
      <c r="AY2063" s="66"/>
      <c r="AZ2063" s="67"/>
    </row>
    <row r="2064" spans="1:52" s="64" customFormat="1" x14ac:dyDescent="0.2">
      <c r="A2064" s="1">
        <v>2057</v>
      </c>
      <c r="B2064" s="67" t="s">
        <v>2570</v>
      </c>
      <c r="C2064" s="64" t="s">
        <v>7228</v>
      </c>
      <c r="D2064" s="64" t="s">
        <v>7229</v>
      </c>
      <c r="E2064" s="69" t="s">
        <v>7230</v>
      </c>
      <c r="G2064" s="70" t="s">
        <v>17</v>
      </c>
      <c r="H2064" s="251"/>
      <c r="J2064" s="65">
        <v>23367720</v>
      </c>
      <c r="K2064" s="64">
        <v>30747</v>
      </c>
      <c r="L2064" s="65">
        <v>23367720</v>
      </c>
      <c r="M2064" s="64">
        <v>30747</v>
      </c>
      <c r="N2064" s="65">
        <v>23367720</v>
      </c>
      <c r="O2064" s="64">
        <v>30747</v>
      </c>
      <c r="P2064" s="65">
        <v>23367720</v>
      </c>
      <c r="Q2064" s="64">
        <v>30747</v>
      </c>
      <c r="R2064" s="9">
        <f t="shared" si="52"/>
        <v>93470880</v>
      </c>
      <c r="S2064" s="63">
        <f t="shared" si="52"/>
        <v>122988</v>
      </c>
      <c r="T2064" s="64" t="s">
        <v>6781</v>
      </c>
      <c r="U2064" s="64" t="s">
        <v>24</v>
      </c>
      <c r="V2064" s="64" t="s">
        <v>556</v>
      </c>
      <c r="W2064" s="66"/>
      <c r="X2064" s="66"/>
      <c r="Y2064" s="66"/>
      <c r="Z2064" s="66"/>
      <c r="AA2064" s="66"/>
      <c r="AB2064" s="66"/>
      <c r="AC2064" s="66"/>
      <c r="AD2064" s="66"/>
      <c r="AE2064" s="66"/>
      <c r="AF2064" s="66"/>
      <c r="AG2064" s="66"/>
      <c r="AH2064" s="66"/>
      <c r="AI2064" s="66"/>
      <c r="AJ2064" s="66"/>
      <c r="AK2064" s="66"/>
      <c r="AL2064" s="66"/>
      <c r="AM2064" s="66"/>
      <c r="AN2064" s="66"/>
      <c r="AO2064" s="66"/>
      <c r="AP2064" s="66"/>
      <c r="AQ2064" s="66"/>
      <c r="AR2064" s="66"/>
      <c r="AS2064" s="66"/>
      <c r="AT2064" s="66"/>
      <c r="AU2064" s="66"/>
      <c r="AV2064" s="66"/>
      <c r="AW2064" s="66"/>
      <c r="AX2064" s="66"/>
      <c r="AY2064" s="66"/>
      <c r="AZ2064" s="67"/>
    </row>
    <row r="2065" spans="1:52" s="64" customFormat="1" x14ac:dyDescent="0.2">
      <c r="A2065" s="1">
        <v>2058</v>
      </c>
      <c r="B2065" s="67" t="s">
        <v>1371</v>
      </c>
      <c r="C2065" s="64" t="s">
        <v>1731</v>
      </c>
      <c r="D2065" s="64" t="s">
        <v>1732</v>
      </c>
      <c r="E2065" s="69" t="s">
        <v>7231</v>
      </c>
      <c r="G2065" s="70" t="s">
        <v>169</v>
      </c>
      <c r="H2065" s="65"/>
      <c r="J2065" s="65">
        <v>22339714.859999996</v>
      </c>
      <c r="K2065" s="64">
        <v>134</v>
      </c>
      <c r="L2065" s="65">
        <v>22339714.859999996</v>
      </c>
      <c r="M2065" s="64">
        <v>134</v>
      </c>
      <c r="N2065" s="65">
        <v>22339714.859999996</v>
      </c>
      <c r="O2065" s="64">
        <v>134</v>
      </c>
      <c r="P2065" s="65">
        <v>22339714.859999996</v>
      </c>
      <c r="Q2065" s="64">
        <v>134</v>
      </c>
      <c r="R2065" s="9">
        <f t="shared" si="52"/>
        <v>89358859.439999983</v>
      </c>
      <c r="S2065" s="63">
        <f t="shared" si="52"/>
        <v>536</v>
      </c>
      <c r="T2065" s="64" t="s">
        <v>6781</v>
      </c>
      <c r="U2065" s="64" t="s">
        <v>3684</v>
      </c>
      <c r="V2065" s="64" t="s">
        <v>1736</v>
      </c>
      <c r="W2065" s="66"/>
      <c r="X2065" s="66"/>
      <c r="Y2065" s="66"/>
      <c r="Z2065" s="66"/>
      <c r="AA2065" s="66"/>
      <c r="AB2065" s="66"/>
      <c r="AC2065" s="66"/>
      <c r="AD2065" s="66"/>
      <c r="AE2065" s="66"/>
      <c r="AF2065" s="66"/>
      <c r="AG2065" s="66"/>
      <c r="AH2065" s="66"/>
      <c r="AI2065" s="66"/>
      <c r="AJ2065" s="66"/>
      <c r="AK2065" s="66"/>
      <c r="AL2065" s="66"/>
      <c r="AM2065" s="66"/>
      <c r="AN2065" s="66"/>
      <c r="AO2065" s="66"/>
      <c r="AP2065" s="66"/>
      <c r="AQ2065" s="66"/>
      <c r="AR2065" s="66"/>
      <c r="AS2065" s="66"/>
      <c r="AT2065" s="66"/>
      <c r="AU2065" s="66"/>
      <c r="AV2065" s="66"/>
      <c r="AW2065" s="66"/>
      <c r="AX2065" s="66"/>
      <c r="AY2065" s="66"/>
      <c r="AZ2065" s="67"/>
    </row>
    <row r="2066" spans="1:52" s="64" customFormat="1" x14ac:dyDescent="0.2">
      <c r="A2066" s="1">
        <v>2059</v>
      </c>
      <c r="B2066" s="67" t="s">
        <v>1371</v>
      </c>
      <c r="C2066" s="64" t="s">
        <v>1731</v>
      </c>
      <c r="D2066" s="64" t="s">
        <v>1732</v>
      </c>
      <c r="E2066" s="69" t="s">
        <v>7234</v>
      </c>
      <c r="G2066" s="70" t="s">
        <v>169</v>
      </c>
      <c r="H2066" s="65"/>
      <c r="J2066" s="65">
        <v>1223801.25</v>
      </c>
      <c r="K2066" s="64">
        <v>23</v>
      </c>
      <c r="L2066" s="65">
        <v>1223801.25</v>
      </c>
      <c r="M2066" s="64">
        <v>23</v>
      </c>
      <c r="N2066" s="65">
        <v>1223801.25</v>
      </c>
      <c r="O2066" s="64">
        <v>23</v>
      </c>
      <c r="P2066" s="65">
        <v>1223801.25</v>
      </c>
      <c r="Q2066" s="64">
        <v>23</v>
      </c>
      <c r="R2066" s="9">
        <f t="shared" si="52"/>
        <v>4895205</v>
      </c>
      <c r="S2066" s="63">
        <f t="shared" si="52"/>
        <v>92</v>
      </c>
      <c r="T2066" s="64" t="s">
        <v>6781</v>
      </c>
      <c r="U2066" s="64" t="s">
        <v>3684</v>
      </c>
      <c r="V2066" s="64" t="s">
        <v>1736</v>
      </c>
      <c r="W2066" s="66"/>
      <c r="X2066" s="66"/>
      <c r="Y2066" s="66"/>
      <c r="Z2066" s="66"/>
      <c r="AA2066" s="66"/>
      <c r="AB2066" s="66"/>
      <c r="AC2066" s="66"/>
      <c r="AD2066" s="66"/>
      <c r="AE2066" s="66"/>
      <c r="AF2066" s="66"/>
      <c r="AG2066" s="66"/>
      <c r="AH2066" s="66"/>
      <c r="AI2066" s="66"/>
      <c r="AJ2066" s="66"/>
      <c r="AK2066" s="66"/>
      <c r="AL2066" s="66"/>
      <c r="AM2066" s="66"/>
      <c r="AN2066" s="66"/>
      <c r="AO2066" s="66"/>
      <c r="AP2066" s="66"/>
      <c r="AQ2066" s="66"/>
      <c r="AR2066" s="66"/>
      <c r="AS2066" s="66"/>
      <c r="AT2066" s="66"/>
      <c r="AU2066" s="66"/>
      <c r="AV2066" s="66"/>
      <c r="AW2066" s="66"/>
      <c r="AX2066" s="66"/>
      <c r="AY2066" s="66"/>
      <c r="AZ2066" s="67"/>
    </row>
    <row r="2067" spans="1:52" s="64" customFormat="1" x14ac:dyDescent="0.2">
      <c r="A2067" s="1">
        <v>2060</v>
      </c>
      <c r="B2067" s="67" t="s">
        <v>93</v>
      </c>
      <c r="C2067" s="64" t="s">
        <v>7235</v>
      </c>
      <c r="D2067" s="64" t="s">
        <v>7236</v>
      </c>
      <c r="E2067" s="69" t="s">
        <v>7237</v>
      </c>
      <c r="G2067" s="70" t="s">
        <v>17</v>
      </c>
      <c r="H2067" s="65"/>
      <c r="J2067" s="65">
        <v>24212450</v>
      </c>
      <c r="K2067" s="64">
        <v>2720.5</v>
      </c>
      <c r="L2067" s="65">
        <v>24212450</v>
      </c>
      <c r="M2067" s="64">
        <v>2720.5</v>
      </c>
      <c r="N2067" s="65">
        <v>24212450</v>
      </c>
      <c r="O2067" s="64">
        <v>2720.5</v>
      </c>
      <c r="P2067" s="65">
        <v>24212450</v>
      </c>
      <c r="Q2067" s="64">
        <v>2720.5</v>
      </c>
      <c r="R2067" s="9">
        <f t="shared" si="52"/>
        <v>96849800</v>
      </c>
      <c r="S2067" s="63">
        <f t="shared" si="52"/>
        <v>10882</v>
      </c>
      <c r="T2067" s="64" t="s">
        <v>6781</v>
      </c>
      <c r="U2067" s="64" t="s">
        <v>24</v>
      </c>
      <c r="V2067" s="64" t="s">
        <v>7238</v>
      </c>
      <c r="W2067" s="66"/>
      <c r="X2067" s="66"/>
      <c r="Y2067" s="66"/>
      <c r="Z2067" s="66"/>
      <c r="AA2067" s="66"/>
      <c r="AB2067" s="66"/>
      <c r="AC2067" s="66"/>
      <c r="AD2067" s="66"/>
      <c r="AE2067" s="66"/>
      <c r="AF2067" s="66"/>
      <c r="AG2067" s="66"/>
      <c r="AH2067" s="66"/>
      <c r="AI2067" s="66"/>
      <c r="AJ2067" s="66"/>
      <c r="AK2067" s="66"/>
      <c r="AL2067" s="66"/>
      <c r="AM2067" s="66"/>
      <c r="AN2067" s="66"/>
      <c r="AO2067" s="66"/>
      <c r="AP2067" s="66"/>
      <c r="AQ2067" s="66"/>
      <c r="AR2067" s="66"/>
      <c r="AS2067" s="66"/>
      <c r="AT2067" s="66"/>
      <c r="AU2067" s="66"/>
      <c r="AV2067" s="66"/>
      <c r="AW2067" s="66"/>
      <c r="AX2067" s="66"/>
      <c r="AY2067" s="66"/>
      <c r="AZ2067" s="67"/>
    </row>
    <row r="2068" spans="1:52" s="64" customFormat="1" x14ac:dyDescent="0.2">
      <c r="A2068" s="1">
        <v>2061</v>
      </c>
      <c r="B2068" s="67" t="s">
        <v>7241</v>
      </c>
      <c r="C2068" s="64" t="s">
        <v>7242</v>
      </c>
      <c r="D2068" s="64" t="s">
        <v>7243</v>
      </c>
      <c r="E2068" s="69" t="s">
        <v>7244</v>
      </c>
      <c r="G2068" s="70" t="s">
        <v>169</v>
      </c>
      <c r="H2068" s="65"/>
      <c r="J2068" s="65">
        <v>20894989.5</v>
      </c>
      <c r="K2068" s="64">
        <v>10</v>
      </c>
      <c r="L2068" s="65">
        <v>20894989.5</v>
      </c>
      <c r="M2068" s="64">
        <v>10</v>
      </c>
      <c r="N2068" s="65">
        <v>20894989.5</v>
      </c>
      <c r="O2068" s="64">
        <v>10</v>
      </c>
      <c r="P2068" s="65">
        <v>20894989.5</v>
      </c>
      <c r="Q2068" s="64">
        <v>10</v>
      </c>
      <c r="R2068" s="9">
        <f t="shared" si="52"/>
        <v>83579958</v>
      </c>
      <c r="S2068" s="63">
        <f t="shared" si="52"/>
        <v>40</v>
      </c>
      <c r="T2068" s="64" t="s">
        <v>6781</v>
      </c>
      <c r="U2068" s="64" t="s">
        <v>47</v>
      </c>
      <c r="V2068" s="64" t="s">
        <v>6902</v>
      </c>
      <c r="W2068" s="66"/>
      <c r="X2068" s="66"/>
      <c r="Y2068" s="66"/>
      <c r="Z2068" s="66"/>
      <c r="AA2068" s="66"/>
      <c r="AB2068" s="66"/>
      <c r="AC2068" s="66"/>
      <c r="AD2068" s="66"/>
      <c r="AE2068" s="66"/>
      <c r="AF2068" s="66"/>
      <c r="AG2068" s="66"/>
      <c r="AH2068" s="66"/>
      <c r="AI2068" s="66"/>
      <c r="AJ2068" s="66"/>
      <c r="AK2068" s="66"/>
      <c r="AL2068" s="66"/>
      <c r="AM2068" s="66"/>
      <c r="AN2068" s="66"/>
      <c r="AO2068" s="66"/>
      <c r="AP2068" s="66"/>
      <c r="AQ2068" s="66"/>
      <c r="AR2068" s="66"/>
      <c r="AS2068" s="66"/>
      <c r="AT2068" s="66"/>
      <c r="AU2068" s="66"/>
      <c r="AV2068" s="66"/>
      <c r="AW2068" s="66"/>
      <c r="AX2068" s="66"/>
      <c r="AY2068" s="66"/>
      <c r="AZ2068" s="67"/>
    </row>
    <row r="2069" spans="1:52" s="64" customFormat="1" x14ac:dyDescent="0.2">
      <c r="A2069" s="1">
        <v>2062</v>
      </c>
      <c r="B2069" s="67" t="s">
        <v>7241</v>
      </c>
      <c r="C2069" s="64" t="s">
        <v>7242</v>
      </c>
      <c r="D2069" s="64" t="s">
        <v>7243</v>
      </c>
      <c r="E2069" s="69" t="s">
        <v>7245</v>
      </c>
      <c r="G2069" s="70" t="s">
        <v>169</v>
      </c>
      <c r="H2069" s="65"/>
      <c r="J2069" s="65">
        <v>21417885.300000001</v>
      </c>
      <c r="K2069" s="64">
        <v>14</v>
      </c>
      <c r="L2069" s="65">
        <v>21417885.300000001</v>
      </c>
      <c r="M2069" s="64">
        <v>14</v>
      </c>
      <c r="N2069" s="65">
        <v>21417885.300000001</v>
      </c>
      <c r="O2069" s="64">
        <v>14</v>
      </c>
      <c r="P2069" s="65">
        <v>21417885.300000001</v>
      </c>
      <c r="Q2069" s="64">
        <v>14</v>
      </c>
      <c r="R2069" s="9">
        <f t="shared" si="52"/>
        <v>85671541.200000003</v>
      </c>
      <c r="S2069" s="63">
        <f t="shared" si="52"/>
        <v>56</v>
      </c>
      <c r="T2069" s="64" t="s">
        <v>6781</v>
      </c>
      <c r="U2069" s="64" t="s">
        <v>47</v>
      </c>
      <c r="V2069" s="64" t="s">
        <v>6902</v>
      </c>
      <c r="W2069" s="66"/>
      <c r="X2069" s="66"/>
      <c r="Y2069" s="66"/>
      <c r="Z2069" s="66"/>
      <c r="AA2069" s="66"/>
      <c r="AB2069" s="66"/>
      <c r="AC2069" s="66"/>
      <c r="AD2069" s="66"/>
      <c r="AE2069" s="66"/>
      <c r="AF2069" s="66"/>
      <c r="AG2069" s="66"/>
      <c r="AH2069" s="66"/>
      <c r="AI2069" s="66"/>
      <c r="AJ2069" s="66"/>
      <c r="AK2069" s="66"/>
      <c r="AL2069" s="66"/>
      <c r="AM2069" s="66"/>
      <c r="AN2069" s="66"/>
      <c r="AO2069" s="66"/>
      <c r="AP2069" s="66"/>
      <c r="AQ2069" s="66"/>
      <c r="AR2069" s="66"/>
      <c r="AS2069" s="66"/>
      <c r="AT2069" s="66"/>
      <c r="AU2069" s="66"/>
      <c r="AV2069" s="66"/>
      <c r="AW2069" s="66"/>
      <c r="AX2069" s="66"/>
      <c r="AY2069" s="66"/>
      <c r="AZ2069" s="67"/>
    </row>
    <row r="2070" spans="1:52" s="64" customFormat="1" x14ac:dyDescent="0.2">
      <c r="A2070" s="1">
        <v>2063</v>
      </c>
      <c r="B2070" s="67" t="s">
        <v>7246</v>
      </c>
      <c r="C2070" s="64" t="s">
        <v>7247</v>
      </c>
      <c r="D2070" s="64" t="s">
        <v>7248</v>
      </c>
      <c r="E2070" s="69" t="s">
        <v>7249</v>
      </c>
      <c r="G2070" s="70" t="s">
        <v>169</v>
      </c>
      <c r="H2070" s="65"/>
      <c r="J2070" s="65">
        <v>12721750</v>
      </c>
      <c r="K2070" s="64">
        <v>5</v>
      </c>
      <c r="L2070" s="65">
        <v>12721750</v>
      </c>
      <c r="M2070" s="64">
        <v>5</v>
      </c>
      <c r="N2070" s="65">
        <v>12721750</v>
      </c>
      <c r="O2070" s="64">
        <v>5</v>
      </c>
      <c r="P2070" s="65">
        <v>12721750</v>
      </c>
      <c r="Q2070" s="64">
        <v>5</v>
      </c>
      <c r="R2070" s="9">
        <f t="shared" si="52"/>
        <v>50887000</v>
      </c>
      <c r="S2070" s="63">
        <f t="shared" si="52"/>
        <v>20</v>
      </c>
      <c r="T2070" s="64" t="s">
        <v>6781</v>
      </c>
      <c r="U2070" s="64" t="s">
        <v>24</v>
      </c>
      <c r="V2070" s="64" t="s">
        <v>7250</v>
      </c>
      <c r="W2070" s="66"/>
      <c r="X2070" s="66"/>
      <c r="Y2070" s="66"/>
      <c r="Z2070" s="66"/>
      <c r="AA2070" s="66"/>
      <c r="AB2070" s="66"/>
      <c r="AC2070" s="66"/>
      <c r="AD2070" s="66"/>
      <c r="AE2070" s="66"/>
      <c r="AF2070" s="66"/>
      <c r="AG2070" s="66"/>
      <c r="AH2070" s="66"/>
      <c r="AI2070" s="66"/>
      <c r="AJ2070" s="66"/>
      <c r="AK2070" s="66"/>
      <c r="AL2070" s="66"/>
      <c r="AM2070" s="66"/>
      <c r="AN2070" s="66"/>
      <c r="AO2070" s="66"/>
      <c r="AP2070" s="66"/>
      <c r="AQ2070" s="66"/>
      <c r="AR2070" s="66"/>
      <c r="AS2070" s="66"/>
      <c r="AT2070" s="66"/>
      <c r="AU2070" s="66"/>
      <c r="AV2070" s="66"/>
      <c r="AW2070" s="66"/>
      <c r="AX2070" s="66"/>
      <c r="AY2070" s="66"/>
      <c r="AZ2070" s="67"/>
    </row>
    <row r="2071" spans="1:52" s="64" customFormat="1" x14ac:dyDescent="0.2">
      <c r="A2071" s="1">
        <v>2064</v>
      </c>
      <c r="B2071" s="67" t="s">
        <v>7246</v>
      </c>
      <c r="C2071" s="64" t="s">
        <v>7247</v>
      </c>
      <c r="D2071" s="64" t="s">
        <v>7248</v>
      </c>
      <c r="E2071" s="69" t="s">
        <v>7251</v>
      </c>
      <c r="G2071" s="70" t="s">
        <v>169</v>
      </c>
      <c r="H2071" s="65"/>
      <c r="J2071" s="65">
        <v>12721750</v>
      </c>
      <c r="K2071" s="64">
        <v>5</v>
      </c>
      <c r="L2071" s="65">
        <v>12721750</v>
      </c>
      <c r="M2071" s="64">
        <v>5</v>
      </c>
      <c r="N2071" s="65">
        <v>12721750</v>
      </c>
      <c r="O2071" s="64">
        <v>5</v>
      </c>
      <c r="P2071" s="65">
        <v>12721750</v>
      </c>
      <c r="Q2071" s="64">
        <v>5</v>
      </c>
      <c r="R2071" s="9">
        <f t="shared" si="52"/>
        <v>50887000</v>
      </c>
      <c r="S2071" s="63">
        <f t="shared" si="52"/>
        <v>20</v>
      </c>
      <c r="T2071" s="64" t="s">
        <v>6781</v>
      </c>
      <c r="U2071" s="64" t="s">
        <v>24</v>
      </c>
      <c r="V2071" s="64" t="s">
        <v>7250</v>
      </c>
      <c r="W2071" s="66"/>
      <c r="X2071" s="66"/>
      <c r="Y2071" s="66"/>
      <c r="Z2071" s="66"/>
      <c r="AA2071" s="66"/>
      <c r="AB2071" s="66"/>
      <c r="AC2071" s="66"/>
      <c r="AD2071" s="66"/>
      <c r="AE2071" s="66"/>
      <c r="AF2071" s="66"/>
      <c r="AG2071" s="66"/>
      <c r="AH2071" s="66"/>
      <c r="AI2071" s="66"/>
      <c r="AJ2071" s="66"/>
      <c r="AK2071" s="66"/>
      <c r="AL2071" s="66"/>
      <c r="AM2071" s="66"/>
      <c r="AN2071" s="66"/>
      <c r="AO2071" s="66"/>
      <c r="AP2071" s="66"/>
      <c r="AQ2071" s="66"/>
      <c r="AR2071" s="66"/>
      <c r="AS2071" s="66"/>
      <c r="AT2071" s="66"/>
      <c r="AU2071" s="66"/>
      <c r="AV2071" s="66"/>
      <c r="AW2071" s="66"/>
      <c r="AX2071" s="66"/>
      <c r="AY2071" s="66"/>
      <c r="AZ2071" s="67"/>
    </row>
    <row r="2072" spans="1:52" s="64" customFormat="1" x14ac:dyDescent="0.2">
      <c r="A2072" s="1">
        <v>2065</v>
      </c>
      <c r="B2072" s="67" t="s">
        <v>7252</v>
      </c>
      <c r="C2072" s="64" t="s">
        <v>7253</v>
      </c>
      <c r="D2072" s="64" t="s">
        <v>3039</v>
      </c>
      <c r="E2072" s="69" t="s">
        <v>7254</v>
      </c>
      <c r="G2072" s="70" t="s">
        <v>17</v>
      </c>
      <c r="H2072" s="65"/>
      <c r="J2072" s="65">
        <v>10508783.439999999</v>
      </c>
      <c r="K2072" s="64">
        <v>3884</v>
      </c>
      <c r="L2072" s="65">
        <v>10508783.439999999</v>
      </c>
      <c r="M2072" s="64">
        <v>3884</v>
      </c>
      <c r="N2072" s="65">
        <v>10508783.439999999</v>
      </c>
      <c r="O2072" s="64">
        <v>3884</v>
      </c>
      <c r="P2072" s="65">
        <v>10508783.439999999</v>
      </c>
      <c r="Q2072" s="64">
        <v>3884</v>
      </c>
      <c r="R2072" s="9">
        <f t="shared" si="52"/>
        <v>42035133.759999998</v>
      </c>
      <c r="S2072" s="63">
        <f t="shared" si="52"/>
        <v>15536</v>
      </c>
      <c r="T2072" s="64" t="s">
        <v>6781</v>
      </c>
      <c r="U2072" s="64" t="s">
        <v>23</v>
      </c>
      <c r="V2072" s="64" t="s">
        <v>7255</v>
      </c>
      <c r="W2072" s="66"/>
      <c r="X2072" s="66"/>
      <c r="Y2072" s="66"/>
      <c r="Z2072" s="66"/>
      <c r="AA2072" s="66"/>
      <c r="AB2072" s="66"/>
      <c r="AC2072" s="66"/>
      <c r="AD2072" s="66"/>
      <c r="AE2072" s="66"/>
      <c r="AF2072" s="66"/>
      <c r="AG2072" s="66"/>
      <c r="AH2072" s="66"/>
      <c r="AI2072" s="66"/>
      <c r="AJ2072" s="66"/>
      <c r="AK2072" s="66"/>
      <c r="AL2072" s="66"/>
      <c r="AM2072" s="66"/>
      <c r="AN2072" s="66"/>
      <c r="AO2072" s="66"/>
      <c r="AP2072" s="66"/>
      <c r="AQ2072" s="66"/>
      <c r="AR2072" s="66"/>
      <c r="AS2072" s="66"/>
      <c r="AT2072" s="66"/>
      <c r="AU2072" s="66"/>
      <c r="AV2072" s="66"/>
      <c r="AW2072" s="66"/>
      <c r="AX2072" s="66"/>
      <c r="AY2072" s="66"/>
      <c r="AZ2072" s="67"/>
    </row>
    <row r="2073" spans="1:52" s="64" customFormat="1" x14ac:dyDescent="0.2">
      <c r="A2073" s="1">
        <v>2066</v>
      </c>
      <c r="B2073" s="67" t="s">
        <v>46</v>
      </c>
      <c r="C2073" s="64" t="s">
        <v>7256</v>
      </c>
      <c r="D2073" s="64" t="s">
        <v>7257</v>
      </c>
      <c r="E2073" s="69" t="s">
        <v>7258</v>
      </c>
      <c r="G2073" s="70" t="s">
        <v>169</v>
      </c>
      <c r="H2073" s="65"/>
      <c r="J2073" s="65">
        <v>4256384</v>
      </c>
      <c r="K2073" s="64">
        <v>16</v>
      </c>
      <c r="L2073" s="65">
        <v>4256384</v>
      </c>
      <c r="M2073" s="64">
        <v>16</v>
      </c>
      <c r="N2073" s="65">
        <v>4256384</v>
      </c>
      <c r="O2073" s="64">
        <v>16</v>
      </c>
      <c r="P2073" s="65">
        <v>4256384</v>
      </c>
      <c r="Q2073" s="64">
        <v>16</v>
      </c>
      <c r="R2073" s="9">
        <f t="shared" ref="R2073:S2096" si="53">H2073+J2073+L2073+N2073+P2073</f>
        <v>17025536</v>
      </c>
      <c r="S2073" s="63">
        <f t="shared" si="53"/>
        <v>64</v>
      </c>
      <c r="T2073" s="64" t="s">
        <v>6781</v>
      </c>
      <c r="U2073" s="64" t="s">
        <v>19</v>
      </c>
      <c r="V2073" s="64" t="s">
        <v>7259</v>
      </c>
      <c r="W2073" s="66"/>
      <c r="X2073" s="66"/>
      <c r="Y2073" s="66"/>
      <c r="Z2073" s="66"/>
      <c r="AA2073" s="66"/>
      <c r="AB2073" s="66"/>
      <c r="AC2073" s="66"/>
      <c r="AD2073" s="66"/>
      <c r="AE2073" s="66"/>
      <c r="AF2073" s="66"/>
      <c r="AG2073" s="66"/>
      <c r="AH2073" s="66"/>
      <c r="AI2073" s="66"/>
      <c r="AJ2073" s="66"/>
      <c r="AK2073" s="66"/>
      <c r="AL2073" s="66"/>
      <c r="AM2073" s="66"/>
      <c r="AN2073" s="66"/>
      <c r="AO2073" s="66"/>
      <c r="AP2073" s="66"/>
      <c r="AQ2073" s="66"/>
      <c r="AR2073" s="66"/>
      <c r="AS2073" s="66"/>
      <c r="AT2073" s="66"/>
      <c r="AU2073" s="66"/>
      <c r="AV2073" s="66"/>
      <c r="AW2073" s="66"/>
      <c r="AX2073" s="66"/>
      <c r="AY2073" s="66"/>
      <c r="AZ2073" s="67"/>
    </row>
    <row r="2074" spans="1:52" s="64" customFormat="1" x14ac:dyDescent="0.2">
      <c r="A2074" s="1">
        <v>2067</v>
      </c>
      <c r="B2074" s="67" t="s">
        <v>46</v>
      </c>
      <c r="C2074" s="64" t="s">
        <v>7256</v>
      </c>
      <c r="D2074" s="64" t="s">
        <v>7257</v>
      </c>
      <c r="E2074" s="69" t="s">
        <v>7260</v>
      </c>
      <c r="G2074" s="70" t="s">
        <v>169</v>
      </c>
      <c r="H2074" s="65"/>
      <c r="J2074" s="65">
        <v>8087490.7400000002</v>
      </c>
      <c r="K2074" s="64">
        <v>14</v>
      </c>
      <c r="L2074" s="65">
        <v>8087490.7400000002</v>
      </c>
      <c r="M2074" s="64">
        <v>14</v>
      </c>
      <c r="N2074" s="65">
        <v>8087490.7400000002</v>
      </c>
      <c r="O2074" s="64">
        <v>14</v>
      </c>
      <c r="P2074" s="65">
        <v>8087490.7400000002</v>
      </c>
      <c r="Q2074" s="64">
        <v>14</v>
      </c>
      <c r="R2074" s="9">
        <f t="shared" si="53"/>
        <v>32349962.960000001</v>
      </c>
      <c r="S2074" s="63">
        <f t="shared" si="53"/>
        <v>56</v>
      </c>
      <c r="T2074" s="64" t="s">
        <v>6781</v>
      </c>
      <c r="U2074" s="64" t="s">
        <v>19</v>
      </c>
      <c r="V2074" s="64" t="s">
        <v>7259</v>
      </c>
      <c r="W2074" s="66"/>
      <c r="X2074" s="66"/>
      <c r="Y2074" s="66"/>
      <c r="Z2074" s="66"/>
      <c r="AA2074" s="66"/>
      <c r="AB2074" s="66"/>
      <c r="AC2074" s="66"/>
      <c r="AD2074" s="66"/>
      <c r="AE2074" s="66"/>
      <c r="AF2074" s="66"/>
      <c r="AG2074" s="66"/>
      <c r="AH2074" s="66"/>
      <c r="AI2074" s="66"/>
      <c r="AJ2074" s="66"/>
      <c r="AK2074" s="66"/>
      <c r="AL2074" s="66"/>
      <c r="AM2074" s="66"/>
      <c r="AN2074" s="66"/>
      <c r="AO2074" s="66"/>
      <c r="AP2074" s="66"/>
      <c r="AQ2074" s="66"/>
      <c r="AR2074" s="66"/>
      <c r="AS2074" s="66"/>
      <c r="AT2074" s="66"/>
      <c r="AU2074" s="66"/>
      <c r="AV2074" s="66"/>
      <c r="AW2074" s="66"/>
      <c r="AX2074" s="66"/>
      <c r="AY2074" s="66"/>
      <c r="AZ2074" s="67"/>
    </row>
    <row r="2075" spans="1:52" s="64" customFormat="1" x14ac:dyDescent="0.2">
      <c r="A2075" s="1">
        <v>2068</v>
      </c>
      <c r="B2075" s="67" t="s">
        <v>46</v>
      </c>
      <c r="C2075" s="64" t="s">
        <v>7256</v>
      </c>
      <c r="D2075" s="64" t="s">
        <v>7257</v>
      </c>
      <c r="E2075" s="69" t="s">
        <v>7261</v>
      </c>
      <c r="G2075" s="70" t="s">
        <v>169</v>
      </c>
      <c r="H2075" s="65"/>
      <c r="J2075" s="65">
        <v>7304050.8000000007</v>
      </c>
      <c r="K2075" s="64">
        <v>12</v>
      </c>
      <c r="L2075" s="65">
        <v>7304050.8000000007</v>
      </c>
      <c r="M2075" s="64">
        <v>12</v>
      </c>
      <c r="N2075" s="65">
        <v>7304050.8000000007</v>
      </c>
      <c r="O2075" s="64">
        <v>12</v>
      </c>
      <c r="P2075" s="65">
        <v>7304050.8000000007</v>
      </c>
      <c r="Q2075" s="64">
        <v>12</v>
      </c>
      <c r="R2075" s="9">
        <f t="shared" si="53"/>
        <v>29216203.200000003</v>
      </c>
      <c r="S2075" s="63">
        <f t="shared" si="53"/>
        <v>48</v>
      </c>
      <c r="T2075" s="64" t="s">
        <v>6781</v>
      </c>
      <c r="U2075" s="64" t="s">
        <v>19</v>
      </c>
      <c r="V2075" s="64" t="s">
        <v>7259</v>
      </c>
      <c r="W2075" s="66"/>
      <c r="X2075" s="66"/>
      <c r="Y2075" s="66"/>
      <c r="Z2075" s="66"/>
      <c r="AA2075" s="66"/>
      <c r="AB2075" s="66"/>
      <c r="AC2075" s="66"/>
      <c r="AD2075" s="66"/>
      <c r="AE2075" s="66"/>
      <c r="AF2075" s="66"/>
      <c r="AG2075" s="66"/>
      <c r="AH2075" s="66"/>
      <c r="AI2075" s="66"/>
      <c r="AJ2075" s="66"/>
      <c r="AK2075" s="66"/>
      <c r="AL2075" s="66"/>
      <c r="AM2075" s="66"/>
      <c r="AN2075" s="66"/>
      <c r="AO2075" s="66"/>
      <c r="AP2075" s="66"/>
      <c r="AQ2075" s="66"/>
      <c r="AR2075" s="66"/>
      <c r="AS2075" s="66"/>
      <c r="AT2075" s="66"/>
      <c r="AU2075" s="66"/>
      <c r="AV2075" s="66"/>
      <c r="AW2075" s="66"/>
      <c r="AX2075" s="66"/>
      <c r="AY2075" s="66"/>
      <c r="AZ2075" s="67"/>
    </row>
    <row r="2076" spans="1:52" s="64" customFormat="1" x14ac:dyDescent="0.2">
      <c r="A2076" s="1">
        <v>2069</v>
      </c>
      <c r="B2076" s="67" t="s">
        <v>46</v>
      </c>
      <c r="C2076" s="64" t="s">
        <v>7256</v>
      </c>
      <c r="D2076" s="64" t="s">
        <v>7257</v>
      </c>
      <c r="E2076" s="69" t="s">
        <v>7262</v>
      </c>
      <c r="G2076" s="70" t="s">
        <v>169</v>
      </c>
      <c r="H2076" s="65">
        <v>156450</v>
      </c>
      <c r="I2076" s="64">
        <v>1</v>
      </c>
      <c r="J2076" s="65">
        <v>625800</v>
      </c>
      <c r="K2076" s="64">
        <v>4</v>
      </c>
      <c r="L2076" s="65">
        <v>625800</v>
      </c>
      <c r="M2076" s="64">
        <v>4</v>
      </c>
      <c r="N2076" s="65">
        <v>625800</v>
      </c>
      <c r="O2076" s="64">
        <v>4</v>
      </c>
      <c r="P2076" s="65">
        <v>625800</v>
      </c>
      <c r="Q2076" s="64">
        <v>4</v>
      </c>
      <c r="R2076" s="9">
        <f t="shared" si="53"/>
        <v>2659650</v>
      </c>
      <c r="S2076" s="63">
        <f t="shared" si="53"/>
        <v>17</v>
      </c>
      <c r="T2076" s="64" t="s">
        <v>6781</v>
      </c>
      <c r="U2076" s="64" t="s">
        <v>19</v>
      </c>
      <c r="V2076" s="64" t="s">
        <v>7263</v>
      </c>
      <c r="W2076" s="66"/>
      <c r="X2076" s="66"/>
      <c r="Y2076" s="66"/>
      <c r="Z2076" s="66"/>
      <c r="AA2076" s="66"/>
      <c r="AB2076" s="66"/>
      <c r="AC2076" s="66"/>
      <c r="AD2076" s="66"/>
      <c r="AE2076" s="66"/>
      <c r="AF2076" s="66"/>
      <c r="AG2076" s="66"/>
      <c r="AH2076" s="66"/>
      <c r="AI2076" s="66"/>
      <c r="AJ2076" s="66"/>
      <c r="AK2076" s="66"/>
      <c r="AL2076" s="66"/>
      <c r="AM2076" s="66"/>
      <c r="AN2076" s="66"/>
      <c r="AO2076" s="66"/>
      <c r="AP2076" s="66"/>
      <c r="AQ2076" s="66"/>
      <c r="AR2076" s="66"/>
      <c r="AS2076" s="66"/>
      <c r="AT2076" s="66"/>
      <c r="AU2076" s="66"/>
      <c r="AV2076" s="66"/>
      <c r="AW2076" s="66"/>
      <c r="AX2076" s="66"/>
      <c r="AY2076" s="66"/>
      <c r="AZ2076" s="67"/>
    </row>
    <row r="2077" spans="1:52" s="64" customFormat="1" x14ac:dyDescent="0.2">
      <c r="A2077" s="1">
        <v>2070</v>
      </c>
      <c r="B2077" s="67" t="s">
        <v>7084</v>
      </c>
      <c r="C2077" s="64" t="s">
        <v>7264</v>
      </c>
      <c r="D2077" s="64" t="s">
        <v>7265</v>
      </c>
      <c r="E2077" s="69" t="s">
        <v>7266</v>
      </c>
      <c r="G2077" s="70" t="s">
        <v>169</v>
      </c>
      <c r="H2077" s="65"/>
      <c r="J2077" s="65">
        <v>7393500</v>
      </c>
      <c r="K2077" s="64">
        <v>4929</v>
      </c>
      <c r="L2077" s="65">
        <v>7393500</v>
      </c>
      <c r="M2077" s="64">
        <v>4929</v>
      </c>
      <c r="N2077" s="65">
        <v>7393500</v>
      </c>
      <c r="O2077" s="64">
        <v>4929</v>
      </c>
      <c r="P2077" s="65">
        <v>7393500</v>
      </c>
      <c r="Q2077" s="64">
        <v>4929</v>
      </c>
      <c r="R2077" s="9">
        <f t="shared" si="53"/>
        <v>29574000</v>
      </c>
      <c r="S2077" s="63">
        <f t="shared" si="53"/>
        <v>19716</v>
      </c>
      <c r="T2077" s="64" t="s">
        <v>6781</v>
      </c>
      <c r="U2077" s="64" t="s">
        <v>24</v>
      </c>
      <c r="V2077" s="64" t="s">
        <v>7267</v>
      </c>
      <c r="W2077" s="66"/>
      <c r="X2077" s="66"/>
      <c r="Y2077" s="66"/>
      <c r="Z2077" s="66"/>
      <c r="AA2077" s="66"/>
      <c r="AB2077" s="66"/>
      <c r="AC2077" s="66"/>
      <c r="AD2077" s="66"/>
      <c r="AE2077" s="66"/>
      <c r="AF2077" s="66"/>
      <c r="AG2077" s="66"/>
      <c r="AH2077" s="66"/>
      <c r="AI2077" s="66"/>
      <c r="AJ2077" s="66"/>
      <c r="AK2077" s="66"/>
      <c r="AL2077" s="66"/>
      <c r="AM2077" s="66"/>
      <c r="AN2077" s="66"/>
      <c r="AO2077" s="66"/>
      <c r="AP2077" s="66"/>
      <c r="AQ2077" s="66"/>
      <c r="AR2077" s="66"/>
      <c r="AS2077" s="66"/>
      <c r="AT2077" s="66"/>
      <c r="AU2077" s="66"/>
      <c r="AV2077" s="66"/>
      <c r="AW2077" s="66"/>
      <c r="AX2077" s="66"/>
      <c r="AY2077" s="66"/>
      <c r="AZ2077" s="67"/>
    </row>
    <row r="2078" spans="1:52" s="64" customFormat="1" x14ac:dyDescent="0.2">
      <c r="A2078" s="1">
        <v>2071</v>
      </c>
      <c r="B2078" s="67" t="s">
        <v>1263</v>
      </c>
      <c r="C2078" s="64" t="s">
        <v>7268</v>
      </c>
      <c r="D2078" s="64" t="s">
        <v>7269</v>
      </c>
      <c r="E2078" s="69" t="s">
        <v>7270</v>
      </c>
      <c r="G2078" s="70" t="s">
        <v>169</v>
      </c>
      <c r="H2078" s="65"/>
      <c r="J2078" s="65">
        <v>8078720</v>
      </c>
      <c r="K2078" s="64">
        <v>971</v>
      </c>
      <c r="L2078" s="65">
        <v>8078720</v>
      </c>
      <c r="M2078" s="64">
        <v>971</v>
      </c>
      <c r="N2078" s="65">
        <v>8078720</v>
      </c>
      <c r="O2078" s="64">
        <v>971</v>
      </c>
      <c r="P2078" s="65">
        <v>8078720</v>
      </c>
      <c r="Q2078" s="64">
        <v>971</v>
      </c>
      <c r="R2078" s="9">
        <f t="shared" si="53"/>
        <v>32314880</v>
      </c>
      <c r="S2078" s="63">
        <f t="shared" si="53"/>
        <v>3884</v>
      </c>
      <c r="T2078" s="64" t="s">
        <v>6781</v>
      </c>
      <c r="U2078" s="64" t="s">
        <v>24</v>
      </c>
      <c r="V2078" s="64" t="s">
        <v>7271</v>
      </c>
      <c r="W2078" s="66"/>
      <c r="X2078" s="66"/>
      <c r="Y2078" s="66"/>
      <c r="Z2078" s="66"/>
      <c r="AA2078" s="66"/>
      <c r="AB2078" s="66"/>
      <c r="AC2078" s="66"/>
      <c r="AD2078" s="66"/>
      <c r="AE2078" s="66"/>
      <c r="AF2078" s="66"/>
      <c r="AG2078" s="66"/>
      <c r="AH2078" s="66"/>
      <c r="AI2078" s="66"/>
      <c r="AJ2078" s="66"/>
      <c r="AK2078" s="66"/>
      <c r="AL2078" s="66"/>
      <c r="AM2078" s="66"/>
      <c r="AN2078" s="66"/>
      <c r="AO2078" s="66"/>
      <c r="AP2078" s="66"/>
      <c r="AQ2078" s="66"/>
      <c r="AR2078" s="66"/>
      <c r="AS2078" s="66"/>
      <c r="AT2078" s="66"/>
      <c r="AU2078" s="66"/>
      <c r="AV2078" s="66"/>
      <c r="AW2078" s="66"/>
      <c r="AX2078" s="66"/>
      <c r="AY2078" s="66"/>
      <c r="AZ2078" s="67"/>
    </row>
    <row r="2079" spans="1:52" s="64" customFormat="1" x14ac:dyDescent="0.2">
      <c r="A2079" s="1">
        <v>2072</v>
      </c>
      <c r="B2079" s="67" t="s">
        <v>7272</v>
      </c>
      <c r="C2079" s="64" t="s">
        <v>7273</v>
      </c>
      <c r="D2079" s="64" t="s">
        <v>7274</v>
      </c>
      <c r="E2079" s="69" t="s">
        <v>7275</v>
      </c>
      <c r="G2079" s="70" t="s">
        <v>169</v>
      </c>
      <c r="H2079" s="65"/>
      <c r="J2079" s="65">
        <v>2653750</v>
      </c>
      <c r="K2079" s="64">
        <v>275</v>
      </c>
      <c r="L2079" s="65">
        <v>2653750</v>
      </c>
      <c r="M2079" s="64">
        <v>275</v>
      </c>
      <c r="N2079" s="65">
        <v>2653750</v>
      </c>
      <c r="O2079" s="64">
        <v>275</v>
      </c>
      <c r="P2079" s="65">
        <v>2653750</v>
      </c>
      <c r="Q2079" s="64">
        <v>275</v>
      </c>
      <c r="R2079" s="9">
        <f t="shared" si="53"/>
        <v>10615000</v>
      </c>
      <c r="S2079" s="63">
        <f t="shared" si="53"/>
        <v>1100</v>
      </c>
      <c r="T2079" s="64" t="s">
        <v>6781</v>
      </c>
      <c r="U2079" s="64" t="s">
        <v>24</v>
      </c>
      <c r="V2079" s="64" t="s">
        <v>7271</v>
      </c>
      <c r="W2079" s="66"/>
      <c r="X2079" s="66"/>
      <c r="Y2079" s="66"/>
      <c r="Z2079" s="66"/>
      <c r="AA2079" s="66"/>
      <c r="AB2079" s="66"/>
      <c r="AC2079" s="66"/>
      <c r="AD2079" s="66"/>
      <c r="AE2079" s="66"/>
      <c r="AF2079" s="66"/>
      <c r="AG2079" s="66"/>
      <c r="AH2079" s="66"/>
      <c r="AI2079" s="66"/>
      <c r="AJ2079" s="66"/>
      <c r="AK2079" s="66"/>
      <c r="AL2079" s="66"/>
      <c r="AM2079" s="66"/>
      <c r="AN2079" s="66"/>
      <c r="AO2079" s="66"/>
      <c r="AP2079" s="66"/>
      <c r="AQ2079" s="66"/>
      <c r="AR2079" s="66"/>
      <c r="AS2079" s="66"/>
      <c r="AT2079" s="66"/>
      <c r="AU2079" s="66"/>
      <c r="AV2079" s="66"/>
      <c r="AW2079" s="66"/>
      <c r="AX2079" s="66"/>
      <c r="AY2079" s="66"/>
      <c r="AZ2079" s="67"/>
    </row>
    <row r="2080" spans="1:52" s="64" customFormat="1" ht="209.25" customHeight="1" x14ac:dyDescent="0.2">
      <c r="A2080" s="1">
        <v>2073</v>
      </c>
      <c r="B2080" s="67" t="s">
        <v>425</v>
      </c>
      <c r="C2080" s="64" t="s">
        <v>3088</v>
      </c>
      <c r="D2080" s="64" t="s">
        <v>3089</v>
      </c>
      <c r="E2080" s="69" t="s">
        <v>7276</v>
      </c>
      <c r="G2080" s="70" t="s">
        <v>117</v>
      </c>
      <c r="H2080" s="65"/>
      <c r="J2080" s="65">
        <v>1278387.269770642</v>
      </c>
      <c r="K2080" s="64">
        <v>2.67625</v>
      </c>
      <c r="L2080" s="65">
        <v>1278387.269770642</v>
      </c>
      <c r="M2080" s="64">
        <v>2.67625</v>
      </c>
      <c r="N2080" s="65">
        <v>1278387.269770642</v>
      </c>
      <c r="O2080" s="64">
        <v>2.67625</v>
      </c>
      <c r="P2080" s="65">
        <v>1278387.269770642</v>
      </c>
      <c r="Q2080" s="64">
        <v>2.67625</v>
      </c>
      <c r="R2080" s="9">
        <f t="shared" si="53"/>
        <v>5113549.0790825682</v>
      </c>
      <c r="S2080" s="63">
        <f t="shared" si="53"/>
        <v>10.705</v>
      </c>
      <c r="T2080" s="64" t="s">
        <v>6781</v>
      </c>
      <c r="U2080" s="64" t="s">
        <v>24</v>
      </c>
      <c r="V2080" s="64" t="s">
        <v>7277</v>
      </c>
      <c r="W2080" s="66"/>
      <c r="X2080" s="66"/>
      <c r="Y2080" s="66"/>
      <c r="Z2080" s="66"/>
      <c r="AA2080" s="66"/>
      <c r="AB2080" s="66"/>
      <c r="AC2080" s="66"/>
      <c r="AD2080" s="66"/>
      <c r="AE2080" s="66"/>
      <c r="AF2080" s="66"/>
      <c r="AG2080" s="66"/>
      <c r="AH2080" s="66"/>
      <c r="AI2080" s="66"/>
      <c r="AJ2080" s="66"/>
      <c r="AK2080" s="66"/>
      <c r="AL2080" s="66"/>
      <c r="AM2080" s="66"/>
      <c r="AN2080" s="66"/>
      <c r="AO2080" s="66"/>
      <c r="AP2080" s="66"/>
      <c r="AQ2080" s="66"/>
      <c r="AR2080" s="66"/>
      <c r="AS2080" s="66"/>
      <c r="AT2080" s="66"/>
      <c r="AU2080" s="66"/>
      <c r="AV2080" s="66"/>
      <c r="AW2080" s="66"/>
      <c r="AX2080" s="66"/>
      <c r="AY2080" s="66"/>
      <c r="AZ2080" s="67"/>
    </row>
    <row r="2081" spans="1:52" s="64" customFormat="1" x14ac:dyDescent="0.2">
      <c r="A2081" s="1">
        <v>2074</v>
      </c>
      <c r="B2081" s="67" t="s">
        <v>1263</v>
      </c>
      <c r="C2081" s="64" t="s">
        <v>7268</v>
      </c>
      <c r="D2081" s="64" t="s">
        <v>7269</v>
      </c>
      <c r="E2081" s="69" t="s">
        <v>7278</v>
      </c>
      <c r="G2081" s="70" t="s">
        <v>169</v>
      </c>
      <c r="H2081" s="65">
        <v>781606.35</v>
      </c>
      <c r="I2081" s="64">
        <v>21</v>
      </c>
      <c r="J2081" s="65">
        <v>1637651.4</v>
      </c>
      <c r="K2081" s="64">
        <v>44</v>
      </c>
      <c r="L2081" s="65">
        <v>1637651.4</v>
      </c>
      <c r="M2081" s="64">
        <v>44</v>
      </c>
      <c r="N2081" s="65">
        <v>1637651.4</v>
      </c>
      <c r="O2081" s="64">
        <v>44</v>
      </c>
      <c r="P2081" s="65">
        <v>1637651.4</v>
      </c>
      <c r="Q2081" s="64">
        <v>44</v>
      </c>
      <c r="R2081" s="9">
        <f t="shared" si="53"/>
        <v>7332211.9499999993</v>
      </c>
      <c r="S2081" s="63">
        <f t="shared" si="53"/>
        <v>197</v>
      </c>
      <c r="T2081" s="64" t="s">
        <v>6781</v>
      </c>
      <c r="U2081" s="64" t="s">
        <v>24</v>
      </c>
      <c r="V2081" s="64" t="s">
        <v>7279</v>
      </c>
      <c r="W2081" s="66"/>
      <c r="X2081" s="66"/>
      <c r="Y2081" s="66"/>
      <c r="Z2081" s="66"/>
      <c r="AA2081" s="66"/>
      <c r="AB2081" s="66"/>
      <c r="AC2081" s="66"/>
      <c r="AD2081" s="66"/>
      <c r="AE2081" s="66"/>
      <c r="AF2081" s="66"/>
      <c r="AG2081" s="66"/>
      <c r="AH2081" s="66"/>
      <c r="AI2081" s="66"/>
      <c r="AJ2081" s="66"/>
      <c r="AK2081" s="66"/>
      <c r="AL2081" s="66"/>
      <c r="AM2081" s="66"/>
      <c r="AN2081" s="66"/>
      <c r="AO2081" s="66"/>
      <c r="AP2081" s="66"/>
      <c r="AQ2081" s="66"/>
      <c r="AR2081" s="66"/>
      <c r="AS2081" s="66"/>
      <c r="AT2081" s="66"/>
      <c r="AU2081" s="66"/>
      <c r="AV2081" s="66"/>
      <c r="AW2081" s="66"/>
      <c r="AX2081" s="66"/>
      <c r="AY2081" s="66"/>
      <c r="AZ2081" s="67"/>
    </row>
    <row r="2082" spans="1:52" s="64" customFormat="1" x14ac:dyDescent="0.2">
      <c r="A2082" s="1">
        <v>2075</v>
      </c>
      <c r="B2082" s="67" t="s">
        <v>69</v>
      </c>
      <c r="C2082" s="64" t="s">
        <v>7280</v>
      </c>
      <c r="D2082" s="64" t="s">
        <v>7281</v>
      </c>
      <c r="E2082" s="69" t="s">
        <v>7282</v>
      </c>
      <c r="G2082" s="70" t="s">
        <v>144</v>
      </c>
      <c r="H2082" s="65"/>
      <c r="J2082" s="65">
        <v>17636640</v>
      </c>
      <c r="K2082" s="64">
        <v>15747</v>
      </c>
      <c r="L2082" s="65">
        <v>17636640</v>
      </c>
      <c r="M2082" s="64">
        <v>15747</v>
      </c>
      <c r="N2082" s="65">
        <v>17636640</v>
      </c>
      <c r="O2082" s="64">
        <v>15747</v>
      </c>
      <c r="P2082" s="65">
        <v>17636640</v>
      </c>
      <c r="Q2082" s="64">
        <v>15747</v>
      </c>
      <c r="R2082" s="9">
        <f t="shared" si="53"/>
        <v>70546560</v>
      </c>
      <c r="S2082" s="63">
        <f t="shared" si="53"/>
        <v>62988</v>
      </c>
      <c r="T2082" s="64" t="s">
        <v>6781</v>
      </c>
      <c r="U2082" s="64" t="s">
        <v>24</v>
      </c>
      <c r="V2082" s="64" t="s">
        <v>7283</v>
      </c>
      <c r="W2082" s="66"/>
      <c r="X2082" s="66"/>
      <c r="Y2082" s="66"/>
      <c r="Z2082" s="66"/>
      <c r="AA2082" s="66"/>
      <c r="AB2082" s="66"/>
      <c r="AC2082" s="66"/>
      <c r="AD2082" s="66"/>
      <c r="AE2082" s="66"/>
      <c r="AF2082" s="66"/>
      <c r="AG2082" s="66"/>
      <c r="AH2082" s="66"/>
      <c r="AI2082" s="66"/>
      <c r="AJ2082" s="66"/>
      <c r="AK2082" s="66"/>
      <c r="AL2082" s="66"/>
      <c r="AM2082" s="66"/>
      <c r="AN2082" s="66"/>
      <c r="AO2082" s="66"/>
      <c r="AP2082" s="66"/>
      <c r="AQ2082" s="66"/>
      <c r="AR2082" s="66"/>
      <c r="AS2082" s="66"/>
      <c r="AT2082" s="66"/>
      <c r="AU2082" s="66"/>
      <c r="AV2082" s="66"/>
      <c r="AW2082" s="66"/>
      <c r="AX2082" s="66"/>
      <c r="AY2082" s="66"/>
      <c r="AZ2082" s="67"/>
    </row>
    <row r="2083" spans="1:52" s="64" customFormat="1" x14ac:dyDescent="0.2">
      <c r="A2083" s="1">
        <v>2076</v>
      </c>
      <c r="B2083" s="67" t="s">
        <v>7284</v>
      </c>
      <c r="C2083" s="64" t="s">
        <v>7285</v>
      </c>
      <c r="D2083" s="64" t="s">
        <v>7286</v>
      </c>
      <c r="E2083" s="69" t="s">
        <v>7287</v>
      </c>
      <c r="G2083" s="70" t="s">
        <v>17</v>
      </c>
      <c r="H2083" s="65"/>
      <c r="J2083" s="65">
        <v>6626806.6550000003</v>
      </c>
      <c r="K2083" s="64">
        <v>9159.5</v>
      </c>
      <c r="L2083" s="65">
        <v>6626806.6550000003</v>
      </c>
      <c r="M2083" s="64">
        <v>9159.5</v>
      </c>
      <c r="N2083" s="65">
        <v>6626806.6550000003</v>
      </c>
      <c r="O2083" s="64">
        <v>9159.5</v>
      </c>
      <c r="P2083" s="65">
        <v>6626806.6550000003</v>
      </c>
      <c r="Q2083" s="64">
        <v>9159.5</v>
      </c>
      <c r="R2083" s="9">
        <f t="shared" si="53"/>
        <v>26507226.620000001</v>
      </c>
      <c r="S2083" s="63">
        <f t="shared" si="53"/>
        <v>36638</v>
      </c>
      <c r="T2083" s="64" t="s">
        <v>6781</v>
      </c>
      <c r="U2083" s="64" t="s">
        <v>24</v>
      </c>
      <c r="V2083" s="64" t="s">
        <v>7288</v>
      </c>
      <c r="W2083" s="66"/>
      <c r="X2083" s="66"/>
      <c r="Y2083" s="66"/>
      <c r="Z2083" s="66"/>
      <c r="AA2083" s="66"/>
      <c r="AB2083" s="66"/>
      <c r="AC2083" s="66"/>
      <c r="AD2083" s="66"/>
      <c r="AE2083" s="66"/>
      <c r="AF2083" s="66"/>
      <c r="AG2083" s="66"/>
      <c r="AH2083" s="66"/>
      <c r="AI2083" s="66"/>
      <c r="AJ2083" s="66"/>
      <c r="AK2083" s="66"/>
      <c r="AL2083" s="66"/>
      <c r="AM2083" s="66"/>
      <c r="AN2083" s="66"/>
      <c r="AO2083" s="66"/>
      <c r="AP2083" s="66"/>
      <c r="AQ2083" s="66"/>
      <c r="AR2083" s="66"/>
      <c r="AS2083" s="66"/>
      <c r="AT2083" s="66"/>
      <c r="AU2083" s="66"/>
      <c r="AV2083" s="66"/>
      <c r="AW2083" s="66"/>
      <c r="AX2083" s="66"/>
      <c r="AY2083" s="66"/>
      <c r="AZ2083" s="67"/>
    </row>
    <row r="2084" spans="1:52" s="64" customFormat="1" x14ac:dyDescent="0.2">
      <c r="A2084" s="1">
        <v>2077</v>
      </c>
      <c r="B2084" s="67" t="s">
        <v>7181</v>
      </c>
      <c r="C2084" s="64" t="s">
        <v>7289</v>
      </c>
      <c r="D2084" s="64" t="s">
        <v>7290</v>
      </c>
      <c r="E2084" s="69" t="s">
        <v>7291</v>
      </c>
      <c r="G2084" s="70" t="s">
        <v>169</v>
      </c>
      <c r="H2084" s="65"/>
      <c r="J2084" s="65">
        <v>1344789.6</v>
      </c>
      <c r="K2084" s="64">
        <v>4</v>
      </c>
      <c r="L2084" s="65">
        <v>1344789.6</v>
      </c>
      <c r="M2084" s="64">
        <v>4</v>
      </c>
      <c r="N2084" s="65">
        <v>1344789.6</v>
      </c>
      <c r="O2084" s="64">
        <v>4</v>
      </c>
      <c r="P2084" s="65">
        <v>1344789.6</v>
      </c>
      <c r="Q2084" s="64">
        <v>4</v>
      </c>
      <c r="R2084" s="9">
        <f t="shared" si="53"/>
        <v>5379158.4000000004</v>
      </c>
      <c r="S2084" s="63">
        <f t="shared" si="53"/>
        <v>16</v>
      </c>
      <c r="T2084" s="64" t="s">
        <v>6781</v>
      </c>
      <c r="U2084" s="64" t="s">
        <v>24</v>
      </c>
      <c r="V2084" s="64" t="s">
        <v>7114</v>
      </c>
      <c r="W2084" s="66"/>
      <c r="X2084" s="66"/>
      <c r="Y2084" s="66"/>
      <c r="Z2084" s="66"/>
      <c r="AA2084" s="66"/>
      <c r="AB2084" s="66"/>
      <c r="AC2084" s="66"/>
      <c r="AD2084" s="66"/>
      <c r="AE2084" s="66"/>
      <c r="AF2084" s="66"/>
      <c r="AG2084" s="66"/>
      <c r="AH2084" s="66"/>
      <c r="AI2084" s="66"/>
      <c r="AJ2084" s="66"/>
      <c r="AK2084" s="66"/>
      <c r="AL2084" s="66"/>
      <c r="AM2084" s="66"/>
      <c r="AN2084" s="66"/>
      <c r="AO2084" s="66"/>
      <c r="AP2084" s="66"/>
      <c r="AQ2084" s="66"/>
      <c r="AR2084" s="66"/>
      <c r="AS2084" s="66"/>
      <c r="AT2084" s="66"/>
      <c r="AU2084" s="66"/>
      <c r="AV2084" s="66"/>
      <c r="AW2084" s="66"/>
      <c r="AX2084" s="66"/>
      <c r="AY2084" s="66"/>
      <c r="AZ2084" s="67"/>
    </row>
    <row r="2085" spans="1:52" s="64" customFormat="1" x14ac:dyDescent="0.2">
      <c r="A2085" s="1">
        <v>2078</v>
      </c>
      <c r="B2085" s="67" t="s">
        <v>7292</v>
      </c>
      <c r="C2085" s="64" t="s">
        <v>7293</v>
      </c>
      <c r="D2085" s="64" t="s">
        <v>7294</v>
      </c>
      <c r="E2085" s="69" t="s">
        <v>7295</v>
      </c>
      <c r="G2085" s="70" t="s">
        <v>17</v>
      </c>
      <c r="H2085" s="65"/>
      <c r="J2085" s="65">
        <v>4497656.625</v>
      </c>
      <c r="K2085" s="64">
        <v>176.27500000000001</v>
      </c>
      <c r="L2085" s="65">
        <v>4497656.625</v>
      </c>
      <c r="M2085" s="64">
        <v>176.27500000000001</v>
      </c>
      <c r="N2085" s="65">
        <v>4497656.625</v>
      </c>
      <c r="O2085" s="64">
        <v>176.27500000000001</v>
      </c>
      <c r="P2085" s="65">
        <v>4497656.625</v>
      </c>
      <c r="Q2085" s="64">
        <v>176.27500000000001</v>
      </c>
      <c r="R2085" s="9">
        <f t="shared" si="53"/>
        <v>17990626.5</v>
      </c>
      <c r="S2085" s="63">
        <f t="shared" si="53"/>
        <v>705.1</v>
      </c>
      <c r="T2085" s="64" t="s">
        <v>6781</v>
      </c>
      <c r="U2085" s="64" t="s">
        <v>23</v>
      </c>
      <c r="V2085" s="64" t="s">
        <v>7296</v>
      </c>
      <c r="W2085" s="66"/>
      <c r="X2085" s="66"/>
      <c r="Y2085" s="66"/>
      <c r="Z2085" s="66"/>
      <c r="AA2085" s="66"/>
      <c r="AB2085" s="66"/>
      <c r="AC2085" s="66"/>
      <c r="AD2085" s="66"/>
      <c r="AE2085" s="66"/>
      <c r="AF2085" s="66"/>
      <c r="AG2085" s="66"/>
      <c r="AH2085" s="66"/>
      <c r="AI2085" s="66"/>
      <c r="AJ2085" s="66"/>
      <c r="AK2085" s="66"/>
      <c r="AL2085" s="66"/>
      <c r="AM2085" s="66"/>
      <c r="AN2085" s="66"/>
      <c r="AO2085" s="66"/>
      <c r="AP2085" s="66"/>
      <c r="AQ2085" s="66"/>
      <c r="AR2085" s="66"/>
      <c r="AS2085" s="66"/>
      <c r="AT2085" s="66"/>
      <c r="AU2085" s="66"/>
      <c r="AV2085" s="66"/>
      <c r="AW2085" s="66"/>
      <c r="AX2085" s="66"/>
      <c r="AY2085" s="66"/>
      <c r="AZ2085" s="67"/>
    </row>
    <row r="2086" spans="1:52" s="64" customFormat="1" x14ac:dyDescent="0.2">
      <c r="A2086" s="1">
        <v>2079</v>
      </c>
      <c r="B2086" s="67" t="s">
        <v>939</v>
      </c>
      <c r="C2086" s="64" t="s">
        <v>7297</v>
      </c>
      <c r="D2086" s="64" t="s">
        <v>7298</v>
      </c>
      <c r="E2086" s="69" t="s">
        <v>7299</v>
      </c>
      <c r="G2086" s="70" t="s">
        <v>169</v>
      </c>
      <c r="H2086" s="65"/>
      <c r="J2086" s="65">
        <v>2385845.2800000003</v>
      </c>
      <c r="K2086" s="64">
        <v>1836</v>
      </c>
      <c r="L2086" s="65">
        <v>2385845.2800000003</v>
      </c>
      <c r="M2086" s="64">
        <v>1836</v>
      </c>
      <c r="N2086" s="65">
        <v>2385845.2800000003</v>
      </c>
      <c r="O2086" s="64">
        <v>1836</v>
      </c>
      <c r="P2086" s="65">
        <v>2385845.2800000003</v>
      </c>
      <c r="Q2086" s="64">
        <v>1836</v>
      </c>
      <c r="R2086" s="9">
        <f t="shared" si="53"/>
        <v>9543381.120000001</v>
      </c>
      <c r="S2086" s="63">
        <f t="shared" si="53"/>
        <v>7344</v>
      </c>
      <c r="T2086" s="64" t="s">
        <v>6781</v>
      </c>
      <c r="U2086" s="64" t="s">
        <v>23</v>
      </c>
      <c r="V2086" s="64" t="s">
        <v>7300</v>
      </c>
      <c r="W2086" s="66"/>
      <c r="X2086" s="66"/>
      <c r="Y2086" s="66"/>
      <c r="Z2086" s="66"/>
      <c r="AA2086" s="66"/>
      <c r="AB2086" s="66"/>
      <c r="AC2086" s="66"/>
      <c r="AD2086" s="66"/>
      <c r="AE2086" s="66"/>
      <c r="AF2086" s="66"/>
      <c r="AG2086" s="66"/>
      <c r="AH2086" s="66"/>
      <c r="AI2086" s="66"/>
      <c r="AJ2086" s="66"/>
      <c r="AK2086" s="66"/>
      <c r="AL2086" s="66"/>
      <c r="AM2086" s="66"/>
      <c r="AN2086" s="66"/>
      <c r="AO2086" s="66"/>
      <c r="AP2086" s="66"/>
      <c r="AQ2086" s="66"/>
      <c r="AR2086" s="66"/>
      <c r="AS2086" s="66"/>
      <c r="AT2086" s="66"/>
      <c r="AU2086" s="66"/>
      <c r="AV2086" s="66"/>
      <c r="AW2086" s="66"/>
      <c r="AX2086" s="66"/>
      <c r="AY2086" s="66"/>
      <c r="AZ2086" s="67"/>
    </row>
    <row r="2087" spans="1:52" s="64" customFormat="1" x14ac:dyDescent="0.2">
      <c r="A2087" s="1">
        <v>2080</v>
      </c>
      <c r="B2087" s="67" t="s">
        <v>193</v>
      </c>
      <c r="C2087" s="64" t="s">
        <v>7301</v>
      </c>
      <c r="D2087" s="64" t="s">
        <v>7302</v>
      </c>
      <c r="E2087" s="69" t="s">
        <v>7303</v>
      </c>
      <c r="G2087" s="70" t="s">
        <v>29</v>
      </c>
      <c r="H2087" s="65"/>
      <c r="J2087" s="65">
        <v>6657292.7750000004</v>
      </c>
      <c r="K2087" s="64">
        <v>65</v>
      </c>
      <c r="L2087" s="65">
        <v>6657292.7750000004</v>
      </c>
      <c r="M2087" s="64">
        <v>65</v>
      </c>
      <c r="N2087" s="65">
        <v>6657292.7750000004</v>
      </c>
      <c r="O2087" s="64">
        <v>65</v>
      </c>
      <c r="P2087" s="65">
        <v>6657292.7750000004</v>
      </c>
      <c r="Q2087" s="64">
        <v>65</v>
      </c>
      <c r="R2087" s="9">
        <f t="shared" si="53"/>
        <v>26629171.100000001</v>
      </c>
      <c r="S2087" s="63">
        <f t="shared" si="53"/>
        <v>260</v>
      </c>
      <c r="T2087" s="64" t="s">
        <v>6781</v>
      </c>
      <c r="U2087" s="64" t="s">
        <v>23</v>
      </c>
      <c r="V2087" s="64" t="s">
        <v>7186</v>
      </c>
      <c r="W2087" s="66"/>
      <c r="X2087" s="66"/>
      <c r="Y2087" s="66"/>
      <c r="Z2087" s="66"/>
      <c r="AA2087" s="66"/>
      <c r="AB2087" s="66"/>
      <c r="AC2087" s="66"/>
      <c r="AD2087" s="66"/>
      <c r="AE2087" s="66"/>
      <c r="AF2087" s="66"/>
      <c r="AG2087" s="66"/>
      <c r="AH2087" s="66"/>
      <c r="AI2087" s="66"/>
      <c r="AJ2087" s="66"/>
      <c r="AK2087" s="66"/>
      <c r="AL2087" s="66"/>
      <c r="AM2087" s="66"/>
      <c r="AN2087" s="66"/>
      <c r="AO2087" s="66"/>
      <c r="AP2087" s="66"/>
      <c r="AQ2087" s="66"/>
      <c r="AR2087" s="66"/>
      <c r="AS2087" s="66"/>
      <c r="AT2087" s="66"/>
      <c r="AU2087" s="66"/>
      <c r="AV2087" s="66"/>
      <c r="AW2087" s="66"/>
      <c r="AX2087" s="66"/>
      <c r="AY2087" s="66"/>
      <c r="AZ2087" s="67"/>
    </row>
    <row r="2088" spans="1:52" s="64" customFormat="1" x14ac:dyDescent="0.2">
      <c r="A2088" s="1">
        <v>2081</v>
      </c>
      <c r="B2088" s="67" t="s">
        <v>7304</v>
      </c>
      <c r="C2088" s="64" t="s">
        <v>7305</v>
      </c>
      <c r="D2088" s="64" t="s">
        <v>7306</v>
      </c>
      <c r="E2088" s="69" t="s">
        <v>7307</v>
      </c>
      <c r="G2088" s="70" t="s">
        <v>169</v>
      </c>
      <c r="H2088" s="65"/>
      <c r="J2088" s="65">
        <v>3262490</v>
      </c>
      <c r="K2088" s="64">
        <v>19</v>
      </c>
      <c r="L2088" s="65">
        <v>3262490</v>
      </c>
      <c r="M2088" s="64">
        <v>19</v>
      </c>
      <c r="N2088" s="65">
        <v>3262490</v>
      </c>
      <c r="O2088" s="64">
        <v>19</v>
      </c>
      <c r="P2088" s="65">
        <v>3262490</v>
      </c>
      <c r="Q2088" s="64">
        <v>19</v>
      </c>
      <c r="R2088" s="9">
        <f t="shared" si="53"/>
        <v>13049960</v>
      </c>
      <c r="S2088" s="63">
        <f t="shared" si="53"/>
        <v>76</v>
      </c>
      <c r="T2088" s="64" t="s">
        <v>6781</v>
      </c>
      <c r="U2088" s="64" t="s">
        <v>24</v>
      </c>
      <c r="V2088" s="64" t="s">
        <v>7308</v>
      </c>
      <c r="W2088" s="66"/>
      <c r="X2088" s="66"/>
      <c r="Y2088" s="66"/>
      <c r="Z2088" s="66"/>
      <c r="AA2088" s="66"/>
      <c r="AB2088" s="66"/>
      <c r="AC2088" s="66"/>
      <c r="AD2088" s="66"/>
      <c r="AE2088" s="66"/>
      <c r="AF2088" s="66"/>
      <c r="AG2088" s="66"/>
      <c r="AH2088" s="66"/>
      <c r="AI2088" s="66"/>
      <c r="AJ2088" s="66"/>
      <c r="AK2088" s="66"/>
      <c r="AL2088" s="66"/>
      <c r="AM2088" s="66"/>
      <c r="AN2088" s="66"/>
      <c r="AO2088" s="66"/>
      <c r="AP2088" s="66"/>
      <c r="AQ2088" s="66"/>
      <c r="AR2088" s="66"/>
      <c r="AS2088" s="66"/>
      <c r="AT2088" s="66"/>
      <c r="AU2088" s="66"/>
      <c r="AV2088" s="66"/>
      <c r="AW2088" s="66"/>
      <c r="AX2088" s="66"/>
      <c r="AY2088" s="66"/>
      <c r="AZ2088" s="67"/>
    </row>
    <row r="2089" spans="1:52" s="64" customFormat="1" x14ac:dyDescent="0.2">
      <c r="A2089" s="1">
        <v>2082</v>
      </c>
      <c r="B2089" s="67" t="s">
        <v>151</v>
      </c>
      <c r="C2089" s="64" t="s">
        <v>3143</v>
      </c>
      <c r="D2089" s="64" t="s">
        <v>2926</v>
      </c>
      <c r="E2089" s="69" t="s">
        <v>7309</v>
      </c>
      <c r="G2089" s="70" t="s">
        <v>169</v>
      </c>
      <c r="H2089" s="65"/>
      <c r="J2089" s="65">
        <v>5009064.4800000004</v>
      </c>
      <c r="K2089" s="64">
        <v>504</v>
      </c>
      <c r="L2089" s="65">
        <v>5009064.4800000004</v>
      </c>
      <c r="M2089" s="64">
        <v>504</v>
      </c>
      <c r="N2089" s="65">
        <v>5009064.4800000004</v>
      </c>
      <c r="O2089" s="64">
        <v>504</v>
      </c>
      <c r="P2089" s="65">
        <v>5009064.4800000004</v>
      </c>
      <c r="Q2089" s="64">
        <v>504</v>
      </c>
      <c r="R2089" s="9">
        <f t="shared" si="53"/>
        <v>20036257.920000002</v>
      </c>
      <c r="S2089" s="63">
        <f t="shared" si="53"/>
        <v>2016</v>
      </c>
      <c r="T2089" s="64" t="s">
        <v>6781</v>
      </c>
      <c r="U2089" s="64" t="s">
        <v>24</v>
      </c>
      <c r="V2089" s="64" t="s">
        <v>7310</v>
      </c>
      <c r="W2089" s="66"/>
      <c r="X2089" s="66"/>
      <c r="Y2089" s="66"/>
      <c r="Z2089" s="66"/>
      <c r="AA2089" s="66"/>
      <c r="AB2089" s="66"/>
      <c r="AC2089" s="66"/>
      <c r="AD2089" s="66"/>
      <c r="AE2089" s="66"/>
      <c r="AF2089" s="66"/>
      <c r="AG2089" s="66"/>
      <c r="AH2089" s="66"/>
      <c r="AI2089" s="66"/>
      <c r="AJ2089" s="66"/>
      <c r="AK2089" s="66"/>
      <c r="AL2089" s="66"/>
      <c r="AM2089" s="66"/>
      <c r="AN2089" s="66"/>
      <c r="AO2089" s="66"/>
      <c r="AP2089" s="66"/>
      <c r="AQ2089" s="66"/>
      <c r="AR2089" s="66"/>
      <c r="AS2089" s="66"/>
      <c r="AT2089" s="66"/>
      <c r="AU2089" s="66"/>
      <c r="AV2089" s="66"/>
      <c r="AW2089" s="66"/>
      <c r="AX2089" s="66"/>
      <c r="AY2089" s="66"/>
      <c r="AZ2089" s="67"/>
    </row>
    <row r="2090" spans="1:52" s="64" customFormat="1" ht="205.5" customHeight="1" x14ac:dyDescent="0.2">
      <c r="A2090" s="1">
        <v>2083</v>
      </c>
      <c r="B2090" s="67" t="s">
        <v>425</v>
      </c>
      <c r="C2090" s="64" t="s">
        <v>7311</v>
      </c>
      <c r="D2090" s="64" t="s">
        <v>7312</v>
      </c>
      <c r="E2090" s="69" t="s">
        <v>7313</v>
      </c>
      <c r="G2090" s="70" t="s">
        <v>117</v>
      </c>
      <c r="H2090" s="65"/>
      <c r="J2090" s="65">
        <v>4339285.7427692311</v>
      </c>
      <c r="K2090" s="64">
        <v>9</v>
      </c>
      <c r="L2090" s="65">
        <v>4339285.7427692311</v>
      </c>
      <c r="M2090" s="64">
        <v>9</v>
      </c>
      <c r="N2090" s="65">
        <v>4339285.7427692311</v>
      </c>
      <c r="O2090" s="64">
        <v>9</v>
      </c>
      <c r="P2090" s="65">
        <v>4339285.7427692311</v>
      </c>
      <c r="Q2090" s="64">
        <v>9</v>
      </c>
      <c r="R2090" s="9">
        <f t="shared" si="53"/>
        <v>17357142.971076924</v>
      </c>
      <c r="S2090" s="63">
        <f t="shared" si="53"/>
        <v>36</v>
      </c>
      <c r="T2090" s="64" t="s">
        <v>6781</v>
      </c>
      <c r="U2090" s="64" t="s">
        <v>24</v>
      </c>
      <c r="V2090" s="64" t="s">
        <v>7277</v>
      </c>
      <c r="W2090" s="66"/>
      <c r="X2090" s="66"/>
      <c r="Y2090" s="66"/>
      <c r="Z2090" s="66"/>
      <c r="AA2090" s="66"/>
      <c r="AB2090" s="66"/>
      <c r="AC2090" s="66"/>
      <c r="AD2090" s="66"/>
      <c r="AE2090" s="66"/>
      <c r="AF2090" s="66"/>
      <c r="AG2090" s="66"/>
      <c r="AH2090" s="66"/>
      <c r="AI2090" s="66"/>
      <c r="AJ2090" s="66"/>
      <c r="AK2090" s="66"/>
      <c r="AL2090" s="66"/>
      <c r="AM2090" s="66"/>
      <c r="AN2090" s="66"/>
      <c r="AO2090" s="66"/>
      <c r="AP2090" s="66"/>
      <c r="AQ2090" s="66"/>
      <c r="AR2090" s="66"/>
      <c r="AS2090" s="66"/>
      <c r="AT2090" s="66"/>
      <c r="AU2090" s="66"/>
      <c r="AV2090" s="66"/>
      <c r="AW2090" s="66"/>
      <c r="AX2090" s="66"/>
      <c r="AY2090" s="66"/>
      <c r="AZ2090" s="67"/>
    </row>
    <row r="2091" spans="1:52" s="64" customFormat="1" x14ac:dyDescent="0.2">
      <c r="A2091" s="1">
        <v>2084</v>
      </c>
      <c r="B2091" s="67" t="s">
        <v>7314</v>
      </c>
      <c r="C2091" s="64" t="s">
        <v>7315</v>
      </c>
      <c r="D2091" s="64" t="s">
        <v>7148</v>
      </c>
      <c r="E2091" s="69" t="s">
        <v>7316</v>
      </c>
      <c r="G2091" s="70" t="s">
        <v>169</v>
      </c>
      <c r="H2091" s="65"/>
      <c r="J2091" s="65">
        <v>6172359.6600000001</v>
      </c>
      <c r="K2091" s="64">
        <v>3</v>
      </c>
      <c r="L2091" s="65">
        <v>6172359.6600000001</v>
      </c>
      <c r="M2091" s="64">
        <v>3</v>
      </c>
      <c r="N2091" s="65">
        <v>6172359.6600000001</v>
      </c>
      <c r="O2091" s="64">
        <v>3</v>
      </c>
      <c r="P2091" s="65">
        <v>6172359.6600000001</v>
      </c>
      <c r="Q2091" s="64">
        <v>3</v>
      </c>
      <c r="R2091" s="9">
        <f t="shared" si="53"/>
        <v>24689438.640000001</v>
      </c>
      <c r="S2091" s="63">
        <f t="shared" si="53"/>
        <v>12</v>
      </c>
      <c r="T2091" s="64" t="s">
        <v>6781</v>
      </c>
      <c r="U2091" s="64" t="s">
        <v>19</v>
      </c>
      <c r="V2091" s="64" t="s">
        <v>7317</v>
      </c>
      <c r="W2091" s="66"/>
      <c r="X2091" s="66"/>
      <c r="Y2091" s="66"/>
      <c r="Z2091" s="66"/>
      <c r="AA2091" s="66"/>
      <c r="AB2091" s="66"/>
      <c r="AC2091" s="66"/>
      <c r="AD2091" s="66"/>
      <c r="AE2091" s="66"/>
      <c r="AF2091" s="66"/>
      <c r="AG2091" s="66"/>
      <c r="AH2091" s="66"/>
      <c r="AI2091" s="66"/>
      <c r="AJ2091" s="66"/>
      <c r="AK2091" s="66"/>
      <c r="AL2091" s="66"/>
      <c r="AM2091" s="66"/>
      <c r="AN2091" s="66"/>
      <c r="AO2091" s="66"/>
      <c r="AP2091" s="66"/>
      <c r="AQ2091" s="66"/>
      <c r="AR2091" s="66"/>
      <c r="AS2091" s="66"/>
      <c r="AT2091" s="66"/>
      <c r="AU2091" s="66"/>
      <c r="AV2091" s="66"/>
      <c r="AW2091" s="66"/>
      <c r="AX2091" s="66"/>
      <c r="AY2091" s="66"/>
      <c r="AZ2091" s="67"/>
    </row>
    <row r="2092" spans="1:52" s="64" customFormat="1" x14ac:dyDescent="0.2">
      <c r="A2092" s="1">
        <v>2085</v>
      </c>
      <c r="B2092" s="67" t="s">
        <v>7314</v>
      </c>
      <c r="C2092" s="64" t="s">
        <v>7315</v>
      </c>
      <c r="D2092" s="64" t="s">
        <v>7148</v>
      </c>
      <c r="E2092" s="69" t="s">
        <v>7318</v>
      </c>
      <c r="G2092" s="70" t="s">
        <v>169</v>
      </c>
      <c r="H2092" s="65"/>
      <c r="J2092" s="65">
        <v>8679967.5600000005</v>
      </c>
      <c r="K2092" s="64">
        <v>6</v>
      </c>
      <c r="L2092" s="65">
        <v>8679967.5600000005</v>
      </c>
      <c r="M2092" s="64">
        <v>6</v>
      </c>
      <c r="N2092" s="65">
        <v>8679967.5600000005</v>
      </c>
      <c r="O2092" s="64">
        <v>6</v>
      </c>
      <c r="P2092" s="65">
        <v>8679967.5600000005</v>
      </c>
      <c r="Q2092" s="64">
        <v>6</v>
      </c>
      <c r="R2092" s="9">
        <f t="shared" si="53"/>
        <v>34719870.240000002</v>
      </c>
      <c r="S2092" s="63">
        <f t="shared" si="53"/>
        <v>24</v>
      </c>
      <c r="T2092" s="64" t="s">
        <v>6781</v>
      </c>
      <c r="U2092" s="64" t="s">
        <v>19</v>
      </c>
      <c r="V2092" s="64" t="s">
        <v>7317</v>
      </c>
      <c r="W2092" s="66"/>
      <c r="X2092" s="66"/>
      <c r="Y2092" s="66"/>
      <c r="Z2092" s="66"/>
      <c r="AA2092" s="66"/>
      <c r="AB2092" s="66"/>
      <c r="AC2092" s="66"/>
      <c r="AD2092" s="66"/>
      <c r="AE2092" s="66"/>
      <c r="AF2092" s="66"/>
      <c r="AG2092" s="66"/>
      <c r="AH2092" s="66"/>
      <c r="AI2092" s="66"/>
      <c r="AJ2092" s="66"/>
      <c r="AK2092" s="66"/>
      <c r="AL2092" s="66"/>
      <c r="AM2092" s="66"/>
      <c r="AN2092" s="66"/>
      <c r="AO2092" s="66"/>
      <c r="AP2092" s="66"/>
      <c r="AQ2092" s="66"/>
      <c r="AR2092" s="66"/>
      <c r="AS2092" s="66"/>
      <c r="AT2092" s="66"/>
      <c r="AU2092" s="66"/>
      <c r="AV2092" s="66"/>
      <c r="AW2092" s="66"/>
      <c r="AX2092" s="66"/>
      <c r="AY2092" s="66"/>
      <c r="AZ2092" s="67"/>
    </row>
    <row r="2093" spans="1:52" s="64" customFormat="1" x14ac:dyDescent="0.2">
      <c r="A2093" s="1">
        <v>2086</v>
      </c>
      <c r="B2093" s="67" t="s">
        <v>7314</v>
      </c>
      <c r="C2093" s="64" t="s">
        <v>7315</v>
      </c>
      <c r="D2093" s="64" t="s">
        <v>7148</v>
      </c>
      <c r="E2093" s="69" t="s">
        <v>7319</v>
      </c>
      <c r="G2093" s="70" t="s">
        <v>169</v>
      </c>
      <c r="H2093" s="65"/>
      <c r="J2093" s="65">
        <v>3903600.33</v>
      </c>
      <c r="K2093" s="64">
        <v>3</v>
      </c>
      <c r="L2093" s="65">
        <v>3903600.33</v>
      </c>
      <c r="M2093" s="64">
        <v>3</v>
      </c>
      <c r="N2093" s="65">
        <v>3903600.33</v>
      </c>
      <c r="O2093" s="64">
        <v>3</v>
      </c>
      <c r="P2093" s="65">
        <v>3903600.33</v>
      </c>
      <c r="Q2093" s="64">
        <v>3</v>
      </c>
      <c r="R2093" s="9">
        <f t="shared" si="53"/>
        <v>15614401.32</v>
      </c>
      <c r="S2093" s="63">
        <f t="shared" si="53"/>
        <v>12</v>
      </c>
      <c r="T2093" s="64" t="s">
        <v>6781</v>
      </c>
      <c r="U2093" s="64" t="s">
        <v>19</v>
      </c>
      <c r="V2093" s="64" t="s">
        <v>7317</v>
      </c>
      <c r="W2093" s="66"/>
      <c r="X2093" s="66"/>
      <c r="Y2093" s="66"/>
      <c r="Z2093" s="66"/>
      <c r="AA2093" s="66"/>
      <c r="AB2093" s="66"/>
      <c r="AC2093" s="66"/>
      <c r="AD2093" s="66"/>
      <c r="AE2093" s="66"/>
      <c r="AF2093" s="66"/>
      <c r="AG2093" s="66"/>
      <c r="AH2093" s="66"/>
      <c r="AI2093" s="66"/>
      <c r="AJ2093" s="66"/>
      <c r="AK2093" s="66"/>
      <c r="AL2093" s="66"/>
      <c r="AM2093" s="66"/>
      <c r="AN2093" s="66"/>
      <c r="AO2093" s="66"/>
      <c r="AP2093" s="66"/>
      <c r="AQ2093" s="66"/>
      <c r="AR2093" s="66"/>
      <c r="AS2093" s="66"/>
      <c r="AT2093" s="66"/>
      <c r="AU2093" s="66"/>
      <c r="AV2093" s="66"/>
      <c r="AW2093" s="66"/>
      <c r="AX2093" s="66"/>
      <c r="AY2093" s="66"/>
      <c r="AZ2093" s="67"/>
    </row>
    <row r="2094" spans="1:52" s="64" customFormat="1" x14ac:dyDescent="0.2">
      <c r="A2094" s="1">
        <v>2087</v>
      </c>
      <c r="B2094" s="67" t="s">
        <v>7314</v>
      </c>
      <c r="C2094" s="64" t="s">
        <v>7315</v>
      </c>
      <c r="D2094" s="64" t="s">
        <v>7148</v>
      </c>
      <c r="E2094" s="69" t="s">
        <v>7320</v>
      </c>
      <c r="G2094" s="70" t="s">
        <v>169</v>
      </c>
      <c r="H2094" s="251"/>
      <c r="J2094" s="65">
        <v>5519823</v>
      </c>
      <c r="K2094" s="64">
        <v>3</v>
      </c>
      <c r="L2094" s="65">
        <v>5519823</v>
      </c>
      <c r="M2094" s="64">
        <v>3</v>
      </c>
      <c r="N2094" s="65">
        <v>5519823</v>
      </c>
      <c r="O2094" s="64">
        <v>3</v>
      </c>
      <c r="P2094" s="65">
        <v>5519823</v>
      </c>
      <c r="Q2094" s="64">
        <v>3</v>
      </c>
      <c r="R2094" s="9">
        <f t="shared" si="53"/>
        <v>22079292</v>
      </c>
      <c r="S2094" s="63">
        <f t="shared" si="53"/>
        <v>12</v>
      </c>
      <c r="T2094" s="64" t="s">
        <v>6781</v>
      </c>
      <c r="U2094" s="64" t="s">
        <v>19</v>
      </c>
      <c r="V2094" s="64" t="s">
        <v>7317</v>
      </c>
      <c r="W2094" s="66"/>
      <c r="X2094" s="66"/>
      <c r="Y2094" s="66"/>
      <c r="Z2094" s="66"/>
      <c r="AA2094" s="66"/>
      <c r="AB2094" s="66"/>
      <c r="AC2094" s="66"/>
      <c r="AD2094" s="66"/>
      <c r="AE2094" s="66"/>
      <c r="AF2094" s="66"/>
      <c r="AG2094" s="66"/>
      <c r="AH2094" s="66"/>
      <c r="AI2094" s="66"/>
      <c r="AJ2094" s="66"/>
      <c r="AK2094" s="66"/>
      <c r="AL2094" s="66"/>
      <c r="AM2094" s="66"/>
      <c r="AN2094" s="66"/>
      <c r="AO2094" s="66"/>
      <c r="AP2094" s="66"/>
      <c r="AQ2094" s="66"/>
      <c r="AR2094" s="66"/>
      <c r="AS2094" s="66"/>
      <c r="AT2094" s="66"/>
      <c r="AU2094" s="66"/>
      <c r="AV2094" s="66"/>
      <c r="AW2094" s="66"/>
      <c r="AX2094" s="66"/>
      <c r="AY2094" s="66"/>
      <c r="AZ2094" s="67"/>
    </row>
    <row r="2095" spans="1:52" s="64" customFormat="1" x14ac:dyDescent="0.2">
      <c r="A2095" s="1">
        <v>2088</v>
      </c>
      <c r="B2095" s="67" t="s">
        <v>7314</v>
      </c>
      <c r="C2095" s="64" t="s">
        <v>7315</v>
      </c>
      <c r="D2095" s="64" t="s">
        <v>7148</v>
      </c>
      <c r="E2095" s="69" t="s">
        <v>7321</v>
      </c>
      <c r="G2095" s="70" t="s">
        <v>169</v>
      </c>
      <c r="H2095" s="65"/>
      <c r="J2095" s="65">
        <v>1938307.44</v>
      </c>
      <c r="K2095" s="64">
        <v>8</v>
      </c>
      <c r="L2095" s="65">
        <v>1938307.44</v>
      </c>
      <c r="M2095" s="64">
        <v>8</v>
      </c>
      <c r="N2095" s="65">
        <v>1938307.44</v>
      </c>
      <c r="O2095" s="64">
        <v>8</v>
      </c>
      <c r="P2095" s="65">
        <v>1938307.44</v>
      </c>
      <c r="Q2095" s="64">
        <v>8</v>
      </c>
      <c r="R2095" s="9">
        <f t="shared" si="53"/>
        <v>7753229.7599999998</v>
      </c>
      <c r="S2095" s="63">
        <f t="shared" si="53"/>
        <v>32</v>
      </c>
      <c r="T2095" s="64" t="s">
        <v>6781</v>
      </c>
      <c r="U2095" s="64" t="s">
        <v>19</v>
      </c>
      <c r="V2095" s="64" t="s">
        <v>7317</v>
      </c>
      <c r="W2095" s="66"/>
      <c r="X2095" s="66"/>
      <c r="Y2095" s="66"/>
      <c r="Z2095" s="66"/>
      <c r="AA2095" s="66"/>
      <c r="AB2095" s="66"/>
      <c r="AC2095" s="66"/>
      <c r="AD2095" s="66"/>
      <c r="AE2095" s="66"/>
      <c r="AF2095" s="66"/>
      <c r="AG2095" s="66"/>
      <c r="AH2095" s="66"/>
      <c r="AI2095" s="66"/>
      <c r="AJ2095" s="66"/>
      <c r="AK2095" s="66"/>
      <c r="AL2095" s="66"/>
      <c r="AM2095" s="66"/>
      <c r="AN2095" s="66"/>
      <c r="AO2095" s="66"/>
      <c r="AP2095" s="66"/>
      <c r="AQ2095" s="66"/>
      <c r="AR2095" s="66"/>
      <c r="AS2095" s="66"/>
      <c r="AT2095" s="66"/>
      <c r="AU2095" s="66"/>
      <c r="AV2095" s="66"/>
      <c r="AW2095" s="66"/>
      <c r="AX2095" s="66"/>
      <c r="AY2095" s="66"/>
      <c r="AZ2095" s="67"/>
    </row>
    <row r="2096" spans="1:52" s="64" customFormat="1" x14ac:dyDescent="0.2">
      <c r="A2096" s="1">
        <v>2089</v>
      </c>
      <c r="B2096" s="67" t="s">
        <v>7314</v>
      </c>
      <c r="C2096" s="64" t="s">
        <v>7315</v>
      </c>
      <c r="D2096" s="64" t="s">
        <v>7148</v>
      </c>
      <c r="E2096" s="69" t="s">
        <v>7322</v>
      </c>
      <c r="G2096" s="70" t="s">
        <v>169</v>
      </c>
      <c r="H2096" s="65"/>
      <c r="J2096" s="65">
        <v>3155355</v>
      </c>
      <c r="K2096" s="64">
        <v>7</v>
      </c>
      <c r="L2096" s="65">
        <v>3155355</v>
      </c>
      <c r="M2096" s="64">
        <v>7</v>
      </c>
      <c r="N2096" s="65">
        <v>3155355</v>
      </c>
      <c r="O2096" s="64">
        <v>7</v>
      </c>
      <c r="P2096" s="65">
        <v>3155355</v>
      </c>
      <c r="Q2096" s="64">
        <v>7</v>
      </c>
      <c r="R2096" s="9">
        <f t="shared" si="53"/>
        <v>12621420</v>
      </c>
      <c r="S2096" s="63">
        <f t="shared" si="53"/>
        <v>28</v>
      </c>
      <c r="T2096" s="64" t="s">
        <v>6781</v>
      </c>
      <c r="U2096" s="64" t="s">
        <v>19</v>
      </c>
      <c r="V2096" s="64" t="s">
        <v>7317</v>
      </c>
      <c r="W2096" s="66"/>
      <c r="X2096" s="66"/>
      <c r="Y2096" s="66"/>
      <c r="Z2096" s="66"/>
      <c r="AA2096" s="66"/>
      <c r="AB2096" s="66"/>
      <c r="AC2096" s="66"/>
      <c r="AD2096" s="66"/>
      <c r="AE2096" s="66"/>
      <c r="AF2096" s="66"/>
      <c r="AG2096" s="66"/>
      <c r="AH2096" s="66"/>
      <c r="AI2096" s="66"/>
      <c r="AJ2096" s="66"/>
      <c r="AK2096" s="66"/>
      <c r="AL2096" s="66"/>
      <c r="AM2096" s="66"/>
      <c r="AN2096" s="66"/>
      <c r="AO2096" s="66"/>
      <c r="AP2096" s="66"/>
      <c r="AQ2096" s="66"/>
      <c r="AR2096" s="66"/>
      <c r="AS2096" s="66"/>
      <c r="AT2096" s="66"/>
      <c r="AU2096" s="66"/>
      <c r="AV2096" s="66"/>
      <c r="AW2096" s="66"/>
      <c r="AX2096" s="66"/>
      <c r="AY2096" s="66"/>
      <c r="AZ2096" s="67"/>
    </row>
    <row r="2097" spans="1:52" s="64" customFormat="1" x14ac:dyDescent="0.2">
      <c r="A2097" s="1">
        <v>2090</v>
      </c>
      <c r="B2097" s="67" t="s">
        <v>7314</v>
      </c>
      <c r="C2097" s="64" t="s">
        <v>7315</v>
      </c>
      <c r="D2097" s="64" t="s">
        <v>7148</v>
      </c>
      <c r="E2097" s="69" t="s">
        <v>7323</v>
      </c>
      <c r="G2097" s="70" t="s">
        <v>169</v>
      </c>
      <c r="H2097" s="251"/>
      <c r="J2097" s="65">
        <v>4831494.1500000004</v>
      </c>
      <c r="K2097" s="64">
        <v>5</v>
      </c>
      <c r="L2097" s="65">
        <v>4831494.1500000004</v>
      </c>
      <c r="M2097" s="64">
        <v>5</v>
      </c>
      <c r="N2097" s="65">
        <v>4831494.1500000004</v>
      </c>
      <c r="O2097" s="64">
        <v>5</v>
      </c>
      <c r="P2097" s="65">
        <v>4831494.1500000004</v>
      </c>
      <c r="Q2097" s="64">
        <v>5</v>
      </c>
      <c r="R2097" s="9">
        <f t="shared" ref="R2097:S2129" si="54">H2097+J2097+L2097+N2097+P2097</f>
        <v>19325976.600000001</v>
      </c>
      <c r="S2097" s="63">
        <f t="shared" si="54"/>
        <v>20</v>
      </c>
      <c r="T2097" s="64" t="s">
        <v>6781</v>
      </c>
      <c r="U2097" s="64" t="s">
        <v>19</v>
      </c>
      <c r="V2097" s="64" t="s">
        <v>7317</v>
      </c>
      <c r="W2097" s="66"/>
      <c r="X2097" s="66"/>
      <c r="Y2097" s="66"/>
      <c r="Z2097" s="66"/>
      <c r="AA2097" s="66"/>
      <c r="AB2097" s="66"/>
      <c r="AC2097" s="66"/>
      <c r="AD2097" s="66"/>
      <c r="AE2097" s="66"/>
      <c r="AF2097" s="66"/>
      <c r="AG2097" s="66"/>
      <c r="AH2097" s="66"/>
      <c r="AI2097" s="66"/>
      <c r="AJ2097" s="66"/>
      <c r="AK2097" s="66"/>
      <c r="AL2097" s="66"/>
      <c r="AM2097" s="66"/>
      <c r="AN2097" s="66"/>
      <c r="AO2097" s="66"/>
      <c r="AP2097" s="66"/>
      <c r="AQ2097" s="66"/>
      <c r="AR2097" s="66"/>
      <c r="AS2097" s="66"/>
      <c r="AT2097" s="66"/>
      <c r="AU2097" s="66"/>
      <c r="AV2097" s="66"/>
      <c r="AW2097" s="66"/>
      <c r="AX2097" s="66"/>
      <c r="AY2097" s="66"/>
      <c r="AZ2097" s="67"/>
    </row>
    <row r="2098" spans="1:52" s="64" customFormat="1" x14ac:dyDescent="0.2">
      <c r="A2098" s="1">
        <v>2091</v>
      </c>
      <c r="B2098" s="67" t="s">
        <v>7314</v>
      </c>
      <c r="C2098" s="64" t="s">
        <v>7315</v>
      </c>
      <c r="D2098" s="64" t="s">
        <v>7148</v>
      </c>
      <c r="E2098" s="69" t="s">
        <v>7324</v>
      </c>
      <c r="G2098" s="70" t="s">
        <v>169</v>
      </c>
      <c r="H2098" s="65"/>
      <c r="J2098" s="65">
        <v>1771957.0999999999</v>
      </c>
      <c r="K2098" s="64">
        <v>5</v>
      </c>
      <c r="L2098" s="65">
        <v>1771957.0999999999</v>
      </c>
      <c r="M2098" s="64">
        <v>5</v>
      </c>
      <c r="N2098" s="65">
        <v>1771957.0999999999</v>
      </c>
      <c r="O2098" s="64">
        <v>5</v>
      </c>
      <c r="P2098" s="65">
        <v>1771957.0999999999</v>
      </c>
      <c r="Q2098" s="64">
        <v>5</v>
      </c>
      <c r="R2098" s="9">
        <f t="shared" si="54"/>
        <v>7087828.3999999994</v>
      </c>
      <c r="S2098" s="63">
        <f t="shared" si="54"/>
        <v>20</v>
      </c>
      <c r="T2098" s="64" t="s">
        <v>6781</v>
      </c>
      <c r="U2098" s="64" t="s">
        <v>19</v>
      </c>
      <c r="V2098" s="64" t="s">
        <v>7317</v>
      </c>
      <c r="W2098" s="66"/>
      <c r="X2098" s="66"/>
      <c r="Y2098" s="66"/>
      <c r="Z2098" s="66"/>
      <c r="AA2098" s="66"/>
      <c r="AB2098" s="66"/>
      <c r="AC2098" s="66"/>
      <c r="AD2098" s="66"/>
      <c r="AE2098" s="66"/>
      <c r="AF2098" s="66"/>
      <c r="AG2098" s="66"/>
      <c r="AH2098" s="66"/>
      <c r="AI2098" s="66"/>
      <c r="AJ2098" s="66"/>
      <c r="AK2098" s="66"/>
      <c r="AL2098" s="66"/>
      <c r="AM2098" s="66"/>
      <c r="AN2098" s="66"/>
      <c r="AO2098" s="66"/>
      <c r="AP2098" s="66"/>
      <c r="AQ2098" s="66"/>
      <c r="AR2098" s="66"/>
      <c r="AS2098" s="66"/>
      <c r="AT2098" s="66"/>
      <c r="AU2098" s="66"/>
      <c r="AV2098" s="66"/>
      <c r="AW2098" s="66"/>
      <c r="AX2098" s="66"/>
      <c r="AY2098" s="66"/>
      <c r="AZ2098" s="67"/>
    </row>
    <row r="2099" spans="1:52" s="64" customFormat="1" x14ac:dyDescent="0.2">
      <c r="A2099" s="1">
        <v>2092</v>
      </c>
      <c r="B2099" s="67" t="s">
        <v>7314</v>
      </c>
      <c r="C2099" s="64" t="s">
        <v>7315</v>
      </c>
      <c r="D2099" s="64" t="s">
        <v>7148</v>
      </c>
      <c r="E2099" s="69" t="s">
        <v>7325</v>
      </c>
      <c r="G2099" s="70" t="s">
        <v>169</v>
      </c>
      <c r="H2099" s="65"/>
      <c r="J2099" s="65">
        <v>987290.72000000009</v>
      </c>
      <c r="K2099" s="64">
        <v>8</v>
      </c>
      <c r="L2099" s="65">
        <v>987290.72000000009</v>
      </c>
      <c r="M2099" s="64">
        <v>8</v>
      </c>
      <c r="N2099" s="65">
        <v>987290.72000000009</v>
      </c>
      <c r="O2099" s="64">
        <v>8</v>
      </c>
      <c r="P2099" s="65">
        <v>987290.72000000009</v>
      </c>
      <c r="Q2099" s="64">
        <v>8</v>
      </c>
      <c r="R2099" s="9">
        <f t="shared" si="54"/>
        <v>3949162.8800000004</v>
      </c>
      <c r="S2099" s="63">
        <f t="shared" si="54"/>
        <v>32</v>
      </c>
      <c r="T2099" s="64" t="s">
        <v>6781</v>
      </c>
      <c r="U2099" s="64" t="s">
        <v>19</v>
      </c>
      <c r="V2099" s="64" t="s">
        <v>7317</v>
      </c>
      <c r="W2099" s="66"/>
      <c r="X2099" s="66"/>
      <c r="Y2099" s="66"/>
      <c r="Z2099" s="66"/>
      <c r="AA2099" s="66"/>
      <c r="AB2099" s="66"/>
      <c r="AC2099" s="66"/>
      <c r="AD2099" s="66"/>
      <c r="AE2099" s="66"/>
      <c r="AF2099" s="66"/>
      <c r="AG2099" s="66"/>
      <c r="AH2099" s="66"/>
      <c r="AI2099" s="66"/>
      <c r="AJ2099" s="66"/>
      <c r="AK2099" s="66"/>
      <c r="AL2099" s="66"/>
      <c r="AM2099" s="66"/>
      <c r="AN2099" s="66"/>
      <c r="AO2099" s="66"/>
      <c r="AP2099" s="66"/>
      <c r="AQ2099" s="66"/>
      <c r="AR2099" s="66"/>
      <c r="AS2099" s="66"/>
      <c r="AT2099" s="66"/>
      <c r="AU2099" s="66"/>
      <c r="AV2099" s="66"/>
      <c r="AW2099" s="66"/>
      <c r="AX2099" s="66"/>
      <c r="AY2099" s="66"/>
      <c r="AZ2099" s="67"/>
    </row>
    <row r="2100" spans="1:52" s="64" customFormat="1" x14ac:dyDescent="0.2">
      <c r="A2100" s="1">
        <v>2093</v>
      </c>
      <c r="B2100" s="67" t="s">
        <v>93</v>
      </c>
      <c r="C2100" s="64" t="s">
        <v>7326</v>
      </c>
      <c r="D2100" s="64" t="s">
        <v>7327</v>
      </c>
      <c r="E2100" s="69" t="s">
        <v>7328</v>
      </c>
      <c r="G2100" s="70" t="s">
        <v>117</v>
      </c>
      <c r="H2100" s="65"/>
      <c r="J2100" s="65">
        <v>3923877.0492045218</v>
      </c>
      <c r="K2100" s="64">
        <v>6.5307500000000003</v>
      </c>
      <c r="L2100" s="65">
        <v>3923877.0492045218</v>
      </c>
      <c r="M2100" s="64">
        <v>6.5307500000000003</v>
      </c>
      <c r="N2100" s="65">
        <v>3923877.0492045218</v>
      </c>
      <c r="O2100" s="64">
        <v>6.5307500000000003</v>
      </c>
      <c r="P2100" s="65">
        <v>3923877.0492045218</v>
      </c>
      <c r="Q2100" s="64">
        <v>6.5307500000000003</v>
      </c>
      <c r="R2100" s="9">
        <f t="shared" si="54"/>
        <v>15695508.196818087</v>
      </c>
      <c r="S2100" s="63">
        <f t="shared" si="54"/>
        <v>26.123000000000001</v>
      </c>
      <c r="T2100" s="64" t="s">
        <v>6781</v>
      </c>
      <c r="U2100" s="64" t="s">
        <v>24</v>
      </c>
      <c r="V2100" s="64" t="s">
        <v>7329</v>
      </c>
      <c r="W2100" s="66"/>
      <c r="X2100" s="66"/>
      <c r="Y2100" s="66"/>
      <c r="Z2100" s="66"/>
      <c r="AA2100" s="66"/>
      <c r="AB2100" s="66"/>
      <c r="AC2100" s="66"/>
      <c r="AD2100" s="66"/>
      <c r="AE2100" s="66"/>
      <c r="AF2100" s="66"/>
      <c r="AG2100" s="66"/>
      <c r="AH2100" s="66"/>
      <c r="AI2100" s="66"/>
      <c r="AJ2100" s="66"/>
      <c r="AK2100" s="66"/>
      <c r="AL2100" s="66"/>
      <c r="AM2100" s="66"/>
      <c r="AN2100" s="66"/>
      <c r="AO2100" s="66"/>
      <c r="AP2100" s="66"/>
      <c r="AQ2100" s="66"/>
      <c r="AR2100" s="66"/>
      <c r="AS2100" s="66"/>
      <c r="AT2100" s="66"/>
      <c r="AU2100" s="66"/>
      <c r="AV2100" s="66"/>
      <c r="AW2100" s="66"/>
      <c r="AX2100" s="66"/>
      <c r="AY2100" s="66"/>
      <c r="AZ2100" s="67"/>
    </row>
    <row r="2101" spans="1:52" s="64" customFormat="1" x14ac:dyDescent="0.2">
      <c r="A2101" s="1">
        <v>2094</v>
      </c>
      <c r="B2101" s="67" t="s">
        <v>7330</v>
      </c>
      <c r="C2101" s="64" t="s">
        <v>7331</v>
      </c>
      <c r="D2101" s="64" t="s">
        <v>7332</v>
      </c>
      <c r="E2101" s="64" t="s">
        <v>7333</v>
      </c>
      <c r="G2101" s="64" t="s">
        <v>169</v>
      </c>
      <c r="H2101" s="65"/>
      <c r="J2101" s="65">
        <v>2091123.1600000001</v>
      </c>
      <c r="K2101" s="64">
        <v>28</v>
      </c>
      <c r="L2101" s="65">
        <v>2091123.1600000001</v>
      </c>
      <c r="M2101" s="64">
        <v>28</v>
      </c>
      <c r="N2101" s="65">
        <v>2091123.1600000001</v>
      </c>
      <c r="O2101" s="64">
        <v>28</v>
      </c>
      <c r="P2101" s="65">
        <v>2091123.1600000001</v>
      </c>
      <c r="Q2101" s="64">
        <v>28</v>
      </c>
      <c r="R2101" s="9">
        <f t="shared" si="54"/>
        <v>8364492.6400000006</v>
      </c>
      <c r="S2101" s="63">
        <f t="shared" si="54"/>
        <v>112</v>
      </c>
      <c r="T2101" s="64" t="s">
        <v>6781</v>
      </c>
      <c r="U2101" s="64" t="s">
        <v>237</v>
      </c>
      <c r="V2101" s="64" t="s">
        <v>7334</v>
      </c>
      <c r="W2101" s="66"/>
      <c r="X2101" s="66"/>
      <c r="Y2101" s="66"/>
      <c r="Z2101" s="66"/>
      <c r="AA2101" s="66"/>
      <c r="AB2101" s="66"/>
      <c r="AC2101" s="66"/>
      <c r="AD2101" s="66"/>
      <c r="AE2101" s="66"/>
      <c r="AF2101" s="66"/>
      <c r="AG2101" s="66"/>
      <c r="AH2101" s="66"/>
      <c r="AI2101" s="66"/>
      <c r="AJ2101" s="66"/>
      <c r="AK2101" s="66"/>
      <c r="AL2101" s="66"/>
      <c r="AM2101" s="66"/>
      <c r="AN2101" s="66"/>
      <c r="AO2101" s="66"/>
      <c r="AP2101" s="66"/>
      <c r="AQ2101" s="66"/>
      <c r="AR2101" s="66"/>
      <c r="AS2101" s="66"/>
      <c r="AT2101" s="66"/>
      <c r="AU2101" s="66"/>
      <c r="AV2101" s="66"/>
      <c r="AW2101" s="66"/>
      <c r="AX2101" s="66"/>
      <c r="AY2101" s="66"/>
      <c r="AZ2101" s="67"/>
    </row>
    <row r="2102" spans="1:52" s="64" customFormat="1" x14ac:dyDescent="0.2">
      <c r="A2102" s="1">
        <v>2095</v>
      </c>
      <c r="B2102" s="67" t="s">
        <v>7330</v>
      </c>
      <c r="C2102" s="64" t="s">
        <v>7331</v>
      </c>
      <c r="D2102" s="64" t="s">
        <v>7332</v>
      </c>
      <c r="E2102" s="64" t="s">
        <v>7335</v>
      </c>
      <c r="G2102" s="64" t="s">
        <v>169</v>
      </c>
      <c r="H2102" s="65"/>
      <c r="J2102" s="65">
        <v>2301638.92</v>
      </c>
      <c r="K2102" s="64">
        <v>28</v>
      </c>
      <c r="L2102" s="65">
        <v>2301638.92</v>
      </c>
      <c r="M2102" s="64">
        <v>28</v>
      </c>
      <c r="N2102" s="65">
        <v>2301638.92</v>
      </c>
      <c r="O2102" s="64">
        <v>28</v>
      </c>
      <c r="P2102" s="65">
        <v>2301638.92</v>
      </c>
      <c r="Q2102" s="64">
        <v>28</v>
      </c>
      <c r="R2102" s="9">
        <f t="shared" si="54"/>
        <v>9206555.6799999997</v>
      </c>
      <c r="S2102" s="63">
        <f t="shared" si="54"/>
        <v>112</v>
      </c>
      <c r="T2102" s="64" t="s">
        <v>6781</v>
      </c>
      <c r="U2102" s="64" t="s">
        <v>237</v>
      </c>
      <c r="V2102" s="64" t="s">
        <v>7334</v>
      </c>
      <c r="W2102" s="66"/>
      <c r="X2102" s="66"/>
      <c r="Y2102" s="66"/>
      <c r="Z2102" s="66"/>
      <c r="AA2102" s="66"/>
      <c r="AB2102" s="66"/>
      <c r="AC2102" s="66"/>
      <c r="AD2102" s="66"/>
      <c r="AE2102" s="66"/>
      <c r="AF2102" s="66"/>
      <c r="AG2102" s="66"/>
      <c r="AH2102" s="66"/>
      <c r="AI2102" s="66"/>
      <c r="AJ2102" s="66"/>
      <c r="AK2102" s="66"/>
      <c r="AL2102" s="66"/>
      <c r="AM2102" s="66"/>
      <c r="AN2102" s="66"/>
      <c r="AO2102" s="66"/>
      <c r="AP2102" s="66"/>
      <c r="AQ2102" s="66"/>
      <c r="AR2102" s="66"/>
      <c r="AS2102" s="66"/>
      <c r="AT2102" s="66"/>
      <c r="AU2102" s="66"/>
      <c r="AV2102" s="66"/>
      <c r="AW2102" s="66"/>
      <c r="AX2102" s="66"/>
      <c r="AY2102" s="66"/>
      <c r="AZ2102" s="67"/>
    </row>
    <row r="2103" spans="1:52" s="64" customFormat="1" x14ac:dyDescent="0.2">
      <c r="A2103" s="1">
        <v>2096</v>
      </c>
      <c r="B2103" s="67" t="s">
        <v>7336</v>
      </c>
      <c r="C2103" s="64" t="s">
        <v>7337</v>
      </c>
      <c r="D2103" s="64" t="s">
        <v>7338</v>
      </c>
      <c r="E2103" s="69" t="s">
        <v>7339</v>
      </c>
      <c r="G2103" s="70" t="s">
        <v>169</v>
      </c>
      <c r="H2103" s="65"/>
      <c r="J2103" s="65">
        <v>2190300</v>
      </c>
      <c r="K2103" s="64">
        <v>298</v>
      </c>
      <c r="L2103" s="65">
        <v>2190300</v>
      </c>
      <c r="M2103" s="64">
        <v>298</v>
      </c>
      <c r="N2103" s="65">
        <v>2190300</v>
      </c>
      <c r="O2103" s="64">
        <v>298</v>
      </c>
      <c r="P2103" s="65">
        <v>2190300</v>
      </c>
      <c r="Q2103" s="64">
        <v>298</v>
      </c>
      <c r="R2103" s="9">
        <f t="shared" si="54"/>
        <v>8761200</v>
      </c>
      <c r="S2103" s="63">
        <f t="shared" si="54"/>
        <v>1192</v>
      </c>
      <c r="T2103" s="64" t="s">
        <v>6781</v>
      </c>
      <c r="U2103" s="64" t="s">
        <v>24</v>
      </c>
      <c r="V2103" s="64" t="s">
        <v>7340</v>
      </c>
      <c r="W2103" s="66"/>
      <c r="X2103" s="66"/>
      <c r="Y2103" s="66"/>
      <c r="Z2103" s="66"/>
      <c r="AA2103" s="66"/>
      <c r="AB2103" s="66"/>
      <c r="AC2103" s="66"/>
      <c r="AD2103" s="66"/>
      <c r="AE2103" s="66"/>
      <c r="AF2103" s="66"/>
      <c r="AG2103" s="66"/>
      <c r="AH2103" s="66"/>
      <c r="AI2103" s="66"/>
      <c r="AJ2103" s="66"/>
      <c r="AK2103" s="66"/>
      <c r="AL2103" s="66"/>
      <c r="AM2103" s="66"/>
      <c r="AN2103" s="66"/>
      <c r="AO2103" s="66"/>
      <c r="AP2103" s="66"/>
      <c r="AQ2103" s="66"/>
      <c r="AR2103" s="66"/>
      <c r="AS2103" s="66"/>
      <c r="AT2103" s="66"/>
      <c r="AU2103" s="66"/>
      <c r="AV2103" s="66"/>
      <c r="AW2103" s="66"/>
      <c r="AX2103" s="66"/>
      <c r="AY2103" s="66"/>
      <c r="AZ2103" s="67"/>
    </row>
    <row r="2104" spans="1:52" s="64" customFormat="1" x14ac:dyDescent="0.2">
      <c r="A2104" s="1">
        <v>2097</v>
      </c>
      <c r="B2104" s="67" t="s">
        <v>4584</v>
      </c>
      <c r="C2104" s="64" t="s">
        <v>7341</v>
      </c>
      <c r="D2104" s="64" t="s">
        <v>7342</v>
      </c>
      <c r="E2104" s="69" t="s">
        <v>7343</v>
      </c>
      <c r="G2104" s="70" t="s">
        <v>117</v>
      </c>
      <c r="H2104" s="65"/>
      <c r="J2104" s="65">
        <v>1312500.0000000002</v>
      </c>
      <c r="K2104" s="64">
        <v>0.14000000000000001</v>
      </c>
      <c r="L2104" s="65">
        <v>1312500.0000000002</v>
      </c>
      <c r="M2104" s="64">
        <v>0.14000000000000001</v>
      </c>
      <c r="N2104" s="65">
        <v>1312500.0000000002</v>
      </c>
      <c r="O2104" s="64">
        <v>0.14000000000000001</v>
      </c>
      <c r="P2104" s="65">
        <v>1312500.0000000002</v>
      </c>
      <c r="Q2104" s="64">
        <v>0.14000000000000001</v>
      </c>
      <c r="R2104" s="9">
        <f t="shared" si="54"/>
        <v>5250000.0000000009</v>
      </c>
      <c r="S2104" s="63">
        <f t="shared" si="54"/>
        <v>0.56000000000000005</v>
      </c>
      <c r="T2104" s="64" t="s">
        <v>6781</v>
      </c>
      <c r="U2104" s="64" t="s">
        <v>24</v>
      </c>
      <c r="V2104" s="64" t="s">
        <v>7344</v>
      </c>
      <c r="W2104" s="66"/>
      <c r="X2104" s="66"/>
      <c r="Y2104" s="66"/>
      <c r="Z2104" s="66"/>
      <c r="AA2104" s="66"/>
      <c r="AB2104" s="66"/>
      <c r="AC2104" s="66"/>
      <c r="AD2104" s="66"/>
      <c r="AE2104" s="66"/>
      <c r="AF2104" s="66"/>
      <c r="AG2104" s="66"/>
      <c r="AH2104" s="66"/>
      <c r="AI2104" s="66"/>
      <c r="AJ2104" s="66"/>
      <c r="AK2104" s="66"/>
      <c r="AL2104" s="66"/>
      <c r="AM2104" s="66"/>
      <c r="AN2104" s="66"/>
      <c r="AO2104" s="66"/>
      <c r="AP2104" s="66"/>
      <c r="AQ2104" s="66"/>
      <c r="AR2104" s="66"/>
      <c r="AS2104" s="66"/>
      <c r="AT2104" s="66"/>
      <c r="AU2104" s="66"/>
      <c r="AV2104" s="66"/>
      <c r="AW2104" s="66"/>
      <c r="AX2104" s="66"/>
      <c r="AY2104" s="66"/>
      <c r="AZ2104" s="67"/>
    </row>
    <row r="2105" spans="1:52" s="64" customFormat="1" x14ac:dyDescent="0.2">
      <c r="A2105" s="1">
        <v>2098</v>
      </c>
      <c r="B2105" s="67" t="s">
        <v>93</v>
      </c>
      <c r="C2105" s="64" t="s">
        <v>7345</v>
      </c>
      <c r="D2105" s="64" t="s">
        <v>7346</v>
      </c>
      <c r="E2105" s="69" t="s">
        <v>7347</v>
      </c>
      <c r="G2105" s="70" t="s">
        <v>117</v>
      </c>
      <c r="H2105" s="65"/>
      <c r="J2105" s="65">
        <v>2561612.8955104048</v>
      </c>
      <c r="K2105" s="64">
        <v>2.9077500000000001</v>
      </c>
      <c r="L2105" s="65">
        <v>2561612.8955104048</v>
      </c>
      <c r="M2105" s="64">
        <v>2.9077500000000001</v>
      </c>
      <c r="N2105" s="65">
        <v>2561612.8955104048</v>
      </c>
      <c r="O2105" s="64">
        <v>2.9077500000000001</v>
      </c>
      <c r="P2105" s="65">
        <v>2561612.8955104048</v>
      </c>
      <c r="Q2105" s="64">
        <v>2.9077500000000001</v>
      </c>
      <c r="R2105" s="9">
        <f t="shared" si="54"/>
        <v>10246451.582041619</v>
      </c>
      <c r="S2105" s="63">
        <f t="shared" si="54"/>
        <v>11.631</v>
      </c>
      <c r="T2105" s="64" t="s">
        <v>6781</v>
      </c>
      <c r="U2105" s="64" t="s">
        <v>24</v>
      </c>
      <c r="V2105" s="64" t="s">
        <v>7348</v>
      </c>
      <c r="W2105" s="66"/>
      <c r="X2105" s="66"/>
      <c r="Y2105" s="66"/>
      <c r="Z2105" s="66"/>
      <c r="AA2105" s="66"/>
      <c r="AB2105" s="66"/>
      <c r="AC2105" s="66"/>
      <c r="AD2105" s="66"/>
      <c r="AE2105" s="66"/>
      <c r="AF2105" s="66"/>
      <c r="AG2105" s="66"/>
      <c r="AH2105" s="66"/>
      <c r="AI2105" s="66"/>
      <c r="AJ2105" s="66"/>
      <c r="AK2105" s="66"/>
      <c r="AL2105" s="66"/>
      <c r="AM2105" s="66"/>
      <c r="AN2105" s="66"/>
      <c r="AO2105" s="66"/>
      <c r="AP2105" s="66"/>
      <c r="AQ2105" s="66"/>
      <c r="AR2105" s="66"/>
      <c r="AS2105" s="66"/>
      <c r="AT2105" s="66"/>
      <c r="AU2105" s="66"/>
      <c r="AV2105" s="66"/>
      <c r="AW2105" s="66"/>
      <c r="AX2105" s="66"/>
      <c r="AY2105" s="66"/>
      <c r="AZ2105" s="67"/>
    </row>
    <row r="2106" spans="1:52" s="64" customFormat="1" ht="211.5" customHeight="1" x14ac:dyDescent="0.2">
      <c r="A2106" s="1">
        <v>2099</v>
      </c>
      <c r="B2106" s="67" t="s">
        <v>416</v>
      </c>
      <c r="C2106" s="64" t="s">
        <v>7349</v>
      </c>
      <c r="D2106" s="64" t="s">
        <v>7350</v>
      </c>
      <c r="E2106" s="69" t="s">
        <v>7351</v>
      </c>
      <c r="G2106" s="70" t="s">
        <v>117</v>
      </c>
      <c r="H2106" s="65"/>
      <c r="J2106" s="65">
        <v>1420312.4999999998</v>
      </c>
      <c r="K2106" s="64">
        <v>3</v>
      </c>
      <c r="L2106" s="65">
        <v>1420312.4999999998</v>
      </c>
      <c r="M2106" s="64">
        <v>3</v>
      </c>
      <c r="N2106" s="65">
        <v>1420312.4999999998</v>
      </c>
      <c r="O2106" s="64">
        <v>3</v>
      </c>
      <c r="P2106" s="65">
        <v>1420312.4999999998</v>
      </c>
      <c r="Q2106" s="64">
        <v>3</v>
      </c>
      <c r="R2106" s="9">
        <f t="shared" si="54"/>
        <v>5681249.9999999991</v>
      </c>
      <c r="S2106" s="63">
        <f t="shared" si="54"/>
        <v>12</v>
      </c>
      <c r="T2106" s="64" t="s">
        <v>6781</v>
      </c>
      <c r="U2106" s="64" t="s">
        <v>24</v>
      </c>
      <c r="V2106" s="64" t="s">
        <v>7352</v>
      </c>
      <c r="W2106" s="66"/>
      <c r="X2106" s="66"/>
      <c r="Y2106" s="66"/>
      <c r="Z2106" s="66"/>
      <c r="AA2106" s="66"/>
      <c r="AB2106" s="66"/>
      <c r="AC2106" s="66"/>
      <c r="AD2106" s="66"/>
      <c r="AE2106" s="66"/>
      <c r="AF2106" s="66"/>
      <c r="AG2106" s="66"/>
      <c r="AH2106" s="66"/>
      <c r="AI2106" s="66"/>
      <c r="AJ2106" s="66"/>
      <c r="AK2106" s="66"/>
      <c r="AL2106" s="66"/>
      <c r="AM2106" s="66"/>
      <c r="AN2106" s="66"/>
      <c r="AO2106" s="66"/>
      <c r="AP2106" s="66"/>
      <c r="AQ2106" s="66"/>
      <c r="AR2106" s="66"/>
      <c r="AS2106" s="66"/>
      <c r="AT2106" s="66"/>
      <c r="AU2106" s="66"/>
      <c r="AV2106" s="66"/>
      <c r="AW2106" s="66"/>
      <c r="AX2106" s="66"/>
      <c r="AY2106" s="66"/>
      <c r="AZ2106" s="67"/>
    </row>
    <row r="2107" spans="1:52" s="64" customFormat="1" ht="50.25" customHeight="1" x14ac:dyDescent="0.2">
      <c r="A2107" s="1">
        <v>2100</v>
      </c>
      <c r="B2107" s="67" t="s">
        <v>7355</v>
      </c>
      <c r="C2107" s="64" t="s">
        <v>7356</v>
      </c>
      <c r="D2107" s="64" t="s">
        <v>7357</v>
      </c>
      <c r="E2107" s="69" t="s">
        <v>7358</v>
      </c>
      <c r="G2107" s="70" t="s">
        <v>169</v>
      </c>
      <c r="H2107" s="65"/>
      <c r="J2107" s="65">
        <v>2637635</v>
      </c>
      <c r="K2107" s="64">
        <v>850</v>
      </c>
      <c r="L2107" s="65">
        <v>2637635</v>
      </c>
      <c r="M2107" s="64">
        <v>850</v>
      </c>
      <c r="N2107" s="65">
        <v>2637635</v>
      </c>
      <c r="O2107" s="64">
        <v>850</v>
      </c>
      <c r="P2107" s="65">
        <v>2637635</v>
      </c>
      <c r="Q2107" s="64">
        <v>850</v>
      </c>
      <c r="R2107" s="9">
        <f t="shared" si="54"/>
        <v>10550540</v>
      </c>
      <c r="S2107" s="63">
        <f t="shared" si="54"/>
        <v>3400</v>
      </c>
      <c r="T2107" s="64" t="s">
        <v>6781</v>
      </c>
      <c r="U2107" s="64" t="s">
        <v>24</v>
      </c>
      <c r="V2107" s="64" t="s">
        <v>7359</v>
      </c>
      <c r="W2107" s="66"/>
      <c r="X2107" s="66"/>
      <c r="Y2107" s="66"/>
      <c r="Z2107" s="66"/>
      <c r="AA2107" s="66"/>
      <c r="AB2107" s="66"/>
      <c r="AC2107" s="66"/>
      <c r="AD2107" s="66"/>
      <c r="AE2107" s="66"/>
      <c r="AF2107" s="66"/>
      <c r="AG2107" s="66"/>
      <c r="AH2107" s="66"/>
      <c r="AI2107" s="66"/>
      <c r="AJ2107" s="66"/>
      <c r="AK2107" s="66"/>
      <c r="AL2107" s="66"/>
      <c r="AM2107" s="66"/>
      <c r="AN2107" s="66"/>
      <c r="AO2107" s="66"/>
      <c r="AP2107" s="66"/>
      <c r="AQ2107" s="66"/>
      <c r="AR2107" s="66"/>
      <c r="AS2107" s="66"/>
      <c r="AT2107" s="66"/>
      <c r="AU2107" s="66"/>
      <c r="AV2107" s="66"/>
      <c r="AW2107" s="66"/>
      <c r="AX2107" s="66"/>
      <c r="AY2107" s="66"/>
      <c r="AZ2107" s="67"/>
    </row>
    <row r="2108" spans="1:52" s="64" customFormat="1" ht="54.75" customHeight="1" x14ac:dyDescent="0.2">
      <c r="A2108" s="1">
        <v>2101</v>
      </c>
      <c r="B2108" s="67" t="s">
        <v>7355</v>
      </c>
      <c r="C2108" s="64" t="s">
        <v>7356</v>
      </c>
      <c r="D2108" s="64" t="s">
        <v>7357</v>
      </c>
      <c r="E2108" s="69" t="s">
        <v>7360</v>
      </c>
      <c r="G2108" s="70" t="s">
        <v>169</v>
      </c>
      <c r="H2108" s="65"/>
      <c r="J2108" s="65">
        <v>2198883.75</v>
      </c>
      <c r="K2108" s="64">
        <v>875</v>
      </c>
      <c r="L2108" s="65">
        <v>2198883.75</v>
      </c>
      <c r="M2108" s="64">
        <v>875</v>
      </c>
      <c r="N2108" s="65">
        <v>2198883.75</v>
      </c>
      <c r="O2108" s="64">
        <v>875</v>
      </c>
      <c r="P2108" s="65">
        <v>2198883.75</v>
      </c>
      <c r="Q2108" s="64">
        <v>875</v>
      </c>
      <c r="R2108" s="9">
        <f t="shared" si="54"/>
        <v>8795535</v>
      </c>
      <c r="S2108" s="63">
        <f t="shared" si="54"/>
        <v>3500</v>
      </c>
      <c r="T2108" s="64" t="s">
        <v>6781</v>
      </c>
      <c r="U2108" s="64" t="s">
        <v>24</v>
      </c>
      <c r="V2108" s="64" t="s">
        <v>7361</v>
      </c>
      <c r="W2108" s="66"/>
      <c r="X2108" s="66"/>
      <c r="Y2108" s="66"/>
      <c r="Z2108" s="66"/>
      <c r="AA2108" s="66"/>
      <c r="AB2108" s="66"/>
      <c r="AC2108" s="66"/>
      <c r="AD2108" s="66"/>
      <c r="AE2108" s="66"/>
      <c r="AF2108" s="66"/>
      <c r="AG2108" s="66"/>
      <c r="AH2108" s="66"/>
      <c r="AI2108" s="66"/>
      <c r="AJ2108" s="66"/>
      <c r="AK2108" s="66"/>
      <c r="AL2108" s="66"/>
      <c r="AM2108" s="66"/>
      <c r="AN2108" s="66"/>
      <c r="AO2108" s="66"/>
      <c r="AP2108" s="66"/>
      <c r="AQ2108" s="66"/>
      <c r="AR2108" s="66"/>
      <c r="AS2108" s="66"/>
      <c r="AT2108" s="66"/>
      <c r="AU2108" s="66"/>
      <c r="AV2108" s="66"/>
      <c r="AW2108" s="66"/>
      <c r="AX2108" s="66"/>
      <c r="AY2108" s="66"/>
      <c r="AZ2108" s="67"/>
    </row>
    <row r="2109" spans="1:52" s="64" customFormat="1" ht="55.5" customHeight="1" x14ac:dyDescent="0.2">
      <c r="A2109" s="1">
        <v>2102</v>
      </c>
      <c r="B2109" s="67" t="s">
        <v>7362</v>
      </c>
      <c r="C2109" s="64" t="s">
        <v>7363</v>
      </c>
      <c r="D2109" s="64" t="s">
        <v>7364</v>
      </c>
      <c r="E2109" s="69" t="s">
        <v>7365</v>
      </c>
      <c r="G2109" s="70" t="s">
        <v>29</v>
      </c>
      <c r="H2109" s="65">
        <v>1197686.25</v>
      </c>
      <c r="I2109" s="64">
        <v>3</v>
      </c>
      <c r="J2109" s="65">
        <v>1197686.25</v>
      </c>
      <c r="K2109" s="64">
        <v>3</v>
      </c>
      <c r="L2109" s="65">
        <v>1197686.25</v>
      </c>
      <c r="M2109" s="64">
        <v>3</v>
      </c>
      <c r="N2109" s="65">
        <v>1197686.25</v>
      </c>
      <c r="O2109" s="64">
        <v>3</v>
      </c>
      <c r="P2109" s="65">
        <v>1197686.25</v>
      </c>
      <c r="Q2109" s="64">
        <v>3</v>
      </c>
      <c r="R2109" s="9">
        <f t="shared" si="54"/>
        <v>5988431.25</v>
      </c>
      <c r="S2109" s="63">
        <f t="shared" si="54"/>
        <v>15</v>
      </c>
      <c r="T2109" s="64" t="s">
        <v>6781</v>
      </c>
      <c r="U2109" s="64" t="s">
        <v>24</v>
      </c>
      <c r="V2109" s="64" t="s">
        <v>7366</v>
      </c>
      <c r="W2109" s="66"/>
      <c r="X2109" s="66"/>
      <c r="Y2109" s="66"/>
      <c r="Z2109" s="66"/>
      <c r="AA2109" s="66"/>
      <c r="AB2109" s="66"/>
      <c r="AC2109" s="66"/>
      <c r="AD2109" s="66"/>
      <c r="AE2109" s="66"/>
      <c r="AF2109" s="66"/>
      <c r="AG2109" s="66"/>
      <c r="AH2109" s="66"/>
      <c r="AI2109" s="66"/>
      <c r="AJ2109" s="66"/>
      <c r="AK2109" s="66"/>
      <c r="AL2109" s="66"/>
      <c r="AM2109" s="66"/>
      <c r="AN2109" s="66"/>
      <c r="AO2109" s="66"/>
      <c r="AP2109" s="66"/>
      <c r="AQ2109" s="66"/>
      <c r="AR2109" s="66"/>
      <c r="AS2109" s="66"/>
      <c r="AT2109" s="66"/>
      <c r="AU2109" s="66"/>
      <c r="AV2109" s="66"/>
      <c r="AW2109" s="66"/>
      <c r="AX2109" s="66"/>
      <c r="AY2109" s="66"/>
      <c r="AZ2109" s="67"/>
    </row>
    <row r="2110" spans="1:52" s="64" customFormat="1" x14ac:dyDescent="0.2">
      <c r="A2110" s="1">
        <v>2103</v>
      </c>
      <c r="B2110" s="67" t="s">
        <v>1371</v>
      </c>
      <c r="C2110" s="64" t="s">
        <v>1731</v>
      </c>
      <c r="D2110" s="64" t="s">
        <v>1732</v>
      </c>
      <c r="E2110" s="69" t="s">
        <v>7367</v>
      </c>
      <c r="G2110" s="70" t="s">
        <v>169</v>
      </c>
      <c r="H2110" s="65"/>
      <c r="J2110" s="65">
        <v>3081928.5</v>
      </c>
      <c r="K2110" s="64">
        <v>45</v>
      </c>
      <c r="L2110" s="65">
        <v>3081928.5</v>
      </c>
      <c r="M2110" s="64">
        <v>45</v>
      </c>
      <c r="N2110" s="65">
        <v>3081928.5</v>
      </c>
      <c r="O2110" s="64">
        <v>45</v>
      </c>
      <c r="P2110" s="65">
        <v>3081928.5</v>
      </c>
      <c r="Q2110" s="64">
        <v>45</v>
      </c>
      <c r="R2110" s="9">
        <f t="shared" si="54"/>
        <v>12327714</v>
      </c>
      <c r="S2110" s="63">
        <f t="shared" si="54"/>
        <v>180</v>
      </c>
      <c r="T2110" s="64" t="s">
        <v>6781</v>
      </c>
      <c r="U2110" s="64" t="s">
        <v>23</v>
      </c>
      <c r="V2110" s="64" t="s">
        <v>7368</v>
      </c>
      <c r="W2110" s="66"/>
      <c r="X2110" s="66"/>
      <c r="Y2110" s="66"/>
      <c r="Z2110" s="66"/>
      <c r="AA2110" s="66"/>
      <c r="AB2110" s="66"/>
      <c r="AC2110" s="66"/>
      <c r="AD2110" s="66"/>
      <c r="AE2110" s="66"/>
      <c r="AF2110" s="66"/>
      <c r="AG2110" s="66"/>
      <c r="AH2110" s="66"/>
      <c r="AI2110" s="66"/>
      <c r="AJ2110" s="66"/>
      <c r="AK2110" s="66"/>
      <c r="AL2110" s="66"/>
      <c r="AM2110" s="66"/>
      <c r="AN2110" s="66"/>
      <c r="AO2110" s="66"/>
      <c r="AP2110" s="66"/>
      <c r="AQ2110" s="66"/>
      <c r="AR2110" s="66"/>
      <c r="AS2110" s="66"/>
      <c r="AT2110" s="66"/>
      <c r="AU2110" s="66"/>
      <c r="AV2110" s="66"/>
      <c r="AW2110" s="66"/>
      <c r="AX2110" s="66"/>
      <c r="AY2110" s="66"/>
      <c r="AZ2110" s="67"/>
    </row>
    <row r="2111" spans="1:52" s="64" customFormat="1" x14ac:dyDescent="0.2">
      <c r="A2111" s="1">
        <v>2104</v>
      </c>
      <c r="B2111" s="67" t="s">
        <v>7369</v>
      </c>
      <c r="C2111" s="64" t="s">
        <v>7370</v>
      </c>
      <c r="D2111" s="64" t="s">
        <v>7371</v>
      </c>
      <c r="E2111" s="69" t="s">
        <v>7372</v>
      </c>
      <c r="G2111" s="70" t="s">
        <v>169</v>
      </c>
      <c r="H2111" s="251"/>
      <c r="J2111" s="65">
        <v>3272456.1</v>
      </c>
      <c r="K2111" s="64">
        <v>2</v>
      </c>
      <c r="L2111" s="65">
        <v>3272456.1</v>
      </c>
      <c r="M2111" s="64">
        <v>2</v>
      </c>
      <c r="N2111" s="65">
        <v>3272456.1</v>
      </c>
      <c r="O2111" s="64">
        <v>2</v>
      </c>
      <c r="P2111" s="65">
        <v>3272456.1</v>
      </c>
      <c r="Q2111" s="64">
        <v>2</v>
      </c>
      <c r="R2111" s="9">
        <f t="shared" si="54"/>
        <v>13089824.4</v>
      </c>
      <c r="S2111" s="63">
        <f t="shared" si="54"/>
        <v>8</v>
      </c>
      <c r="T2111" s="64" t="s">
        <v>6781</v>
      </c>
      <c r="U2111" s="64" t="s">
        <v>237</v>
      </c>
      <c r="V2111" s="64" t="s">
        <v>6810</v>
      </c>
      <c r="W2111" s="66"/>
      <c r="X2111" s="66"/>
      <c r="Y2111" s="66"/>
      <c r="Z2111" s="66"/>
      <c r="AA2111" s="66"/>
      <c r="AB2111" s="66"/>
      <c r="AC2111" s="66"/>
      <c r="AD2111" s="66"/>
      <c r="AE2111" s="66"/>
      <c r="AF2111" s="66"/>
      <c r="AG2111" s="66"/>
      <c r="AH2111" s="66"/>
      <c r="AI2111" s="66"/>
      <c r="AJ2111" s="66"/>
      <c r="AK2111" s="66"/>
      <c r="AL2111" s="66"/>
      <c r="AM2111" s="66"/>
      <c r="AN2111" s="66"/>
      <c r="AO2111" s="66"/>
      <c r="AP2111" s="66"/>
      <c r="AQ2111" s="66"/>
      <c r="AR2111" s="66"/>
      <c r="AS2111" s="66"/>
      <c r="AT2111" s="66"/>
      <c r="AU2111" s="66"/>
      <c r="AV2111" s="66"/>
      <c r="AW2111" s="66"/>
      <c r="AX2111" s="66"/>
      <c r="AY2111" s="66"/>
      <c r="AZ2111" s="67"/>
    </row>
    <row r="2112" spans="1:52" s="66" customFormat="1" x14ac:dyDescent="0.2">
      <c r="A2112" s="1">
        <v>2105</v>
      </c>
      <c r="B2112" s="67" t="s">
        <v>2943</v>
      </c>
      <c r="C2112" s="64" t="s">
        <v>7374</v>
      </c>
      <c r="D2112" s="64" t="s">
        <v>7375</v>
      </c>
      <c r="E2112" s="64" t="s">
        <v>7376</v>
      </c>
      <c r="F2112" s="64"/>
      <c r="G2112" s="70" t="s">
        <v>169</v>
      </c>
      <c r="H2112" s="251">
        <v>10492385.039999999</v>
      </c>
      <c r="I2112" s="64">
        <v>12</v>
      </c>
      <c r="J2112" s="65">
        <v>0</v>
      </c>
      <c r="K2112" s="64">
        <v>5</v>
      </c>
      <c r="L2112" s="65">
        <v>0</v>
      </c>
      <c r="M2112" s="64">
        <v>5</v>
      </c>
      <c r="N2112" s="65">
        <v>0</v>
      </c>
      <c r="O2112" s="64">
        <v>0</v>
      </c>
      <c r="P2112" s="65">
        <v>0</v>
      </c>
      <c r="Q2112" s="64">
        <v>5</v>
      </c>
      <c r="R2112" s="9">
        <f t="shared" si="54"/>
        <v>10492385.039999999</v>
      </c>
      <c r="S2112" s="64">
        <v>27</v>
      </c>
      <c r="T2112" s="64" t="s">
        <v>7373</v>
      </c>
      <c r="U2112" s="64" t="s">
        <v>19</v>
      </c>
      <c r="V2112" s="64" t="s">
        <v>7377</v>
      </c>
    </row>
    <row r="2113" spans="1:22" s="66" customFormat="1" x14ac:dyDescent="0.2">
      <c r="A2113" s="1">
        <v>2106</v>
      </c>
      <c r="B2113" s="67" t="s">
        <v>2943</v>
      </c>
      <c r="C2113" s="64" t="s">
        <v>7374</v>
      </c>
      <c r="D2113" s="64" t="s">
        <v>7375</v>
      </c>
      <c r="E2113" s="64" t="s">
        <v>7378</v>
      </c>
      <c r="F2113" s="64"/>
      <c r="G2113" s="70" t="s">
        <v>169</v>
      </c>
      <c r="H2113" s="251">
        <v>3304795.8</v>
      </c>
      <c r="I2113" s="64">
        <v>15</v>
      </c>
      <c r="J2113" s="65">
        <v>0</v>
      </c>
      <c r="K2113" s="64">
        <v>10</v>
      </c>
      <c r="L2113" s="65">
        <v>0</v>
      </c>
      <c r="M2113" s="64">
        <v>10</v>
      </c>
      <c r="N2113" s="65">
        <v>0</v>
      </c>
      <c r="O2113" s="64">
        <v>10</v>
      </c>
      <c r="P2113" s="65">
        <v>0</v>
      </c>
      <c r="Q2113" s="64">
        <v>10</v>
      </c>
      <c r="R2113" s="9">
        <f t="shared" si="54"/>
        <v>3304795.8</v>
      </c>
      <c r="S2113" s="64">
        <v>55</v>
      </c>
      <c r="T2113" s="64" t="s">
        <v>7373</v>
      </c>
      <c r="U2113" s="64" t="s">
        <v>19</v>
      </c>
      <c r="V2113" s="64" t="s">
        <v>7377</v>
      </c>
    </row>
    <row r="2114" spans="1:22" s="66" customFormat="1" x14ac:dyDescent="0.2">
      <c r="A2114" s="1">
        <v>2107</v>
      </c>
      <c r="B2114" s="67" t="s">
        <v>7379</v>
      </c>
      <c r="C2114" s="64" t="s">
        <v>7380</v>
      </c>
      <c r="D2114" s="64" t="s">
        <v>7381</v>
      </c>
      <c r="E2114" s="64" t="s">
        <v>7382</v>
      </c>
      <c r="F2114" s="64"/>
      <c r="G2114" s="64" t="s">
        <v>169</v>
      </c>
      <c r="H2114" s="251">
        <v>4190591.1</v>
      </c>
      <c r="I2114" s="64">
        <v>30</v>
      </c>
      <c r="J2114" s="65">
        <v>0</v>
      </c>
      <c r="K2114" s="64">
        <v>10</v>
      </c>
      <c r="L2114" s="65">
        <v>0</v>
      </c>
      <c r="M2114" s="64">
        <v>10</v>
      </c>
      <c r="N2114" s="65">
        <v>0</v>
      </c>
      <c r="O2114" s="64">
        <v>10</v>
      </c>
      <c r="P2114" s="65">
        <v>0</v>
      </c>
      <c r="Q2114" s="64">
        <v>10</v>
      </c>
      <c r="R2114" s="9">
        <f t="shared" si="54"/>
        <v>4190591.1</v>
      </c>
      <c r="S2114" s="64">
        <v>70</v>
      </c>
      <c r="T2114" s="64" t="s">
        <v>7373</v>
      </c>
      <c r="U2114" s="64" t="s">
        <v>19</v>
      </c>
      <c r="V2114" s="64" t="s">
        <v>7377</v>
      </c>
    </row>
    <row r="2115" spans="1:22" s="66" customFormat="1" x14ac:dyDescent="0.2">
      <c r="A2115" s="1">
        <v>2108</v>
      </c>
      <c r="B2115" s="67" t="s">
        <v>193</v>
      </c>
      <c r="C2115" s="64" t="s">
        <v>2944</v>
      </c>
      <c r="D2115" s="64" t="s">
        <v>7383</v>
      </c>
      <c r="E2115" s="64" t="s">
        <v>7384</v>
      </c>
      <c r="F2115" s="64"/>
      <c r="G2115" s="64" t="s">
        <v>169</v>
      </c>
      <c r="H2115" s="251">
        <v>1500748.2</v>
      </c>
      <c r="I2115" s="252">
        <v>9</v>
      </c>
      <c r="J2115" s="251">
        <v>2788056.64</v>
      </c>
      <c r="K2115" s="252">
        <v>16</v>
      </c>
      <c r="L2115" s="251">
        <v>2885638.56</v>
      </c>
      <c r="M2115" s="252">
        <v>16</v>
      </c>
      <c r="N2115" s="251">
        <v>2986635.84</v>
      </c>
      <c r="O2115" s="252">
        <v>16</v>
      </c>
      <c r="P2115" s="65"/>
      <c r="Q2115" s="64"/>
      <c r="R2115" s="9">
        <f t="shared" si="54"/>
        <v>10161079.24</v>
      </c>
      <c r="S2115" s="63">
        <f>I2115+K2115+M2115+O2115</f>
        <v>57</v>
      </c>
      <c r="T2115" s="64" t="s">
        <v>7385</v>
      </c>
      <c r="U2115" s="64" t="s">
        <v>25</v>
      </c>
      <c r="V2115" s="64" t="s">
        <v>25</v>
      </c>
    </row>
    <row r="2116" spans="1:22" s="66" customFormat="1" x14ac:dyDescent="0.2">
      <c r="A2116" s="1">
        <v>2109</v>
      </c>
      <c r="B2116" s="67" t="s">
        <v>1452</v>
      </c>
      <c r="C2116" s="64" t="s">
        <v>7386</v>
      </c>
      <c r="D2116" s="64" t="s">
        <v>7387</v>
      </c>
      <c r="E2116" s="64" t="s">
        <v>7388</v>
      </c>
      <c r="F2116" s="64"/>
      <c r="G2116" s="70" t="s">
        <v>169</v>
      </c>
      <c r="H2116" s="251">
        <v>464637.36</v>
      </c>
      <c r="I2116" s="252">
        <v>132</v>
      </c>
      <c r="J2116" s="251">
        <v>1110870.76</v>
      </c>
      <c r="K2116" s="252">
        <v>302</v>
      </c>
      <c r="L2116" s="251">
        <v>1149750.24</v>
      </c>
      <c r="M2116" s="252">
        <v>302</v>
      </c>
      <c r="N2116" s="251">
        <v>1189991.74</v>
      </c>
      <c r="O2116" s="252">
        <v>302</v>
      </c>
      <c r="P2116" s="65"/>
      <c r="Q2116" s="64"/>
      <c r="R2116" s="9">
        <f t="shared" si="54"/>
        <v>3915250.1000000006</v>
      </c>
      <c r="S2116" s="63">
        <f t="shared" ref="S2116:S2119" si="55">I2116+K2116+M2116+O2116</f>
        <v>1038</v>
      </c>
      <c r="T2116" s="64" t="s">
        <v>7385</v>
      </c>
      <c r="U2116" s="64"/>
      <c r="V2116" s="64"/>
    </row>
    <row r="2117" spans="1:22" s="66" customFormat="1" x14ac:dyDescent="0.2">
      <c r="A2117" s="1">
        <v>2110</v>
      </c>
      <c r="B2117" s="67" t="s">
        <v>1452</v>
      </c>
      <c r="C2117" s="64" t="s">
        <v>7389</v>
      </c>
      <c r="D2117" s="64" t="s">
        <v>7390</v>
      </c>
      <c r="E2117" s="64" t="s">
        <v>7391</v>
      </c>
      <c r="F2117" s="64"/>
      <c r="G2117" s="70" t="s">
        <v>169</v>
      </c>
      <c r="H2117" s="251">
        <v>1493840.04</v>
      </c>
      <c r="I2117" s="252">
        <v>254</v>
      </c>
      <c r="J2117" s="251">
        <v>4037869.44</v>
      </c>
      <c r="K2117" s="252">
        <v>657</v>
      </c>
      <c r="L2117" s="251">
        <v>4179196.71</v>
      </c>
      <c r="M2117" s="252">
        <v>657</v>
      </c>
      <c r="N2117" s="251">
        <v>4325471.1900000004</v>
      </c>
      <c r="O2117" s="252">
        <v>657</v>
      </c>
      <c r="P2117" s="65"/>
      <c r="Q2117" s="64"/>
      <c r="R2117" s="9">
        <f t="shared" si="54"/>
        <v>14036377.380000003</v>
      </c>
      <c r="S2117" s="63">
        <f t="shared" si="55"/>
        <v>2225</v>
      </c>
      <c r="T2117" s="64" t="s">
        <v>7385</v>
      </c>
      <c r="U2117" s="64"/>
      <c r="V2117" s="64"/>
    </row>
    <row r="2118" spans="1:22" s="66" customFormat="1" x14ac:dyDescent="0.2">
      <c r="A2118" s="1">
        <v>2111</v>
      </c>
      <c r="B2118" s="67" t="s">
        <v>1452</v>
      </c>
      <c r="C2118" s="64" t="s">
        <v>7392</v>
      </c>
      <c r="D2118" s="64" t="s">
        <v>7393</v>
      </c>
      <c r="E2118" s="64" t="s">
        <v>7394</v>
      </c>
      <c r="F2118" s="64"/>
      <c r="G2118" s="70" t="s">
        <v>169</v>
      </c>
      <c r="H2118" s="251">
        <v>2329571.16</v>
      </c>
      <c r="I2118" s="252">
        <v>126</v>
      </c>
      <c r="J2118" s="251">
        <v>3922091.95</v>
      </c>
      <c r="K2118" s="252">
        <v>203</v>
      </c>
      <c r="L2118" s="251">
        <v>4059364.61</v>
      </c>
      <c r="M2118" s="252">
        <v>203</v>
      </c>
      <c r="N2118" s="251">
        <v>4201442.28</v>
      </c>
      <c r="O2118" s="252">
        <v>203</v>
      </c>
      <c r="P2118" s="65"/>
      <c r="Q2118" s="64"/>
      <c r="R2118" s="9">
        <f t="shared" si="54"/>
        <v>14512470</v>
      </c>
      <c r="S2118" s="63">
        <f t="shared" si="55"/>
        <v>735</v>
      </c>
      <c r="T2118" s="64" t="s">
        <v>7385</v>
      </c>
      <c r="U2118" s="64"/>
      <c r="V2118" s="64"/>
    </row>
    <row r="2119" spans="1:22" s="66" customFormat="1" x14ac:dyDescent="0.2">
      <c r="A2119" s="1">
        <v>2112</v>
      </c>
      <c r="B2119" s="67" t="s">
        <v>1452</v>
      </c>
      <c r="C2119" s="64" t="s">
        <v>7395</v>
      </c>
      <c r="D2119" s="64" t="s">
        <v>7396</v>
      </c>
      <c r="E2119" s="64" t="s">
        <v>7397</v>
      </c>
      <c r="F2119" s="64"/>
      <c r="G2119" s="70" t="s">
        <v>169</v>
      </c>
      <c r="H2119" s="251">
        <v>912445.9</v>
      </c>
      <c r="I2119" s="252">
        <v>185</v>
      </c>
      <c r="J2119" s="251">
        <v>1778161.05</v>
      </c>
      <c r="K2119" s="252">
        <v>345</v>
      </c>
      <c r="L2119" s="251">
        <v>1840395.6</v>
      </c>
      <c r="M2119" s="252">
        <v>345</v>
      </c>
      <c r="N2119" s="251">
        <v>1904810.55</v>
      </c>
      <c r="O2119" s="252">
        <v>345</v>
      </c>
      <c r="P2119" s="65"/>
      <c r="Q2119" s="64"/>
      <c r="R2119" s="9">
        <f t="shared" si="54"/>
        <v>6435813.1000000006</v>
      </c>
      <c r="S2119" s="63">
        <f t="shared" si="55"/>
        <v>1220</v>
      </c>
      <c r="T2119" s="64" t="s">
        <v>7385</v>
      </c>
      <c r="U2119" s="64"/>
      <c r="V2119" s="64"/>
    </row>
    <row r="2120" spans="1:22" s="66" customFormat="1" x14ac:dyDescent="0.2">
      <c r="A2120" s="1">
        <v>2113</v>
      </c>
      <c r="B2120" s="67" t="s">
        <v>1452</v>
      </c>
      <c r="C2120" s="64" t="s">
        <v>7398</v>
      </c>
      <c r="D2120" s="64" t="s">
        <v>7399</v>
      </c>
      <c r="E2120" s="64" t="s">
        <v>7400</v>
      </c>
      <c r="F2120" s="64"/>
      <c r="G2120" s="70" t="s">
        <v>169</v>
      </c>
      <c r="H2120" s="251">
        <v>418299.45</v>
      </c>
      <c r="I2120" s="252">
        <v>85</v>
      </c>
      <c r="J2120" s="251">
        <v>1131376.3999999999</v>
      </c>
      <c r="K2120" s="252">
        <v>220</v>
      </c>
      <c r="L2120" s="251">
        <v>1170974.2</v>
      </c>
      <c r="M2120" s="252">
        <v>220</v>
      </c>
      <c r="N2120" s="251">
        <v>1211958</v>
      </c>
      <c r="O2120" s="252">
        <v>220</v>
      </c>
      <c r="P2120" s="65"/>
      <c r="Q2120" s="64"/>
      <c r="R2120" s="9">
        <f t="shared" si="54"/>
        <v>3932608.05</v>
      </c>
      <c r="S2120" s="63">
        <f>I2120+K2120+M2120+O2120</f>
        <v>745</v>
      </c>
      <c r="T2120" s="64" t="s">
        <v>7385</v>
      </c>
      <c r="U2120" s="64"/>
      <c r="V2120" s="64"/>
    </row>
    <row r="2121" spans="1:22" s="66" customFormat="1" x14ac:dyDescent="0.2">
      <c r="A2121" s="1">
        <v>2114</v>
      </c>
      <c r="B2121" s="67" t="s">
        <v>6585</v>
      </c>
      <c r="C2121" s="64" t="s">
        <v>7401</v>
      </c>
      <c r="D2121" s="64" t="s">
        <v>7402</v>
      </c>
      <c r="E2121" s="64" t="s">
        <v>7403</v>
      </c>
      <c r="F2121" s="64"/>
      <c r="G2121" s="64" t="s">
        <v>169</v>
      </c>
      <c r="H2121" s="65">
        <v>1338166.79</v>
      </c>
      <c r="I2121" s="64">
        <v>37</v>
      </c>
      <c r="J2121" s="65">
        <v>35555.625</v>
      </c>
      <c r="K2121" s="64">
        <v>1</v>
      </c>
      <c r="L2121" s="65"/>
      <c r="M2121" s="64"/>
      <c r="N2121" s="65"/>
      <c r="O2121" s="64"/>
      <c r="P2121" s="65"/>
      <c r="Q2121" s="64"/>
      <c r="R2121" s="9">
        <f t="shared" si="54"/>
        <v>1373722.415</v>
      </c>
      <c r="S2121" s="63">
        <f>I2121+K2121</f>
        <v>38</v>
      </c>
      <c r="T2121" s="64" t="s">
        <v>7404</v>
      </c>
      <c r="U2121" s="64" t="s">
        <v>221</v>
      </c>
      <c r="V2121" s="64" t="s">
        <v>7405</v>
      </c>
    </row>
    <row r="2122" spans="1:22" s="66" customFormat="1" x14ac:dyDescent="0.2">
      <c r="A2122" s="1">
        <v>2115</v>
      </c>
      <c r="B2122" s="67" t="s">
        <v>7406</v>
      </c>
      <c r="C2122" s="64" t="s">
        <v>7407</v>
      </c>
      <c r="D2122" s="64" t="s">
        <v>7408</v>
      </c>
      <c r="E2122" s="64" t="s">
        <v>7409</v>
      </c>
      <c r="F2122" s="64"/>
      <c r="G2122" s="64" t="s">
        <v>169</v>
      </c>
      <c r="H2122" s="65">
        <v>35310.550000000003</v>
      </c>
      <c r="I2122" s="64">
        <v>1</v>
      </c>
      <c r="J2122" s="65">
        <v>37253.474999999999</v>
      </c>
      <c r="K2122" s="64">
        <v>1</v>
      </c>
      <c r="L2122" s="65"/>
      <c r="M2122" s="64"/>
      <c r="N2122" s="65"/>
      <c r="O2122" s="64"/>
      <c r="P2122" s="65"/>
      <c r="Q2122" s="64"/>
      <c r="R2122" s="9">
        <f t="shared" si="54"/>
        <v>72564.024999999994</v>
      </c>
      <c r="S2122" s="63">
        <f t="shared" ref="S2122:S2185" si="56">I2122+K2122</f>
        <v>2</v>
      </c>
      <c r="T2122" s="64" t="s">
        <v>7404</v>
      </c>
      <c r="U2122" s="64" t="s">
        <v>221</v>
      </c>
      <c r="V2122" s="64" t="s">
        <v>7405</v>
      </c>
    </row>
    <row r="2123" spans="1:22" s="66" customFormat="1" x14ac:dyDescent="0.2">
      <c r="A2123" s="1">
        <v>2116</v>
      </c>
      <c r="B2123" s="67" t="s">
        <v>1371</v>
      </c>
      <c r="C2123" s="64" t="s">
        <v>255</v>
      </c>
      <c r="D2123" s="64" t="s">
        <v>1807</v>
      </c>
      <c r="E2123" s="64" t="s">
        <v>7410</v>
      </c>
      <c r="F2123" s="64"/>
      <c r="G2123" s="64" t="s">
        <v>169</v>
      </c>
      <c r="H2123" s="65">
        <v>96514.240000000005</v>
      </c>
      <c r="I2123" s="64">
        <v>32</v>
      </c>
      <c r="J2123" s="65">
        <v>38248.635600000009</v>
      </c>
      <c r="K2123" s="64">
        <v>16</v>
      </c>
      <c r="L2123" s="65"/>
      <c r="M2123" s="64"/>
      <c r="N2123" s="65"/>
      <c r="O2123" s="64"/>
      <c r="P2123" s="65"/>
      <c r="Q2123" s="64"/>
      <c r="R2123" s="9">
        <f t="shared" si="54"/>
        <v>134762.87560000003</v>
      </c>
      <c r="S2123" s="63">
        <f t="shared" si="56"/>
        <v>48</v>
      </c>
      <c r="T2123" s="64" t="s">
        <v>7404</v>
      </c>
      <c r="U2123" s="64" t="s">
        <v>7411</v>
      </c>
      <c r="V2123" s="64" t="s">
        <v>7412</v>
      </c>
    </row>
    <row r="2124" spans="1:22" s="66" customFormat="1" x14ac:dyDescent="0.2">
      <c r="A2124" s="1">
        <v>2117</v>
      </c>
      <c r="B2124" s="67" t="s">
        <v>7413</v>
      </c>
      <c r="C2124" s="64" t="s">
        <v>7414</v>
      </c>
      <c r="D2124" s="64" t="s">
        <v>7415</v>
      </c>
      <c r="E2124" s="64" t="s">
        <v>7416</v>
      </c>
      <c r="F2124" s="64"/>
      <c r="G2124" s="64" t="s">
        <v>169</v>
      </c>
      <c r="H2124" s="65">
        <v>40321.599999999999</v>
      </c>
      <c r="I2124" s="64">
        <v>20</v>
      </c>
      <c r="J2124" s="65">
        <v>38367</v>
      </c>
      <c r="K2124" s="64">
        <v>20</v>
      </c>
      <c r="L2124" s="65"/>
      <c r="M2124" s="64"/>
      <c r="N2124" s="65"/>
      <c r="O2124" s="64"/>
      <c r="P2124" s="65"/>
      <c r="Q2124" s="64"/>
      <c r="R2124" s="9">
        <f t="shared" si="54"/>
        <v>78688.600000000006</v>
      </c>
      <c r="S2124" s="63">
        <f t="shared" si="56"/>
        <v>40</v>
      </c>
      <c r="T2124" s="64" t="s">
        <v>7404</v>
      </c>
      <c r="U2124" s="64" t="s">
        <v>3992</v>
      </c>
      <c r="V2124" s="64"/>
    </row>
    <row r="2125" spans="1:22" s="66" customFormat="1" x14ac:dyDescent="0.2">
      <c r="A2125" s="1">
        <v>2118</v>
      </c>
      <c r="B2125" s="67" t="s">
        <v>7413</v>
      </c>
      <c r="C2125" s="64" t="s">
        <v>7414</v>
      </c>
      <c r="D2125" s="64" t="s">
        <v>7415</v>
      </c>
      <c r="E2125" s="64" t="s">
        <v>7417</v>
      </c>
      <c r="F2125" s="64"/>
      <c r="G2125" s="64" t="s">
        <v>169</v>
      </c>
      <c r="H2125" s="65">
        <v>112900.48</v>
      </c>
      <c r="I2125" s="64">
        <v>56</v>
      </c>
      <c r="J2125" s="65">
        <v>38367</v>
      </c>
      <c r="K2125" s="64">
        <v>20</v>
      </c>
      <c r="L2125" s="65"/>
      <c r="M2125" s="64"/>
      <c r="N2125" s="65"/>
      <c r="O2125" s="64"/>
      <c r="P2125" s="65"/>
      <c r="Q2125" s="64"/>
      <c r="R2125" s="9">
        <f t="shared" si="54"/>
        <v>151267.47999999998</v>
      </c>
      <c r="S2125" s="63">
        <f t="shared" si="56"/>
        <v>76</v>
      </c>
      <c r="T2125" s="64" t="s">
        <v>7404</v>
      </c>
      <c r="U2125" s="64" t="s">
        <v>3992</v>
      </c>
      <c r="V2125" s="64"/>
    </row>
    <row r="2126" spans="1:22" s="66" customFormat="1" x14ac:dyDescent="0.2">
      <c r="A2126" s="1">
        <v>2119</v>
      </c>
      <c r="B2126" s="67" t="s">
        <v>6774</v>
      </c>
      <c r="C2126" s="64" t="s">
        <v>7418</v>
      </c>
      <c r="D2126" s="64" t="s">
        <v>7419</v>
      </c>
      <c r="E2126" s="64" t="s">
        <v>7420</v>
      </c>
      <c r="F2126" s="64"/>
      <c r="G2126" s="64" t="s">
        <v>169</v>
      </c>
      <c r="H2126" s="65">
        <v>36575</v>
      </c>
      <c r="I2126" s="64">
        <v>100</v>
      </c>
      <c r="J2126" s="65">
        <v>38587.5</v>
      </c>
      <c r="K2126" s="64">
        <v>100</v>
      </c>
      <c r="L2126" s="65"/>
      <c r="M2126" s="64"/>
      <c r="N2126" s="65"/>
      <c r="O2126" s="64"/>
      <c r="P2126" s="65"/>
      <c r="Q2126" s="64"/>
      <c r="R2126" s="9">
        <f t="shared" si="54"/>
        <v>75162.5</v>
      </c>
      <c r="S2126" s="63">
        <f t="shared" si="56"/>
        <v>200</v>
      </c>
      <c r="T2126" s="64" t="s">
        <v>7404</v>
      </c>
      <c r="U2126" s="64" t="s">
        <v>221</v>
      </c>
      <c r="V2126" s="64"/>
    </row>
    <row r="2127" spans="1:22" s="66" customFormat="1" x14ac:dyDescent="0.2">
      <c r="A2127" s="1">
        <v>2120</v>
      </c>
      <c r="B2127" s="67" t="s">
        <v>6774</v>
      </c>
      <c r="C2127" s="64" t="s">
        <v>7418</v>
      </c>
      <c r="D2127" s="64" t="s">
        <v>7419</v>
      </c>
      <c r="E2127" s="64" t="s">
        <v>7420</v>
      </c>
      <c r="F2127" s="64"/>
      <c r="G2127" s="64" t="s">
        <v>169</v>
      </c>
      <c r="H2127" s="65">
        <v>36575</v>
      </c>
      <c r="I2127" s="64">
        <v>100</v>
      </c>
      <c r="J2127" s="65">
        <v>38587.5</v>
      </c>
      <c r="K2127" s="64">
        <v>100</v>
      </c>
      <c r="L2127" s="65"/>
      <c r="M2127" s="64"/>
      <c r="N2127" s="65"/>
      <c r="O2127" s="64"/>
      <c r="P2127" s="65"/>
      <c r="Q2127" s="64"/>
      <c r="R2127" s="9">
        <f t="shared" si="54"/>
        <v>75162.5</v>
      </c>
      <c r="S2127" s="63">
        <f t="shared" si="56"/>
        <v>200</v>
      </c>
      <c r="T2127" s="64" t="s">
        <v>7404</v>
      </c>
      <c r="U2127" s="64" t="s">
        <v>221</v>
      </c>
      <c r="V2127" s="64"/>
    </row>
    <row r="2128" spans="1:22" s="66" customFormat="1" x14ac:dyDescent="0.2">
      <c r="A2128" s="1">
        <v>2121</v>
      </c>
      <c r="B2128" s="67" t="s">
        <v>96</v>
      </c>
      <c r="C2128" s="64" t="s">
        <v>2763</v>
      </c>
      <c r="D2128" s="64" t="s">
        <v>7421</v>
      </c>
      <c r="E2128" s="64" t="s">
        <v>7422</v>
      </c>
      <c r="F2128" s="64"/>
      <c r="G2128" s="64" t="s">
        <v>169</v>
      </c>
      <c r="H2128" s="65">
        <v>40559.78</v>
      </c>
      <c r="I2128" s="64">
        <v>2</v>
      </c>
      <c r="J2128" s="65">
        <v>42791.553</v>
      </c>
      <c r="K2128" s="64">
        <v>2</v>
      </c>
      <c r="L2128" s="65"/>
      <c r="M2128" s="64"/>
      <c r="N2128" s="65"/>
      <c r="O2128" s="64"/>
      <c r="P2128" s="65"/>
      <c r="Q2128" s="64"/>
      <c r="R2128" s="9">
        <f t="shared" si="54"/>
        <v>83351.332999999999</v>
      </c>
      <c r="S2128" s="63">
        <f t="shared" si="56"/>
        <v>4</v>
      </c>
      <c r="T2128" s="64" t="s">
        <v>7404</v>
      </c>
      <c r="U2128" s="64" t="s">
        <v>221</v>
      </c>
      <c r="V2128" s="64" t="s">
        <v>7423</v>
      </c>
    </row>
    <row r="2129" spans="1:22" s="66" customFormat="1" x14ac:dyDescent="0.2">
      <c r="A2129" s="1">
        <v>2122</v>
      </c>
      <c r="B2129" s="67" t="s">
        <v>7424</v>
      </c>
      <c r="C2129" s="64" t="s">
        <v>7425</v>
      </c>
      <c r="D2129" s="64" t="s">
        <v>7426</v>
      </c>
      <c r="E2129" s="64" t="s">
        <v>7427</v>
      </c>
      <c r="F2129" s="64"/>
      <c r="G2129" s="64" t="s">
        <v>169</v>
      </c>
      <c r="H2129" s="65">
        <v>157114.23999999999</v>
      </c>
      <c r="I2129" s="64">
        <v>8</v>
      </c>
      <c r="J2129" s="65">
        <v>42980.962500000001</v>
      </c>
      <c r="K2129" s="64">
        <v>3</v>
      </c>
      <c r="L2129" s="65"/>
      <c r="M2129" s="64"/>
      <c r="N2129" s="65"/>
      <c r="O2129" s="64"/>
      <c r="P2129" s="65"/>
      <c r="Q2129" s="64"/>
      <c r="R2129" s="9">
        <f t="shared" si="54"/>
        <v>200095.20249999998</v>
      </c>
      <c r="S2129" s="63">
        <f t="shared" si="56"/>
        <v>11</v>
      </c>
      <c r="T2129" s="64" t="s">
        <v>7404</v>
      </c>
      <c r="U2129" s="64" t="s">
        <v>221</v>
      </c>
      <c r="V2129" s="64" t="s">
        <v>7423</v>
      </c>
    </row>
    <row r="2130" spans="1:22" s="66" customFormat="1" x14ac:dyDescent="0.2">
      <c r="A2130" s="1">
        <v>2123</v>
      </c>
      <c r="B2130" s="67" t="s">
        <v>7428</v>
      </c>
      <c r="C2130" s="64" t="s">
        <v>7429</v>
      </c>
      <c r="D2130" s="64" t="s">
        <v>7430</v>
      </c>
      <c r="E2130" s="64" t="s">
        <v>7431</v>
      </c>
      <c r="F2130" s="64"/>
      <c r="G2130" s="64" t="s">
        <v>169</v>
      </c>
      <c r="H2130" s="65">
        <v>40755</v>
      </c>
      <c r="I2130" s="64">
        <v>2</v>
      </c>
      <c r="J2130" s="65">
        <v>42997.5</v>
      </c>
      <c r="K2130" s="64">
        <v>2</v>
      </c>
      <c r="L2130" s="65"/>
      <c r="M2130" s="64"/>
      <c r="N2130" s="65"/>
      <c r="O2130" s="64"/>
      <c r="P2130" s="65"/>
      <c r="Q2130" s="64"/>
      <c r="R2130" s="9">
        <f t="shared" ref="R2130:R2193" si="57">H2130+J2130+L2130+N2130+P2130</f>
        <v>83752.5</v>
      </c>
      <c r="S2130" s="63">
        <f t="shared" si="56"/>
        <v>4</v>
      </c>
      <c r="T2130" s="64" t="s">
        <v>7404</v>
      </c>
      <c r="U2130" s="64" t="s">
        <v>221</v>
      </c>
      <c r="V2130" s="64" t="s">
        <v>7405</v>
      </c>
    </row>
    <row r="2131" spans="1:22" s="66" customFormat="1" x14ac:dyDescent="0.2">
      <c r="A2131" s="1">
        <v>2124</v>
      </c>
      <c r="B2131" s="67" t="s">
        <v>7428</v>
      </c>
      <c r="C2131" s="64" t="s">
        <v>7429</v>
      </c>
      <c r="D2131" s="64" t="s">
        <v>7430</v>
      </c>
      <c r="E2131" s="64" t="s">
        <v>7432</v>
      </c>
      <c r="F2131" s="64"/>
      <c r="G2131" s="64" t="s">
        <v>169</v>
      </c>
      <c r="H2131" s="65">
        <v>40755</v>
      </c>
      <c r="I2131" s="64">
        <v>2</v>
      </c>
      <c r="J2131" s="65">
        <v>42997.5</v>
      </c>
      <c r="K2131" s="64">
        <v>2</v>
      </c>
      <c r="L2131" s="65"/>
      <c r="M2131" s="64"/>
      <c r="N2131" s="65"/>
      <c r="O2131" s="64"/>
      <c r="P2131" s="65"/>
      <c r="Q2131" s="64"/>
      <c r="R2131" s="9">
        <f t="shared" si="57"/>
        <v>83752.5</v>
      </c>
      <c r="S2131" s="63">
        <f t="shared" si="56"/>
        <v>4</v>
      </c>
      <c r="T2131" s="64" t="s">
        <v>7404</v>
      </c>
      <c r="U2131" s="64" t="s">
        <v>221</v>
      </c>
      <c r="V2131" s="64" t="s">
        <v>7405</v>
      </c>
    </row>
    <row r="2132" spans="1:22" s="66" customFormat="1" x14ac:dyDescent="0.2">
      <c r="A2132" s="1">
        <v>2125</v>
      </c>
      <c r="B2132" s="67" t="s">
        <v>80</v>
      </c>
      <c r="C2132" s="64" t="s">
        <v>7433</v>
      </c>
      <c r="D2132" s="64" t="s">
        <v>7434</v>
      </c>
      <c r="E2132" s="64" t="s">
        <v>7435</v>
      </c>
      <c r="F2132" s="64"/>
      <c r="G2132" s="64" t="s">
        <v>169</v>
      </c>
      <c r="H2132" s="65">
        <v>43283.9</v>
      </c>
      <c r="I2132" s="64">
        <v>2</v>
      </c>
      <c r="J2132" s="65">
        <v>45665.55</v>
      </c>
      <c r="K2132" s="64">
        <v>2</v>
      </c>
      <c r="L2132" s="65"/>
      <c r="M2132" s="64"/>
      <c r="N2132" s="65"/>
      <c r="O2132" s="64"/>
      <c r="P2132" s="65"/>
      <c r="Q2132" s="64"/>
      <c r="R2132" s="9">
        <f t="shared" si="57"/>
        <v>88949.450000000012</v>
      </c>
      <c r="S2132" s="63">
        <f t="shared" si="56"/>
        <v>4</v>
      </c>
      <c r="T2132" s="64" t="s">
        <v>7404</v>
      </c>
      <c r="U2132" s="64" t="s">
        <v>221</v>
      </c>
      <c r="V2132" s="64" t="s">
        <v>7436</v>
      </c>
    </row>
    <row r="2133" spans="1:22" s="66" customFormat="1" x14ac:dyDescent="0.2">
      <c r="A2133" s="1">
        <v>2126</v>
      </c>
      <c r="B2133" s="67" t="s">
        <v>456</v>
      </c>
      <c r="C2133" s="64" t="s">
        <v>1747</v>
      </c>
      <c r="D2133" s="64" t="s">
        <v>1748</v>
      </c>
      <c r="E2133" s="64" t="s">
        <v>7437</v>
      </c>
      <c r="F2133" s="64"/>
      <c r="G2133" s="64" t="s">
        <v>169</v>
      </c>
      <c r="H2133" s="65">
        <v>38035.74</v>
      </c>
      <c r="I2133" s="64">
        <v>6</v>
      </c>
      <c r="J2133" s="65">
        <v>46966.5</v>
      </c>
      <c r="K2133" s="64">
        <v>6</v>
      </c>
      <c r="L2133" s="65"/>
      <c r="M2133" s="64"/>
      <c r="N2133" s="65"/>
      <c r="O2133" s="64"/>
      <c r="P2133" s="65"/>
      <c r="Q2133" s="64"/>
      <c r="R2133" s="9">
        <f t="shared" si="57"/>
        <v>85002.239999999991</v>
      </c>
      <c r="S2133" s="63">
        <f t="shared" si="56"/>
        <v>12</v>
      </c>
      <c r="T2133" s="64" t="s">
        <v>7404</v>
      </c>
      <c r="U2133" s="64" t="s">
        <v>7438</v>
      </c>
      <c r="V2133" s="64"/>
    </row>
    <row r="2134" spans="1:22" s="66" customFormat="1" x14ac:dyDescent="0.2">
      <c r="A2134" s="1">
        <v>2127</v>
      </c>
      <c r="B2134" s="67" t="s">
        <v>7439</v>
      </c>
      <c r="C2134" s="64" t="s">
        <v>7440</v>
      </c>
      <c r="D2134" s="64" t="s">
        <v>7441</v>
      </c>
      <c r="E2134" s="64" t="s">
        <v>7442</v>
      </c>
      <c r="F2134" s="64"/>
      <c r="G2134" s="64" t="s">
        <v>169</v>
      </c>
      <c r="H2134" s="65">
        <v>47025</v>
      </c>
      <c r="I2134" s="64">
        <v>1</v>
      </c>
      <c r="J2134" s="65">
        <v>49612.5</v>
      </c>
      <c r="K2134" s="64">
        <v>1</v>
      </c>
      <c r="L2134" s="65"/>
      <c r="M2134" s="64"/>
      <c r="N2134" s="65"/>
      <c r="O2134" s="64"/>
      <c r="P2134" s="65"/>
      <c r="Q2134" s="64"/>
      <c r="R2134" s="9">
        <f t="shared" si="57"/>
        <v>96637.5</v>
      </c>
      <c r="S2134" s="63">
        <f t="shared" si="56"/>
        <v>2</v>
      </c>
      <c r="T2134" s="64" t="s">
        <v>7404</v>
      </c>
      <c r="U2134" s="64" t="s">
        <v>3992</v>
      </c>
      <c r="V2134" s="64"/>
    </row>
    <row r="2135" spans="1:22" s="66" customFormat="1" x14ac:dyDescent="0.2">
      <c r="A2135" s="1">
        <v>2128</v>
      </c>
      <c r="B2135" s="67" t="s">
        <v>63</v>
      </c>
      <c r="C2135" s="64" t="s">
        <v>302</v>
      </c>
      <c r="D2135" s="64" t="s">
        <v>303</v>
      </c>
      <c r="E2135" s="64" t="s">
        <v>7443</v>
      </c>
      <c r="F2135" s="64"/>
      <c r="G2135" s="64" t="s">
        <v>169</v>
      </c>
      <c r="H2135" s="65">
        <v>196428.58</v>
      </c>
      <c r="I2135" s="64">
        <v>2</v>
      </c>
      <c r="J2135" s="65">
        <v>50715</v>
      </c>
      <c r="K2135" s="64">
        <v>1</v>
      </c>
      <c r="L2135" s="65"/>
      <c r="M2135" s="64"/>
      <c r="N2135" s="65"/>
      <c r="O2135" s="64"/>
      <c r="P2135" s="65"/>
      <c r="Q2135" s="64"/>
      <c r="R2135" s="9">
        <f t="shared" si="57"/>
        <v>247143.58</v>
      </c>
      <c r="S2135" s="63">
        <f t="shared" si="56"/>
        <v>3</v>
      </c>
      <c r="T2135" s="64" t="s">
        <v>7404</v>
      </c>
      <c r="U2135" s="64" t="s">
        <v>3992</v>
      </c>
      <c r="V2135" s="64"/>
    </row>
    <row r="2136" spans="1:22" s="66" customFormat="1" x14ac:dyDescent="0.2">
      <c r="A2136" s="1">
        <v>2129</v>
      </c>
      <c r="B2136" s="67" t="s">
        <v>7444</v>
      </c>
      <c r="C2136" s="64" t="s">
        <v>7445</v>
      </c>
      <c r="D2136" s="64" t="s">
        <v>7446</v>
      </c>
      <c r="E2136" s="64" t="s">
        <v>7447</v>
      </c>
      <c r="F2136" s="64"/>
      <c r="G2136" s="64" t="s">
        <v>169</v>
      </c>
      <c r="H2136" s="65">
        <v>47850</v>
      </c>
      <c r="I2136" s="64">
        <v>6</v>
      </c>
      <c r="J2136" s="65">
        <v>52754.625</v>
      </c>
      <c r="K2136" s="64">
        <v>6</v>
      </c>
      <c r="L2136" s="65"/>
      <c r="M2136" s="64"/>
      <c r="N2136" s="65"/>
      <c r="O2136" s="64"/>
      <c r="P2136" s="65"/>
      <c r="Q2136" s="64"/>
      <c r="R2136" s="9">
        <f t="shared" si="57"/>
        <v>100604.625</v>
      </c>
      <c r="S2136" s="63">
        <f t="shared" si="56"/>
        <v>12</v>
      </c>
      <c r="T2136" s="64" t="s">
        <v>7404</v>
      </c>
      <c r="U2136" s="64" t="s">
        <v>221</v>
      </c>
      <c r="V2136" s="64" t="s">
        <v>7448</v>
      </c>
    </row>
    <row r="2137" spans="1:22" s="66" customFormat="1" x14ac:dyDescent="0.2">
      <c r="A2137" s="1">
        <v>2130</v>
      </c>
      <c r="B2137" s="67" t="s">
        <v>50</v>
      </c>
      <c r="C2137" s="64" t="s">
        <v>7449</v>
      </c>
      <c r="D2137" s="64" t="s">
        <v>381</v>
      </c>
      <c r="E2137" s="64" t="s">
        <v>15</v>
      </c>
      <c r="F2137" s="64"/>
      <c r="G2137" s="64" t="s">
        <v>169</v>
      </c>
      <c r="H2137" s="65"/>
      <c r="I2137" s="64"/>
      <c r="J2137" s="65">
        <v>52920</v>
      </c>
      <c r="K2137" s="64">
        <v>4</v>
      </c>
      <c r="L2137" s="65"/>
      <c r="M2137" s="64"/>
      <c r="N2137" s="65"/>
      <c r="O2137" s="64"/>
      <c r="P2137" s="65"/>
      <c r="Q2137" s="64"/>
      <c r="R2137" s="9">
        <f t="shared" si="57"/>
        <v>52920</v>
      </c>
      <c r="S2137" s="63">
        <f t="shared" si="56"/>
        <v>4</v>
      </c>
      <c r="T2137" s="64" t="s">
        <v>7404</v>
      </c>
      <c r="U2137" s="64" t="s">
        <v>221</v>
      </c>
      <c r="V2137" s="64" t="s">
        <v>2927</v>
      </c>
    </row>
    <row r="2138" spans="1:22" s="66" customFormat="1" x14ac:dyDescent="0.2">
      <c r="A2138" s="1">
        <v>2131</v>
      </c>
      <c r="B2138" s="67" t="s">
        <v>4217</v>
      </c>
      <c r="C2138" s="64" t="s">
        <v>4218</v>
      </c>
      <c r="D2138" s="64" t="s">
        <v>4219</v>
      </c>
      <c r="E2138" s="64" t="s">
        <v>7450</v>
      </c>
      <c r="F2138" s="64"/>
      <c r="G2138" s="64" t="s">
        <v>169</v>
      </c>
      <c r="H2138" s="65">
        <v>416517.85</v>
      </c>
      <c r="I2138" s="64">
        <v>5</v>
      </c>
      <c r="J2138" s="65">
        <v>54573.75</v>
      </c>
      <c r="K2138" s="64">
        <v>1</v>
      </c>
      <c r="L2138" s="65"/>
      <c r="M2138" s="64"/>
      <c r="N2138" s="65"/>
      <c r="O2138" s="64"/>
      <c r="P2138" s="65"/>
      <c r="Q2138" s="64"/>
      <c r="R2138" s="9">
        <f t="shared" si="57"/>
        <v>471091.6</v>
      </c>
      <c r="S2138" s="63">
        <f t="shared" si="56"/>
        <v>6</v>
      </c>
      <c r="T2138" s="64" t="s">
        <v>7404</v>
      </c>
      <c r="U2138" s="64" t="s">
        <v>221</v>
      </c>
      <c r="V2138" s="64" t="s">
        <v>7405</v>
      </c>
    </row>
    <row r="2139" spans="1:22" s="66" customFormat="1" x14ac:dyDescent="0.2">
      <c r="A2139" s="1">
        <v>2132</v>
      </c>
      <c r="B2139" s="67" t="s">
        <v>7451</v>
      </c>
      <c r="C2139" s="64" t="s">
        <v>7452</v>
      </c>
      <c r="D2139" s="64" t="s">
        <v>1404</v>
      </c>
      <c r="E2139" s="64" t="s">
        <v>7453</v>
      </c>
      <c r="F2139" s="64"/>
      <c r="G2139" s="64" t="s">
        <v>169</v>
      </c>
      <c r="H2139" s="65">
        <v>57081.919999999998</v>
      </c>
      <c r="I2139" s="64">
        <v>1</v>
      </c>
      <c r="J2139" s="65">
        <v>56547.225000000006</v>
      </c>
      <c r="K2139" s="64">
        <v>1</v>
      </c>
      <c r="L2139" s="65"/>
      <c r="M2139" s="64"/>
      <c r="N2139" s="65"/>
      <c r="O2139" s="64"/>
      <c r="P2139" s="65"/>
      <c r="Q2139" s="64"/>
      <c r="R2139" s="9">
        <f t="shared" si="57"/>
        <v>113629.145</v>
      </c>
      <c r="S2139" s="63">
        <f t="shared" si="56"/>
        <v>2</v>
      </c>
      <c r="T2139" s="64" t="s">
        <v>7404</v>
      </c>
      <c r="U2139" s="64" t="s">
        <v>3992</v>
      </c>
      <c r="V2139" s="64"/>
    </row>
    <row r="2140" spans="1:22" s="66" customFormat="1" x14ac:dyDescent="0.2">
      <c r="A2140" s="1">
        <v>2133</v>
      </c>
      <c r="B2140" s="67" t="s">
        <v>7454</v>
      </c>
      <c r="C2140" s="64" t="s">
        <v>7455</v>
      </c>
      <c r="D2140" s="64" t="s">
        <v>7456</v>
      </c>
      <c r="E2140" s="64" t="s">
        <v>7457</v>
      </c>
      <c r="F2140" s="64"/>
      <c r="G2140" s="64" t="s">
        <v>169</v>
      </c>
      <c r="H2140" s="65">
        <v>154492.79999999999</v>
      </c>
      <c r="I2140" s="64">
        <v>88</v>
      </c>
      <c r="J2140" s="65">
        <v>59270.400000000001</v>
      </c>
      <c r="K2140" s="64">
        <v>32</v>
      </c>
      <c r="L2140" s="65"/>
      <c r="M2140" s="64"/>
      <c r="N2140" s="65"/>
      <c r="O2140" s="64"/>
      <c r="P2140" s="65"/>
      <c r="Q2140" s="64"/>
      <c r="R2140" s="9">
        <f t="shared" si="57"/>
        <v>213763.19999999998</v>
      </c>
      <c r="S2140" s="63">
        <f t="shared" si="56"/>
        <v>120</v>
      </c>
      <c r="T2140" s="64" t="s">
        <v>7404</v>
      </c>
      <c r="U2140" s="64" t="s">
        <v>221</v>
      </c>
      <c r="V2140" s="64" t="s">
        <v>7423</v>
      </c>
    </row>
    <row r="2141" spans="1:22" s="66" customFormat="1" x14ac:dyDescent="0.2">
      <c r="A2141" s="1">
        <v>2134</v>
      </c>
      <c r="B2141" s="67" t="s">
        <v>1154</v>
      </c>
      <c r="C2141" s="64" t="s">
        <v>7458</v>
      </c>
      <c r="D2141" s="64" t="s">
        <v>7459</v>
      </c>
      <c r="E2141" s="64" t="s">
        <v>7460</v>
      </c>
      <c r="F2141" s="64"/>
      <c r="G2141" s="64" t="s">
        <v>169</v>
      </c>
      <c r="H2141" s="65">
        <v>27000</v>
      </c>
      <c r="I2141" s="64">
        <v>1</v>
      </c>
      <c r="J2141" s="65">
        <v>61740</v>
      </c>
      <c r="K2141" s="64">
        <v>5</v>
      </c>
      <c r="L2141" s="65"/>
      <c r="M2141" s="64"/>
      <c r="N2141" s="65"/>
      <c r="O2141" s="64"/>
      <c r="P2141" s="65"/>
      <c r="Q2141" s="64"/>
      <c r="R2141" s="9">
        <f t="shared" si="57"/>
        <v>88740</v>
      </c>
      <c r="S2141" s="63">
        <f t="shared" si="56"/>
        <v>6</v>
      </c>
      <c r="T2141" s="64" t="s">
        <v>7404</v>
      </c>
      <c r="U2141" s="64" t="s">
        <v>3992</v>
      </c>
      <c r="V2141" s="64"/>
    </row>
    <row r="2142" spans="1:22" s="66" customFormat="1" x14ac:dyDescent="0.2">
      <c r="A2142" s="1">
        <v>2135</v>
      </c>
      <c r="B2142" s="67" t="s">
        <v>193</v>
      </c>
      <c r="C2142" s="64" t="s">
        <v>7461</v>
      </c>
      <c r="D2142" s="64" t="s">
        <v>6832</v>
      </c>
      <c r="E2142" s="64" t="s">
        <v>7462</v>
      </c>
      <c r="F2142" s="64"/>
      <c r="G2142" s="64" t="s">
        <v>169</v>
      </c>
      <c r="H2142" s="65">
        <v>112000</v>
      </c>
      <c r="I2142" s="64">
        <v>2</v>
      </c>
      <c r="J2142" s="65">
        <v>62015.625</v>
      </c>
      <c r="K2142" s="64">
        <v>2</v>
      </c>
      <c r="L2142" s="65"/>
      <c r="M2142" s="64"/>
      <c r="N2142" s="65"/>
      <c r="O2142" s="64"/>
      <c r="P2142" s="65"/>
      <c r="Q2142" s="64"/>
      <c r="R2142" s="9">
        <f t="shared" si="57"/>
        <v>174015.625</v>
      </c>
      <c r="S2142" s="63">
        <f t="shared" si="56"/>
        <v>4</v>
      </c>
      <c r="T2142" s="64" t="s">
        <v>7404</v>
      </c>
      <c r="U2142" s="64" t="s">
        <v>221</v>
      </c>
      <c r="V2142" s="64"/>
    </row>
    <row r="2143" spans="1:22" s="66" customFormat="1" x14ac:dyDescent="0.2">
      <c r="A2143" s="1">
        <v>2136</v>
      </c>
      <c r="B2143" s="67" t="s">
        <v>1148</v>
      </c>
      <c r="C2143" s="64" t="s">
        <v>7463</v>
      </c>
      <c r="D2143" s="64" t="s">
        <v>7464</v>
      </c>
      <c r="E2143" s="64" t="s">
        <v>7465</v>
      </c>
      <c r="F2143" s="64"/>
      <c r="G2143" s="64" t="s">
        <v>169</v>
      </c>
      <c r="H2143" s="65">
        <v>74980</v>
      </c>
      <c r="I2143" s="64">
        <v>1</v>
      </c>
      <c r="J2143" s="65">
        <v>70895.832525000005</v>
      </c>
      <c r="K2143" s="64">
        <v>1</v>
      </c>
      <c r="L2143" s="65"/>
      <c r="M2143" s="64"/>
      <c r="N2143" s="65"/>
      <c r="O2143" s="64"/>
      <c r="P2143" s="65"/>
      <c r="Q2143" s="64"/>
      <c r="R2143" s="9">
        <f t="shared" si="57"/>
        <v>145875.83252500001</v>
      </c>
      <c r="S2143" s="63">
        <f t="shared" si="56"/>
        <v>2</v>
      </c>
      <c r="T2143" s="64" t="s">
        <v>7404</v>
      </c>
      <c r="U2143" s="64" t="s">
        <v>3992</v>
      </c>
      <c r="V2143" s="64"/>
    </row>
    <row r="2144" spans="1:22" s="66" customFormat="1" x14ac:dyDescent="0.2">
      <c r="A2144" s="1">
        <v>2137</v>
      </c>
      <c r="B2144" s="67" t="s">
        <v>7466</v>
      </c>
      <c r="C2144" s="64" t="s">
        <v>81</v>
      </c>
      <c r="D2144" s="64" t="s">
        <v>7467</v>
      </c>
      <c r="E2144" s="64" t="s">
        <v>7468</v>
      </c>
      <c r="F2144" s="64"/>
      <c r="G2144" s="64" t="s">
        <v>169</v>
      </c>
      <c r="H2144" s="65">
        <v>73284</v>
      </c>
      <c r="I2144" s="64">
        <v>1</v>
      </c>
      <c r="J2144" s="65">
        <v>71891.820000000007</v>
      </c>
      <c r="K2144" s="64">
        <v>1</v>
      </c>
      <c r="L2144" s="65"/>
      <c r="M2144" s="64"/>
      <c r="N2144" s="65"/>
      <c r="O2144" s="64"/>
      <c r="P2144" s="65"/>
      <c r="Q2144" s="64"/>
      <c r="R2144" s="9">
        <f t="shared" si="57"/>
        <v>145175.82</v>
      </c>
      <c r="S2144" s="63">
        <f t="shared" si="56"/>
        <v>2</v>
      </c>
      <c r="T2144" s="64" t="s">
        <v>7404</v>
      </c>
      <c r="U2144" s="64" t="s">
        <v>7438</v>
      </c>
      <c r="V2144" s="64"/>
    </row>
    <row r="2145" spans="1:22" s="66" customFormat="1" x14ac:dyDescent="0.2">
      <c r="A2145" s="1">
        <v>2138</v>
      </c>
      <c r="B2145" s="67" t="s">
        <v>7469</v>
      </c>
      <c r="C2145" s="64" t="s">
        <v>7470</v>
      </c>
      <c r="D2145" s="64" t="s">
        <v>1276</v>
      </c>
      <c r="E2145" s="64" t="s">
        <v>7471</v>
      </c>
      <c r="F2145" s="64"/>
      <c r="G2145" s="64" t="s">
        <v>169</v>
      </c>
      <c r="H2145" s="65">
        <v>87000</v>
      </c>
      <c r="I2145" s="64">
        <v>1</v>
      </c>
      <c r="J2145" s="65">
        <v>74970</v>
      </c>
      <c r="K2145" s="64">
        <v>1</v>
      </c>
      <c r="L2145" s="65"/>
      <c r="M2145" s="64"/>
      <c r="N2145" s="65"/>
      <c r="O2145" s="64"/>
      <c r="P2145" s="65"/>
      <c r="Q2145" s="64"/>
      <c r="R2145" s="9">
        <f t="shared" si="57"/>
        <v>161970</v>
      </c>
      <c r="S2145" s="63">
        <f t="shared" si="56"/>
        <v>2</v>
      </c>
      <c r="T2145" s="64" t="s">
        <v>7404</v>
      </c>
      <c r="U2145" s="64" t="s">
        <v>3992</v>
      </c>
      <c r="V2145" s="64"/>
    </row>
    <row r="2146" spans="1:22" s="66" customFormat="1" x14ac:dyDescent="0.2">
      <c r="A2146" s="1">
        <v>2139</v>
      </c>
      <c r="B2146" s="67" t="s">
        <v>6198</v>
      </c>
      <c r="C2146" s="64" t="s">
        <v>7472</v>
      </c>
      <c r="D2146" s="64" t="s">
        <v>7473</v>
      </c>
      <c r="E2146" s="64" t="s">
        <v>7474</v>
      </c>
      <c r="F2146" s="64"/>
      <c r="G2146" s="64" t="s">
        <v>169</v>
      </c>
      <c r="H2146" s="65">
        <v>220000</v>
      </c>
      <c r="I2146" s="64">
        <v>10</v>
      </c>
      <c r="J2146" s="65">
        <v>76072.5</v>
      </c>
      <c r="K2146" s="64">
        <v>5</v>
      </c>
      <c r="L2146" s="65"/>
      <c r="M2146" s="64"/>
      <c r="N2146" s="65"/>
      <c r="O2146" s="64"/>
      <c r="P2146" s="65"/>
      <c r="Q2146" s="64"/>
      <c r="R2146" s="9">
        <f t="shared" si="57"/>
        <v>296072.5</v>
      </c>
      <c r="S2146" s="63">
        <f t="shared" si="56"/>
        <v>15</v>
      </c>
      <c r="T2146" s="64" t="s">
        <v>7404</v>
      </c>
      <c r="U2146" s="64" t="s">
        <v>221</v>
      </c>
      <c r="V2146" s="64" t="s">
        <v>7405</v>
      </c>
    </row>
    <row r="2147" spans="1:22" s="66" customFormat="1" x14ac:dyDescent="0.2">
      <c r="A2147" s="1">
        <v>2140</v>
      </c>
      <c r="B2147" s="67" t="s">
        <v>193</v>
      </c>
      <c r="C2147" s="64" t="s">
        <v>7461</v>
      </c>
      <c r="D2147" s="64" t="s">
        <v>6832</v>
      </c>
      <c r="E2147" s="64" t="s">
        <v>7475</v>
      </c>
      <c r="F2147" s="64"/>
      <c r="G2147" s="64" t="s">
        <v>169</v>
      </c>
      <c r="H2147" s="65">
        <v>268000</v>
      </c>
      <c r="I2147" s="64">
        <v>4</v>
      </c>
      <c r="J2147" s="65">
        <v>80620.3125</v>
      </c>
      <c r="K2147" s="64">
        <v>2</v>
      </c>
      <c r="L2147" s="65"/>
      <c r="M2147" s="64"/>
      <c r="N2147" s="65"/>
      <c r="O2147" s="64"/>
      <c r="P2147" s="65"/>
      <c r="Q2147" s="64"/>
      <c r="R2147" s="9">
        <f t="shared" si="57"/>
        <v>348620.3125</v>
      </c>
      <c r="S2147" s="63">
        <f t="shared" si="56"/>
        <v>6</v>
      </c>
      <c r="T2147" s="64" t="s">
        <v>7404</v>
      </c>
      <c r="U2147" s="64" t="s">
        <v>221</v>
      </c>
      <c r="V2147" s="64"/>
    </row>
    <row r="2148" spans="1:22" s="66" customFormat="1" x14ac:dyDescent="0.2">
      <c r="A2148" s="1">
        <v>2141</v>
      </c>
      <c r="B2148" s="67" t="s">
        <v>121</v>
      </c>
      <c r="C2148" s="64" t="s">
        <v>7476</v>
      </c>
      <c r="D2148" s="64" t="s">
        <v>7477</v>
      </c>
      <c r="E2148" s="64" t="s">
        <v>7478</v>
      </c>
      <c r="F2148" s="64"/>
      <c r="G2148" s="64" t="s">
        <v>169</v>
      </c>
      <c r="H2148" s="65">
        <v>76912</v>
      </c>
      <c r="I2148" s="64">
        <v>2</v>
      </c>
      <c r="J2148" s="65">
        <v>81144</v>
      </c>
      <c r="K2148" s="64">
        <v>2</v>
      </c>
      <c r="L2148" s="65"/>
      <c r="M2148" s="64"/>
      <c r="N2148" s="65"/>
      <c r="O2148" s="64"/>
      <c r="P2148" s="65"/>
      <c r="Q2148" s="64"/>
      <c r="R2148" s="9">
        <f t="shared" si="57"/>
        <v>158056</v>
      </c>
      <c r="S2148" s="63">
        <f t="shared" si="56"/>
        <v>4</v>
      </c>
      <c r="T2148" s="64" t="s">
        <v>7404</v>
      </c>
      <c r="U2148" s="64" t="s">
        <v>221</v>
      </c>
      <c r="V2148" s="64"/>
    </row>
    <row r="2149" spans="1:22" s="66" customFormat="1" x14ac:dyDescent="0.2">
      <c r="A2149" s="1">
        <v>2142</v>
      </c>
      <c r="B2149" s="67" t="s">
        <v>298</v>
      </c>
      <c r="C2149" s="64" t="s">
        <v>7479</v>
      </c>
      <c r="D2149" s="64" t="s">
        <v>7480</v>
      </c>
      <c r="E2149" s="64" t="s">
        <v>7481</v>
      </c>
      <c r="F2149" s="64"/>
      <c r="G2149" s="64" t="s">
        <v>169</v>
      </c>
      <c r="H2149" s="65">
        <v>98533.04</v>
      </c>
      <c r="I2149" s="64">
        <v>2</v>
      </c>
      <c r="J2149" s="65">
        <v>81236.61</v>
      </c>
      <c r="K2149" s="64">
        <v>2</v>
      </c>
      <c r="L2149" s="65"/>
      <c r="M2149" s="64"/>
      <c r="N2149" s="65"/>
      <c r="O2149" s="64"/>
      <c r="P2149" s="65"/>
      <c r="Q2149" s="64"/>
      <c r="R2149" s="9">
        <f t="shared" si="57"/>
        <v>179769.65</v>
      </c>
      <c r="S2149" s="63">
        <f t="shared" si="56"/>
        <v>4</v>
      </c>
      <c r="T2149" s="64" t="s">
        <v>7404</v>
      </c>
      <c r="U2149" s="64" t="s">
        <v>3992</v>
      </c>
      <c r="V2149" s="64"/>
    </row>
    <row r="2150" spans="1:22" s="66" customFormat="1" x14ac:dyDescent="0.2">
      <c r="A2150" s="1">
        <v>2143</v>
      </c>
      <c r="B2150" s="67" t="s">
        <v>313</v>
      </c>
      <c r="C2150" s="64" t="s">
        <v>1555</v>
      </c>
      <c r="D2150" s="64" t="s">
        <v>670</v>
      </c>
      <c r="E2150" s="64" t="s">
        <v>7482</v>
      </c>
      <c r="F2150" s="64"/>
      <c r="G2150" s="64" t="s">
        <v>169</v>
      </c>
      <c r="H2150" s="65">
        <v>93999.99</v>
      </c>
      <c r="I2150" s="64">
        <v>3</v>
      </c>
      <c r="J2150" s="65">
        <v>88200</v>
      </c>
      <c r="K2150" s="64">
        <v>4</v>
      </c>
      <c r="L2150" s="65"/>
      <c r="M2150" s="64"/>
      <c r="N2150" s="65"/>
      <c r="O2150" s="64"/>
      <c r="P2150" s="65"/>
      <c r="Q2150" s="64"/>
      <c r="R2150" s="9">
        <f t="shared" si="57"/>
        <v>182199.99</v>
      </c>
      <c r="S2150" s="63">
        <f t="shared" si="56"/>
        <v>7</v>
      </c>
      <c r="T2150" s="64" t="s">
        <v>7404</v>
      </c>
      <c r="U2150" s="64" t="s">
        <v>221</v>
      </c>
      <c r="V2150" s="64" t="s">
        <v>7405</v>
      </c>
    </row>
    <row r="2151" spans="1:22" s="66" customFormat="1" x14ac:dyDescent="0.2">
      <c r="A2151" s="1">
        <v>2144</v>
      </c>
      <c r="B2151" s="67" t="s">
        <v>275</v>
      </c>
      <c r="C2151" s="64" t="s">
        <v>7483</v>
      </c>
      <c r="D2151" s="64" t="s">
        <v>7484</v>
      </c>
      <c r="E2151" s="64" t="s">
        <v>7485</v>
      </c>
      <c r="F2151" s="64"/>
      <c r="G2151" s="64" t="s">
        <v>169</v>
      </c>
      <c r="H2151" s="65">
        <v>174515</v>
      </c>
      <c r="I2151" s="64">
        <v>10</v>
      </c>
      <c r="J2151" s="65">
        <v>92058.75</v>
      </c>
      <c r="K2151" s="64">
        <v>5</v>
      </c>
      <c r="L2151" s="65"/>
      <c r="M2151" s="64"/>
      <c r="N2151" s="65"/>
      <c r="O2151" s="64"/>
      <c r="P2151" s="65"/>
      <c r="Q2151" s="64"/>
      <c r="R2151" s="9">
        <f t="shared" si="57"/>
        <v>266573.75</v>
      </c>
      <c r="S2151" s="63">
        <f t="shared" si="56"/>
        <v>15</v>
      </c>
      <c r="T2151" s="64" t="s">
        <v>7404</v>
      </c>
      <c r="U2151" s="64" t="s">
        <v>221</v>
      </c>
      <c r="V2151" s="64" t="s">
        <v>7423</v>
      </c>
    </row>
    <row r="2152" spans="1:22" s="66" customFormat="1" x14ac:dyDescent="0.2">
      <c r="A2152" s="1">
        <v>2145</v>
      </c>
      <c r="B2152" s="67" t="s">
        <v>2800</v>
      </c>
      <c r="C2152" s="64" t="s">
        <v>7486</v>
      </c>
      <c r="D2152" s="64" t="s">
        <v>7487</v>
      </c>
      <c r="E2152" s="64" t="s">
        <v>7488</v>
      </c>
      <c r="F2152" s="64"/>
      <c r="G2152" s="64" t="s">
        <v>169</v>
      </c>
      <c r="H2152" s="65">
        <v>59546.67</v>
      </c>
      <c r="I2152" s="64">
        <v>1</v>
      </c>
      <c r="J2152" s="65">
        <v>92610</v>
      </c>
      <c r="K2152" s="64">
        <v>2</v>
      </c>
      <c r="L2152" s="65"/>
      <c r="M2152" s="64"/>
      <c r="N2152" s="65"/>
      <c r="O2152" s="64"/>
      <c r="P2152" s="65"/>
      <c r="Q2152" s="64"/>
      <c r="R2152" s="9">
        <f t="shared" si="57"/>
        <v>152156.66999999998</v>
      </c>
      <c r="S2152" s="63">
        <f t="shared" si="56"/>
        <v>3</v>
      </c>
      <c r="T2152" s="64" t="s">
        <v>7404</v>
      </c>
      <c r="U2152" s="64" t="s">
        <v>221</v>
      </c>
      <c r="V2152" s="64" t="s">
        <v>7448</v>
      </c>
    </row>
    <row r="2153" spans="1:22" s="66" customFormat="1" x14ac:dyDescent="0.2">
      <c r="A2153" s="1">
        <v>2146</v>
      </c>
      <c r="B2153" s="67" t="s">
        <v>7466</v>
      </c>
      <c r="C2153" s="64" t="s">
        <v>81</v>
      </c>
      <c r="D2153" s="64" t="s">
        <v>7467</v>
      </c>
      <c r="E2153" s="64" t="s">
        <v>7489</v>
      </c>
      <c r="F2153" s="64"/>
      <c r="G2153" s="64" t="s">
        <v>169</v>
      </c>
      <c r="H2153" s="65">
        <v>1856000</v>
      </c>
      <c r="I2153" s="64">
        <v>16</v>
      </c>
      <c r="J2153" s="65">
        <v>96258.172500000001</v>
      </c>
      <c r="K2153" s="64">
        <v>3</v>
      </c>
      <c r="L2153" s="65"/>
      <c r="M2153" s="64"/>
      <c r="N2153" s="65"/>
      <c r="O2153" s="64"/>
      <c r="P2153" s="65"/>
      <c r="Q2153" s="64"/>
      <c r="R2153" s="9">
        <f t="shared" si="57"/>
        <v>1952258.1725000001</v>
      </c>
      <c r="S2153" s="63">
        <f t="shared" si="56"/>
        <v>19</v>
      </c>
      <c r="T2153" s="64" t="s">
        <v>7404</v>
      </c>
      <c r="U2153" s="64" t="s">
        <v>3992</v>
      </c>
      <c r="V2153" s="64"/>
    </row>
    <row r="2154" spans="1:22" s="66" customFormat="1" x14ac:dyDescent="0.2">
      <c r="A2154" s="1">
        <v>2147</v>
      </c>
      <c r="B2154" s="67" t="s">
        <v>7490</v>
      </c>
      <c r="C2154" s="64" t="s">
        <v>7491</v>
      </c>
      <c r="D2154" s="64" t="s">
        <v>7492</v>
      </c>
      <c r="E2154" s="64" t="s">
        <v>7493</v>
      </c>
      <c r="F2154" s="64"/>
      <c r="G2154" s="64" t="s">
        <v>169</v>
      </c>
      <c r="H2154" s="65">
        <v>211200</v>
      </c>
      <c r="I2154" s="64">
        <v>2</v>
      </c>
      <c r="J2154" s="65">
        <v>107554.38750000001</v>
      </c>
      <c r="K2154" s="64">
        <v>1</v>
      </c>
      <c r="L2154" s="65"/>
      <c r="M2154" s="64"/>
      <c r="N2154" s="65"/>
      <c r="O2154" s="64"/>
      <c r="P2154" s="65"/>
      <c r="Q2154" s="64"/>
      <c r="R2154" s="9">
        <f t="shared" si="57"/>
        <v>318754.38750000001</v>
      </c>
      <c r="S2154" s="63">
        <f t="shared" si="56"/>
        <v>3</v>
      </c>
      <c r="T2154" s="64" t="s">
        <v>7404</v>
      </c>
      <c r="U2154" s="64" t="s">
        <v>221</v>
      </c>
      <c r="V2154" s="64"/>
    </row>
    <row r="2155" spans="1:22" s="66" customFormat="1" x14ac:dyDescent="0.2">
      <c r="A2155" s="1">
        <v>2148</v>
      </c>
      <c r="B2155" s="67" t="s">
        <v>63</v>
      </c>
      <c r="C2155" s="64" t="s">
        <v>7494</v>
      </c>
      <c r="D2155" s="64" t="s">
        <v>7495</v>
      </c>
      <c r="E2155" s="64" t="s">
        <v>7496</v>
      </c>
      <c r="F2155" s="64"/>
      <c r="G2155" s="64" t="s">
        <v>169</v>
      </c>
      <c r="H2155" s="65">
        <v>52600</v>
      </c>
      <c r="I2155" s="64">
        <v>2</v>
      </c>
      <c r="J2155" s="65">
        <v>108155.25</v>
      </c>
      <c r="K2155" s="64">
        <v>5</v>
      </c>
      <c r="L2155" s="65"/>
      <c r="M2155" s="64"/>
      <c r="N2155" s="65"/>
      <c r="O2155" s="64"/>
      <c r="P2155" s="65"/>
      <c r="Q2155" s="64"/>
      <c r="R2155" s="9">
        <f t="shared" si="57"/>
        <v>160755.25</v>
      </c>
      <c r="S2155" s="63">
        <f t="shared" si="56"/>
        <v>7</v>
      </c>
      <c r="T2155" s="64" t="s">
        <v>7404</v>
      </c>
      <c r="U2155" s="64" t="s">
        <v>221</v>
      </c>
      <c r="V2155" s="64"/>
    </row>
    <row r="2156" spans="1:22" s="66" customFormat="1" x14ac:dyDescent="0.2">
      <c r="A2156" s="1">
        <v>2149</v>
      </c>
      <c r="B2156" s="67" t="s">
        <v>7497</v>
      </c>
      <c r="C2156" s="64" t="s">
        <v>7498</v>
      </c>
      <c r="D2156" s="64" t="s">
        <v>2934</v>
      </c>
      <c r="E2156" s="64" t="s">
        <v>7499</v>
      </c>
      <c r="F2156" s="64"/>
      <c r="G2156" s="64" t="s">
        <v>169</v>
      </c>
      <c r="H2156" s="65">
        <v>49297.18</v>
      </c>
      <c r="I2156" s="64">
        <v>2</v>
      </c>
      <c r="J2156" s="65">
        <v>108700.28190000002</v>
      </c>
      <c r="K2156" s="64">
        <v>4</v>
      </c>
      <c r="L2156" s="65"/>
      <c r="M2156" s="64"/>
      <c r="N2156" s="65"/>
      <c r="O2156" s="64"/>
      <c r="P2156" s="65"/>
      <c r="Q2156" s="64"/>
      <c r="R2156" s="9">
        <f t="shared" si="57"/>
        <v>157997.46190000002</v>
      </c>
      <c r="S2156" s="63">
        <f t="shared" si="56"/>
        <v>6</v>
      </c>
      <c r="T2156" s="64" t="s">
        <v>7404</v>
      </c>
      <c r="U2156" s="64" t="s">
        <v>221</v>
      </c>
      <c r="V2156" s="64"/>
    </row>
    <row r="2157" spans="1:22" s="66" customFormat="1" x14ac:dyDescent="0.2">
      <c r="A2157" s="1">
        <v>2150</v>
      </c>
      <c r="B2157" s="67" t="s">
        <v>121</v>
      </c>
      <c r="C2157" s="64" t="s">
        <v>202</v>
      </c>
      <c r="D2157" s="64" t="s">
        <v>869</v>
      </c>
      <c r="E2157" s="64" t="s">
        <v>7500</v>
      </c>
      <c r="F2157" s="64"/>
      <c r="G2157" s="64" t="s">
        <v>169</v>
      </c>
      <c r="H2157" s="65">
        <v>104500</v>
      </c>
      <c r="I2157" s="64">
        <v>2</v>
      </c>
      <c r="J2157" s="65">
        <v>110250</v>
      </c>
      <c r="K2157" s="64">
        <v>2</v>
      </c>
      <c r="L2157" s="65"/>
      <c r="M2157" s="64"/>
      <c r="N2157" s="65"/>
      <c r="O2157" s="64"/>
      <c r="P2157" s="65"/>
      <c r="Q2157" s="64"/>
      <c r="R2157" s="9">
        <f t="shared" si="57"/>
        <v>214750</v>
      </c>
      <c r="S2157" s="63">
        <f t="shared" si="56"/>
        <v>4</v>
      </c>
      <c r="T2157" s="64" t="s">
        <v>7404</v>
      </c>
      <c r="U2157" s="64" t="s">
        <v>221</v>
      </c>
      <c r="V2157" s="64" t="s">
        <v>7436</v>
      </c>
    </row>
    <row r="2158" spans="1:22" s="66" customFormat="1" x14ac:dyDescent="0.2">
      <c r="A2158" s="1">
        <v>2151</v>
      </c>
      <c r="B2158" s="67" t="s">
        <v>2800</v>
      </c>
      <c r="C2158" s="64" t="s">
        <v>7501</v>
      </c>
      <c r="D2158" s="64" t="s">
        <v>6253</v>
      </c>
      <c r="E2158" s="64" t="s">
        <v>7502</v>
      </c>
      <c r="F2158" s="64"/>
      <c r="G2158" s="64" t="s">
        <v>169</v>
      </c>
      <c r="H2158" s="65">
        <v>113620.2</v>
      </c>
      <c r="I2158" s="64">
        <v>5</v>
      </c>
      <c r="J2158" s="65">
        <v>119872.06875000001</v>
      </c>
      <c r="K2158" s="64">
        <v>5</v>
      </c>
      <c r="L2158" s="65"/>
      <c r="M2158" s="64"/>
      <c r="N2158" s="65"/>
      <c r="O2158" s="64"/>
      <c r="P2158" s="65"/>
      <c r="Q2158" s="64"/>
      <c r="R2158" s="9">
        <f t="shared" si="57"/>
        <v>233492.26874999999</v>
      </c>
      <c r="S2158" s="63">
        <f t="shared" si="56"/>
        <v>10</v>
      </c>
      <c r="T2158" s="64" t="s">
        <v>7404</v>
      </c>
      <c r="U2158" s="64" t="s">
        <v>221</v>
      </c>
      <c r="V2158" s="64" t="s">
        <v>7423</v>
      </c>
    </row>
    <row r="2159" spans="1:22" s="66" customFormat="1" x14ac:dyDescent="0.2">
      <c r="A2159" s="1">
        <v>2152</v>
      </c>
      <c r="B2159" s="67" t="s">
        <v>34</v>
      </c>
      <c r="C2159" s="64" t="s">
        <v>1063</v>
      </c>
      <c r="D2159" s="64" t="s">
        <v>1064</v>
      </c>
      <c r="E2159" s="64" t="s">
        <v>7503</v>
      </c>
      <c r="F2159" s="64"/>
      <c r="G2159" s="64" t="s">
        <v>169</v>
      </c>
      <c r="H2159" s="65">
        <v>328400</v>
      </c>
      <c r="I2159" s="64">
        <v>8</v>
      </c>
      <c r="J2159" s="65">
        <v>130095</v>
      </c>
      <c r="K2159" s="64">
        <v>4</v>
      </c>
      <c r="L2159" s="65"/>
      <c r="M2159" s="64"/>
      <c r="N2159" s="65"/>
      <c r="O2159" s="64"/>
      <c r="P2159" s="65"/>
      <c r="Q2159" s="64"/>
      <c r="R2159" s="9">
        <f t="shared" si="57"/>
        <v>458495</v>
      </c>
      <c r="S2159" s="63">
        <f t="shared" si="56"/>
        <v>12</v>
      </c>
      <c r="T2159" s="64" t="s">
        <v>7404</v>
      </c>
      <c r="U2159" s="64" t="s">
        <v>221</v>
      </c>
      <c r="V2159" s="64" t="s">
        <v>7504</v>
      </c>
    </row>
    <row r="2160" spans="1:22" s="66" customFormat="1" x14ac:dyDescent="0.2">
      <c r="A2160" s="1">
        <v>2153</v>
      </c>
      <c r="B2160" s="67" t="s">
        <v>2800</v>
      </c>
      <c r="C2160" s="64" t="s">
        <v>7505</v>
      </c>
      <c r="D2160" s="64" t="s">
        <v>7506</v>
      </c>
      <c r="E2160" s="64" t="s">
        <v>7507</v>
      </c>
      <c r="F2160" s="64"/>
      <c r="G2160" s="64" t="s">
        <v>169</v>
      </c>
      <c r="H2160" s="65">
        <v>166301.28</v>
      </c>
      <c r="I2160" s="64">
        <v>4</v>
      </c>
      <c r="J2160" s="65">
        <v>131588.88750000001</v>
      </c>
      <c r="K2160" s="64">
        <v>3</v>
      </c>
      <c r="L2160" s="65"/>
      <c r="M2160" s="64"/>
      <c r="N2160" s="65"/>
      <c r="O2160" s="64"/>
      <c r="P2160" s="65"/>
      <c r="Q2160" s="64"/>
      <c r="R2160" s="9">
        <f t="shared" si="57"/>
        <v>297890.16749999998</v>
      </c>
      <c r="S2160" s="63">
        <f t="shared" si="56"/>
        <v>7</v>
      </c>
      <c r="T2160" s="64" t="s">
        <v>7404</v>
      </c>
      <c r="U2160" s="64" t="s">
        <v>221</v>
      </c>
      <c r="V2160" s="64" t="s">
        <v>7423</v>
      </c>
    </row>
    <row r="2161" spans="1:22" s="66" customFormat="1" x14ac:dyDescent="0.2">
      <c r="A2161" s="1">
        <v>2154</v>
      </c>
      <c r="B2161" s="67" t="s">
        <v>2800</v>
      </c>
      <c r="C2161" s="64" t="s">
        <v>7501</v>
      </c>
      <c r="D2161" s="64" t="s">
        <v>6253</v>
      </c>
      <c r="E2161" s="64" t="s">
        <v>7508</v>
      </c>
      <c r="F2161" s="64"/>
      <c r="G2161" s="64" t="s">
        <v>169</v>
      </c>
      <c r="H2161" s="65">
        <v>131432.95000000001</v>
      </c>
      <c r="I2161" s="64">
        <v>5</v>
      </c>
      <c r="J2161" s="65">
        <v>138664.95300000001</v>
      </c>
      <c r="K2161" s="64">
        <v>5</v>
      </c>
      <c r="L2161" s="65"/>
      <c r="M2161" s="64"/>
      <c r="N2161" s="65"/>
      <c r="O2161" s="64"/>
      <c r="P2161" s="65"/>
      <c r="Q2161" s="64"/>
      <c r="R2161" s="9">
        <f t="shared" si="57"/>
        <v>270097.90300000005</v>
      </c>
      <c r="S2161" s="63">
        <f t="shared" si="56"/>
        <v>10</v>
      </c>
      <c r="T2161" s="64" t="s">
        <v>7404</v>
      </c>
      <c r="U2161" s="64" t="s">
        <v>221</v>
      </c>
      <c r="V2161" s="64" t="s">
        <v>7423</v>
      </c>
    </row>
    <row r="2162" spans="1:22" s="66" customFormat="1" x14ac:dyDescent="0.2">
      <c r="A2162" s="1">
        <v>2155</v>
      </c>
      <c r="B2162" s="67" t="s">
        <v>121</v>
      </c>
      <c r="C2162" s="64" t="s">
        <v>202</v>
      </c>
      <c r="D2162" s="64" t="s">
        <v>869</v>
      </c>
      <c r="E2162" s="64" t="s">
        <v>7509</v>
      </c>
      <c r="F2162" s="64"/>
      <c r="G2162" s="64" t="s">
        <v>169</v>
      </c>
      <c r="H2162" s="65">
        <v>203775</v>
      </c>
      <c r="I2162" s="64">
        <v>3</v>
      </c>
      <c r="J2162" s="65">
        <v>143325</v>
      </c>
      <c r="K2162" s="64">
        <v>2</v>
      </c>
      <c r="L2162" s="65"/>
      <c r="M2162" s="64"/>
      <c r="N2162" s="65"/>
      <c r="O2162" s="64"/>
      <c r="P2162" s="65"/>
      <c r="Q2162" s="64"/>
      <c r="R2162" s="9">
        <f t="shared" si="57"/>
        <v>347100</v>
      </c>
      <c r="S2162" s="63">
        <f t="shared" si="56"/>
        <v>5</v>
      </c>
      <c r="T2162" s="64" t="s">
        <v>7404</v>
      </c>
      <c r="U2162" s="64" t="s">
        <v>221</v>
      </c>
      <c r="V2162" s="64" t="s">
        <v>7436</v>
      </c>
    </row>
    <row r="2163" spans="1:22" s="66" customFormat="1" x14ac:dyDescent="0.2">
      <c r="A2163" s="1">
        <v>2156</v>
      </c>
      <c r="B2163" s="67" t="s">
        <v>7510</v>
      </c>
      <c r="C2163" s="64" t="s">
        <v>7511</v>
      </c>
      <c r="D2163" s="64" t="s">
        <v>1247</v>
      </c>
      <c r="E2163" s="64" t="s">
        <v>7512</v>
      </c>
      <c r="F2163" s="64"/>
      <c r="G2163" s="64" t="s">
        <v>169</v>
      </c>
      <c r="H2163" s="65">
        <v>133900</v>
      </c>
      <c r="I2163" s="64">
        <v>1</v>
      </c>
      <c r="J2163" s="65">
        <v>147624.75</v>
      </c>
      <c r="K2163" s="64">
        <v>1</v>
      </c>
      <c r="L2163" s="65"/>
      <c r="M2163" s="64"/>
      <c r="N2163" s="65"/>
      <c r="O2163" s="64"/>
      <c r="P2163" s="65"/>
      <c r="Q2163" s="64"/>
      <c r="R2163" s="9">
        <f t="shared" si="57"/>
        <v>281524.75</v>
      </c>
      <c r="S2163" s="63">
        <f t="shared" si="56"/>
        <v>2</v>
      </c>
      <c r="T2163" s="64" t="s">
        <v>7404</v>
      </c>
      <c r="U2163" s="64" t="s">
        <v>221</v>
      </c>
      <c r="V2163" s="64"/>
    </row>
    <row r="2164" spans="1:22" s="66" customFormat="1" x14ac:dyDescent="0.2">
      <c r="A2164" s="1">
        <v>2157</v>
      </c>
      <c r="B2164" s="67" t="s">
        <v>7513</v>
      </c>
      <c r="C2164" s="64" t="s">
        <v>7514</v>
      </c>
      <c r="D2164" s="64" t="s">
        <v>7515</v>
      </c>
      <c r="E2164" s="64" t="s">
        <v>7516</v>
      </c>
      <c r="F2164" s="64"/>
      <c r="G2164" s="64" t="s">
        <v>169</v>
      </c>
      <c r="H2164" s="65"/>
      <c r="I2164" s="64"/>
      <c r="J2164" s="65">
        <v>148837.5</v>
      </c>
      <c r="K2164" s="64">
        <v>15</v>
      </c>
      <c r="L2164" s="65"/>
      <c r="M2164" s="64"/>
      <c r="N2164" s="65"/>
      <c r="O2164" s="64"/>
      <c r="P2164" s="65"/>
      <c r="Q2164" s="64"/>
      <c r="R2164" s="9">
        <f t="shared" si="57"/>
        <v>148837.5</v>
      </c>
      <c r="S2164" s="63">
        <f t="shared" si="56"/>
        <v>15</v>
      </c>
      <c r="T2164" s="64" t="s">
        <v>7404</v>
      </c>
      <c r="U2164" s="64" t="s">
        <v>221</v>
      </c>
      <c r="V2164" s="64" t="s">
        <v>7517</v>
      </c>
    </row>
    <row r="2165" spans="1:22" s="66" customFormat="1" x14ac:dyDescent="0.2">
      <c r="A2165" s="1">
        <v>2158</v>
      </c>
      <c r="B2165" s="67" t="s">
        <v>7518</v>
      </c>
      <c r="C2165" s="64" t="s">
        <v>7519</v>
      </c>
      <c r="D2165" s="64" t="s">
        <v>7520</v>
      </c>
      <c r="E2165" s="64" t="s">
        <v>7521</v>
      </c>
      <c r="F2165" s="64"/>
      <c r="G2165" s="64" t="s">
        <v>169</v>
      </c>
      <c r="H2165" s="65">
        <v>242047.7</v>
      </c>
      <c r="I2165" s="64">
        <v>85</v>
      </c>
      <c r="J2165" s="65">
        <v>150215.625</v>
      </c>
      <c r="K2165" s="64">
        <v>50</v>
      </c>
      <c r="L2165" s="65"/>
      <c r="M2165" s="64"/>
      <c r="N2165" s="65"/>
      <c r="O2165" s="64"/>
      <c r="P2165" s="65"/>
      <c r="Q2165" s="64"/>
      <c r="R2165" s="9">
        <f t="shared" si="57"/>
        <v>392263.32500000001</v>
      </c>
      <c r="S2165" s="63">
        <f t="shared" si="56"/>
        <v>135</v>
      </c>
      <c r="T2165" s="64" t="s">
        <v>7404</v>
      </c>
      <c r="U2165" s="64" t="s">
        <v>221</v>
      </c>
      <c r="V2165" s="64" t="s">
        <v>7423</v>
      </c>
    </row>
    <row r="2166" spans="1:22" s="66" customFormat="1" x14ac:dyDescent="0.2">
      <c r="A2166" s="1">
        <v>2159</v>
      </c>
      <c r="B2166" s="67" t="s">
        <v>80</v>
      </c>
      <c r="C2166" s="64" t="s">
        <v>7433</v>
      </c>
      <c r="D2166" s="64" t="s">
        <v>7434</v>
      </c>
      <c r="E2166" s="64" t="s">
        <v>7522</v>
      </c>
      <c r="F2166" s="64"/>
      <c r="G2166" s="64" t="s">
        <v>169</v>
      </c>
      <c r="H2166" s="65">
        <v>143165</v>
      </c>
      <c r="I2166" s="64">
        <v>2</v>
      </c>
      <c r="J2166" s="65">
        <v>151042.5</v>
      </c>
      <c r="K2166" s="64">
        <v>2</v>
      </c>
      <c r="L2166" s="65"/>
      <c r="M2166" s="64"/>
      <c r="N2166" s="65"/>
      <c r="O2166" s="64"/>
      <c r="P2166" s="65"/>
      <c r="Q2166" s="64"/>
      <c r="R2166" s="9">
        <f t="shared" si="57"/>
        <v>294207.5</v>
      </c>
      <c r="S2166" s="63">
        <f t="shared" si="56"/>
        <v>4</v>
      </c>
      <c r="T2166" s="64" t="s">
        <v>7404</v>
      </c>
      <c r="U2166" s="64" t="s">
        <v>221</v>
      </c>
      <c r="V2166" s="64" t="s">
        <v>7436</v>
      </c>
    </row>
    <row r="2167" spans="1:22" s="66" customFormat="1" x14ac:dyDescent="0.2">
      <c r="A2167" s="1">
        <v>2160</v>
      </c>
      <c r="B2167" s="67" t="s">
        <v>7428</v>
      </c>
      <c r="C2167" s="64" t="s">
        <v>7429</v>
      </c>
      <c r="D2167" s="64" t="s">
        <v>7430</v>
      </c>
      <c r="E2167" s="64" t="s">
        <v>7523</v>
      </c>
      <c r="F2167" s="64"/>
      <c r="G2167" s="64" t="s">
        <v>169</v>
      </c>
      <c r="H2167" s="65">
        <v>148076.5</v>
      </c>
      <c r="I2167" s="64">
        <v>2</v>
      </c>
      <c r="J2167" s="65">
        <v>156224.25</v>
      </c>
      <c r="K2167" s="64">
        <v>2</v>
      </c>
      <c r="L2167" s="65"/>
      <c r="M2167" s="64"/>
      <c r="N2167" s="65"/>
      <c r="O2167" s="64"/>
      <c r="P2167" s="65"/>
      <c r="Q2167" s="64"/>
      <c r="R2167" s="9">
        <f t="shared" si="57"/>
        <v>304300.75</v>
      </c>
      <c r="S2167" s="63">
        <f t="shared" si="56"/>
        <v>4</v>
      </c>
      <c r="T2167" s="64" t="s">
        <v>7404</v>
      </c>
      <c r="U2167" s="64" t="s">
        <v>221</v>
      </c>
      <c r="V2167" s="64" t="s">
        <v>7405</v>
      </c>
    </row>
    <row r="2168" spans="1:22" s="66" customFormat="1" x14ac:dyDescent="0.2">
      <c r="A2168" s="1">
        <v>2161</v>
      </c>
      <c r="B2168" s="67" t="s">
        <v>193</v>
      </c>
      <c r="C2168" s="64" t="s">
        <v>7461</v>
      </c>
      <c r="D2168" s="64" t="s">
        <v>6832</v>
      </c>
      <c r="E2168" s="64" t="s">
        <v>7524</v>
      </c>
      <c r="F2168" s="64"/>
      <c r="G2168" s="64" t="s">
        <v>169</v>
      </c>
      <c r="H2168" s="65">
        <v>294000</v>
      </c>
      <c r="I2168" s="64">
        <v>3</v>
      </c>
      <c r="J2168" s="65">
        <v>160000.3125</v>
      </c>
      <c r="K2168" s="64">
        <v>3</v>
      </c>
      <c r="L2168" s="65"/>
      <c r="M2168" s="64"/>
      <c r="N2168" s="65"/>
      <c r="O2168" s="64"/>
      <c r="P2168" s="65"/>
      <c r="Q2168" s="64"/>
      <c r="R2168" s="9">
        <f t="shared" si="57"/>
        <v>454000.3125</v>
      </c>
      <c r="S2168" s="63">
        <f t="shared" si="56"/>
        <v>6</v>
      </c>
      <c r="T2168" s="64" t="s">
        <v>7404</v>
      </c>
      <c r="U2168" s="64" t="s">
        <v>221</v>
      </c>
      <c r="V2168" s="64"/>
    </row>
    <row r="2169" spans="1:22" s="66" customFormat="1" x14ac:dyDescent="0.2">
      <c r="A2169" s="1">
        <v>2162</v>
      </c>
      <c r="B2169" s="67" t="s">
        <v>121</v>
      </c>
      <c r="C2169" s="64" t="s">
        <v>202</v>
      </c>
      <c r="D2169" s="64" t="s">
        <v>869</v>
      </c>
      <c r="E2169" s="64" t="s">
        <v>7525</v>
      </c>
      <c r="F2169" s="64"/>
      <c r="G2169" s="64" t="s">
        <v>169</v>
      </c>
      <c r="H2169" s="65">
        <v>156750</v>
      </c>
      <c r="I2169" s="64">
        <v>5</v>
      </c>
      <c r="J2169" s="65">
        <v>165375</v>
      </c>
      <c r="K2169" s="64">
        <v>5</v>
      </c>
      <c r="L2169" s="65"/>
      <c r="M2169" s="64"/>
      <c r="N2169" s="65"/>
      <c r="O2169" s="64"/>
      <c r="P2169" s="65"/>
      <c r="Q2169" s="64"/>
      <c r="R2169" s="9">
        <f t="shared" si="57"/>
        <v>322125</v>
      </c>
      <c r="S2169" s="63">
        <f t="shared" si="56"/>
        <v>10</v>
      </c>
      <c r="T2169" s="64" t="s">
        <v>7404</v>
      </c>
      <c r="U2169" s="64" t="s">
        <v>221</v>
      </c>
      <c r="V2169" s="64" t="s">
        <v>7436</v>
      </c>
    </row>
    <row r="2170" spans="1:22" s="66" customFormat="1" x14ac:dyDescent="0.2">
      <c r="A2170" s="1">
        <v>2163</v>
      </c>
      <c r="B2170" s="67" t="s">
        <v>119</v>
      </c>
      <c r="C2170" s="64" t="s">
        <v>7526</v>
      </c>
      <c r="D2170" s="64" t="s">
        <v>7527</v>
      </c>
      <c r="E2170" s="64" t="s">
        <v>7528</v>
      </c>
      <c r="F2170" s="64"/>
      <c r="G2170" s="64" t="s">
        <v>169</v>
      </c>
      <c r="H2170" s="65">
        <v>338580</v>
      </c>
      <c r="I2170" s="64">
        <v>6</v>
      </c>
      <c r="J2170" s="65">
        <v>178605</v>
      </c>
      <c r="K2170" s="64">
        <v>3</v>
      </c>
      <c r="L2170" s="65"/>
      <c r="M2170" s="64"/>
      <c r="N2170" s="65"/>
      <c r="O2170" s="64"/>
      <c r="P2170" s="65"/>
      <c r="Q2170" s="64"/>
      <c r="R2170" s="9">
        <f t="shared" si="57"/>
        <v>517185</v>
      </c>
      <c r="S2170" s="63">
        <f t="shared" si="56"/>
        <v>9</v>
      </c>
      <c r="T2170" s="64" t="s">
        <v>7404</v>
      </c>
      <c r="U2170" s="64" t="s">
        <v>221</v>
      </c>
      <c r="V2170" s="64" t="s">
        <v>7436</v>
      </c>
    </row>
    <row r="2171" spans="1:22" s="66" customFormat="1" x14ac:dyDescent="0.2">
      <c r="A2171" s="1">
        <v>2164</v>
      </c>
      <c r="B2171" s="67" t="s">
        <v>7529</v>
      </c>
      <c r="C2171" s="64" t="s">
        <v>7530</v>
      </c>
      <c r="D2171" s="64" t="s">
        <v>7531</v>
      </c>
      <c r="E2171" s="64" t="s">
        <v>7532</v>
      </c>
      <c r="F2171" s="64"/>
      <c r="G2171" s="64" t="s">
        <v>169</v>
      </c>
      <c r="H2171" s="65">
        <v>199150.84</v>
      </c>
      <c r="I2171" s="64">
        <v>7</v>
      </c>
      <c r="J2171" s="65">
        <v>180093.375</v>
      </c>
      <c r="K2171" s="64">
        <v>6</v>
      </c>
      <c r="L2171" s="65"/>
      <c r="M2171" s="64"/>
      <c r="N2171" s="65"/>
      <c r="O2171" s="64"/>
      <c r="P2171" s="65"/>
      <c r="Q2171" s="64"/>
      <c r="R2171" s="9">
        <f t="shared" si="57"/>
        <v>379244.21499999997</v>
      </c>
      <c r="S2171" s="63">
        <f t="shared" si="56"/>
        <v>13</v>
      </c>
      <c r="T2171" s="64" t="s">
        <v>7404</v>
      </c>
      <c r="U2171" s="64" t="s">
        <v>221</v>
      </c>
      <c r="V2171" s="64" t="s">
        <v>7423</v>
      </c>
    </row>
    <row r="2172" spans="1:22" s="66" customFormat="1" x14ac:dyDescent="0.2">
      <c r="A2172" s="1">
        <v>2165</v>
      </c>
      <c r="B2172" s="67" t="s">
        <v>2930</v>
      </c>
      <c r="C2172" s="64" t="s">
        <v>7533</v>
      </c>
      <c r="D2172" s="64" t="s">
        <v>60</v>
      </c>
      <c r="E2172" s="64" t="s">
        <v>7534</v>
      </c>
      <c r="F2172" s="64"/>
      <c r="G2172" s="64" t="s">
        <v>169</v>
      </c>
      <c r="H2172" s="65">
        <v>87021.14</v>
      </c>
      <c r="I2172" s="64">
        <v>2</v>
      </c>
      <c r="J2172" s="65">
        <v>183618.77310000005</v>
      </c>
      <c r="K2172" s="64">
        <v>4</v>
      </c>
      <c r="L2172" s="65"/>
      <c r="M2172" s="64"/>
      <c r="N2172" s="65"/>
      <c r="O2172" s="64"/>
      <c r="P2172" s="65"/>
      <c r="Q2172" s="64"/>
      <c r="R2172" s="9">
        <f t="shared" si="57"/>
        <v>270639.91310000006</v>
      </c>
      <c r="S2172" s="63">
        <f t="shared" si="56"/>
        <v>6</v>
      </c>
      <c r="T2172" s="64" t="s">
        <v>7404</v>
      </c>
      <c r="U2172" s="64" t="s">
        <v>221</v>
      </c>
      <c r="V2172" s="64" t="s">
        <v>7423</v>
      </c>
    </row>
    <row r="2173" spans="1:22" s="66" customFormat="1" x14ac:dyDescent="0.2">
      <c r="A2173" s="1">
        <v>2166</v>
      </c>
      <c r="B2173" s="67" t="s">
        <v>121</v>
      </c>
      <c r="C2173" s="64" t="s">
        <v>202</v>
      </c>
      <c r="D2173" s="64" t="s">
        <v>869</v>
      </c>
      <c r="E2173" s="64" t="s">
        <v>7535</v>
      </c>
      <c r="F2173" s="64"/>
      <c r="G2173" s="64" t="s">
        <v>169</v>
      </c>
      <c r="H2173" s="65">
        <v>189483.42</v>
      </c>
      <c r="I2173" s="64">
        <v>6</v>
      </c>
      <c r="J2173" s="65">
        <v>184393.125</v>
      </c>
      <c r="K2173" s="64">
        <v>6</v>
      </c>
      <c r="L2173" s="65"/>
      <c r="M2173" s="64"/>
      <c r="N2173" s="65"/>
      <c r="O2173" s="64"/>
      <c r="P2173" s="65"/>
      <c r="Q2173" s="64"/>
      <c r="R2173" s="9">
        <f t="shared" si="57"/>
        <v>373876.54500000004</v>
      </c>
      <c r="S2173" s="63">
        <f t="shared" si="56"/>
        <v>12</v>
      </c>
      <c r="T2173" s="64" t="s">
        <v>7404</v>
      </c>
      <c r="U2173" s="64" t="s">
        <v>221</v>
      </c>
      <c r="V2173" s="64" t="s">
        <v>7436</v>
      </c>
    </row>
    <row r="2174" spans="1:22" s="66" customFormat="1" x14ac:dyDescent="0.2">
      <c r="A2174" s="1">
        <v>2167</v>
      </c>
      <c r="B2174" s="67" t="s">
        <v>119</v>
      </c>
      <c r="C2174" s="64" t="s">
        <v>7536</v>
      </c>
      <c r="D2174" s="64" t="s">
        <v>7537</v>
      </c>
      <c r="E2174" s="64" t="s">
        <v>7538</v>
      </c>
      <c r="F2174" s="64"/>
      <c r="G2174" s="64" t="s">
        <v>169</v>
      </c>
      <c r="H2174" s="65">
        <v>175214.35</v>
      </c>
      <c r="I2174" s="64">
        <v>5</v>
      </c>
      <c r="J2174" s="65">
        <v>184855.34812499999</v>
      </c>
      <c r="K2174" s="64">
        <v>5</v>
      </c>
      <c r="L2174" s="65"/>
      <c r="M2174" s="64"/>
      <c r="N2174" s="65"/>
      <c r="O2174" s="64"/>
      <c r="P2174" s="65"/>
      <c r="Q2174" s="64"/>
      <c r="R2174" s="9">
        <f t="shared" si="57"/>
        <v>360069.698125</v>
      </c>
      <c r="S2174" s="63">
        <f t="shared" si="56"/>
        <v>10</v>
      </c>
      <c r="T2174" s="64" t="s">
        <v>7404</v>
      </c>
      <c r="U2174" s="64" t="s">
        <v>221</v>
      </c>
      <c r="V2174" s="64" t="s">
        <v>7436</v>
      </c>
    </row>
    <row r="2175" spans="1:22" s="66" customFormat="1" x14ac:dyDescent="0.2">
      <c r="A2175" s="1">
        <v>2168</v>
      </c>
      <c r="B2175" s="67" t="s">
        <v>34</v>
      </c>
      <c r="C2175" s="64" t="s">
        <v>549</v>
      </c>
      <c r="D2175" s="64" t="s">
        <v>550</v>
      </c>
      <c r="E2175" s="64" t="s">
        <v>7539</v>
      </c>
      <c r="F2175" s="64"/>
      <c r="G2175" s="64" t="s">
        <v>169</v>
      </c>
      <c r="H2175" s="65">
        <v>439110</v>
      </c>
      <c r="I2175" s="64">
        <v>17</v>
      </c>
      <c r="J2175" s="65">
        <v>190313.55000000002</v>
      </c>
      <c r="K2175" s="64">
        <v>7</v>
      </c>
      <c r="L2175" s="65"/>
      <c r="M2175" s="64"/>
      <c r="N2175" s="65"/>
      <c r="O2175" s="64"/>
      <c r="P2175" s="65"/>
      <c r="Q2175" s="64"/>
      <c r="R2175" s="9">
        <f t="shared" si="57"/>
        <v>629423.55000000005</v>
      </c>
      <c r="S2175" s="63">
        <f t="shared" si="56"/>
        <v>24</v>
      </c>
      <c r="T2175" s="64" t="s">
        <v>7404</v>
      </c>
      <c r="U2175" s="64" t="s">
        <v>221</v>
      </c>
      <c r="V2175" s="64" t="s">
        <v>7504</v>
      </c>
    </row>
    <row r="2176" spans="1:22" s="66" customFormat="1" x14ac:dyDescent="0.2">
      <c r="A2176" s="1">
        <v>2169</v>
      </c>
      <c r="B2176" s="67" t="s">
        <v>7406</v>
      </c>
      <c r="C2176" s="64" t="s">
        <v>7540</v>
      </c>
      <c r="D2176" s="64" t="s">
        <v>7541</v>
      </c>
      <c r="E2176" s="64" t="s">
        <v>7542</v>
      </c>
      <c r="F2176" s="64"/>
      <c r="G2176" s="64" t="s">
        <v>169</v>
      </c>
      <c r="H2176" s="65">
        <v>62073</v>
      </c>
      <c r="I2176" s="64">
        <v>1</v>
      </c>
      <c r="J2176" s="65">
        <v>196465.5</v>
      </c>
      <c r="K2176" s="64">
        <v>3</v>
      </c>
      <c r="L2176" s="65"/>
      <c r="M2176" s="64"/>
      <c r="N2176" s="65"/>
      <c r="O2176" s="64"/>
      <c r="P2176" s="65"/>
      <c r="Q2176" s="64"/>
      <c r="R2176" s="9">
        <f t="shared" si="57"/>
        <v>258538.5</v>
      </c>
      <c r="S2176" s="63">
        <f t="shared" si="56"/>
        <v>4</v>
      </c>
      <c r="T2176" s="64" t="s">
        <v>7404</v>
      </c>
      <c r="U2176" s="64" t="s">
        <v>221</v>
      </c>
      <c r="V2176" s="64" t="s">
        <v>7405</v>
      </c>
    </row>
    <row r="2177" spans="1:22" s="66" customFormat="1" x14ac:dyDescent="0.2">
      <c r="A2177" s="1">
        <v>2170</v>
      </c>
      <c r="B2177" s="67" t="s">
        <v>119</v>
      </c>
      <c r="C2177" s="64" t="s">
        <v>7543</v>
      </c>
      <c r="D2177" s="64" t="s">
        <v>7544</v>
      </c>
      <c r="E2177" s="64" t="s">
        <v>7545</v>
      </c>
      <c r="F2177" s="64"/>
      <c r="G2177" s="64" t="s">
        <v>169</v>
      </c>
      <c r="H2177" s="65">
        <v>537000</v>
      </c>
      <c r="I2177" s="64">
        <v>4</v>
      </c>
      <c r="J2177" s="65">
        <v>197347.5</v>
      </c>
      <c r="K2177" s="64">
        <v>2</v>
      </c>
      <c r="L2177" s="65"/>
      <c r="M2177" s="64"/>
      <c r="N2177" s="65"/>
      <c r="O2177" s="64"/>
      <c r="P2177" s="65"/>
      <c r="Q2177" s="64"/>
      <c r="R2177" s="9">
        <f t="shared" si="57"/>
        <v>734347.5</v>
      </c>
      <c r="S2177" s="63">
        <f t="shared" si="56"/>
        <v>6</v>
      </c>
      <c r="T2177" s="64" t="s">
        <v>7404</v>
      </c>
      <c r="U2177" s="64" t="s">
        <v>221</v>
      </c>
      <c r="V2177" s="64" t="s">
        <v>7436</v>
      </c>
    </row>
    <row r="2178" spans="1:22" s="66" customFormat="1" x14ac:dyDescent="0.2">
      <c r="A2178" s="1">
        <v>2171</v>
      </c>
      <c r="B2178" s="67" t="s">
        <v>7546</v>
      </c>
      <c r="C2178" s="64" t="s">
        <v>7547</v>
      </c>
      <c r="D2178" s="64" t="s">
        <v>7548</v>
      </c>
      <c r="E2178" s="64" t="s">
        <v>7549</v>
      </c>
      <c r="F2178" s="64"/>
      <c r="G2178" s="64" t="s">
        <v>169</v>
      </c>
      <c r="H2178" s="65">
        <v>182086.14</v>
      </c>
      <c r="I2178" s="64">
        <v>1</v>
      </c>
      <c r="J2178" s="65">
        <v>200749.95832500001</v>
      </c>
      <c r="K2178" s="64">
        <v>1</v>
      </c>
      <c r="L2178" s="65"/>
      <c r="M2178" s="64"/>
      <c r="N2178" s="65"/>
      <c r="O2178" s="64"/>
      <c r="P2178" s="65"/>
      <c r="Q2178" s="64"/>
      <c r="R2178" s="9">
        <f t="shared" si="57"/>
        <v>382836.09832500003</v>
      </c>
      <c r="S2178" s="63">
        <f t="shared" si="56"/>
        <v>2</v>
      </c>
      <c r="T2178" s="64" t="s">
        <v>7404</v>
      </c>
      <c r="U2178" s="64" t="s">
        <v>221</v>
      </c>
      <c r="V2178" s="64" t="s">
        <v>7448</v>
      </c>
    </row>
    <row r="2179" spans="1:22" s="66" customFormat="1" x14ac:dyDescent="0.2">
      <c r="A2179" s="1">
        <v>2172</v>
      </c>
      <c r="B2179" s="67" t="s">
        <v>119</v>
      </c>
      <c r="C2179" s="64" t="s">
        <v>7536</v>
      </c>
      <c r="D2179" s="64" t="s">
        <v>7537</v>
      </c>
      <c r="E2179" s="64" t="s">
        <v>7550</v>
      </c>
      <c r="F2179" s="64"/>
      <c r="G2179" s="64" t="s">
        <v>169</v>
      </c>
      <c r="H2179" s="65">
        <v>189742.1</v>
      </c>
      <c r="I2179" s="64">
        <v>5</v>
      </c>
      <c r="J2179" s="65">
        <v>209190.66525000002</v>
      </c>
      <c r="K2179" s="64">
        <v>5</v>
      </c>
      <c r="L2179" s="65"/>
      <c r="M2179" s="64"/>
      <c r="N2179" s="65"/>
      <c r="O2179" s="64"/>
      <c r="P2179" s="65"/>
      <c r="Q2179" s="64"/>
      <c r="R2179" s="9">
        <f t="shared" si="57"/>
        <v>398932.76525000005</v>
      </c>
      <c r="S2179" s="63">
        <f t="shared" si="56"/>
        <v>10</v>
      </c>
      <c r="T2179" s="64" t="s">
        <v>7404</v>
      </c>
      <c r="U2179" s="64" t="s">
        <v>221</v>
      </c>
      <c r="V2179" s="64" t="s">
        <v>7436</v>
      </c>
    </row>
    <row r="2180" spans="1:22" s="66" customFormat="1" x14ac:dyDescent="0.2">
      <c r="A2180" s="1">
        <v>2173</v>
      </c>
      <c r="B2180" s="67" t="s">
        <v>121</v>
      </c>
      <c r="C2180" s="64" t="s">
        <v>202</v>
      </c>
      <c r="D2180" s="64" t="s">
        <v>869</v>
      </c>
      <c r="E2180" s="64" t="s">
        <v>7551</v>
      </c>
      <c r="F2180" s="64"/>
      <c r="G2180" s="64" t="s">
        <v>169</v>
      </c>
      <c r="H2180" s="65">
        <v>198550</v>
      </c>
      <c r="I2180" s="64">
        <v>5</v>
      </c>
      <c r="J2180" s="65">
        <v>209475</v>
      </c>
      <c r="K2180" s="64">
        <v>5</v>
      </c>
      <c r="L2180" s="65"/>
      <c r="M2180" s="64"/>
      <c r="N2180" s="65"/>
      <c r="O2180" s="64"/>
      <c r="P2180" s="65"/>
      <c r="Q2180" s="64"/>
      <c r="R2180" s="9">
        <f t="shared" si="57"/>
        <v>408025</v>
      </c>
      <c r="S2180" s="63">
        <f t="shared" si="56"/>
        <v>10</v>
      </c>
      <c r="T2180" s="64" t="s">
        <v>7404</v>
      </c>
      <c r="U2180" s="64" t="s">
        <v>221</v>
      </c>
      <c r="V2180" s="64" t="s">
        <v>7436</v>
      </c>
    </row>
    <row r="2181" spans="1:22" s="66" customFormat="1" x14ac:dyDescent="0.2">
      <c r="A2181" s="1">
        <v>2174</v>
      </c>
      <c r="B2181" s="67" t="s">
        <v>121</v>
      </c>
      <c r="C2181" s="64" t="s">
        <v>202</v>
      </c>
      <c r="D2181" s="64" t="s">
        <v>869</v>
      </c>
      <c r="E2181" s="64" t="s">
        <v>7552</v>
      </c>
      <c r="F2181" s="64"/>
      <c r="G2181" s="64" t="s">
        <v>169</v>
      </c>
      <c r="H2181" s="65">
        <v>190005</v>
      </c>
      <c r="I2181" s="64">
        <v>5</v>
      </c>
      <c r="J2181" s="65">
        <v>209475</v>
      </c>
      <c r="K2181" s="64">
        <v>5</v>
      </c>
      <c r="L2181" s="65"/>
      <c r="M2181" s="64"/>
      <c r="N2181" s="65"/>
      <c r="O2181" s="64"/>
      <c r="P2181" s="65"/>
      <c r="Q2181" s="64"/>
      <c r="R2181" s="9">
        <f t="shared" si="57"/>
        <v>399480</v>
      </c>
      <c r="S2181" s="63">
        <f t="shared" si="56"/>
        <v>10</v>
      </c>
      <c r="T2181" s="64" t="s">
        <v>7404</v>
      </c>
      <c r="U2181" s="64" t="s">
        <v>221</v>
      </c>
      <c r="V2181" s="64" t="s">
        <v>7436</v>
      </c>
    </row>
    <row r="2182" spans="1:22" s="66" customFormat="1" x14ac:dyDescent="0.2">
      <c r="A2182" s="1">
        <v>2175</v>
      </c>
      <c r="B2182" s="67" t="s">
        <v>1231</v>
      </c>
      <c r="C2182" s="64" t="s">
        <v>1232</v>
      </c>
      <c r="D2182" s="64" t="s">
        <v>1233</v>
      </c>
      <c r="E2182" s="64" t="s">
        <v>7553</v>
      </c>
      <c r="F2182" s="64"/>
      <c r="G2182" s="64" t="s">
        <v>169</v>
      </c>
      <c r="H2182" s="65">
        <v>230498.9</v>
      </c>
      <c r="I2182" s="64">
        <v>2</v>
      </c>
      <c r="J2182" s="65">
        <v>228339.76725</v>
      </c>
      <c r="K2182" s="64">
        <v>1</v>
      </c>
      <c r="L2182" s="65"/>
      <c r="M2182" s="64"/>
      <c r="N2182" s="65"/>
      <c r="O2182" s="64"/>
      <c r="P2182" s="65"/>
      <c r="Q2182" s="64"/>
      <c r="R2182" s="9">
        <f t="shared" si="57"/>
        <v>458838.66725</v>
      </c>
      <c r="S2182" s="63">
        <f t="shared" si="56"/>
        <v>3</v>
      </c>
      <c r="T2182" s="64" t="s">
        <v>7404</v>
      </c>
      <c r="U2182" s="64" t="s">
        <v>3992</v>
      </c>
      <c r="V2182" s="64"/>
    </row>
    <row r="2183" spans="1:22" s="66" customFormat="1" x14ac:dyDescent="0.2">
      <c r="A2183" s="1">
        <v>2176</v>
      </c>
      <c r="B2183" s="67" t="s">
        <v>7406</v>
      </c>
      <c r="C2183" s="64" t="s">
        <v>7554</v>
      </c>
      <c r="D2183" s="64" t="s">
        <v>7555</v>
      </c>
      <c r="E2183" s="64" t="s">
        <v>7556</v>
      </c>
      <c r="F2183" s="64"/>
      <c r="G2183" s="64" t="s">
        <v>169</v>
      </c>
      <c r="H2183" s="65">
        <v>270864</v>
      </c>
      <c r="I2183" s="64">
        <v>5</v>
      </c>
      <c r="J2183" s="65">
        <v>228614.40000000002</v>
      </c>
      <c r="K2183" s="64">
        <v>4</v>
      </c>
      <c r="L2183" s="65"/>
      <c r="M2183" s="64"/>
      <c r="N2183" s="65"/>
      <c r="O2183" s="64"/>
      <c r="P2183" s="65"/>
      <c r="Q2183" s="64"/>
      <c r="R2183" s="9">
        <f t="shared" si="57"/>
        <v>499478.4</v>
      </c>
      <c r="S2183" s="63">
        <f t="shared" si="56"/>
        <v>9</v>
      </c>
      <c r="T2183" s="64" t="s">
        <v>7404</v>
      </c>
      <c r="U2183" s="64" t="s">
        <v>221</v>
      </c>
      <c r="V2183" s="64" t="s">
        <v>7405</v>
      </c>
    </row>
    <row r="2184" spans="1:22" s="66" customFormat="1" x14ac:dyDescent="0.2">
      <c r="A2184" s="1">
        <v>2177</v>
      </c>
      <c r="B2184" s="67" t="s">
        <v>7557</v>
      </c>
      <c r="C2184" s="64" t="s">
        <v>7558</v>
      </c>
      <c r="D2184" s="64" t="s">
        <v>7559</v>
      </c>
      <c r="E2184" s="64" t="s">
        <v>7560</v>
      </c>
      <c r="F2184" s="64"/>
      <c r="G2184" s="64" t="s">
        <v>169</v>
      </c>
      <c r="H2184" s="65">
        <v>435765</v>
      </c>
      <c r="I2184" s="64">
        <v>20</v>
      </c>
      <c r="J2184" s="65">
        <v>229871.25</v>
      </c>
      <c r="K2184" s="64">
        <v>10</v>
      </c>
      <c r="L2184" s="65"/>
      <c r="M2184" s="64"/>
      <c r="N2184" s="65"/>
      <c r="O2184" s="64"/>
      <c r="P2184" s="65"/>
      <c r="Q2184" s="64"/>
      <c r="R2184" s="9">
        <f t="shared" si="57"/>
        <v>665636.25</v>
      </c>
      <c r="S2184" s="63">
        <f t="shared" si="56"/>
        <v>30</v>
      </c>
      <c r="T2184" s="64" t="s">
        <v>7404</v>
      </c>
      <c r="U2184" s="64" t="s">
        <v>221</v>
      </c>
      <c r="V2184" s="64"/>
    </row>
    <row r="2185" spans="1:22" s="66" customFormat="1" x14ac:dyDescent="0.2">
      <c r="A2185" s="1">
        <v>2178</v>
      </c>
      <c r="B2185" s="67" t="s">
        <v>119</v>
      </c>
      <c r="C2185" s="64" t="s">
        <v>7526</v>
      </c>
      <c r="D2185" s="64" t="s">
        <v>7527</v>
      </c>
      <c r="E2185" s="64" t="s">
        <v>7561</v>
      </c>
      <c r="F2185" s="64"/>
      <c r="G2185" s="64" t="s">
        <v>169</v>
      </c>
      <c r="H2185" s="65">
        <v>440436.06</v>
      </c>
      <c r="I2185" s="64">
        <v>18</v>
      </c>
      <c r="J2185" s="65">
        <v>232335.33750000002</v>
      </c>
      <c r="K2185" s="64">
        <v>9</v>
      </c>
      <c r="L2185" s="65"/>
      <c r="M2185" s="64"/>
      <c r="N2185" s="65"/>
      <c r="O2185" s="64"/>
      <c r="P2185" s="65"/>
      <c r="Q2185" s="64"/>
      <c r="R2185" s="9">
        <f t="shared" si="57"/>
        <v>672771.39749999996</v>
      </c>
      <c r="S2185" s="63">
        <f t="shared" si="56"/>
        <v>27</v>
      </c>
      <c r="T2185" s="64" t="s">
        <v>7404</v>
      </c>
      <c r="U2185" s="64" t="s">
        <v>221</v>
      </c>
      <c r="V2185" s="64" t="s">
        <v>7436</v>
      </c>
    </row>
    <row r="2186" spans="1:22" s="66" customFormat="1" x14ac:dyDescent="0.2">
      <c r="A2186" s="1">
        <v>2179</v>
      </c>
      <c r="B2186" s="67" t="s">
        <v>80</v>
      </c>
      <c r="C2186" s="64" t="s">
        <v>7433</v>
      </c>
      <c r="D2186" s="64" t="s">
        <v>7434</v>
      </c>
      <c r="E2186" s="64" t="s">
        <v>7562</v>
      </c>
      <c r="F2186" s="64"/>
      <c r="G2186" s="64" t="s">
        <v>169</v>
      </c>
      <c r="H2186" s="65">
        <v>236464.65</v>
      </c>
      <c r="I2186" s="64">
        <v>5</v>
      </c>
      <c r="J2186" s="65">
        <v>239793.75</v>
      </c>
      <c r="K2186" s="64">
        <v>5</v>
      </c>
      <c r="L2186" s="65"/>
      <c r="M2186" s="64"/>
      <c r="N2186" s="65"/>
      <c r="O2186" s="64"/>
      <c r="P2186" s="65"/>
      <c r="Q2186" s="64"/>
      <c r="R2186" s="9">
        <f t="shared" si="57"/>
        <v>476258.4</v>
      </c>
      <c r="S2186" s="63">
        <f t="shared" ref="S2186:S2249" si="58">I2186+K2186</f>
        <v>10</v>
      </c>
      <c r="T2186" s="64" t="s">
        <v>7404</v>
      </c>
      <c r="U2186" s="64" t="s">
        <v>221</v>
      </c>
      <c r="V2186" s="64" t="s">
        <v>7436</v>
      </c>
    </row>
    <row r="2187" spans="1:22" s="66" customFormat="1" x14ac:dyDescent="0.2">
      <c r="A2187" s="1">
        <v>2180</v>
      </c>
      <c r="B2187" s="67" t="s">
        <v>4217</v>
      </c>
      <c r="C2187" s="64" t="s">
        <v>6122</v>
      </c>
      <c r="D2187" s="64" t="s">
        <v>7563</v>
      </c>
      <c r="E2187" s="64" t="s">
        <v>7564</v>
      </c>
      <c r="F2187" s="64"/>
      <c r="G2187" s="64" t="s">
        <v>169</v>
      </c>
      <c r="H2187" s="65">
        <v>325099.5</v>
      </c>
      <c r="I2187" s="64">
        <v>17</v>
      </c>
      <c r="J2187" s="65">
        <v>242109</v>
      </c>
      <c r="K2187" s="64">
        <v>12</v>
      </c>
      <c r="L2187" s="65"/>
      <c r="M2187" s="64"/>
      <c r="N2187" s="65"/>
      <c r="O2187" s="64"/>
      <c r="P2187" s="65"/>
      <c r="Q2187" s="64"/>
      <c r="R2187" s="9">
        <f t="shared" si="57"/>
        <v>567208.5</v>
      </c>
      <c r="S2187" s="63">
        <f t="shared" si="58"/>
        <v>29</v>
      </c>
      <c r="T2187" s="64" t="s">
        <v>7404</v>
      </c>
      <c r="U2187" s="64" t="s">
        <v>221</v>
      </c>
      <c r="V2187" s="64" t="s">
        <v>7405</v>
      </c>
    </row>
    <row r="2188" spans="1:22" s="66" customFormat="1" x14ac:dyDescent="0.2">
      <c r="A2188" s="1">
        <v>2181</v>
      </c>
      <c r="B2188" s="67" t="s">
        <v>7565</v>
      </c>
      <c r="C2188" s="64" t="s">
        <v>7566</v>
      </c>
      <c r="D2188" s="64" t="s">
        <v>7567</v>
      </c>
      <c r="E2188" s="64" t="s">
        <v>7568</v>
      </c>
      <c r="F2188" s="64"/>
      <c r="G2188" s="64" t="s">
        <v>169</v>
      </c>
      <c r="H2188" s="65">
        <v>236250</v>
      </c>
      <c r="I2188" s="64">
        <v>2</v>
      </c>
      <c r="J2188" s="65">
        <v>248062.5</v>
      </c>
      <c r="K2188" s="64">
        <v>2</v>
      </c>
      <c r="L2188" s="65"/>
      <c r="M2188" s="64"/>
      <c r="N2188" s="65"/>
      <c r="O2188" s="64"/>
      <c r="P2188" s="65"/>
      <c r="Q2188" s="64"/>
      <c r="R2188" s="9">
        <f t="shared" si="57"/>
        <v>484312.5</v>
      </c>
      <c r="S2188" s="63">
        <f t="shared" si="58"/>
        <v>4</v>
      </c>
      <c r="T2188" s="64" t="s">
        <v>7404</v>
      </c>
      <c r="U2188" s="64" t="s">
        <v>221</v>
      </c>
      <c r="V2188" s="64" t="s">
        <v>7405</v>
      </c>
    </row>
    <row r="2189" spans="1:22" s="66" customFormat="1" x14ac:dyDescent="0.2">
      <c r="A2189" s="1">
        <v>2182</v>
      </c>
      <c r="B2189" s="67" t="s">
        <v>6585</v>
      </c>
      <c r="C2189" s="64" t="s">
        <v>7401</v>
      </c>
      <c r="D2189" s="64" t="s">
        <v>7402</v>
      </c>
      <c r="E2189" s="64" t="s">
        <v>7403</v>
      </c>
      <c r="F2189" s="64"/>
      <c r="G2189" s="64" t="s">
        <v>169</v>
      </c>
      <c r="H2189" s="65">
        <v>1338166.79</v>
      </c>
      <c r="I2189" s="64">
        <v>2</v>
      </c>
      <c r="J2189" s="65">
        <v>248889.375</v>
      </c>
      <c r="K2189" s="64">
        <v>7</v>
      </c>
      <c r="L2189" s="65"/>
      <c r="M2189" s="64"/>
      <c r="N2189" s="65"/>
      <c r="O2189" s="64"/>
      <c r="P2189" s="65"/>
      <c r="Q2189" s="64"/>
      <c r="R2189" s="9">
        <f t="shared" si="57"/>
        <v>1587056.165</v>
      </c>
      <c r="S2189" s="63">
        <f t="shared" si="58"/>
        <v>9</v>
      </c>
      <c r="T2189" s="64" t="s">
        <v>7404</v>
      </c>
      <c r="U2189" s="64" t="s">
        <v>221</v>
      </c>
      <c r="V2189" s="64" t="s">
        <v>7405</v>
      </c>
    </row>
    <row r="2190" spans="1:22" s="66" customFormat="1" x14ac:dyDescent="0.2">
      <c r="A2190" s="1">
        <v>2183</v>
      </c>
      <c r="B2190" s="67" t="s">
        <v>7569</v>
      </c>
      <c r="C2190" s="64" t="s">
        <v>7570</v>
      </c>
      <c r="D2190" s="64" t="s">
        <v>7571</v>
      </c>
      <c r="E2190" s="64" t="s">
        <v>7572</v>
      </c>
      <c r="F2190" s="64"/>
      <c r="G2190" s="64" t="s">
        <v>169</v>
      </c>
      <c r="H2190" s="65">
        <v>243582.15000000002</v>
      </c>
      <c r="I2190" s="64">
        <v>35</v>
      </c>
      <c r="J2190" s="65">
        <v>249642.60300000003</v>
      </c>
      <c r="K2190" s="64">
        <v>34</v>
      </c>
      <c r="L2190" s="65"/>
      <c r="M2190" s="64"/>
      <c r="N2190" s="65"/>
      <c r="O2190" s="64"/>
      <c r="P2190" s="65"/>
      <c r="Q2190" s="64"/>
      <c r="R2190" s="9">
        <f t="shared" si="57"/>
        <v>493224.75300000003</v>
      </c>
      <c r="S2190" s="63">
        <f t="shared" si="58"/>
        <v>69</v>
      </c>
      <c r="T2190" s="64" t="s">
        <v>7404</v>
      </c>
      <c r="U2190" s="64" t="s">
        <v>221</v>
      </c>
      <c r="V2190" s="64" t="s">
        <v>7423</v>
      </c>
    </row>
    <row r="2191" spans="1:22" s="66" customFormat="1" x14ac:dyDescent="0.2">
      <c r="A2191" s="1">
        <v>2184</v>
      </c>
      <c r="B2191" s="67" t="s">
        <v>7573</v>
      </c>
      <c r="C2191" s="64" t="s">
        <v>7574</v>
      </c>
      <c r="D2191" s="64" t="s">
        <v>7575</v>
      </c>
      <c r="E2191" s="64" t="s">
        <v>7576</v>
      </c>
      <c r="F2191" s="64"/>
      <c r="G2191" s="64" t="s">
        <v>169</v>
      </c>
      <c r="H2191" s="65">
        <v>159467</v>
      </c>
      <c r="I2191" s="64">
        <v>2</v>
      </c>
      <c r="J2191" s="65">
        <v>252362.25</v>
      </c>
      <c r="K2191" s="64">
        <v>3</v>
      </c>
      <c r="L2191" s="65"/>
      <c r="M2191" s="64"/>
      <c r="N2191" s="65"/>
      <c r="O2191" s="64"/>
      <c r="P2191" s="65"/>
      <c r="Q2191" s="64"/>
      <c r="R2191" s="9">
        <f t="shared" si="57"/>
        <v>411829.25</v>
      </c>
      <c r="S2191" s="63">
        <f t="shared" si="58"/>
        <v>5</v>
      </c>
      <c r="T2191" s="64" t="s">
        <v>7404</v>
      </c>
      <c r="U2191" s="64" t="s">
        <v>221</v>
      </c>
      <c r="V2191" s="64" t="s">
        <v>7405</v>
      </c>
    </row>
    <row r="2192" spans="1:22" s="66" customFormat="1" x14ac:dyDescent="0.2">
      <c r="A2192" s="1">
        <v>2185</v>
      </c>
      <c r="B2192" s="67" t="s">
        <v>7577</v>
      </c>
      <c r="C2192" s="64" t="s">
        <v>7578</v>
      </c>
      <c r="D2192" s="64" t="s">
        <v>7579</v>
      </c>
      <c r="E2192" s="64" t="s">
        <v>7580</v>
      </c>
      <c r="F2192" s="64"/>
      <c r="G2192" s="64" t="s">
        <v>169</v>
      </c>
      <c r="H2192" s="65">
        <v>246034.8</v>
      </c>
      <c r="I2192" s="64">
        <v>2</v>
      </c>
      <c r="J2192" s="65">
        <v>259572.6</v>
      </c>
      <c r="K2192" s="64">
        <v>2</v>
      </c>
      <c r="L2192" s="65"/>
      <c r="M2192" s="64"/>
      <c r="N2192" s="65"/>
      <c r="O2192" s="64"/>
      <c r="P2192" s="65"/>
      <c r="Q2192" s="64"/>
      <c r="R2192" s="9">
        <f t="shared" si="57"/>
        <v>505607.4</v>
      </c>
      <c r="S2192" s="63">
        <f t="shared" si="58"/>
        <v>4</v>
      </c>
      <c r="T2192" s="64" t="s">
        <v>7404</v>
      </c>
      <c r="U2192" s="64" t="s">
        <v>221</v>
      </c>
      <c r="V2192" s="64" t="s">
        <v>7405</v>
      </c>
    </row>
    <row r="2193" spans="1:22" s="66" customFormat="1" x14ac:dyDescent="0.2">
      <c r="A2193" s="1">
        <v>2186</v>
      </c>
      <c r="B2193" s="67" t="s">
        <v>7577</v>
      </c>
      <c r="C2193" s="64" t="s">
        <v>7578</v>
      </c>
      <c r="D2193" s="64" t="s">
        <v>7579</v>
      </c>
      <c r="E2193" s="64" t="s">
        <v>7581</v>
      </c>
      <c r="F2193" s="64"/>
      <c r="G2193" s="64" t="s">
        <v>169</v>
      </c>
      <c r="H2193" s="65">
        <v>246034.8</v>
      </c>
      <c r="I2193" s="64">
        <v>2</v>
      </c>
      <c r="J2193" s="65">
        <v>259572.6</v>
      </c>
      <c r="K2193" s="64">
        <v>2</v>
      </c>
      <c r="L2193" s="65"/>
      <c r="M2193" s="64"/>
      <c r="N2193" s="65"/>
      <c r="O2193" s="64"/>
      <c r="P2193" s="65"/>
      <c r="Q2193" s="64"/>
      <c r="R2193" s="9">
        <f t="shared" si="57"/>
        <v>505607.4</v>
      </c>
      <c r="S2193" s="63">
        <f t="shared" si="58"/>
        <v>4</v>
      </c>
      <c r="T2193" s="64" t="s">
        <v>7404</v>
      </c>
      <c r="U2193" s="64" t="s">
        <v>221</v>
      </c>
      <c r="V2193" s="64" t="s">
        <v>7405</v>
      </c>
    </row>
    <row r="2194" spans="1:22" s="66" customFormat="1" x14ac:dyDescent="0.2">
      <c r="A2194" s="1">
        <v>2187</v>
      </c>
      <c r="B2194" s="67" t="s">
        <v>7557</v>
      </c>
      <c r="C2194" s="64" t="s">
        <v>7558</v>
      </c>
      <c r="D2194" s="64" t="s">
        <v>7559</v>
      </c>
      <c r="E2194" s="64" t="s">
        <v>7582</v>
      </c>
      <c r="F2194" s="64"/>
      <c r="G2194" s="64" t="s">
        <v>169</v>
      </c>
      <c r="H2194" s="65">
        <v>258637.5</v>
      </c>
      <c r="I2194" s="64">
        <v>10</v>
      </c>
      <c r="J2194" s="65">
        <v>272868.75</v>
      </c>
      <c r="K2194" s="64">
        <v>10</v>
      </c>
      <c r="L2194" s="65"/>
      <c r="M2194" s="64"/>
      <c r="N2194" s="65"/>
      <c r="O2194" s="64"/>
      <c r="P2194" s="65"/>
      <c r="Q2194" s="64"/>
      <c r="R2194" s="9">
        <f t="shared" ref="R2194:R2257" si="59">H2194+J2194+L2194+N2194+P2194</f>
        <v>531506.25</v>
      </c>
      <c r="S2194" s="63">
        <f t="shared" si="58"/>
        <v>20</v>
      </c>
      <c r="T2194" s="64" t="s">
        <v>7404</v>
      </c>
      <c r="U2194" s="64" t="s">
        <v>221</v>
      </c>
      <c r="V2194" s="64"/>
    </row>
    <row r="2195" spans="1:22" s="66" customFormat="1" x14ac:dyDescent="0.2">
      <c r="A2195" s="1">
        <v>2188</v>
      </c>
      <c r="B2195" s="67" t="s">
        <v>121</v>
      </c>
      <c r="C2195" s="64" t="s">
        <v>202</v>
      </c>
      <c r="D2195" s="64" t="s">
        <v>869</v>
      </c>
      <c r="E2195" s="64" t="s">
        <v>7583</v>
      </c>
      <c r="F2195" s="64"/>
      <c r="G2195" s="64" t="s">
        <v>169</v>
      </c>
      <c r="H2195" s="65">
        <v>261250</v>
      </c>
      <c r="I2195" s="64">
        <v>5</v>
      </c>
      <c r="J2195" s="65">
        <v>275625</v>
      </c>
      <c r="K2195" s="64">
        <v>5</v>
      </c>
      <c r="L2195" s="65"/>
      <c r="M2195" s="64"/>
      <c r="N2195" s="65"/>
      <c r="O2195" s="64"/>
      <c r="P2195" s="65"/>
      <c r="Q2195" s="64"/>
      <c r="R2195" s="9">
        <f t="shared" si="59"/>
        <v>536875</v>
      </c>
      <c r="S2195" s="63">
        <f t="shared" si="58"/>
        <v>10</v>
      </c>
      <c r="T2195" s="64" t="s">
        <v>7404</v>
      </c>
      <c r="U2195" s="64" t="s">
        <v>221</v>
      </c>
      <c r="V2195" s="64" t="s">
        <v>7436</v>
      </c>
    </row>
    <row r="2196" spans="1:22" s="66" customFormat="1" x14ac:dyDescent="0.2">
      <c r="A2196" s="1">
        <v>2189</v>
      </c>
      <c r="B2196" s="67" t="s">
        <v>7513</v>
      </c>
      <c r="C2196" s="64" t="s">
        <v>7514</v>
      </c>
      <c r="D2196" s="64" t="s">
        <v>7515</v>
      </c>
      <c r="E2196" s="64" t="s">
        <v>7516</v>
      </c>
      <c r="F2196" s="64"/>
      <c r="G2196" s="64" t="s">
        <v>169</v>
      </c>
      <c r="H2196" s="65"/>
      <c r="I2196" s="64"/>
      <c r="J2196" s="65">
        <v>277830</v>
      </c>
      <c r="K2196" s="64">
        <v>28</v>
      </c>
      <c r="L2196" s="65"/>
      <c r="M2196" s="64"/>
      <c r="N2196" s="65"/>
      <c r="O2196" s="64"/>
      <c r="P2196" s="65"/>
      <c r="Q2196" s="64"/>
      <c r="R2196" s="9">
        <f t="shared" si="59"/>
        <v>277830</v>
      </c>
      <c r="S2196" s="63">
        <f t="shared" si="58"/>
        <v>28</v>
      </c>
      <c r="T2196" s="64" t="s">
        <v>7404</v>
      </c>
      <c r="U2196" s="64" t="s">
        <v>221</v>
      </c>
      <c r="V2196" s="64" t="s">
        <v>7517</v>
      </c>
    </row>
    <row r="2197" spans="1:22" s="66" customFormat="1" x14ac:dyDescent="0.2">
      <c r="A2197" s="1">
        <v>2190</v>
      </c>
      <c r="B2197" s="67" t="s">
        <v>1382</v>
      </c>
      <c r="C2197" s="64" t="s">
        <v>1383</v>
      </c>
      <c r="D2197" s="64" t="s">
        <v>1384</v>
      </c>
      <c r="E2197" s="64" t="s">
        <v>7584</v>
      </c>
      <c r="F2197" s="64"/>
      <c r="G2197" s="64" t="s">
        <v>169</v>
      </c>
      <c r="H2197" s="65">
        <v>400680</v>
      </c>
      <c r="I2197" s="64">
        <v>6</v>
      </c>
      <c r="J2197" s="65">
        <v>280476</v>
      </c>
      <c r="K2197" s="64">
        <v>4</v>
      </c>
      <c r="L2197" s="65"/>
      <c r="M2197" s="64"/>
      <c r="N2197" s="65"/>
      <c r="O2197" s="64"/>
      <c r="P2197" s="65"/>
      <c r="Q2197" s="64"/>
      <c r="R2197" s="9">
        <f t="shared" si="59"/>
        <v>681156</v>
      </c>
      <c r="S2197" s="63">
        <f t="shared" si="58"/>
        <v>10</v>
      </c>
      <c r="T2197" s="64" t="s">
        <v>7404</v>
      </c>
      <c r="U2197" s="64" t="s">
        <v>221</v>
      </c>
      <c r="V2197" s="64" t="s">
        <v>7405</v>
      </c>
    </row>
    <row r="2198" spans="1:22" s="66" customFormat="1" x14ac:dyDescent="0.2">
      <c r="A2198" s="1">
        <v>2191</v>
      </c>
      <c r="B2198" s="67" t="s">
        <v>1231</v>
      </c>
      <c r="C2198" s="64" t="s">
        <v>1232</v>
      </c>
      <c r="D2198" s="64" t="s">
        <v>1233</v>
      </c>
      <c r="E2198" s="64" t="s">
        <v>7585</v>
      </c>
      <c r="F2198" s="64"/>
      <c r="G2198" s="64" t="s">
        <v>169</v>
      </c>
      <c r="H2198" s="65">
        <v>143221.95000000001</v>
      </c>
      <c r="I2198" s="64">
        <v>3</v>
      </c>
      <c r="J2198" s="65">
        <v>283760.72235000005</v>
      </c>
      <c r="K2198" s="64">
        <v>2</v>
      </c>
      <c r="L2198" s="65"/>
      <c r="M2198" s="64"/>
      <c r="N2198" s="65"/>
      <c r="O2198" s="64"/>
      <c r="P2198" s="65"/>
      <c r="Q2198" s="64"/>
      <c r="R2198" s="9">
        <f t="shared" si="59"/>
        <v>426982.67235000007</v>
      </c>
      <c r="S2198" s="63">
        <f t="shared" si="58"/>
        <v>5</v>
      </c>
      <c r="T2198" s="64" t="s">
        <v>7404</v>
      </c>
      <c r="U2198" s="64" t="s">
        <v>3992</v>
      </c>
      <c r="V2198" s="64"/>
    </row>
    <row r="2199" spans="1:22" s="66" customFormat="1" x14ac:dyDescent="0.2">
      <c r="A2199" s="1">
        <v>2192</v>
      </c>
      <c r="B2199" s="67" t="s">
        <v>80</v>
      </c>
      <c r="C2199" s="64" t="s">
        <v>7433</v>
      </c>
      <c r="D2199" s="64" t="s">
        <v>7434</v>
      </c>
      <c r="E2199" s="64" t="s">
        <v>7586</v>
      </c>
      <c r="F2199" s="64"/>
      <c r="G2199" s="64" t="s">
        <v>169</v>
      </c>
      <c r="H2199" s="65">
        <v>404415</v>
      </c>
      <c r="I2199" s="64">
        <v>6</v>
      </c>
      <c r="J2199" s="65">
        <v>284445</v>
      </c>
      <c r="K2199" s="64">
        <v>4</v>
      </c>
      <c r="L2199" s="65"/>
      <c r="M2199" s="64"/>
      <c r="N2199" s="65"/>
      <c r="O2199" s="64"/>
      <c r="P2199" s="65"/>
      <c r="Q2199" s="64"/>
      <c r="R2199" s="9">
        <f t="shared" si="59"/>
        <v>688860</v>
      </c>
      <c r="S2199" s="63">
        <f t="shared" si="58"/>
        <v>10</v>
      </c>
      <c r="T2199" s="64" t="s">
        <v>7404</v>
      </c>
      <c r="U2199" s="64" t="s">
        <v>221</v>
      </c>
      <c r="V2199" s="64" t="s">
        <v>7436</v>
      </c>
    </row>
    <row r="2200" spans="1:22" s="66" customFormat="1" x14ac:dyDescent="0.2">
      <c r="A2200" s="1">
        <v>2193</v>
      </c>
      <c r="B2200" s="67" t="s">
        <v>119</v>
      </c>
      <c r="C2200" s="64" t="s">
        <v>7587</v>
      </c>
      <c r="D2200" s="64" t="s">
        <v>7588</v>
      </c>
      <c r="E2200" s="64" t="s">
        <v>7589</v>
      </c>
      <c r="F2200" s="64"/>
      <c r="G2200" s="64" t="s">
        <v>169</v>
      </c>
      <c r="H2200" s="65">
        <v>272745</v>
      </c>
      <c r="I2200" s="64">
        <v>6</v>
      </c>
      <c r="J2200" s="65">
        <v>287752.5</v>
      </c>
      <c r="K2200" s="64">
        <v>6</v>
      </c>
      <c r="L2200" s="65"/>
      <c r="M2200" s="64"/>
      <c r="N2200" s="65"/>
      <c r="O2200" s="64"/>
      <c r="P2200" s="65"/>
      <c r="Q2200" s="64"/>
      <c r="R2200" s="9">
        <f t="shared" si="59"/>
        <v>560497.5</v>
      </c>
      <c r="S2200" s="63">
        <f t="shared" si="58"/>
        <v>12</v>
      </c>
      <c r="T2200" s="64" t="s">
        <v>7404</v>
      </c>
      <c r="U2200" s="64" t="s">
        <v>221</v>
      </c>
      <c r="V2200" s="64" t="s">
        <v>7436</v>
      </c>
    </row>
    <row r="2201" spans="1:22" s="66" customFormat="1" x14ac:dyDescent="0.2">
      <c r="A2201" s="1">
        <v>2194</v>
      </c>
      <c r="B2201" s="67" t="s">
        <v>119</v>
      </c>
      <c r="C2201" s="64" t="s">
        <v>7590</v>
      </c>
      <c r="D2201" s="64" t="s">
        <v>7591</v>
      </c>
      <c r="E2201" s="64" t="s">
        <v>7592</v>
      </c>
      <c r="F2201" s="64"/>
      <c r="G2201" s="64" t="s">
        <v>169</v>
      </c>
      <c r="H2201" s="65">
        <v>700857.4</v>
      </c>
      <c r="I2201" s="64">
        <v>20</v>
      </c>
      <c r="J2201" s="65">
        <v>295768.55700000003</v>
      </c>
      <c r="K2201" s="64">
        <v>8</v>
      </c>
      <c r="L2201" s="65"/>
      <c r="M2201" s="64"/>
      <c r="N2201" s="65"/>
      <c r="O2201" s="64"/>
      <c r="P2201" s="65"/>
      <c r="Q2201" s="64"/>
      <c r="R2201" s="9">
        <f t="shared" si="59"/>
        <v>996625.95700000005</v>
      </c>
      <c r="S2201" s="63">
        <f t="shared" si="58"/>
        <v>28</v>
      </c>
      <c r="T2201" s="64" t="s">
        <v>7404</v>
      </c>
      <c r="U2201" s="64" t="s">
        <v>221</v>
      </c>
      <c r="V2201" s="64" t="s">
        <v>7436</v>
      </c>
    </row>
    <row r="2202" spans="1:22" s="66" customFormat="1" x14ac:dyDescent="0.2">
      <c r="A2202" s="1">
        <v>2195</v>
      </c>
      <c r="B2202" s="67" t="s">
        <v>175</v>
      </c>
      <c r="C2202" s="64" t="s">
        <v>180</v>
      </c>
      <c r="D2202" s="64" t="s">
        <v>7593</v>
      </c>
      <c r="E2202" s="64" t="s">
        <v>7594</v>
      </c>
      <c r="F2202" s="64"/>
      <c r="G2202" s="64" t="s">
        <v>169</v>
      </c>
      <c r="H2202" s="65">
        <v>282150</v>
      </c>
      <c r="I2202" s="64">
        <v>5</v>
      </c>
      <c r="J2202" s="65">
        <v>297675</v>
      </c>
      <c r="K2202" s="64">
        <v>5</v>
      </c>
      <c r="L2202" s="65"/>
      <c r="M2202" s="64"/>
      <c r="N2202" s="65"/>
      <c r="O2202" s="64"/>
      <c r="P2202" s="65"/>
      <c r="Q2202" s="64"/>
      <c r="R2202" s="9">
        <f t="shared" si="59"/>
        <v>579825</v>
      </c>
      <c r="S2202" s="63">
        <f t="shared" si="58"/>
        <v>10</v>
      </c>
      <c r="T2202" s="64" t="s">
        <v>7404</v>
      </c>
      <c r="U2202" s="64" t="s">
        <v>221</v>
      </c>
      <c r="V2202" s="64" t="s">
        <v>7436</v>
      </c>
    </row>
    <row r="2203" spans="1:22" s="66" customFormat="1" x14ac:dyDescent="0.2">
      <c r="A2203" s="1">
        <v>2196</v>
      </c>
      <c r="B2203" s="67" t="s">
        <v>2597</v>
      </c>
      <c r="C2203" s="64" t="s">
        <v>7595</v>
      </c>
      <c r="D2203" s="64" t="s">
        <v>7596</v>
      </c>
      <c r="E2203" s="64" t="s">
        <v>7597</v>
      </c>
      <c r="F2203" s="64"/>
      <c r="G2203" s="64" t="s">
        <v>169</v>
      </c>
      <c r="H2203" s="65">
        <v>328671.18</v>
      </c>
      <c r="I2203" s="64">
        <v>2</v>
      </c>
      <c r="J2203" s="65">
        <v>305093.85480000003</v>
      </c>
      <c r="K2203" s="64">
        <v>2</v>
      </c>
      <c r="L2203" s="65"/>
      <c r="M2203" s="64"/>
      <c r="N2203" s="65"/>
      <c r="O2203" s="64"/>
      <c r="P2203" s="65"/>
      <c r="Q2203" s="64"/>
      <c r="R2203" s="9">
        <f t="shared" si="59"/>
        <v>633765.03480000002</v>
      </c>
      <c r="S2203" s="63">
        <f t="shared" si="58"/>
        <v>4</v>
      </c>
      <c r="T2203" s="64" t="s">
        <v>7404</v>
      </c>
      <c r="U2203" s="64" t="s">
        <v>186</v>
      </c>
      <c r="V2203" s="64" t="s">
        <v>7598</v>
      </c>
    </row>
    <row r="2204" spans="1:22" s="66" customFormat="1" x14ac:dyDescent="0.2">
      <c r="A2204" s="1">
        <v>2197</v>
      </c>
      <c r="B2204" s="67" t="s">
        <v>7599</v>
      </c>
      <c r="C2204" s="64" t="s">
        <v>7600</v>
      </c>
      <c r="D2204" s="64" t="s">
        <v>1488</v>
      </c>
      <c r="E2204" s="64" t="s">
        <v>7601</v>
      </c>
      <c r="F2204" s="64"/>
      <c r="G2204" s="64" t="s">
        <v>117</v>
      </c>
      <c r="H2204" s="65">
        <v>67313148</v>
      </c>
      <c r="I2204" s="64">
        <v>21</v>
      </c>
      <c r="J2204" s="65">
        <v>306770.625</v>
      </c>
      <c r="K2204" s="64">
        <v>0.14000000000000001</v>
      </c>
      <c r="L2204" s="65"/>
      <c r="M2204" s="64"/>
      <c r="N2204" s="65"/>
      <c r="O2204" s="64"/>
      <c r="P2204" s="65"/>
      <c r="Q2204" s="64"/>
      <c r="R2204" s="9">
        <f t="shared" si="59"/>
        <v>67619918.625</v>
      </c>
      <c r="S2204" s="63">
        <f t="shared" si="58"/>
        <v>21.14</v>
      </c>
      <c r="T2204" s="64" t="s">
        <v>7404</v>
      </c>
      <c r="U2204" s="64" t="s">
        <v>7602</v>
      </c>
      <c r="V2204" s="64" t="s">
        <v>7603</v>
      </c>
    </row>
    <row r="2205" spans="1:22" s="66" customFormat="1" x14ac:dyDescent="0.2">
      <c r="A2205" s="1">
        <v>2198</v>
      </c>
      <c r="B2205" s="67" t="s">
        <v>80</v>
      </c>
      <c r="C2205" s="64" t="s">
        <v>7433</v>
      </c>
      <c r="D2205" s="64" t="s">
        <v>7434</v>
      </c>
      <c r="E2205" s="64" t="s">
        <v>7604</v>
      </c>
      <c r="F2205" s="64"/>
      <c r="G2205" s="64" t="s">
        <v>169</v>
      </c>
      <c r="H2205" s="65">
        <v>296153</v>
      </c>
      <c r="I2205" s="64">
        <v>5</v>
      </c>
      <c r="J2205" s="65">
        <v>312448.5</v>
      </c>
      <c r="K2205" s="64">
        <v>5</v>
      </c>
      <c r="L2205" s="65"/>
      <c r="M2205" s="64"/>
      <c r="N2205" s="65"/>
      <c r="O2205" s="64"/>
      <c r="P2205" s="65"/>
      <c r="Q2205" s="64"/>
      <c r="R2205" s="9">
        <f t="shared" si="59"/>
        <v>608601.5</v>
      </c>
      <c r="S2205" s="63">
        <f t="shared" si="58"/>
        <v>10</v>
      </c>
      <c r="T2205" s="64" t="s">
        <v>7404</v>
      </c>
      <c r="U2205" s="64" t="s">
        <v>221</v>
      </c>
      <c r="V2205" s="64" t="s">
        <v>7436</v>
      </c>
    </row>
    <row r="2206" spans="1:22" s="66" customFormat="1" x14ac:dyDescent="0.2">
      <c r="A2206" s="1">
        <v>2199</v>
      </c>
      <c r="B2206" s="67" t="s">
        <v>80</v>
      </c>
      <c r="C2206" s="64" t="s">
        <v>7433</v>
      </c>
      <c r="D2206" s="64" t="s">
        <v>7434</v>
      </c>
      <c r="E2206" s="64" t="s">
        <v>7605</v>
      </c>
      <c r="F2206" s="64"/>
      <c r="G2206" s="64" t="s">
        <v>169</v>
      </c>
      <c r="H2206" s="65">
        <v>304095</v>
      </c>
      <c r="I2206" s="64">
        <v>3</v>
      </c>
      <c r="J2206" s="65">
        <v>320827.5</v>
      </c>
      <c r="K2206" s="64">
        <v>3</v>
      </c>
      <c r="L2206" s="65"/>
      <c r="M2206" s="64"/>
      <c r="N2206" s="65"/>
      <c r="O2206" s="64"/>
      <c r="P2206" s="65"/>
      <c r="Q2206" s="64"/>
      <c r="R2206" s="9">
        <f t="shared" si="59"/>
        <v>624922.5</v>
      </c>
      <c r="S2206" s="63">
        <f t="shared" si="58"/>
        <v>6</v>
      </c>
      <c r="T2206" s="64" t="s">
        <v>7404</v>
      </c>
      <c r="U2206" s="64" t="s">
        <v>221</v>
      </c>
      <c r="V2206" s="64" t="s">
        <v>7436</v>
      </c>
    </row>
    <row r="2207" spans="1:22" s="66" customFormat="1" x14ac:dyDescent="0.2">
      <c r="A2207" s="1">
        <v>2200</v>
      </c>
      <c r="B2207" s="67" t="s">
        <v>80</v>
      </c>
      <c r="C2207" s="64" t="s">
        <v>7433</v>
      </c>
      <c r="D2207" s="64" t="s">
        <v>7434</v>
      </c>
      <c r="E2207" s="64" t="s">
        <v>7606</v>
      </c>
      <c r="F2207" s="64"/>
      <c r="G2207" s="64" t="s">
        <v>169</v>
      </c>
      <c r="H2207" s="65">
        <v>304095</v>
      </c>
      <c r="I2207" s="64">
        <v>3</v>
      </c>
      <c r="J2207" s="65">
        <v>320827.5</v>
      </c>
      <c r="K2207" s="64">
        <v>3</v>
      </c>
      <c r="L2207" s="65"/>
      <c r="M2207" s="64"/>
      <c r="N2207" s="65"/>
      <c r="O2207" s="64"/>
      <c r="P2207" s="65"/>
      <c r="Q2207" s="64"/>
      <c r="R2207" s="9">
        <f t="shared" si="59"/>
        <v>624922.5</v>
      </c>
      <c r="S2207" s="63">
        <f t="shared" si="58"/>
        <v>6</v>
      </c>
      <c r="T2207" s="64" t="s">
        <v>7404</v>
      </c>
      <c r="U2207" s="64" t="s">
        <v>221</v>
      </c>
      <c r="V2207" s="64" t="s">
        <v>7436</v>
      </c>
    </row>
    <row r="2208" spans="1:22" s="66" customFormat="1" x14ac:dyDescent="0.2">
      <c r="A2208" s="1">
        <v>2201</v>
      </c>
      <c r="B2208" s="67" t="s">
        <v>59</v>
      </c>
      <c r="C2208" s="64" t="s">
        <v>7607</v>
      </c>
      <c r="D2208" s="64" t="s">
        <v>7608</v>
      </c>
      <c r="E2208" s="64" t="s">
        <v>7609</v>
      </c>
      <c r="F2208" s="64"/>
      <c r="G2208" s="64" t="s">
        <v>169</v>
      </c>
      <c r="H2208" s="65">
        <v>1741800.6400000001</v>
      </c>
      <c r="I2208" s="64">
        <v>16</v>
      </c>
      <c r="J2208" s="65">
        <v>323528.4045</v>
      </c>
      <c r="K2208" s="64">
        <v>3</v>
      </c>
      <c r="L2208" s="65"/>
      <c r="M2208" s="64"/>
      <c r="N2208" s="65"/>
      <c r="O2208" s="64"/>
      <c r="P2208" s="65"/>
      <c r="Q2208" s="64"/>
      <c r="R2208" s="9">
        <f t="shared" si="59"/>
        <v>2065329.0445000001</v>
      </c>
      <c r="S2208" s="63">
        <f t="shared" si="58"/>
        <v>19</v>
      </c>
      <c r="T2208" s="64" t="s">
        <v>7404</v>
      </c>
      <c r="U2208" s="64" t="s">
        <v>3992</v>
      </c>
      <c r="V2208" s="64"/>
    </row>
    <row r="2209" spans="1:22" s="66" customFormat="1" x14ac:dyDescent="0.2">
      <c r="A2209" s="1">
        <v>2202</v>
      </c>
      <c r="B2209" s="67" t="s">
        <v>119</v>
      </c>
      <c r="C2209" s="64" t="s">
        <v>5932</v>
      </c>
      <c r="D2209" s="64" t="s">
        <v>5933</v>
      </c>
      <c r="E2209" s="64" t="s">
        <v>7610</v>
      </c>
      <c r="F2209" s="64"/>
      <c r="G2209" s="64" t="s">
        <v>169</v>
      </c>
      <c r="H2209" s="65">
        <v>314000</v>
      </c>
      <c r="I2209" s="64">
        <v>2</v>
      </c>
      <c r="J2209" s="65">
        <v>335179.69065000006</v>
      </c>
      <c r="K2209" s="64">
        <v>2</v>
      </c>
      <c r="L2209" s="65"/>
      <c r="M2209" s="64"/>
      <c r="N2209" s="65"/>
      <c r="O2209" s="64"/>
      <c r="P2209" s="65"/>
      <c r="Q2209" s="64"/>
      <c r="R2209" s="9">
        <f t="shared" si="59"/>
        <v>649179.69065</v>
      </c>
      <c r="S2209" s="63">
        <f t="shared" si="58"/>
        <v>4</v>
      </c>
      <c r="T2209" s="64" t="s">
        <v>7404</v>
      </c>
      <c r="U2209" s="64" t="s">
        <v>221</v>
      </c>
      <c r="V2209" s="64" t="s">
        <v>7436</v>
      </c>
    </row>
    <row r="2210" spans="1:22" s="66" customFormat="1" x14ac:dyDescent="0.2">
      <c r="A2210" s="1">
        <v>2203</v>
      </c>
      <c r="B2210" s="67" t="s">
        <v>7557</v>
      </c>
      <c r="C2210" s="64" t="s">
        <v>7558</v>
      </c>
      <c r="D2210" s="64" t="s">
        <v>7559</v>
      </c>
      <c r="E2210" s="64" t="s">
        <v>7611</v>
      </c>
      <c r="F2210" s="64"/>
      <c r="G2210" s="64" t="s">
        <v>169</v>
      </c>
      <c r="H2210" s="65">
        <v>329175</v>
      </c>
      <c r="I2210" s="64">
        <v>10</v>
      </c>
      <c r="J2210" s="65">
        <v>347287.5</v>
      </c>
      <c r="K2210" s="64">
        <v>10</v>
      </c>
      <c r="L2210" s="65"/>
      <c r="M2210" s="64"/>
      <c r="N2210" s="65"/>
      <c r="O2210" s="64"/>
      <c r="P2210" s="65"/>
      <c r="Q2210" s="64"/>
      <c r="R2210" s="9">
        <f t="shared" si="59"/>
        <v>676462.5</v>
      </c>
      <c r="S2210" s="63">
        <f t="shared" si="58"/>
        <v>20</v>
      </c>
      <c r="T2210" s="64" t="s">
        <v>7404</v>
      </c>
      <c r="U2210" s="64" t="s">
        <v>221</v>
      </c>
      <c r="V2210" s="64"/>
    </row>
    <row r="2211" spans="1:22" s="66" customFormat="1" x14ac:dyDescent="0.2">
      <c r="A2211" s="1">
        <v>2204</v>
      </c>
      <c r="B2211" s="67" t="s">
        <v>34</v>
      </c>
      <c r="C2211" s="64" t="s">
        <v>7612</v>
      </c>
      <c r="D2211" s="64" t="s">
        <v>7613</v>
      </c>
      <c r="E2211" s="64" t="s">
        <v>7614</v>
      </c>
      <c r="F2211" s="64"/>
      <c r="G2211" s="64" t="s">
        <v>169</v>
      </c>
      <c r="H2211" s="65">
        <v>1654800</v>
      </c>
      <c r="I2211" s="64">
        <v>2</v>
      </c>
      <c r="J2211" s="65">
        <v>348390</v>
      </c>
      <c r="K2211" s="64">
        <v>2</v>
      </c>
      <c r="L2211" s="65"/>
      <c r="M2211" s="64"/>
      <c r="N2211" s="65"/>
      <c r="O2211" s="64"/>
      <c r="P2211" s="65"/>
      <c r="Q2211" s="64"/>
      <c r="R2211" s="9">
        <f t="shared" si="59"/>
        <v>2003190</v>
      </c>
      <c r="S2211" s="63">
        <f t="shared" si="58"/>
        <v>4</v>
      </c>
      <c r="T2211" s="64" t="s">
        <v>7404</v>
      </c>
      <c r="U2211" s="64" t="s">
        <v>221</v>
      </c>
      <c r="V2211" s="64" t="s">
        <v>7504</v>
      </c>
    </row>
    <row r="2212" spans="1:22" s="66" customFormat="1" x14ac:dyDescent="0.2">
      <c r="A2212" s="1">
        <v>2205</v>
      </c>
      <c r="B2212" s="67" t="s">
        <v>1451</v>
      </c>
      <c r="C2212" s="64" t="s">
        <v>7615</v>
      </c>
      <c r="D2212" s="64" t="s">
        <v>7616</v>
      </c>
      <c r="E2212" s="64" t="s">
        <v>7617</v>
      </c>
      <c r="F2212" s="64"/>
      <c r="G2212" s="64" t="s">
        <v>169</v>
      </c>
      <c r="H2212" s="65">
        <v>521193.5</v>
      </c>
      <c r="I2212" s="64">
        <v>50</v>
      </c>
      <c r="J2212" s="65">
        <v>374757.94125000003</v>
      </c>
      <c r="K2212" s="64">
        <v>33</v>
      </c>
      <c r="L2212" s="65"/>
      <c r="M2212" s="64"/>
      <c r="N2212" s="65"/>
      <c r="O2212" s="64"/>
      <c r="P2212" s="65"/>
      <c r="Q2212" s="64"/>
      <c r="R2212" s="9">
        <f t="shared" si="59"/>
        <v>895951.44125000003</v>
      </c>
      <c r="S2212" s="63">
        <f t="shared" si="58"/>
        <v>83</v>
      </c>
      <c r="T2212" s="64" t="s">
        <v>7404</v>
      </c>
      <c r="U2212" s="64" t="s">
        <v>221</v>
      </c>
      <c r="V2212" s="64"/>
    </row>
    <row r="2213" spans="1:22" s="66" customFormat="1" x14ac:dyDescent="0.2">
      <c r="A2213" s="1">
        <v>2206</v>
      </c>
      <c r="B2213" s="67" t="s">
        <v>114</v>
      </c>
      <c r="C2213" s="64" t="s">
        <v>7618</v>
      </c>
      <c r="D2213" s="64" t="s">
        <v>7619</v>
      </c>
      <c r="E2213" s="64" t="s">
        <v>7620</v>
      </c>
      <c r="F2213" s="64"/>
      <c r="G2213" s="64" t="s">
        <v>169</v>
      </c>
      <c r="H2213" s="65">
        <v>357000</v>
      </c>
      <c r="I2213" s="64">
        <v>1</v>
      </c>
      <c r="J2213" s="65">
        <v>374850</v>
      </c>
      <c r="K2213" s="64">
        <v>1</v>
      </c>
      <c r="L2213" s="65"/>
      <c r="M2213" s="64"/>
      <c r="N2213" s="65"/>
      <c r="O2213" s="64"/>
      <c r="P2213" s="65"/>
      <c r="Q2213" s="64"/>
      <c r="R2213" s="9">
        <f t="shared" si="59"/>
        <v>731850</v>
      </c>
      <c r="S2213" s="63">
        <f t="shared" si="58"/>
        <v>2</v>
      </c>
      <c r="T2213" s="64" t="s">
        <v>7404</v>
      </c>
      <c r="U2213" s="64" t="s">
        <v>221</v>
      </c>
      <c r="V2213" s="64" t="s">
        <v>7621</v>
      </c>
    </row>
    <row r="2214" spans="1:22" s="66" customFormat="1" x14ac:dyDescent="0.2">
      <c r="A2214" s="1">
        <v>2207</v>
      </c>
      <c r="B2214" s="67" t="s">
        <v>7577</v>
      </c>
      <c r="C2214" s="64" t="s">
        <v>7578</v>
      </c>
      <c r="D2214" s="64" t="s">
        <v>7579</v>
      </c>
      <c r="E2214" s="64" t="s">
        <v>7622</v>
      </c>
      <c r="F2214" s="64"/>
      <c r="G2214" s="64" t="s">
        <v>169</v>
      </c>
      <c r="H2214" s="65">
        <v>246034.8</v>
      </c>
      <c r="I2214" s="64">
        <v>2</v>
      </c>
      <c r="J2214" s="65">
        <v>389358.9</v>
      </c>
      <c r="K2214" s="64">
        <v>3</v>
      </c>
      <c r="L2214" s="65"/>
      <c r="M2214" s="64"/>
      <c r="N2214" s="65"/>
      <c r="O2214" s="64"/>
      <c r="P2214" s="65"/>
      <c r="Q2214" s="64"/>
      <c r="R2214" s="9">
        <f t="shared" si="59"/>
        <v>635393.69999999995</v>
      </c>
      <c r="S2214" s="63">
        <f t="shared" si="58"/>
        <v>5</v>
      </c>
      <c r="T2214" s="64" t="s">
        <v>7404</v>
      </c>
      <c r="U2214" s="64" t="s">
        <v>221</v>
      </c>
      <c r="V2214" s="64" t="s">
        <v>7405</v>
      </c>
    </row>
    <row r="2215" spans="1:22" s="66" customFormat="1" x14ac:dyDescent="0.2">
      <c r="A2215" s="1">
        <v>2208</v>
      </c>
      <c r="B2215" s="67" t="s">
        <v>7510</v>
      </c>
      <c r="C2215" s="64" t="s">
        <v>7511</v>
      </c>
      <c r="D2215" s="64" t="s">
        <v>1247</v>
      </c>
      <c r="E2215" s="64" t="s">
        <v>7623</v>
      </c>
      <c r="F2215" s="64"/>
      <c r="G2215" s="64" t="s">
        <v>169</v>
      </c>
      <c r="H2215" s="65">
        <v>355000</v>
      </c>
      <c r="I2215" s="64">
        <v>2</v>
      </c>
      <c r="J2215" s="65">
        <v>391387.5</v>
      </c>
      <c r="K2215" s="64">
        <v>2</v>
      </c>
      <c r="L2215" s="65"/>
      <c r="M2215" s="64"/>
      <c r="N2215" s="65"/>
      <c r="O2215" s="64"/>
      <c r="P2215" s="65"/>
      <c r="Q2215" s="64"/>
      <c r="R2215" s="9">
        <f t="shared" si="59"/>
        <v>746387.5</v>
      </c>
      <c r="S2215" s="63">
        <f t="shared" si="58"/>
        <v>4</v>
      </c>
      <c r="T2215" s="64" t="s">
        <v>7404</v>
      </c>
      <c r="U2215" s="64" t="s">
        <v>221</v>
      </c>
      <c r="V2215" s="64"/>
    </row>
    <row r="2216" spans="1:22" s="66" customFormat="1" x14ac:dyDescent="0.2">
      <c r="A2216" s="1">
        <v>2209</v>
      </c>
      <c r="B2216" s="67" t="s">
        <v>80</v>
      </c>
      <c r="C2216" s="64" t="s">
        <v>7433</v>
      </c>
      <c r="D2216" s="64" t="s">
        <v>7434</v>
      </c>
      <c r="E2216" s="64" t="s">
        <v>7624</v>
      </c>
      <c r="F2216" s="64"/>
      <c r="G2216" s="64" t="s">
        <v>169</v>
      </c>
      <c r="H2216" s="65">
        <v>381425</v>
      </c>
      <c r="I2216" s="64">
        <v>5</v>
      </c>
      <c r="J2216" s="65">
        <v>402412.5</v>
      </c>
      <c r="K2216" s="64">
        <v>5</v>
      </c>
      <c r="L2216" s="65"/>
      <c r="M2216" s="64"/>
      <c r="N2216" s="65"/>
      <c r="O2216" s="64"/>
      <c r="P2216" s="65"/>
      <c r="Q2216" s="64"/>
      <c r="R2216" s="9">
        <f t="shared" si="59"/>
        <v>783837.5</v>
      </c>
      <c r="S2216" s="63">
        <f t="shared" si="58"/>
        <v>10</v>
      </c>
      <c r="T2216" s="64" t="s">
        <v>7404</v>
      </c>
      <c r="U2216" s="64" t="s">
        <v>221</v>
      </c>
      <c r="V2216" s="64" t="s">
        <v>7436</v>
      </c>
    </row>
    <row r="2217" spans="1:22" s="66" customFormat="1" x14ac:dyDescent="0.2">
      <c r="A2217" s="1">
        <v>2210</v>
      </c>
      <c r="B2217" s="67" t="s">
        <v>121</v>
      </c>
      <c r="C2217" s="64" t="s">
        <v>202</v>
      </c>
      <c r="D2217" s="64" t="s">
        <v>869</v>
      </c>
      <c r="E2217" s="64" t="s">
        <v>7625</v>
      </c>
      <c r="F2217" s="64"/>
      <c r="G2217" s="64" t="s">
        <v>169</v>
      </c>
      <c r="H2217" s="65">
        <v>384037.5</v>
      </c>
      <c r="I2217" s="64">
        <v>5</v>
      </c>
      <c r="J2217" s="65">
        <v>405168.75</v>
      </c>
      <c r="K2217" s="64">
        <v>5</v>
      </c>
      <c r="L2217" s="65"/>
      <c r="M2217" s="64"/>
      <c r="N2217" s="65"/>
      <c r="O2217" s="64"/>
      <c r="P2217" s="65"/>
      <c r="Q2217" s="64"/>
      <c r="R2217" s="9">
        <f t="shared" si="59"/>
        <v>789206.25</v>
      </c>
      <c r="S2217" s="63">
        <f t="shared" si="58"/>
        <v>10</v>
      </c>
      <c r="T2217" s="64" t="s">
        <v>7404</v>
      </c>
      <c r="U2217" s="64" t="s">
        <v>221</v>
      </c>
      <c r="V2217" s="64" t="s">
        <v>7436</v>
      </c>
    </row>
    <row r="2218" spans="1:22" s="66" customFormat="1" x14ac:dyDescent="0.2">
      <c r="A2218" s="1">
        <v>2211</v>
      </c>
      <c r="B2218" s="67" t="s">
        <v>2929</v>
      </c>
      <c r="C2218" s="64" t="s">
        <v>7626</v>
      </c>
      <c r="D2218" s="64" t="s">
        <v>7627</v>
      </c>
      <c r="E2218" s="64" t="s">
        <v>7628</v>
      </c>
      <c r="F2218" s="64"/>
      <c r="G2218" s="64" t="s">
        <v>169</v>
      </c>
      <c r="H2218" s="65">
        <v>586836</v>
      </c>
      <c r="I2218" s="64">
        <v>18</v>
      </c>
      <c r="J2218" s="65">
        <v>410841.11249999999</v>
      </c>
      <c r="K2218" s="64">
        <v>13</v>
      </c>
      <c r="L2218" s="65"/>
      <c r="M2218" s="64"/>
      <c r="N2218" s="65"/>
      <c r="O2218" s="64"/>
      <c r="P2218" s="65"/>
      <c r="Q2218" s="64"/>
      <c r="R2218" s="9">
        <f t="shared" si="59"/>
        <v>997677.11250000005</v>
      </c>
      <c r="S2218" s="63">
        <f t="shared" si="58"/>
        <v>31</v>
      </c>
      <c r="T2218" s="64" t="s">
        <v>7404</v>
      </c>
      <c r="U2218" s="64" t="s">
        <v>7602</v>
      </c>
      <c r="V2218" s="64"/>
    </row>
    <row r="2219" spans="1:22" s="66" customFormat="1" x14ac:dyDescent="0.2">
      <c r="A2219" s="1">
        <v>2212</v>
      </c>
      <c r="B2219" s="67" t="s">
        <v>7629</v>
      </c>
      <c r="C2219" s="64" t="s">
        <v>7630</v>
      </c>
      <c r="D2219" s="64" t="s">
        <v>7631</v>
      </c>
      <c r="E2219" s="64" t="s">
        <v>7632</v>
      </c>
      <c r="F2219" s="64"/>
      <c r="G2219" s="64" t="s">
        <v>169</v>
      </c>
      <c r="H2219" s="65">
        <v>273372</v>
      </c>
      <c r="I2219" s="64">
        <v>5</v>
      </c>
      <c r="J2219" s="65">
        <v>461462.4</v>
      </c>
      <c r="K2219" s="64">
        <v>8</v>
      </c>
      <c r="L2219" s="65"/>
      <c r="M2219" s="64"/>
      <c r="N2219" s="65"/>
      <c r="O2219" s="64"/>
      <c r="P2219" s="65"/>
      <c r="Q2219" s="64"/>
      <c r="R2219" s="9">
        <f t="shared" si="59"/>
        <v>734834.4</v>
      </c>
      <c r="S2219" s="63">
        <f t="shared" si="58"/>
        <v>13</v>
      </c>
      <c r="T2219" s="64" t="s">
        <v>7404</v>
      </c>
      <c r="U2219" s="64" t="s">
        <v>221</v>
      </c>
      <c r="V2219" s="64"/>
    </row>
    <row r="2220" spans="1:22" s="66" customFormat="1" x14ac:dyDescent="0.2">
      <c r="A2220" s="1">
        <v>2213</v>
      </c>
      <c r="B2220" s="67" t="s">
        <v>121</v>
      </c>
      <c r="C2220" s="64" t="s">
        <v>202</v>
      </c>
      <c r="D2220" s="64" t="s">
        <v>869</v>
      </c>
      <c r="E2220" s="64" t="s">
        <v>7633</v>
      </c>
      <c r="F2220" s="64"/>
      <c r="G2220" s="64" t="s">
        <v>169</v>
      </c>
      <c r="H2220" s="65">
        <v>438900</v>
      </c>
      <c r="I2220" s="64">
        <v>15</v>
      </c>
      <c r="J2220" s="65">
        <v>463050</v>
      </c>
      <c r="K2220" s="64">
        <v>15</v>
      </c>
      <c r="L2220" s="65"/>
      <c r="M2220" s="64"/>
      <c r="N2220" s="65"/>
      <c r="O2220" s="64"/>
      <c r="P2220" s="65"/>
      <c r="Q2220" s="64"/>
      <c r="R2220" s="9">
        <f t="shared" si="59"/>
        <v>901950</v>
      </c>
      <c r="S2220" s="63">
        <f t="shared" si="58"/>
        <v>30</v>
      </c>
      <c r="T2220" s="64" t="s">
        <v>7404</v>
      </c>
      <c r="U2220" s="64" t="s">
        <v>221</v>
      </c>
      <c r="V2220" s="64" t="s">
        <v>7436</v>
      </c>
    </row>
    <row r="2221" spans="1:22" s="66" customFormat="1" x14ac:dyDescent="0.2">
      <c r="A2221" s="1">
        <v>2214</v>
      </c>
      <c r="B2221" s="67" t="s">
        <v>7599</v>
      </c>
      <c r="C2221" s="64" t="s">
        <v>7634</v>
      </c>
      <c r="D2221" s="64" t="s">
        <v>7635</v>
      </c>
      <c r="E2221" s="64" t="s">
        <v>7636</v>
      </c>
      <c r="F2221" s="64"/>
      <c r="G2221" s="64" t="s">
        <v>117</v>
      </c>
      <c r="H2221" s="65">
        <v>497385</v>
      </c>
      <c r="I2221" s="64">
        <v>0.09</v>
      </c>
      <c r="J2221" s="65">
        <v>483721.875</v>
      </c>
      <c r="K2221" s="64">
        <v>0.09</v>
      </c>
      <c r="L2221" s="65"/>
      <c r="M2221" s="64"/>
      <c r="N2221" s="65"/>
      <c r="O2221" s="64"/>
      <c r="P2221" s="65"/>
      <c r="Q2221" s="64"/>
      <c r="R2221" s="9">
        <f t="shared" si="59"/>
        <v>981106.875</v>
      </c>
      <c r="S2221" s="63">
        <f t="shared" si="58"/>
        <v>0.18</v>
      </c>
      <c r="T2221" s="64" t="s">
        <v>7404</v>
      </c>
      <c r="U2221" s="64" t="s">
        <v>7602</v>
      </c>
      <c r="V2221" s="64" t="s">
        <v>7603</v>
      </c>
    </row>
    <row r="2222" spans="1:22" s="66" customFormat="1" x14ac:dyDescent="0.2">
      <c r="A2222" s="1">
        <v>2215</v>
      </c>
      <c r="B2222" s="67" t="s">
        <v>80</v>
      </c>
      <c r="C2222" s="64" t="s">
        <v>7433</v>
      </c>
      <c r="D2222" s="64" t="s">
        <v>7434</v>
      </c>
      <c r="E2222" s="64" t="s">
        <v>7637</v>
      </c>
      <c r="F2222" s="64"/>
      <c r="G2222" s="64" t="s">
        <v>169</v>
      </c>
      <c r="H2222" s="65">
        <v>474079.3</v>
      </c>
      <c r="I2222" s="64">
        <v>10</v>
      </c>
      <c r="J2222" s="65">
        <v>496125</v>
      </c>
      <c r="K2222" s="64">
        <v>10</v>
      </c>
      <c r="L2222" s="65"/>
      <c r="M2222" s="64"/>
      <c r="N2222" s="65"/>
      <c r="O2222" s="64"/>
      <c r="P2222" s="65"/>
      <c r="Q2222" s="64"/>
      <c r="R2222" s="9">
        <f t="shared" si="59"/>
        <v>970204.3</v>
      </c>
      <c r="S2222" s="63">
        <f t="shared" si="58"/>
        <v>20</v>
      </c>
      <c r="T2222" s="64" t="s">
        <v>7404</v>
      </c>
      <c r="U2222" s="64" t="s">
        <v>221</v>
      </c>
      <c r="V2222" s="64" t="s">
        <v>7436</v>
      </c>
    </row>
    <row r="2223" spans="1:22" s="66" customFormat="1" x14ac:dyDescent="0.2">
      <c r="A2223" s="1">
        <v>2216</v>
      </c>
      <c r="B2223" s="67" t="s">
        <v>4217</v>
      </c>
      <c r="C2223" s="64" t="s">
        <v>6122</v>
      </c>
      <c r="D2223" s="64" t="s">
        <v>7563</v>
      </c>
      <c r="E2223" s="64" t="s">
        <v>7564</v>
      </c>
      <c r="F2223" s="64"/>
      <c r="G2223" s="64" t="s">
        <v>169</v>
      </c>
      <c r="H2223" s="65">
        <v>325099.5</v>
      </c>
      <c r="I2223" s="64">
        <v>17</v>
      </c>
      <c r="J2223" s="65">
        <v>504393.75</v>
      </c>
      <c r="K2223" s="64">
        <v>25</v>
      </c>
      <c r="L2223" s="65"/>
      <c r="M2223" s="64"/>
      <c r="N2223" s="65"/>
      <c r="O2223" s="64"/>
      <c r="P2223" s="65"/>
      <c r="Q2223" s="64"/>
      <c r="R2223" s="9">
        <f t="shared" si="59"/>
        <v>829493.25</v>
      </c>
      <c r="S2223" s="63">
        <f t="shared" si="58"/>
        <v>42</v>
      </c>
      <c r="T2223" s="64" t="s">
        <v>7404</v>
      </c>
      <c r="U2223" s="64" t="s">
        <v>221</v>
      </c>
      <c r="V2223" s="64" t="s">
        <v>7405</v>
      </c>
    </row>
    <row r="2224" spans="1:22" s="66" customFormat="1" x14ac:dyDescent="0.2">
      <c r="A2224" s="1">
        <v>2217</v>
      </c>
      <c r="B2224" s="67" t="s">
        <v>119</v>
      </c>
      <c r="C2224" s="64" t="s">
        <v>7590</v>
      </c>
      <c r="D2224" s="64" t="s">
        <v>7591</v>
      </c>
      <c r="E2224" s="64" t="s">
        <v>7638</v>
      </c>
      <c r="F2224" s="64"/>
      <c r="G2224" s="64" t="s">
        <v>169</v>
      </c>
      <c r="H2224" s="65">
        <v>438900</v>
      </c>
      <c r="I2224" s="64">
        <v>10</v>
      </c>
      <c r="J2224" s="65">
        <v>509355</v>
      </c>
      <c r="K2224" s="64">
        <v>11</v>
      </c>
      <c r="L2224" s="65"/>
      <c r="M2224" s="64"/>
      <c r="N2224" s="65"/>
      <c r="O2224" s="64"/>
      <c r="P2224" s="65"/>
      <c r="Q2224" s="64"/>
      <c r="R2224" s="9">
        <f t="shared" si="59"/>
        <v>948255</v>
      </c>
      <c r="S2224" s="63">
        <f t="shared" si="58"/>
        <v>21</v>
      </c>
      <c r="T2224" s="64" t="s">
        <v>7404</v>
      </c>
      <c r="U2224" s="64" t="s">
        <v>221</v>
      </c>
      <c r="V2224" s="64" t="s">
        <v>7436</v>
      </c>
    </row>
    <row r="2225" spans="1:22" s="66" customFormat="1" x14ac:dyDescent="0.2">
      <c r="A2225" s="1">
        <v>2218</v>
      </c>
      <c r="B2225" s="67" t="s">
        <v>7639</v>
      </c>
      <c r="C2225" s="64" t="s">
        <v>7640</v>
      </c>
      <c r="D2225" s="64" t="s">
        <v>7641</v>
      </c>
      <c r="E2225" s="64" t="s">
        <v>7642</v>
      </c>
      <c r="F2225" s="64"/>
      <c r="G2225" s="64" t="s">
        <v>169</v>
      </c>
      <c r="H2225" s="65">
        <v>219200</v>
      </c>
      <c r="I2225" s="64">
        <v>2</v>
      </c>
      <c r="J2225" s="65">
        <v>534767.625</v>
      </c>
      <c r="K2225" s="64">
        <v>5</v>
      </c>
      <c r="L2225" s="65"/>
      <c r="M2225" s="64"/>
      <c r="N2225" s="65"/>
      <c r="O2225" s="64"/>
      <c r="P2225" s="65"/>
      <c r="Q2225" s="64"/>
      <c r="R2225" s="9">
        <f t="shared" si="59"/>
        <v>753967.625</v>
      </c>
      <c r="S2225" s="63">
        <f t="shared" si="58"/>
        <v>7</v>
      </c>
      <c r="T2225" s="64" t="s">
        <v>7404</v>
      </c>
      <c r="U2225" s="64" t="s">
        <v>221</v>
      </c>
      <c r="V2225" s="64"/>
    </row>
    <row r="2226" spans="1:22" s="66" customFormat="1" x14ac:dyDescent="0.2">
      <c r="A2226" s="1">
        <v>2219</v>
      </c>
      <c r="B2226" s="67" t="s">
        <v>121</v>
      </c>
      <c r="C2226" s="64" t="s">
        <v>202</v>
      </c>
      <c r="D2226" s="64" t="s">
        <v>869</v>
      </c>
      <c r="E2226" s="64" t="s">
        <v>7643</v>
      </c>
      <c r="F2226" s="64"/>
      <c r="G2226" s="64" t="s">
        <v>169</v>
      </c>
      <c r="H2226" s="65">
        <v>522500</v>
      </c>
      <c r="I2226" s="64">
        <v>10</v>
      </c>
      <c r="J2226" s="65">
        <v>551250</v>
      </c>
      <c r="K2226" s="64">
        <v>10</v>
      </c>
      <c r="L2226" s="65"/>
      <c r="M2226" s="64"/>
      <c r="N2226" s="65"/>
      <c r="O2226" s="64"/>
      <c r="P2226" s="65"/>
      <c r="Q2226" s="64"/>
      <c r="R2226" s="9">
        <f t="shared" si="59"/>
        <v>1073750</v>
      </c>
      <c r="S2226" s="63">
        <f t="shared" si="58"/>
        <v>20</v>
      </c>
      <c r="T2226" s="64" t="s">
        <v>7404</v>
      </c>
      <c r="U2226" s="64" t="s">
        <v>221</v>
      </c>
      <c r="V2226" s="64" t="s">
        <v>7436</v>
      </c>
    </row>
    <row r="2227" spans="1:22" s="66" customFormat="1" x14ac:dyDescent="0.2">
      <c r="A2227" s="1">
        <v>2220</v>
      </c>
      <c r="B2227" s="67" t="s">
        <v>80</v>
      </c>
      <c r="C2227" s="64" t="s">
        <v>7433</v>
      </c>
      <c r="D2227" s="64" t="s">
        <v>7434</v>
      </c>
      <c r="E2227" s="64" t="s">
        <v>7644</v>
      </c>
      <c r="F2227" s="64"/>
      <c r="G2227" s="64" t="s">
        <v>169</v>
      </c>
      <c r="H2227" s="65">
        <v>558134.5</v>
      </c>
      <c r="I2227" s="64">
        <v>10</v>
      </c>
      <c r="J2227" s="65">
        <v>588845.25</v>
      </c>
      <c r="K2227" s="64">
        <v>10</v>
      </c>
      <c r="L2227" s="65"/>
      <c r="M2227" s="64"/>
      <c r="N2227" s="65"/>
      <c r="O2227" s="64"/>
      <c r="P2227" s="65"/>
      <c r="Q2227" s="64"/>
      <c r="R2227" s="9">
        <f t="shared" si="59"/>
        <v>1146979.75</v>
      </c>
      <c r="S2227" s="63">
        <f t="shared" si="58"/>
        <v>20</v>
      </c>
      <c r="T2227" s="64" t="s">
        <v>7404</v>
      </c>
      <c r="U2227" s="64" t="s">
        <v>221</v>
      </c>
      <c r="V2227" s="64" t="s">
        <v>7436</v>
      </c>
    </row>
    <row r="2228" spans="1:22" s="66" customFormat="1" x14ac:dyDescent="0.2">
      <c r="A2228" s="1">
        <v>2221</v>
      </c>
      <c r="B2228" s="67" t="s">
        <v>2597</v>
      </c>
      <c r="C2228" s="64" t="s">
        <v>7595</v>
      </c>
      <c r="D2228" s="64" t="s">
        <v>7596</v>
      </c>
      <c r="E2228" s="64" t="s">
        <v>7597</v>
      </c>
      <c r="F2228" s="64"/>
      <c r="G2228" s="64" t="s">
        <v>169</v>
      </c>
      <c r="H2228" s="65">
        <v>328671.18</v>
      </c>
      <c r="I2228" s="64">
        <v>2</v>
      </c>
      <c r="J2228" s="65">
        <v>610187.70960000006</v>
      </c>
      <c r="K2228" s="64">
        <v>4</v>
      </c>
      <c r="L2228" s="65"/>
      <c r="M2228" s="64"/>
      <c r="N2228" s="65"/>
      <c r="O2228" s="64"/>
      <c r="P2228" s="65"/>
      <c r="Q2228" s="64"/>
      <c r="R2228" s="9">
        <f t="shared" si="59"/>
        <v>938858.88960000011</v>
      </c>
      <c r="S2228" s="63">
        <f t="shared" si="58"/>
        <v>6</v>
      </c>
      <c r="T2228" s="64" t="s">
        <v>7404</v>
      </c>
      <c r="U2228" s="64" t="s">
        <v>186</v>
      </c>
      <c r="V2228" s="64" t="s">
        <v>7598</v>
      </c>
    </row>
    <row r="2229" spans="1:22" s="66" customFormat="1" x14ac:dyDescent="0.2">
      <c r="A2229" s="1">
        <v>2222</v>
      </c>
      <c r="B2229" s="67" t="s">
        <v>7645</v>
      </c>
      <c r="C2229" s="64" t="s">
        <v>7646</v>
      </c>
      <c r="D2229" s="64" t="s">
        <v>7647</v>
      </c>
      <c r="E2229" s="64" t="s">
        <v>7648</v>
      </c>
      <c r="F2229" s="64"/>
      <c r="G2229" s="64" t="s">
        <v>169</v>
      </c>
      <c r="H2229" s="65">
        <v>555464</v>
      </c>
      <c r="I2229" s="64">
        <v>1</v>
      </c>
      <c r="J2229" s="65">
        <v>612399.06000000006</v>
      </c>
      <c r="K2229" s="64">
        <v>1</v>
      </c>
      <c r="L2229" s="65"/>
      <c r="M2229" s="64"/>
      <c r="N2229" s="65"/>
      <c r="O2229" s="64"/>
      <c r="P2229" s="65"/>
      <c r="Q2229" s="64"/>
      <c r="R2229" s="9">
        <f t="shared" si="59"/>
        <v>1167863.06</v>
      </c>
      <c r="S2229" s="63">
        <f t="shared" si="58"/>
        <v>2</v>
      </c>
      <c r="T2229" s="64" t="s">
        <v>7404</v>
      </c>
      <c r="U2229" s="64" t="s">
        <v>221</v>
      </c>
      <c r="V2229" s="64"/>
    </row>
    <row r="2230" spans="1:22" s="66" customFormat="1" x14ac:dyDescent="0.2">
      <c r="A2230" s="1">
        <v>2223</v>
      </c>
      <c r="B2230" s="67" t="s">
        <v>80</v>
      </c>
      <c r="C2230" s="64" t="s">
        <v>7433</v>
      </c>
      <c r="D2230" s="64" t="s">
        <v>7434</v>
      </c>
      <c r="E2230" s="64" t="s">
        <v>7649</v>
      </c>
      <c r="F2230" s="64"/>
      <c r="G2230" s="64" t="s">
        <v>169</v>
      </c>
      <c r="H2230" s="65">
        <v>1174580</v>
      </c>
      <c r="I2230" s="64">
        <v>10</v>
      </c>
      <c r="J2230" s="65">
        <v>619605</v>
      </c>
      <c r="K2230" s="64">
        <v>5</v>
      </c>
      <c r="L2230" s="65"/>
      <c r="M2230" s="64"/>
      <c r="N2230" s="65"/>
      <c r="O2230" s="64"/>
      <c r="P2230" s="65"/>
      <c r="Q2230" s="64"/>
      <c r="R2230" s="9">
        <f t="shared" si="59"/>
        <v>1794185</v>
      </c>
      <c r="S2230" s="63">
        <f t="shared" si="58"/>
        <v>15</v>
      </c>
      <c r="T2230" s="64" t="s">
        <v>7404</v>
      </c>
      <c r="U2230" s="64" t="s">
        <v>221</v>
      </c>
      <c r="V2230" s="64" t="s">
        <v>7436</v>
      </c>
    </row>
    <row r="2231" spans="1:22" s="66" customFormat="1" x14ac:dyDescent="0.2">
      <c r="A2231" s="1">
        <v>2224</v>
      </c>
      <c r="B2231" s="67" t="s">
        <v>7510</v>
      </c>
      <c r="C2231" s="64" t="s">
        <v>7511</v>
      </c>
      <c r="D2231" s="64" t="s">
        <v>1247</v>
      </c>
      <c r="E2231" s="64" t="s">
        <v>7650</v>
      </c>
      <c r="F2231" s="64"/>
      <c r="G2231" s="64" t="s">
        <v>169</v>
      </c>
      <c r="H2231" s="65">
        <v>855000</v>
      </c>
      <c r="I2231" s="64">
        <v>6</v>
      </c>
      <c r="J2231" s="65">
        <v>628425</v>
      </c>
      <c r="K2231" s="64">
        <v>4</v>
      </c>
      <c r="L2231" s="65"/>
      <c r="M2231" s="64"/>
      <c r="N2231" s="65"/>
      <c r="O2231" s="64"/>
      <c r="P2231" s="65"/>
      <c r="Q2231" s="64"/>
      <c r="R2231" s="9">
        <f t="shared" si="59"/>
        <v>1483425</v>
      </c>
      <c r="S2231" s="63">
        <f t="shared" si="58"/>
        <v>10</v>
      </c>
      <c r="T2231" s="64" t="s">
        <v>7404</v>
      </c>
      <c r="U2231" s="64" t="s">
        <v>221</v>
      </c>
      <c r="V2231" s="64"/>
    </row>
    <row r="2232" spans="1:22" s="66" customFormat="1" x14ac:dyDescent="0.2">
      <c r="A2232" s="1">
        <v>2225</v>
      </c>
      <c r="B2232" s="67" t="s">
        <v>59</v>
      </c>
      <c r="C2232" s="64" t="s">
        <v>7607</v>
      </c>
      <c r="D2232" s="64" t="s">
        <v>7608</v>
      </c>
      <c r="E2232" s="64" t="s">
        <v>7609</v>
      </c>
      <c r="F2232" s="64"/>
      <c r="G2232" s="64" t="s">
        <v>169</v>
      </c>
      <c r="H2232" s="65">
        <v>1741800.6400000001</v>
      </c>
      <c r="I2232" s="64">
        <v>16</v>
      </c>
      <c r="J2232" s="65">
        <v>647056.80900000001</v>
      </c>
      <c r="K2232" s="64">
        <v>6</v>
      </c>
      <c r="L2232" s="65"/>
      <c r="M2232" s="64"/>
      <c r="N2232" s="65"/>
      <c r="O2232" s="64"/>
      <c r="P2232" s="65"/>
      <c r="Q2232" s="64"/>
      <c r="R2232" s="9">
        <f t="shared" si="59"/>
        <v>2388857.449</v>
      </c>
      <c r="S2232" s="63">
        <f t="shared" si="58"/>
        <v>22</v>
      </c>
      <c r="T2232" s="64" t="s">
        <v>7404</v>
      </c>
      <c r="U2232" s="64" t="s">
        <v>3992</v>
      </c>
      <c r="V2232" s="64"/>
    </row>
    <row r="2233" spans="1:22" s="66" customFormat="1" x14ac:dyDescent="0.2">
      <c r="A2233" s="1">
        <v>2226</v>
      </c>
      <c r="B2233" s="67" t="s">
        <v>119</v>
      </c>
      <c r="C2233" s="64" t="s">
        <v>7526</v>
      </c>
      <c r="D2233" s="64" t="s">
        <v>7527</v>
      </c>
      <c r="E2233" s="64" t="s">
        <v>15</v>
      </c>
      <c r="F2233" s="64"/>
      <c r="G2233" s="64" t="s">
        <v>169</v>
      </c>
      <c r="H2233" s="65"/>
      <c r="I2233" s="64"/>
      <c r="J2233" s="65">
        <v>670232.13075000013</v>
      </c>
      <c r="K2233" s="64">
        <v>10</v>
      </c>
      <c r="L2233" s="65"/>
      <c r="M2233" s="64"/>
      <c r="N2233" s="65"/>
      <c r="O2233" s="64"/>
      <c r="P2233" s="65"/>
      <c r="Q2233" s="64"/>
      <c r="R2233" s="9">
        <f t="shared" si="59"/>
        <v>670232.13075000013</v>
      </c>
      <c r="S2233" s="63">
        <f t="shared" si="58"/>
        <v>10</v>
      </c>
      <c r="T2233" s="64" t="s">
        <v>7404</v>
      </c>
      <c r="U2233" s="64" t="s">
        <v>221</v>
      </c>
      <c r="V2233" s="64"/>
    </row>
    <row r="2234" spans="1:22" s="66" customFormat="1" x14ac:dyDescent="0.2">
      <c r="A2234" s="1">
        <v>2227</v>
      </c>
      <c r="B2234" s="67" t="s">
        <v>119</v>
      </c>
      <c r="C2234" s="64" t="s">
        <v>7526</v>
      </c>
      <c r="D2234" s="64" t="s">
        <v>7527</v>
      </c>
      <c r="E2234" s="64" t="s">
        <v>7651</v>
      </c>
      <c r="F2234" s="64"/>
      <c r="G2234" s="64" t="s">
        <v>169</v>
      </c>
      <c r="H2234" s="65">
        <v>635276.69999999995</v>
      </c>
      <c r="I2234" s="64">
        <v>10</v>
      </c>
      <c r="J2234" s="65">
        <v>670232.13075000013</v>
      </c>
      <c r="K2234" s="64">
        <v>10</v>
      </c>
      <c r="L2234" s="65"/>
      <c r="M2234" s="64"/>
      <c r="N2234" s="65"/>
      <c r="O2234" s="64"/>
      <c r="P2234" s="65"/>
      <c r="Q2234" s="64"/>
      <c r="R2234" s="9">
        <f t="shared" si="59"/>
        <v>1305508.8307500002</v>
      </c>
      <c r="S2234" s="63">
        <f t="shared" si="58"/>
        <v>20</v>
      </c>
      <c r="T2234" s="64" t="s">
        <v>7404</v>
      </c>
      <c r="U2234" s="64" t="s">
        <v>221</v>
      </c>
      <c r="V2234" s="64" t="s">
        <v>7436</v>
      </c>
    </row>
    <row r="2235" spans="1:22" s="66" customFormat="1" x14ac:dyDescent="0.2">
      <c r="A2235" s="1">
        <v>2228</v>
      </c>
      <c r="B2235" s="67" t="s">
        <v>7652</v>
      </c>
      <c r="C2235" s="64" t="s">
        <v>7653</v>
      </c>
      <c r="D2235" s="64" t="s">
        <v>7654</v>
      </c>
      <c r="E2235" s="64" t="s">
        <v>7655</v>
      </c>
      <c r="F2235" s="64"/>
      <c r="G2235" s="64" t="s">
        <v>169</v>
      </c>
      <c r="H2235" s="65">
        <v>483859.20000000001</v>
      </c>
      <c r="I2235" s="64">
        <v>24</v>
      </c>
      <c r="J2235" s="65">
        <v>690606</v>
      </c>
      <c r="K2235" s="64">
        <v>36</v>
      </c>
      <c r="L2235" s="65"/>
      <c r="M2235" s="64"/>
      <c r="N2235" s="65"/>
      <c r="O2235" s="64"/>
      <c r="P2235" s="65"/>
      <c r="Q2235" s="64"/>
      <c r="R2235" s="9">
        <f t="shared" si="59"/>
        <v>1174465.2</v>
      </c>
      <c r="S2235" s="63">
        <f t="shared" si="58"/>
        <v>60</v>
      </c>
      <c r="T2235" s="64" t="s">
        <v>7404</v>
      </c>
      <c r="U2235" s="64" t="s">
        <v>3992</v>
      </c>
      <c r="V2235" s="64"/>
    </row>
    <row r="2236" spans="1:22" s="66" customFormat="1" x14ac:dyDescent="0.2">
      <c r="A2236" s="1">
        <v>2229</v>
      </c>
      <c r="B2236" s="67" t="s">
        <v>93</v>
      </c>
      <c r="C2236" s="64" t="s">
        <v>4293</v>
      </c>
      <c r="D2236" s="64" t="s">
        <v>4294</v>
      </c>
      <c r="E2236" s="64" t="s">
        <v>7656</v>
      </c>
      <c r="F2236" s="64"/>
      <c r="G2236" s="64" t="s">
        <v>17</v>
      </c>
      <c r="H2236" s="65">
        <v>429200</v>
      </c>
      <c r="I2236" s="64">
        <v>10</v>
      </c>
      <c r="J2236" s="65">
        <v>709789.5</v>
      </c>
      <c r="K2236" s="64">
        <v>15</v>
      </c>
      <c r="L2236" s="65"/>
      <c r="M2236" s="64"/>
      <c r="N2236" s="65"/>
      <c r="O2236" s="64"/>
      <c r="P2236" s="65"/>
      <c r="Q2236" s="64"/>
      <c r="R2236" s="9">
        <f t="shared" si="59"/>
        <v>1138989.5</v>
      </c>
      <c r="S2236" s="63">
        <f t="shared" si="58"/>
        <v>25</v>
      </c>
      <c r="T2236" s="64" t="s">
        <v>7404</v>
      </c>
      <c r="U2236" s="64" t="s">
        <v>7602</v>
      </c>
      <c r="V2236" s="64" t="s">
        <v>7621</v>
      </c>
    </row>
    <row r="2237" spans="1:22" s="66" customFormat="1" x14ac:dyDescent="0.2">
      <c r="A2237" s="1">
        <v>2230</v>
      </c>
      <c r="B2237" s="67" t="s">
        <v>7657</v>
      </c>
      <c r="C2237" s="64" t="s">
        <v>7658</v>
      </c>
      <c r="D2237" s="64" t="s">
        <v>7659</v>
      </c>
      <c r="E2237" s="64" t="s">
        <v>7660</v>
      </c>
      <c r="F2237" s="64"/>
      <c r="G2237" s="64" t="s">
        <v>169</v>
      </c>
      <c r="H2237" s="65">
        <v>772830.6</v>
      </c>
      <c r="I2237" s="64">
        <v>20</v>
      </c>
      <c r="J2237" s="65">
        <v>735367.5</v>
      </c>
      <c r="K2237" s="64">
        <v>20</v>
      </c>
      <c r="L2237" s="65"/>
      <c r="M2237" s="64"/>
      <c r="N2237" s="65"/>
      <c r="O2237" s="64"/>
      <c r="P2237" s="65"/>
      <c r="Q2237" s="64"/>
      <c r="R2237" s="9">
        <f t="shared" si="59"/>
        <v>1508198.1</v>
      </c>
      <c r="S2237" s="63">
        <f t="shared" si="58"/>
        <v>40</v>
      </c>
      <c r="T2237" s="64" t="s">
        <v>7404</v>
      </c>
      <c r="U2237" s="64" t="s">
        <v>3992</v>
      </c>
      <c r="V2237" s="64"/>
    </row>
    <row r="2238" spans="1:22" s="66" customFormat="1" x14ac:dyDescent="0.2">
      <c r="A2238" s="1">
        <v>2231</v>
      </c>
      <c r="B2238" s="67" t="s">
        <v>363</v>
      </c>
      <c r="C2238" s="64" t="s">
        <v>7661</v>
      </c>
      <c r="D2238" s="64" t="s">
        <v>7662</v>
      </c>
      <c r="E2238" s="64" t="s">
        <v>15</v>
      </c>
      <c r="F2238" s="64"/>
      <c r="G2238" s="64" t="s">
        <v>169</v>
      </c>
      <c r="H2238" s="65"/>
      <c r="I2238" s="64"/>
      <c r="J2238" s="65">
        <v>749700</v>
      </c>
      <c r="K2238" s="64">
        <v>10</v>
      </c>
      <c r="L2238" s="65"/>
      <c r="M2238" s="64"/>
      <c r="N2238" s="65"/>
      <c r="O2238" s="64"/>
      <c r="P2238" s="65"/>
      <c r="Q2238" s="64"/>
      <c r="R2238" s="9">
        <f t="shared" si="59"/>
        <v>749700</v>
      </c>
      <c r="S2238" s="63">
        <f t="shared" si="58"/>
        <v>10</v>
      </c>
      <c r="T2238" s="64" t="s">
        <v>7404</v>
      </c>
      <c r="U2238" s="64" t="s">
        <v>221</v>
      </c>
      <c r="V2238" s="64"/>
    </row>
    <row r="2239" spans="1:22" s="66" customFormat="1" x14ac:dyDescent="0.2">
      <c r="A2239" s="1">
        <v>2232</v>
      </c>
      <c r="B2239" s="67" t="s">
        <v>235</v>
      </c>
      <c r="C2239" s="64" t="s">
        <v>7663</v>
      </c>
      <c r="D2239" s="64" t="s">
        <v>7664</v>
      </c>
      <c r="E2239" s="64" t="s">
        <v>7665</v>
      </c>
      <c r="F2239" s="64"/>
      <c r="G2239" s="64" t="s">
        <v>169</v>
      </c>
      <c r="H2239" s="65">
        <v>2125796.4</v>
      </c>
      <c r="I2239" s="64">
        <v>15</v>
      </c>
      <c r="J2239" s="65">
        <v>781230.17700000014</v>
      </c>
      <c r="K2239" s="64">
        <v>5</v>
      </c>
      <c r="L2239" s="65"/>
      <c r="M2239" s="64"/>
      <c r="N2239" s="65"/>
      <c r="O2239" s="64"/>
      <c r="P2239" s="65"/>
      <c r="Q2239" s="64"/>
      <c r="R2239" s="9">
        <f t="shared" si="59"/>
        <v>2907026.577</v>
      </c>
      <c r="S2239" s="63">
        <f t="shared" si="58"/>
        <v>20</v>
      </c>
      <c r="T2239" s="64" t="s">
        <v>7404</v>
      </c>
      <c r="U2239" s="64" t="s">
        <v>221</v>
      </c>
      <c r="V2239" s="64"/>
    </row>
    <row r="2240" spans="1:22" s="66" customFormat="1" x14ac:dyDescent="0.2">
      <c r="A2240" s="1">
        <v>2233</v>
      </c>
      <c r="B2240" s="67" t="s">
        <v>7657</v>
      </c>
      <c r="C2240" s="64" t="s">
        <v>7658</v>
      </c>
      <c r="D2240" s="64" t="s">
        <v>7659</v>
      </c>
      <c r="E2240" s="64" t="s">
        <v>7666</v>
      </c>
      <c r="F2240" s="64"/>
      <c r="G2240" s="64" t="s">
        <v>169</v>
      </c>
      <c r="H2240" s="65">
        <v>1008040</v>
      </c>
      <c r="I2240" s="64">
        <v>50</v>
      </c>
      <c r="J2240" s="65">
        <v>959175</v>
      </c>
      <c r="K2240" s="64">
        <v>50</v>
      </c>
      <c r="L2240" s="65"/>
      <c r="M2240" s="64"/>
      <c r="N2240" s="65"/>
      <c r="O2240" s="64"/>
      <c r="P2240" s="65"/>
      <c r="Q2240" s="64"/>
      <c r="R2240" s="9">
        <f t="shared" si="59"/>
        <v>1967215</v>
      </c>
      <c r="S2240" s="63">
        <f t="shared" si="58"/>
        <v>100</v>
      </c>
      <c r="T2240" s="64" t="s">
        <v>7404</v>
      </c>
      <c r="U2240" s="64" t="s">
        <v>3992</v>
      </c>
      <c r="V2240" s="64"/>
    </row>
    <row r="2241" spans="1:22" s="66" customFormat="1" x14ac:dyDescent="0.2">
      <c r="A2241" s="1">
        <v>2234</v>
      </c>
      <c r="B2241" s="67" t="s">
        <v>7667</v>
      </c>
      <c r="C2241" s="64" t="s">
        <v>7668</v>
      </c>
      <c r="D2241" s="64" t="s">
        <v>7669</v>
      </c>
      <c r="E2241" s="64" t="s">
        <v>7670</v>
      </c>
      <c r="F2241" s="64"/>
      <c r="G2241" s="64" t="s">
        <v>169</v>
      </c>
      <c r="H2241" s="65">
        <v>1824000</v>
      </c>
      <c r="I2241" s="64">
        <v>2</v>
      </c>
      <c r="J2241" s="65">
        <v>1005480</v>
      </c>
      <c r="K2241" s="64">
        <v>1</v>
      </c>
      <c r="L2241" s="65"/>
      <c r="M2241" s="64"/>
      <c r="N2241" s="65"/>
      <c r="O2241" s="64"/>
      <c r="P2241" s="65"/>
      <c r="Q2241" s="64"/>
      <c r="R2241" s="9">
        <f t="shared" si="59"/>
        <v>2829480</v>
      </c>
      <c r="S2241" s="63">
        <f t="shared" si="58"/>
        <v>3</v>
      </c>
      <c r="T2241" s="64" t="s">
        <v>7404</v>
      </c>
      <c r="U2241" s="64" t="s">
        <v>221</v>
      </c>
      <c r="V2241" s="64"/>
    </row>
    <row r="2242" spans="1:22" s="66" customFormat="1" x14ac:dyDescent="0.2">
      <c r="A2242" s="1">
        <v>2235</v>
      </c>
      <c r="B2242" s="67" t="s">
        <v>7671</v>
      </c>
      <c r="C2242" s="64" t="s">
        <v>7672</v>
      </c>
      <c r="D2242" s="64" t="s">
        <v>7673</v>
      </c>
      <c r="E2242" s="64" t="s">
        <v>7674</v>
      </c>
      <c r="F2242" s="64"/>
      <c r="G2242" s="64" t="s">
        <v>169</v>
      </c>
      <c r="H2242" s="65">
        <v>479408</v>
      </c>
      <c r="I2242" s="64">
        <v>4</v>
      </c>
      <c r="J2242" s="65">
        <v>1040010.3</v>
      </c>
      <c r="K2242" s="64">
        <v>8</v>
      </c>
      <c r="L2242" s="65"/>
      <c r="M2242" s="64"/>
      <c r="N2242" s="65"/>
      <c r="O2242" s="64"/>
      <c r="P2242" s="65"/>
      <c r="Q2242" s="64"/>
      <c r="R2242" s="9">
        <f t="shared" si="59"/>
        <v>1519418.3</v>
      </c>
      <c r="S2242" s="63">
        <f t="shared" si="58"/>
        <v>12</v>
      </c>
      <c r="T2242" s="64" t="s">
        <v>7404</v>
      </c>
      <c r="U2242" s="64" t="s">
        <v>7602</v>
      </c>
      <c r="V2242" s="64"/>
    </row>
    <row r="2243" spans="1:22" s="66" customFormat="1" x14ac:dyDescent="0.2">
      <c r="A2243" s="1">
        <v>2236</v>
      </c>
      <c r="B2243" s="67" t="s">
        <v>119</v>
      </c>
      <c r="C2243" s="64" t="s">
        <v>7536</v>
      </c>
      <c r="D2243" s="64" t="s">
        <v>7537</v>
      </c>
      <c r="E2243" s="64" t="s">
        <v>7675</v>
      </c>
      <c r="F2243" s="64"/>
      <c r="G2243" s="64" t="s">
        <v>169</v>
      </c>
      <c r="H2243" s="65">
        <v>991402.25</v>
      </c>
      <c r="I2243" s="64">
        <v>25</v>
      </c>
      <c r="J2243" s="65">
        <v>1045953.32625</v>
      </c>
      <c r="K2243" s="64">
        <v>25</v>
      </c>
      <c r="L2243" s="65"/>
      <c r="M2243" s="64"/>
      <c r="N2243" s="65"/>
      <c r="O2243" s="64"/>
      <c r="P2243" s="65"/>
      <c r="Q2243" s="64"/>
      <c r="R2243" s="9">
        <f t="shared" si="59"/>
        <v>2037355.5762499999</v>
      </c>
      <c r="S2243" s="63">
        <f t="shared" si="58"/>
        <v>50</v>
      </c>
      <c r="T2243" s="64" t="s">
        <v>7404</v>
      </c>
      <c r="U2243" s="64" t="s">
        <v>221</v>
      </c>
      <c r="V2243" s="64" t="s">
        <v>7436</v>
      </c>
    </row>
    <row r="2244" spans="1:22" s="66" customFormat="1" x14ac:dyDescent="0.2">
      <c r="A2244" s="1">
        <v>2237</v>
      </c>
      <c r="B2244" s="67" t="s">
        <v>34</v>
      </c>
      <c r="C2244" s="64" t="s">
        <v>1993</v>
      </c>
      <c r="D2244" s="64" t="s">
        <v>1994</v>
      </c>
      <c r="E2244" s="64" t="s">
        <v>7676</v>
      </c>
      <c r="F2244" s="64"/>
      <c r="G2244" s="64" t="s">
        <v>169</v>
      </c>
      <c r="H2244" s="65">
        <v>1205400</v>
      </c>
      <c r="I2244" s="64">
        <v>7</v>
      </c>
      <c r="J2244" s="65">
        <v>1084860</v>
      </c>
      <c r="K2244" s="64">
        <v>6</v>
      </c>
      <c r="L2244" s="65"/>
      <c r="M2244" s="64"/>
      <c r="N2244" s="65"/>
      <c r="O2244" s="64"/>
      <c r="P2244" s="65"/>
      <c r="Q2244" s="64"/>
      <c r="R2244" s="9">
        <f t="shared" si="59"/>
        <v>2290260</v>
      </c>
      <c r="S2244" s="63">
        <f t="shared" si="58"/>
        <v>13</v>
      </c>
      <c r="T2244" s="64" t="s">
        <v>7404</v>
      </c>
      <c r="U2244" s="64" t="s">
        <v>221</v>
      </c>
      <c r="V2244" s="64" t="s">
        <v>7504</v>
      </c>
    </row>
    <row r="2245" spans="1:22" s="66" customFormat="1" x14ac:dyDescent="0.2">
      <c r="A2245" s="1">
        <v>2238</v>
      </c>
      <c r="B2245" s="67" t="s">
        <v>80</v>
      </c>
      <c r="C2245" s="64" t="s">
        <v>7433</v>
      </c>
      <c r="D2245" s="64" t="s">
        <v>7434</v>
      </c>
      <c r="E2245" s="64" t="s">
        <v>7677</v>
      </c>
      <c r="F2245" s="64"/>
      <c r="G2245" s="64" t="s">
        <v>169</v>
      </c>
      <c r="H2245" s="65">
        <v>1036640</v>
      </c>
      <c r="I2245" s="64">
        <v>16</v>
      </c>
      <c r="J2245" s="65">
        <v>1093680</v>
      </c>
      <c r="K2245" s="64">
        <v>16</v>
      </c>
      <c r="L2245" s="65"/>
      <c r="M2245" s="64"/>
      <c r="N2245" s="65"/>
      <c r="O2245" s="64"/>
      <c r="P2245" s="65"/>
      <c r="Q2245" s="64"/>
      <c r="R2245" s="9">
        <f t="shared" si="59"/>
        <v>2130320</v>
      </c>
      <c r="S2245" s="63">
        <f t="shared" si="58"/>
        <v>32</v>
      </c>
      <c r="T2245" s="64" t="s">
        <v>7404</v>
      </c>
      <c r="U2245" s="64" t="s">
        <v>221</v>
      </c>
      <c r="V2245" s="64" t="s">
        <v>7436</v>
      </c>
    </row>
    <row r="2246" spans="1:22" s="66" customFormat="1" x14ac:dyDescent="0.2">
      <c r="A2246" s="1">
        <v>2239</v>
      </c>
      <c r="B2246" s="67" t="s">
        <v>7678</v>
      </c>
      <c r="C2246" s="64" t="s">
        <v>7679</v>
      </c>
      <c r="D2246" s="64" t="s">
        <v>7680</v>
      </c>
      <c r="E2246" s="64" t="s">
        <v>7681</v>
      </c>
      <c r="F2246" s="64"/>
      <c r="G2246" s="64" t="s">
        <v>117</v>
      </c>
      <c r="H2246" s="65">
        <v>1098504</v>
      </c>
      <c r="I2246" s="64">
        <v>0.09</v>
      </c>
      <c r="J2246" s="65">
        <v>1158948</v>
      </c>
      <c r="K2246" s="64">
        <v>0.09</v>
      </c>
      <c r="L2246" s="65"/>
      <c r="M2246" s="64"/>
      <c r="N2246" s="65"/>
      <c r="O2246" s="64"/>
      <c r="P2246" s="65"/>
      <c r="Q2246" s="64"/>
      <c r="R2246" s="9">
        <f t="shared" si="59"/>
        <v>2257452</v>
      </c>
      <c r="S2246" s="63">
        <f t="shared" si="58"/>
        <v>0.18</v>
      </c>
      <c r="T2246" s="64" t="s">
        <v>7404</v>
      </c>
      <c r="U2246" s="64" t="s">
        <v>7602</v>
      </c>
      <c r="V2246" s="64" t="s">
        <v>7603</v>
      </c>
    </row>
    <row r="2247" spans="1:22" s="66" customFormat="1" x14ac:dyDescent="0.2">
      <c r="A2247" s="1">
        <v>2240</v>
      </c>
      <c r="B2247" s="67" t="s">
        <v>121</v>
      </c>
      <c r="C2247" s="64" t="s">
        <v>202</v>
      </c>
      <c r="D2247" s="64" t="s">
        <v>869</v>
      </c>
      <c r="E2247" s="64" t="s">
        <v>7682</v>
      </c>
      <c r="F2247" s="64"/>
      <c r="G2247" s="64" t="s">
        <v>169</v>
      </c>
      <c r="H2247" s="65">
        <v>2586375</v>
      </c>
      <c r="I2247" s="64">
        <v>55</v>
      </c>
      <c r="J2247" s="65">
        <v>1240312.5</v>
      </c>
      <c r="K2247" s="64">
        <v>25</v>
      </c>
      <c r="L2247" s="65"/>
      <c r="M2247" s="64"/>
      <c r="N2247" s="65"/>
      <c r="O2247" s="64"/>
      <c r="P2247" s="65"/>
      <c r="Q2247" s="64"/>
      <c r="R2247" s="9">
        <f t="shared" si="59"/>
        <v>3826687.5</v>
      </c>
      <c r="S2247" s="63">
        <f t="shared" si="58"/>
        <v>80</v>
      </c>
      <c r="T2247" s="64" t="s">
        <v>7404</v>
      </c>
      <c r="U2247" s="64" t="s">
        <v>221</v>
      </c>
      <c r="V2247" s="64" t="s">
        <v>7436</v>
      </c>
    </row>
    <row r="2248" spans="1:22" s="66" customFormat="1" x14ac:dyDescent="0.2">
      <c r="A2248" s="1">
        <v>2241</v>
      </c>
      <c r="B2248" s="67" t="s">
        <v>59</v>
      </c>
      <c r="C2248" s="64" t="s">
        <v>1939</v>
      </c>
      <c r="D2248" s="64" t="s">
        <v>1940</v>
      </c>
      <c r="E2248" s="64" t="s">
        <v>7683</v>
      </c>
      <c r="F2248" s="64"/>
      <c r="G2248" s="64" t="s">
        <v>169</v>
      </c>
      <c r="H2248" s="65">
        <v>1819119.75</v>
      </c>
      <c r="I2248" s="64">
        <v>15</v>
      </c>
      <c r="J2248" s="65">
        <v>1275592.5</v>
      </c>
      <c r="K2248" s="64">
        <v>13</v>
      </c>
      <c r="L2248" s="65"/>
      <c r="M2248" s="64"/>
      <c r="N2248" s="65"/>
      <c r="O2248" s="64"/>
      <c r="P2248" s="65"/>
      <c r="Q2248" s="64"/>
      <c r="R2248" s="9">
        <f t="shared" si="59"/>
        <v>3094712.25</v>
      </c>
      <c r="S2248" s="63">
        <f t="shared" si="58"/>
        <v>28</v>
      </c>
      <c r="T2248" s="64" t="s">
        <v>7404</v>
      </c>
      <c r="U2248" s="64" t="s">
        <v>3992</v>
      </c>
      <c r="V2248" s="64"/>
    </row>
    <row r="2249" spans="1:22" s="66" customFormat="1" x14ac:dyDescent="0.2">
      <c r="A2249" s="1">
        <v>2242</v>
      </c>
      <c r="B2249" s="67" t="s">
        <v>2925</v>
      </c>
      <c r="C2249" s="64" t="s">
        <v>7684</v>
      </c>
      <c r="D2249" s="64" t="s">
        <v>1342</v>
      </c>
      <c r="E2249" s="64" t="s">
        <v>7685</v>
      </c>
      <c r="F2249" s="64"/>
      <c r="G2249" s="64" t="s">
        <v>169</v>
      </c>
      <c r="H2249" s="65">
        <v>1187664</v>
      </c>
      <c r="I2249" s="64">
        <v>1</v>
      </c>
      <c r="J2249" s="65">
        <v>1309399.56</v>
      </c>
      <c r="K2249" s="64">
        <v>1</v>
      </c>
      <c r="L2249" s="65"/>
      <c r="M2249" s="64"/>
      <c r="N2249" s="65"/>
      <c r="O2249" s="64"/>
      <c r="P2249" s="65"/>
      <c r="Q2249" s="64"/>
      <c r="R2249" s="9">
        <f t="shared" si="59"/>
        <v>2497063.56</v>
      </c>
      <c r="S2249" s="63">
        <f t="shared" si="58"/>
        <v>2</v>
      </c>
      <c r="T2249" s="64" t="s">
        <v>7404</v>
      </c>
      <c r="U2249" s="64" t="s">
        <v>221</v>
      </c>
      <c r="V2249" s="64"/>
    </row>
    <row r="2250" spans="1:22" s="66" customFormat="1" x14ac:dyDescent="0.2">
      <c r="A2250" s="1">
        <v>2243</v>
      </c>
      <c r="B2250" s="67" t="s">
        <v>121</v>
      </c>
      <c r="C2250" s="64" t="s">
        <v>202</v>
      </c>
      <c r="D2250" s="64" t="s">
        <v>869</v>
      </c>
      <c r="E2250" s="64" t="s">
        <v>7686</v>
      </c>
      <c r="F2250" s="64"/>
      <c r="G2250" s="64" t="s">
        <v>169</v>
      </c>
      <c r="H2250" s="65">
        <v>1316700</v>
      </c>
      <c r="I2250" s="64">
        <v>35</v>
      </c>
      <c r="J2250" s="65">
        <v>1389150</v>
      </c>
      <c r="K2250" s="64">
        <v>35</v>
      </c>
      <c r="L2250" s="65"/>
      <c r="M2250" s="64"/>
      <c r="N2250" s="65"/>
      <c r="O2250" s="64"/>
      <c r="P2250" s="65"/>
      <c r="Q2250" s="64"/>
      <c r="R2250" s="9">
        <f t="shared" si="59"/>
        <v>2705850</v>
      </c>
      <c r="S2250" s="63">
        <f t="shared" ref="S2250:S2265" si="60">I2250+K2250</f>
        <v>70</v>
      </c>
      <c r="T2250" s="64" t="s">
        <v>7404</v>
      </c>
      <c r="U2250" s="64" t="s">
        <v>221</v>
      </c>
      <c r="V2250" s="64" t="s">
        <v>7436</v>
      </c>
    </row>
    <row r="2251" spans="1:22" s="66" customFormat="1" x14ac:dyDescent="0.2">
      <c r="A2251" s="1">
        <v>2244</v>
      </c>
      <c r="B2251" s="67" t="s">
        <v>59</v>
      </c>
      <c r="C2251" s="64" t="s">
        <v>1939</v>
      </c>
      <c r="D2251" s="64" t="s">
        <v>1940</v>
      </c>
      <c r="E2251" s="64" t="s">
        <v>7687</v>
      </c>
      <c r="F2251" s="64"/>
      <c r="G2251" s="64" t="s">
        <v>169</v>
      </c>
      <c r="H2251" s="65">
        <v>1338750</v>
      </c>
      <c r="I2251" s="64">
        <v>15</v>
      </c>
      <c r="J2251" s="65">
        <v>1405687.5</v>
      </c>
      <c r="K2251" s="64">
        <v>15</v>
      </c>
      <c r="L2251" s="65"/>
      <c r="M2251" s="64"/>
      <c r="N2251" s="65"/>
      <c r="O2251" s="64"/>
      <c r="P2251" s="65"/>
      <c r="Q2251" s="64"/>
      <c r="R2251" s="9">
        <f t="shared" si="59"/>
        <v>2744437.5</v>
      </c>
      <c r="S2251" s="63">
        <f t="shared" si="60"/>
        <v>30</v>
      </c>
      <c r="T2251" s="64" t="s">
        <v>7404</v>
      </c>
      <c r="U2251" s="64" t="s">
        <v>3992</v>
      </c>
      <c r="V2251" s="64"/>
    </row>
    <row r="2252" spans="1:22" s="66" customFormat="1" x14ac:dyDescent="0.2">
      <c r="A2252" s="1">
        <v>2245</v>
      </c>
      <c r="B2252" s="67" t="s">
        <v>7688</v>
      </c>
      <c r="C2252" s="64" t="s">
        <v>7689</v>
      </c>
      <c r="D2252" s="64" t="s">
        <v>7690</v>
      </c>
      <c r="E2252" s="64" t="s">
        <v>7691</v>
      </c>
      <c r="F2252" s="64"/>
      <c r="G2252" s="64" t="s">
        <v>169</v>
      </c>
      <c r="H2252" s="65">
        <v>1506852.68</v>
      </c>
      <c r="I2252" s="64">
        <v>1</v>
      </c>
      <c r="J2252" s="65">
        <v>1589765.6297250001</v>
      </c>
      <c r="K2252" s="64">
        <v>1</v>
      </c>
      <c r="L2252" s="65"/>
      <c r="M2252" s="64"/>
      <c r="N2252" s="65"/>
      <c r="O2252" s="64"/>
      <c r="P2252" s="65"/>
      <c r="Q2252" s="64"/>
      <c r="R2252" s="9">
        <f t="shared" si="59"/>
        <v>3096618.3097250001</v>
      </c>
      <c r="S2252" s="63">
        <f t="shared" si="60"/>
        <v>2</v>
      </c>
      <c r="T2252" s="64" t="s">
        <v>7404</v>
      </c>
      <c r="U2252" s="64" t="s">
        <v>221</v>
      </c>
      <c r="V2252" s="64" t="s">
        <v>7405</v>
      </c>
    </row>
    <row r="2253" spans="1:22" s="66" customFormat="1" x14ac:dyDescent="0.2">
      <c r="A2253" s="1">
        <v>2246</v>
      </c>
      <c r="B2253" s="67" t="s">
        <v>851</v>
      </c>
      <c r="C2253" s="64" t="s">
        <v>7692</v>
      </c>
      <c r="D2253" s="64" t="s">
        <v>7693</v>
      </c>
      <c r="E2253" s="64" t="s">
        <v>7694</v>
      </c>
      <c r="F2253" s="64"/>
      <c r="G2253" s="64" t="s">
        <v>169</v>
      </c>
      <c r="H2253" s="65">
        <v>2370060</v>
      </c>
      <c r="I2253" s="64">
        <v>5</v>
      </c>
      <c r="J2253" s="65">
        <v>1681268.4000000001</v>
      </c>
      <c r="K2253" s="64">
        <v>10</v>
      </c>
      <c r="L2253" s="65"/>
      <c r="M2253" s="64"/>
      <c r="N2253" s="65"/>
      <c r="O2253" s="64"/>
      <c r="P2253" s="65"/>
      <c r="Q2253" s="64"/>
      <c r="R2253" s="9">
        <f t="shared" si="59"/>
        <v>4051328.4000000004</v>
      </c>
      <c r="S2253" s="63">
        <f t="shared" si="60"/>
        <v>15</v>
      </c>
      <c r="T2253" s="64" t="s">
        <v>7404</v>
      </c>
      <c r="U2253" s="64" t="s">
        <v>221</v>
      </c>
      <c r="V2253" s="64"/>
    </row>
    <row r="2254" spans="1:22" s="66" customFormat="1" x14ac:dyDescent="0.2">
      <c r="A2254" s="1">
        <v>2247</v>
      </c>
      <c r="B2254" s="67" t="s">
        <v>7695</v>
      </c>
      <c r="C2254" s="64" t="s">
        <v>7696</v>
      </c>
      <c r="D2254" s="64" t="s">
        <v>7697</v>
      </c>
      <c r="E2254" s="64" t="s">
        <v>7698</v>
      </c>
      <c r="F2254" s="64"/>
      <c r="G2254" s="64" t="s">
        <v>169</v>
      </c>
      <c r="H2254" s="65">
        <v>675000</v>
      </c>
      <c r="I2254" s="64">
        <v>1</v>
      </c>
      <c r="J2254" s="65">
        <v>1767256.7850000004</v>
      </c>
      <c r="K2254" s="64">
        <v>3</v>
      </c>
      <c r="L2254" s="65"/>
      <c r="M2254" s="64"/>
      <c r="N2254" s="65"/>
      <c r="O2254" s="64"/>
      <c r="P2254" s="65"/>
      <c r="Q2254" s="64"/>
      <c r="R2254" s="9">
        <f t="shared" si="59"/>
        <v>2442256.7850000001</v>
      </c>
      <c r="S2254" s="63">
        <f t="shared" si="60"/>
        <v>4</v>
      </c>
      <c r="T2254" s="64" t="s">
        <v>7404</v>
      </c>
      <c r="U2254" s="64" t="s">
        <v>221</v>
      </c>
      <c r="V2254" s="64" t="s">
        <v>7405</v>
      </c>
    </row>
    <row r="2255" spans="1:22" s="66" customFormat="1" x14ac:dyDescent="0.2">
      <c r="A2255" s="1">
        <v>2248</v>
      </c>
      <c r="B2255" s="67" t="s">
        <v>195</v>
      </c>
      <c r="C2255" s="64" t="s">
        <v>7699</v>
      </c>
      <c r="D2255" s="64" t="s">
        <v>2951</v>
      </c>
      <c r="E2255" s="64" t="s">
        <v>7700</v>
      </c>
      <c r="F2255" s="64"/>
      <c r="G2255" s="64" t="s">
        <v>169</v>
      </c>
      <c r="H2255" s="65">
        <v>1776918</v>
      </c>
      <c r="I2255" s="64">
        <v>6</v>
      </c>
      <c r="J2255" s="65">
        <v>1874691</v>
      </c>
      <c r="K2255" s="64">
        <v>6</v>
      </c>
      <c r="L2255" s="65"/>
      <c r="M2255" s="64"/>
      <c r="N2255" s="65"/>
      <c r="O2255" s="64"/>
      <c r="P2255" s="65"/>
      <c r="Q2255" s="64"/>
      <c r="R2255" s="9">
        <f t="shared" si="59"/>
        <v>3651609</v>
      </c>
      <c r="S2255" s="63">
        <f t="shared" si="60"/>
        <v>12</v>
      </c>
      <c r="T2255" s="64" t="s">
        <v>7404</v>
      </c>
      <c r="U2255" s="64" t="s">
        <v>221</v>
      </c>
      <c r="V2255" s="64"/>
    </row>
    <row r="2256" spans="1:22" s="66" customFormat="1" x14ac:dyDescent="0.2">
      <c r="A2256" s="1">
        <v>2249</v>
      </c>
      <c r="B2256" s="67" t="s">
        <v>851</v>
      </c>
      <c r="C2256" s="64" t="s">
        <v>7692</v>
      </c>
      <c r="D2256" s="64" t="s">
        <v>7693</v>
      </c>
      <c r="E2256" s="64" t="s">
        <v>7694</v>
      </c>
      <c r="F2256" s="64"/>
      <c r="G2256" s="64" t="s">
        <v>169</v>
      </c>
      <c r="H2256" s="65">
        <v>2370060</v>
      </c>
      <c r="I2256" s="64">
        <v>5</v>
      </c>
      <c r="J2256" s="65">
        <v>2017522.08</v>
      </c>
      <c r="K2256" s="64">
        <v>12</v>
      </c>
      <c r="L2256" s="65"/>
      <c r="M2256" s="64"/>
      <c r="N2256" s="65"/>
      <c r="O2256" s="64"/>
      <c r="P2256" s="65"/>
      <c r="Q2256" s="64"/>
      <c r="R2256" s="9">
        <f t="shared" si="59"/>
        <v>4387582.08</v>
      </c>
      <c r="S2256" s="63">
        <f t="shared" si="60"/>
        <v>17</v>
      </c>
      <c r="T2256" s="64" t="s">
        <v>7404</v>
      </c>
      <c r="U2256" s="64" t="s">
        <v>221</v>
      </c>
      <c r="V2256" s="64"/>
    </row>
    <row r="2257" spans="1:22" s="66" customFormat="1" x14ac:dyDescent="0.2">
      <c r="A2257" s="1">
        <v>2250</v>
      </c>
      <c r="B2257" s="67" t="s">
        <v>235</v>
      </c>
      <c r="C2257" s="64" t="s">
        <v>7663</v>
      </c>
      <c r="D2257" s="64" t="s">
        <v>7664</v>
      </c>
      <c r="E2257" s="64" t="s">
        <v>7665</v>
      </c>
      <c r="F2257" s="64"/>
      <c r="G2257" s="64" t="s">
        <v>169</v>
      </c>
      <c r="H2257" s="65">
        <v>2125796.4</v>
      </c>
      <c r="I2257" s="64">
        <v>15</v>
      </c>
      <c r="J2257" s="65">
        <v>2343690.5310000004</v>
      </c>
      <c r="K2257" s="64">
        <v>15</v>
      </c>
      <c r="L2257" s="65"/>
      <c r="M2257" s="64"/>
      <c r="N2257" s="65"/>
      <c r="O2257" s="64"/>
      <c r="P2257" s="65"/>
      <c r="Q2257" s="64"/>
      <c r="R2257" s="9">
        <f t="shared" si="59"/>
        <v>4469486.9309999999</v>
      </c>
      <c r="S2257" s="63">
        <f t="shared" si="60"/>
        <v>30</v>
      </c>
      <c r="T2257" s="64" t="s">
        <v>7404</v>
      </c>
      <c r="U2257" s="64" t="s">
        <v>221</v>
      </c>
      <c r="V2257" s="64"/>
    </row>
    <row r="2258" spans="1:22" s="66" customFormat="1" x14ac:dyDescent="0.2">
      <c r="A2258" s="1">
        <v>2251</v>
      </c>
      <c r="B2258" s="67" t="s">
        <v>7701</v>
      </c>
      <c r="C2258" s="64" t="s">
        <v>7702</v>
      </c>
      <c r="D2258" s="64" t="s">
        <v>7703</v>
      </c>
      <c r="E2258" s="64" t="s">
        <v>7704</v>
      </c>
      <c r="F2258" s="64"/>
      <c r="G2258" s="64" t="s">
        <v>169</v>
      </c>
      <c r="H2258" s="65">
        <v>2255117.34</v>
      </c>
      <c r="I2258" s="64">
        <v>2</v>
      </c>
      <c r="J2258" s="65">
        <v>2486266.86735</v>
      </c>
      <c r="K2258" s="64">
        <v>2</v>
      </c>
      <c r="L2258" s="65"/>
      <c r="M2258" s="64"/>
      <c r="N2258" s="65"/>
      <c r="O2258" s="64"/>
      <c r="P2258" s="65"/>
      <c r="Q2258" s="64"/>
      <c r="R2258" s="9">
        <f t="shared" ref="R2258:R2281" si="61">H2258+J2258+L2258+N2258+P2258</f>
        <v>4741384.2073499998</v>
      </c>
      <c r="S2258" s="63">
        <f t="shared" si="60"/>
        <v>4</v>
      </c>
      <c r="T2258" s="64" t="s">
        <v>7404</v>
      </c>
      <c r="U2258" s="64" t="s">
        <v>221</v>
      </c>
      <c r="V2258" s="64" t="s">
        <v>7448</v>
      </c>
    </row>
    <row r="2259" spans="1:22" s="66" customFormat="1" x14ac:dyDescent="0.2">
      <c r="A2259" s="1">
        <v>2252</v>
      </c>
      <c r="B2259" s="67" t="s">
        <v>93</v>
      </c>
      <c r="C2259" s="64" t="s">
        <v>7705</v>
      </c>
      <c r="D2259" s="64" t="s">
        <v>7706</v>
      </c>
      <c r="E2259" s="64" t="s">
        <v>7707</v>
      </c>
      <c r="F2259" s="64"/>
      <c r="G2259" s="64" t="s">
        <v>117</v>
      </c>
      <c r="H2259" s="65">
        <v>1633275</v>
      </c>
      <c r="I2259" s="64">
        <v>1.83</v>
      </c>
      <c r="J2259" s="65">
        <v>3001142.8125</v>
      </c>
      <c r="K2259" s="64">
        <v>3.05</v>
      </c>
      <c r="L2259" s="65"/>
      <c r="M2259" s="64"/>
      <c r="N2259" s="65"/>
      <c r="O2259" s="64"/>
      <c r="P2259" s="65"/>
      <c r="Q2259" s="64"/>
      <c r="R2259" s="9">
        <f t="shared" si="61"/>
        <v>4634417.8125</v>
      </c>
      <c r="S2259" s="63">
        <f t="shared" si="60"/>
        <v>4.88</v>
      </c>
      <c r="T2259" s="64" t="s">
        <v>7404</v>
      </c>
      <c r="U2259" s="64" t="s">
        <v>7602</v>
      </c>
      <c r="V2259" s="64" t="s">
        <v>7621</v>
      </c>
    </row>
    <row r="2260" spans="1:22" s="66" customFormat="1" x14ac:dyDescent="0.2">
      <c r="A2260" s="1">
        <v>2253</v>
      </c>
      <c r="B2260" s="67" t="s">
        <v>80</v>
      </c>
      <c r="C2260" s="64" t="s">
        <v>7433</v>
      </c>
      <c r="D2260" s="64" t="s">
        <v>7434</v>
      </c>
      <c r="E2260" s="64" t="s">
        <v>7649</v>
      </c>
      <c r="F2260" s="64"/>
      <c r="G2260" s="64" t="s">
        <v>169</v>
      </c>
      <c r="H2260" s="65">
        <v>1174580</v>
      </c>
      <c r="I2260" s="64">
        <v>10</v>
      </c>
      <c r="J2260" s="65">
        <v>3469788</v>
      </c>
      <c r="K2260" s="64">
        <v>28</v>
      </c>
      <c r="L2260" s="65"/>
      <c r="M2260" s="64"/>
      <c r="N2260" s="65"/>
      <c r="O2260" s="64"/>
      <c r="P2260" s="65"/>
      <c r="Q2260" s="64"/>
      <c r="R2260" s="9">
        <f t="shared" si="61"/>
        <v>4644368</v>
      </c>
      <c r="S2260" s="63">
        <f t="shared" si="60"/>
        <v>38</v>
      </c>
      <c r="T2260" s="64" t="s">
        <v>7404</v>
      </c>
      <c r="U2260" s="64" t="s">
        <v>221</v>
      </c>
      <c r="V2260" s="64" t="s">
        <v>7436</v>
      </c>
    </row>
    <row r="2261" spans="1:22" s="66" customFormat="1" x14ac:dyDescent="0.2">
      <c r="A2261" s="1">
        <v>2254</v>
      </c>
      <c r="B2261" s="67" t="s">
        <v>364</v>
      </c>
      <c r="C2261" s="64" t="s">
        <v>7708</v>
      </c>
      <c r="D2261" s="64" t="s">
        <v>7709</v>
      </c>
      <c r="E2261" s="64" t="s">
        <v>7710</v>
      </c>
      <c r="F2261" s="64"/>
      <c r="G2261" s="64" t="s">
        <v>117</v>
      </c>
      <c r="H2261" s="65">
        <v>15080037</v>
      </c>
      <c r="I2261" s="64">
        <v>4.24</v>
      </c>
      <c r="J2261" s="65">
        <v>4657070.25</v>
      </c>
      <c r="K2261" s="64">
        <v>1.06</v>
      </c>
      <c r="L2261" s="65"/>
      <c r="M2261" s="64"/>
      <c r="N2261" s="65"/>
      <c r="O2261" s="64"/>
      <c r="P2261" s="65"/>
      <c r="Q2261" s="64"/>
      <c r="R2261" s="9">
        <f t="shared" si="61"/>
        <v>19737107.25</v>
      </c>
      <c r="S2261" s="63">
        <f t="shared" si="60"/>
        <v>5.3000000000000007</v>
      </c>
      <c r="T2261" s="64" t="s">
        <v>7404</v>
      </c>
      <c r="U2261" s="64" t="s">
        <v>7602</v>
      </c>
      <c r="V2261" s="64" t="s">
        <v>7603</v>
      </c>
    </row>
    <row r="2262" spans="1:22" s="66" customFormat="1" x14ac:dyDescent="0.2">
      <c r="A2262" s="1">
        <v>2255</v>
      </c>
      <c r="B2262" s="67" t="s">
        <v>2933</v>
      </c>
      <c r="C2262" s="64" t="s">
        <v>7711</v>
      </c>
      <c r="D2262" s="64" t="s">
        <v>7712</v>
      </c>
      <c r="E2262" s="64" t="s">
        <v>7713</v>
      </c>
      <c r="F2262" s="64"/>
      <c r="G2262" s="64" t="s">
        <v>169</v>
      </c>
      <c r="H2262" s="65">
        <v>1062758</v>
      </c>
      <c r="I2262" s="64">
        <v>2</v>
      </c>
      <c r="J2262" s="65">
        <v>8334900</v>
      </c>
      <c r="K2262" s="64">
        <v>18</v>
      </c>
      <c r="L2262" s="65"/>
      <c r="M2262" s="64"/>
      <c r="N2262" s="65"/>
      <c r="O2262" s="64"/>
      <c r="P2262" s="65"/>
      <c r="Q2262" s="64"/>
      <c r="R2262" s="9">
        <f t="shared" si="61"/>
        <v>9397658</v>
      </c>
      <c r="S2262" s="63">
        <f t="shared" si="60"/>
        <v>20</v>
      </c>
      <c r="T2262" s="64" t="s">
        <v>7404</v>
      </c>
      <c r="U2262" s="64" t="s">
        <v>7602</v>
      </c>
      <c r="V2262" s="64"/>
    </row>
    <row r="2263" spans="1:22" s="66" customFormat="1" x14ac:dyDescent="0.2">
      <c r="A2263" s="1">
        <v>2256</v>
      </c>
      <c r="B2263" s="67" t="s">
        <v>2940</v>
      </c>
      <c r="C2263" s="64" t="s">
        <v>7714</v>
      </c>
      <c r="D2263" s="64" t="s">
        <v>7715</v>
      </c>
      <c r="E2263" s="64" t="s">
        <v>7716</v>
      </c>
      <c r="F2263" s="64"/>
      <c r="G2263" s="64" t="s">
        <v>169</v>
      </c>
      <c r="H2263" s="65">
        <v>24717728</v>
      </c>
      <c r="I2263" s="64">
        <v>2</v>
      </c>
      <c r="J2263" s="65">
        <v>13225637.253150001</v>
      </c>
      <c r="K2263" s="64">
        <v>1</v>
      </c>
      <c r="L2263" s="65"/>
      <c r="M2263" s="64"/>
      <c r="N2263" s="65"/>
      <c r="O2263" s="64"/>
      <c r="P2263" s="65"/>
      <c r="Q2263" s="64"/>
      <c r="R2263" s="9">
        <f t="shared" si="61"/>
        <v>37943365.253150001</v>
      </c>
      <c r="S2263" s="63">
        <f t="shared" si="60"/>
        <v>3</v>
      </c>
      <c r="T2263" s="64" t="s">
        <v>7404</v>
      </c>
      <c r="U2263" s="64" t="s">
        <v>3992</v>
      </c>
      <c r="V2263" s="64"/>
    </row>
    <row r="2264" spans="1:22" s="66" customFormat="1" x14ac:dyDescent="0.2">
      <c r="A2264" s="1">
        <v>2257</v>
      </c>
      <c r="B2264" s="67" t="s">
        <v>2943</v>
      </c>
      <c r="C2264" s="64" t="s">
        <v>7717</v>
      </c>
      <c r="D2264" s="64" t="s">
        <v>7718</v>
      </c>
      <c r="E2264" s="64" t="s">
        <v>7719</v>
      </c>
      <c r="F2264" s="64"/>
      <c r="G2264" s="64" t="s">
        <v>169</v>
      </c>
      <c r="H2264" s="65">
        <v>20576048.640000001</v>
      </c>
      <c r="I2264" s="64">
        <v>1</v>
      </c>
      <c r="J2264" s="65">
        <v>22685093.625600003</v>
      </c>
      <c r="K2264" s="64">
        <v>1</v>
      </c>
      <c r="L2264" s="65"/>
      <c r="M2264" s="64"/>
      <c r="N2264" s="65"/>
      <c r="O2264" s="64"/>
      <c r="P2264" s="65"/>
      <c r="Q2264" s="64"/>
      <c r="R2264" s="9">
        <f t="shared" si="61"/>
        <v>43261142.265600003</v>
      </c>
      <c r="S2264" s="63">
        <f t="shared" si="60"/>
        <v>2</v>
      </c>
      <c r="T2264" s="64" t="s">
        <v>7404</v>
      </c>
      <c r="U2264" s="64" t="s">
        <v>7602</v>
      </c>
      <c r="V2264" s="64"/>
    </row>
    <row r="2265" spans="1:22" s="66" customFormat="1" x14ac:dyDescent="0.2">
      <c r="A2265" s="1">
        <v>2258</v>
      </c>
      <c r="B2265" s="67" t="s">
        <v>432</v>
      </c>
      <c r="C2265" s="64" t="s">
        <v>7720</v>
      </c>
      <c r="D2265" s="64" t="s">
        <v>7721</v>
      </c>
      <c r="E2265" s="64" t="s">
        <v>7722</v>
      </c>
      <c r="F2265" s="64"/>
      <c r="G2265" s="64" t="s">
        <v>169</v>
      </c>
      <c r="H2265" s="65">
        <v>20805673.620000001</v>
      </c>
      <c r="I2265" s="64">
        <v>1</v>
      </c>
      <c r="J2265" s="65">
        <v>68814765.498150006</v>
      </c>
      <c r="K2265" s="64">
        <v>3</v>
      </c>
      <c r="L2265" s="65"/>
      <c r="M2265" s="64"/>
      <c r="N2265" s="65"/>
      <c r="O2265" s="64"/>
      <c r="P2265" s="65"/>
      <c r="Q2265" s="64"/>
      <c r="R2265" s="9">
        <f t="shared" si="61"/>
        <v>89620439.118150011</v>
      </c>
      <c r="S2265" s="63">
        <f t="shared" si="60"/>
        <v>4</v>
      </c>
      <c r="T2265" s="64" t="s">
        <v>7404</v>
      </c>
      <c r="U2265" s="64" t="s">
        <v>7602</v>
      </c>
      <c r="V2265" s="64"/>
    </row>
    <row r="2266" spans="1:22" s="66" customFormat="1" x14ac:dyDescent="0.2">
      <c r="A2266" s="1">
        <v>2259</v>
      </c>
      <c r="B2266" s="253" t="s">
        <v>7723</v>
      </c>
      <c r="C2266" s="69" t="s">
        <v>7724</v>
      </c>
      <c r="D2266" s="69" t="s">
        <v>7725</v>
      </c>
      <c r="E2266" s="69" t="s">
        <v>7726</v>
      </c>
      <c r="F2266" s="64"/>
      <c r="G2266" s="70" t="s">
        <v>169</v>
      </c>
      <c r="H2266" s="251">
        <v>2604000</v>
      </c>
      <c r="I2266" s="64">
        <v>20</v>
      </c>
      <c r="J2266" s="65"/>
      <c r="K2266" s="64"/>
      <c r="L2266" s="65"/>
      <c r="M2266" s="64"/>
      <c r="N2266" s="65"/>
      <c r="O2266" s="64"/>
      <c r="P2266" s="65"/>
      <c r="Q2266" s="64"/>
      <c r="R2266" s="9">
        <f t="shared" si="61"/>
        <v>2604000</v>
      </c>
      <c r="S2266" s="64">
        <v>20</v>
      </c>
      <c r="T2266" s="64" t="s">
        <v>7727</v>
      </c>
      <c r="U2266" s="64"/>
      <c r="V2266" s="64"/>
    </row>
    <row r="2267" spans="1:22" s="66" customFormat="1" x14ac:dyDescent="0.2">
      <c r="A2267" s="1">
        <v>2260</v>
      </c>
      <c r="B2267" s="253" t="s">
        <v>320</v>
      </c>
      <c r="C2267" s="69" t="s">
        <v>3086</v>
      </c>
      <c r="D2267" s="69" t="s">
        <v>3087</v>
      </c>
      <c r="E2267" s="69" t="s">
        <v>7728</v>
      </c>
      <c r="F2267" s="64"/>
      <c r="G2267" s="70" t="s">
        <v>169</v>
      </c>
      <c r="H2267" s="251">
        <v>5622960</v>
      </c>
      <c r="I2267" s="64">
        <v>12</v>
      </c>
      <c r="J2267" s="65"/>
      <c r="K2267" s="64"/>
      <c r="L2267" s="65"/>
      <c r="M2267" s="64"/>
      <c r="N2267" s="65"/>
      <c r="O2267" s="64"/>
      <c r="P2267" s="65"/>
      <c r="Q2267" s="64"/>
      <c r="R2267" s="9">
        <f t="shared" si="61"/>
        <v>5622960</v>
      </c>
      <c r="S2267" s="64">
        <v>12</v>
      </c>
      <c r="T2267" s="64" t="s">
        <v>7727</v>
      </c>
      <c r="U2267" s="64"/>
      <c r="V2267" s="64"/>
    </row>
    <row r="2268" spans="1:22" s="66" customFormat="1" x14ac:dyDescent="0.2">
      <c r="A2268" s="1">
        <v>2261</v>
      </c>
      <c r="B2268" s="253" t="s">
        <v>7729</v>
      </c>
      <c r="C2268" s="69" t="s">
        <v>7730</v>
      </c>
      <c r="D2268" s="69" t="s">
        <v>7731</v>
      </c>
      <c r="E2268" s="69" t="s">
        <v>7732</v>
      </c>
      <c r="F2268" s="64"/>
      <c r="G2268" s="70" t="s">
        <v>169</v>
      </c>
      <c r="H2268" s="68">
        <v>9276784</v>
      </c>
      <c r="I2268" s="68"/>
      <c r="J2268" s="65"/>
      <c r="K2268" s="64"/>
      <c r="L2268" s="65"/>
      <c r="M2268" s="64"/>
      <c r="N2268" s="65"/>
      <c r="O2268" s="64"/>
      <c r="P2268" s="65"/>
      <c r="Q2268" s="64"/>
      <c r="R2268" s="9">
        <f t="shared" si="61"/>
        <v>9276784</v>
      </c>
      <c r="S2268" s="64"/>
      <c r="T2268" s="64" t="s">
        <v>7733</v>
      </c>
      <c r="U2268" s="64"/>
      <c r="V2268" s="64"/>
    </row>
    <row r="2269" spans="1:22" s="66" customFormat="1" x14ac:dyDescent="0.2">
      <c r="A2269" s="1">
        <v>2262</v>
      </c>
      <c r="B2269" s="253" t="s">
        <v>7734</v>
      </c>
      <c r="C2269" s="69" t="s">
        <v>7735</v>
      </c>
      <c r="D2269" s="69" t="s">
        <v>7736</v>
      </c>
      <c r="E2269" s="69" t="s">
        <v>7737</v>
      </c>
      <c r="F2269" s="64"/>
      <c r="G2269" s="70" t="s">
        <v>169</v>
      </c>
      <c r="H2269" s="68">
        <v>7807363.2000000002</v>
      </c>
      <c r="I2269" s="68"/>
      <c r="J2269" s="65"/>
      <c r="K2269" s="64"/>
      <c r="L2269" s="65"/>
      <c r="M2269" s="64"/>
      <c r="N2269" s="65"/>
      <c r="O2269" s="64"/>
      <c r="P2269" s="65"/>
      <c r="Q2269" s="64"/>
      <c r="R2269" s="9">
        <f t="shared" si="61"/>
        <v>7807363.2000000002</v>
      </c>
      <c r="S2269" s="64"/>
      <c r="T2269" s="64" t="s">
        <v>7733</v>
      </c>
      <c r="U2269" s="64"/>
      <c r="V2269" s="64"/>
    </row>
    <row r="2270" spans="1:22" s="66" customFormat="1" x14ac:dyDescent="0.2">
      <c r="A2270" s="1">
        <v>2263</v>
      </c>
      <c r="B2270" s="253" t="s">
        <v>7734</v>
      </c>
      <c r="C2270" s="69" t="s">
        <v>7735</v>
      </c>
      <c r="D2270" s="69" t="s">
        <v>7736</v>
      </c>
      <c r="E2270" s="69" t="s">
        <v>7738</v>
      </c>
      <c r="F2270" s="64"/>
      <c r="G2270" s="70" t="s">
        <v>169</v>
      </c>
      <c r="H2270" s="68">
        <v>2245838.4</v>
      </c>
      <c r="I2270" s="68"/>
      <c r="J2270" s="65"/>
      <c r="K2270" s="64"/>
      <c r="L2270" s="65"/>
      <c r="M2270" s="64"/>
      <c r="N2270" s="65"/>
      <c r="O2270" s="64"/>
      <c r="P2270" s="65"/>
      <c r="Q2270" s="64"/>
      <c r="R2270" s="9">
        <f t="shared" si="61"/>
        <v>2245838.4</v>
      </c>
      <c r="S2270" s="64"/>
      <c r="T2270" s="64" t="s">
        <v>7733</v>
      </c>
      <c r="U2270" s="64"/>
      <c r="V2270" s="64"/>
    </row>
    <row r="2271" spans="1:22" s="66" customFormat="1" x14ac:dyDescent="0.2">
      <c r="A2271" s="1">
        <v>2264</v>
      </c>
      <c r="B2271" s="253" t="s">
        <v>7734</v>
      </c>
      <c r="C2271" s="69" t="s">
        <v>7735</v>
      </c>
      <c r="D2271" s="69" t="s">
        <v>7736</v>
      </c>
      <c r="E2271" s="69" t="s">
        <v>7739</v>
      </c>
      <c r="F2271" s="64"/>
      <c r="G2271" s="70" t="s">
        <v>169</v>
      </c>
      <c r="H2271" s="68">
        <v>2602454.4</v>
      </c>
      <c r="I2271" s="68"/>
      <c r="J2271" s="65"/>
      <c r="K2271" s="64"/>
      <c r="L2271" s="65"/>
      <c r="M2271" s="64"/>
      <c r="N2271" s="65"/>
      <c r="O2271" s="64"/>
      <c r="P2271" s="65"/>
      <c r="Q2271" s="64"/>
      <c r="R2271" s="9">
        <f t="shared" si="61"/>
        <v>2602454.4</v>
      </c>
      <c r="S2271" s="64"/>
      <c r="T2271" s="64" t="s">
        <v>7733</v>
      </c>
      <c r="U2271" s="64"/>
      <c r="V2271" s="64"/>
    </row>
    <row r="2272" spans="1:22" s="66" customFormat="1" x14ac:dyDescent="0.2">
      <c r="A2272" s="1">
        <v>2265</v>
      </c>
      <c r="B2272" s="253" t="s">
        <v>7573</v>
      </c>
      <c r="C2272" s="69" t="s">
        <v>7740</v>
      </c>
      <c r="D2272" s="69" t="s">
        <v>2945</v>
      </c>
      <c r="E2272" s="69" t="s">
        <v>7741</v>
      </c>
      <c r="F2272" s="64"/>
      <c r="G2272" s="70" t="s">
        <v>169</v>
      </c>
      <c r="H2272" s="68">
        <v>3754483.2</v>
      </c>
      <c r="I2272" s="68"/>
      <c r="J2272" s="65"/>
      <c r="K2272" s="64"/>
      <c r="L2272" s="65"/>
      <c r="M2272" s="64"/>
      <c r="N2272" s="65"/>
      <c r="O2272" s="64"/>
      <c r="P2272" s="65"/>
      <c r="Q2272" s="64"/>
      <c r="R2272" s="9">
        <f t="shared" si="61"/>
        <v>3754483.2</v>
      </c>
      <c r="S2272" s="64"/>
      <c r="T2272" s="64" t="s">
        <v>7733</v>
      </c>
      <c r="U2272" s="64"/>
      <c r="V2272" s="64"/>
    </row>
    <row r="2273" spans="1:22" s="66" customFormat="1" x14ac:dyDescent="0.2">
      <c r="A2273" s="1">
        <v>2266</v>
      </c>
      <c r="B2273" s="253" t="s">
        <v>119</v>
      </c>
      <c r="C2273" s="69" t="s">
        <v>7742</v>
      </c>
      <c r="D2273" s="69" t="s">
        <v>7743</v>
      </c>
      <c r="E2273" s="69" t="s">
        <v>7744</v>
      </c>
      <c r="F2273" s="64"/>
      <c r="G2273" s="70" t="s">
        <v>169</v>
      </c>
      <c r="H2273" s="68">
        <v>997269</v>
      </c>
      <c r="I2273" s="68"/>
      <c r="J2273" s="65"/>
      <c r="K2273" s="64"/>
      <c r="L2273" s="65"/>
      <c r="M2273" s="64"/>
      <c r="N2273" s="65"/>
      <c r="O2273" s="64"/>
      <c r="P2273" s="65"/>
      <c r="Q2273" s="64"/>
      <c r="R2273" s="9">
        <f t="shared" si="61"/>
        <v>997269</v>
      </c>
      <c r="S2273" s="64"/>
      <c r="T2273" s="64" t="s">
        <v>7733</v>
      </c>
      <c r="U2273" s="64"/>
      <c r="V2273" s="64"/>
    </row>
    <row r="2274" spans="1:22" s="66" customFormat="1" x14ac:dyDescent="0.2">
      <c r="A2274" s="1">
        <v>2267</v>
      </c>
      <c r="B2274" s="253" t="s">
        <v>7745</v>
      </c>
      <c r="C2274" s="69" t="s">
        <v>7746</v>
      </c>
      <c r="D2274" s="69" t="s">
        <v>7747</v>
      </c>
      <c r="E2274" s="69" t="s">
        <v>7748</v>
      </c>
      <c r="F2274" s="64"/>
      <c r="G2274" s="70" t="s">
        <v>169</v>
      </c>
      <c r="H2274" s="68">
        <v>5198800</v>
      </c>
      <c r="I2274" s="68"/>
      <c r="J2274" s="65"/>
      <c r="K2274" s="64"/>
      <c r="L2274" s="65"/>
      <c r="M2274" s="64"/>
      <c r="N2274" s="65"/>
      <c r="O2274" s="64"/>
      <c r="P2274" s="65"/>
      <c r="Q2274" s="64"/>
      <c r="R2274" s="9">
        <f t="shared" si="61"/>
        <v>5198800</v>
      </c>
      <c r="S2274" s="64"/>
      <c r="T2274" s="64" t="s">
        <v>7733</v>
      </c>
      <c r="U2274" s="64"/>
      <c r="V2274" s="64"/>
    </row>
    <row r="2275" spans="1:22" s="66" customFormat="1" x14ac:dyDescent="0.2">
      <c r="A2275" s="1">
        <v>2268</v>
      </c>
      <c r="B2275" s="253" t="s">
        <v>7745</v>
      </c>
      <c r="C2275" s="69" t="s">
        <v>7746</v>
      </c>
      <c r="D2275" s="69" t="s">
        <v>7747</v>
      </c>
      <c r="E2275" s="69" t="s">
        <v>7749</v>
      </c>
      <c r="F2275" s="64"/>
      <c r="G2275" s="70" t="s">
        <v>169</v>
      </c>
      <c r="H2275" s="68">
        <v>3713400</v>
      </c>
      <c r="I2275" s="68"/>
      <c r="J2275" s="65"/>
      <c r="K2275" s="64"/>
      <c r="L2275" s="65"/>
      <c r="M2275" s="64"/>
      <c r="N2275" s="65"/>
      <c r="O2275" s="64"/>
      <c r="P2275" s="65"/>
      <c r="Q2275" s="64"/>
      <c r="R2275" s="9">
        <f t="shared" si="61"/>
        <v>3713400</v>
      </c>
      <c r="S2275" s="64"/>
      <c r="T2275" s="64" t="s">
        <v>7733</v>
      </c>
      <c r="U2275" s="64"/>
      <c r="V2275" s="64"/>
    </row>
    <row r="2276" spans="1:22" s="66" customFormat="1" x14ac:dyDescent="0.2">
      <c r="A2276" s="1">
        <v>2269</v>
      </c>
      <c r="B2276" s="253" t="s">
        <v>7745</v>
      </c>
      <c r="C2276" s="69" t="s">
        <v>7746</v>
      </c>
      <c r="D2276" s="69" t="s">
        <v>7747</v>
      </c>
      <c r="E2276" s="69" t="s">
        <v>7750</v>
      </c>
      <c r="F2276" s="64"/>
      <c r="G2276" s="70" t="s">
        <v>169</v>
      </c>
      <c r="H2276" s="68">
        <v>2702600</v>
      </c>
      <c r="I2276" s="68"/>
      <c r="J2276" s="65"/>
      <c r="K2276" s="64"/>
      <c r="L2276" s="65"/>
      <c r="M2276" s="64"/>
      <c r="N2276" s="65"/>
      <c r="O2276" s="64"/>
      <c r="P2276" s="65"/>
      <c r="Q2276" s="64"/>
      <c r="R2276" s="9">
        <f t="shared" si="61"/>
        <v>2702600</v>
      </c>
      <c r="S2276" s="64"/>
      <c r="T2276" s="64" t="s">
        <v>7733</v>
      </c>
      <c r="U2276" s="64"/>
      <c r="V2276" s="64"/>
    </row>
    <row r="2277" spans="1:22" s="66" customFormat="1" x14ac:dyDescent="0.2">
      <c r="A2277" s="1">
        <v>2270</v>
      </c>
      <c r="B2277" s="253" t="s">
        <v>398</v>
      </c>
      <c r="C2277" s="69" t="s">
        <v>7751</v>
      </c>
      <c r="D2277" s="69" t="s">
        <v>7752</v>
      </c>
      <c r="E2277" s="69" t="s">
        <v>7753</v>
      </c>
      <c r="F2277" s="64"/>
      <c r="G2277" s="70" t="s">
        <v>169</v>
      </c>
      <c r="H2277" s="68">
        <v>5016840</v>
      </c>
      <c r="I2277" s="68"/>
      <c r="J2277" s="65"/>
      <c r="K2277" s="64"/>
      <c r="L2277" s="65"/>
      <c r="M2277" s="64"/>
      <c r="N2277" s="65"/>
      <c r="O2277" s="64"/>
      <c r="P2277" s="65"/>
      <c r="Q2277" s="64"/>
      <c r="R2277" s="9">
        <f t="shared" si="61"/>
        <v>5016840</v>
      </c>
      <c r="S2277" s="64"/>
      <c r="T2277" s="64" t="s">
        <v>7733</v>
      </c>
      <c r="U2277" s="64"/>
      <c r="V2277" s="64"/>
    </row>
    <row r="2278" spans="1:22" s="66" customFormat="1" x14ac:dyDescent="0.2">
      <c r="A2278" s="1">
        <v>2271</v>
      </c>
      <c r="B2278" s="253" t="s">
        <v>398</v>
      </c>
      <c r="C2278" s="69" t="s">
        <v>7751</v>
      </c>
      <c r="D2278" s="69" t="s">
        <v>7752</v>
      </c>
      <c r="E2278" s="69" t="s">
        <v>7754</v>
      </c>
      <c r="F2278" s="64"/>
      <c r="G2278" s="70" t="s">
        <v>169</v>
      </c>
      <c r="H2278" s="68">
        <v>2142004</v>
      </c>
      <c r="I2278" s="68"/>
      <c r="J2278" s="65"/>
      <c r="K2278" s="64"/>
      <c r="L2278" s="65"/>
      <c r="M2278" s="64"/>
      <c r="N2278" s="65"/>
      <c r="O2278" s="64"/>
      <c r="P2278" s="65"/>
      <c r="Q2278" s="64"/>
      <c r="R2278" s="9">
        <f t="shared" si="61"/>
        <v>2142004</v>
      </c>
      <c r="S2278" s="64"/>
      <c r="T2278" s="64" t="s">
        <v>7733</v>
      </c>
      <c r="U2278" s="64"/>
      <c r="V2278" s="64"/>
    </row>
    <row r="2279" spans="1:22" s="66" customFormat="1" x14ac:dyDescent="0.2">
      <c r="A2279" s="1">
        <v>2272</v>
      </c>
      <c r="B2279" s="253" t="s">
        <v>7755</v>
      </c>
      <c r="C2279" s="69" t="s">
        <v>7756</v>
      </c>
      <c r="D2279" s="69" t="s">
        <v>7757</v>
      </c>
      <c r="E2279" s="69" t="s">
        <v>7758</v>
      </c>
      <c r="F2279" s="64"/>
      <c r="G2279" s="70" t="s">
        <v>169</v>
      </c>
      <c r="H2279" s="68">
        <v>3627875</v>
      </c>
      <c r="I2279" s="68"/>
      <c r="J2279" s="65"/>
      <c r="K2279" s="64"/>
      <c r="L2279" s="65"/>
      <c r="M2279" s="64"/>
      <c r="N2279" s="65"/>
      <c r="O2279" s="64"/>
      <c r="P2279" s="65"/>
      <c r="Q2279" s="64"/>
      <c r="R2279" s="9">
        <f t="shared" si="61"/>
        <v>3627875</v>
      </c>
      <c r="S2279" s="64"/>
      <c r="T2279" s="64" t="s">
        <v>7733</v>
      </c>
      <c r="U2279" s="64"/>
      <c r="V2279" s="64"/>
    </row>
    <row r="2280" spans="1:22" s="66" customFormat="1" x14ac:dyDescent="0.2">
      <c r="A2280" s="1">
        <v>2273</v>
      </c>
      <c r="B2280" s="253" t="s">
        <v>7755</v>
      </c>
      <c r="C2280" s="69" t="s">
        <v>7756</v>
      </c>
      <c r="D2280" s="69" t="s">
        <v>7757</v>
      </c>
      <c r="E2280" s="69" t="s">
        <v>7759</v>
      </c>
      <c r="F2280" s="64"/>
      <c r="G2280" s="70" t="s">
        <v>169</v>
      </c>
      <c r="H2280" s="68">
        <v>3033140</v>
      </c>
      <c r="I2280" s="68"/>
      <c r="J2280" s="65"/>
      <c r="K2280" s="64"/>
      <c r="L2280" s="65"/>
      <c r="M2280" s="64"/>
      <c r="N2280" s="65"/>
      <c r="O2280" s="64"/>
      <c r="P2280" s="65"/>
      <c r="Q2280" s="64"/>
      <c r="R2280" s="9">
        <f t="shared" si="61"/>
        <v>3033140</v>
      </c>
      <c r="S2280" s="64"/>
      <c r="T2280" s="64" t="s">
        <v>7733</v>
      </c>
      <c r="U2280" s="64"/>
      <c r="V2280" s="64"/>
    </row>
    <row r="2281" spans="1:22" s="66" customFormat="1" x14ac:dyDescent="0.2">
      <c r="A2281" s="1">
        <v>2274</v>
      </c>
      <c r="B2281" s="253" t="s">
        <v>7755</v>
      </c>
      <c r="C2281" s="69" t="s">
        <v>7756</v>
      </c>
      <c r="D2281" s="69" t="s">
        <v>7757</v>
      </c>
      <c r="E2281" s="69" t="s">
        <v>7760</v>
      </c>
      <c r="F2281" s="64"/>
      <c r="G2281" s="70" t="s">
        <v>169</v>
      </c>
      <c r="H2281" s="68">
        <v>3108835</v>
      </c>
      <c r="I2281" s="68"/>
      <c r="J2281" s="65"/>
      <c r="K2281" s="64"/>
      <c r="L2281" s="65"/>
      <c r="M2281" s="64"/>
      <c r="N2281" s="65"/>
      <c r="O2281" s="64"/>
      <c r="P2281" s="65"/>
      <c r="Q2281" s="64"/>
      <c r="R2281" s="9">
        <f t="shared" si="61"/>
        <v>3108835</v>
      </c>
      <c r="S2281" s="64"/>
      <c r="T2281" s="64" t="s">
        <v>7733</v>
      </c>
      <c r="U2281" s="64"/>
      <c r="V2281" s="64"/>
    </row>
    <row r="2282" spans="1:22" s="66" customFormat="1" x14ac:dyDescent="0.2">
      <c r="A2282" s="1">
        <v>2275</v>
      </c>
      <c r="B2282" s="67" t="s">
        <v>7761</v>
      </c>
      <c r="C2282" s="64" t="s">
        <v>7762</v>
      </c>
      <c r="D2282" s="64" t="s">
        <v>7763</v>
      </c>
      <c r="E2282" s="64" t="s">
        <v>7764</v>
      </c>
      <c r="F2282" s="64"/>
      <c r="G2282" s="64" t="s">
        <v>169</v>
      </c>
      <c r="H2282" s="65">
        <v>33660</v>
      </c>
      <c r="I2282" s="64">
        <v>10</v>
      </c>
      <c r="J2282" s="65">
        <v>33660</v>
      </c>
      <c r="K2282" s="64">
        <v>10</v>
      </c>
      <c r="L2282" s="65"/>
      <c r="M2282" s="64"/>
      <c r="N2282" s="65"/>
      <c r="O2282" s="64"/>
      <c r="P2282" s="65"/>
      <c r="Q2282" s="64"/>
      <c r="R2282" s="65">
        <v>100980</v>
      </c>
      <c r="S2282" s="63">
        <v>30</v>
      </c>
      <c r="T2282" s="64" t="s">
        <v>7733</v>
      </c>
      <c r="U2282" s="64" t="s">
        <v>24</v>
      </c>
      <c r="V2282" s="64" t="s">
        <v>7765</v>
      </c>
    </row>
    <row r="2283" spans="1:22" s="66" customFormat="1" x14ac:dyDescent="0.2">
      <c r="A2283" s="1">
        <v>2276</v>
      </c>
      <c r="B2283" s="67" t="s">
        <v>7766</v>
      </c>
      <c r="C2283" s="64" t="s">
        <v>7767</v>
      </c>
      <c r="D2283" s="64" t="s">
        <v>7768</v>
      </c>
      <c r="E2283" s="64" t="s">
        <v>7769</v>
      </c>
      <c r="F2283" s="64"/>
      <c r="G2283" s="64" t="s">
        <v>169</v>
      </c>
      <c r="H2283" s="65">
        <v>34070.800000000003</v>
      </c>
      <c r="I2283" s="64">
        <v>20</v>
      </c>
      <c r="J2283" s="65">
        <v>34070.800000000003</v>
      </c>
      <c r="K2283" s="64">
        <v>20</v>
      </c>
      <c r="L2283" s="65"/>
      <c r="M2283" s="64"/>
      <c r="N2283" s="65"/>
      <c r="O2283" s="64"/>
      <c r="P2283" s="65"/>
      <c r="Q2283" s="64"/>
      <c r="R2283" s="65">
        <v>102212.40000000001</v>
      </c>
      <c r="S2283" s="63">
        <v>60</v>
      </c>
      <c r="T2283" s="64" t="s">
        <v>7733</v>
      </c>
      <c r="U2283" s="64" t="s">
        <v>24</v>
      </c>
      <c r="V2283" s="64" t="s">
        <v>7770</v>
      </c>
    </row>
    <row r="2284" spans="1:22" s="66" customFormat="1" x14ac:dyDescent="0.2">
      <c r="A2284" s="1">
        <v>2277</v>
      </c>
      <c r="B2284" s="67" t="s">
        <v>6791</v>
      </c>
      <c r="C2284" s="64" t="s">
        <v>6792</v>
      </c>
      <c r="D2284" s="64" t="s">
        <v>438</v>
      </c>
      <c r="E2284" s="64" t="s">
        <v>7771</v>
      </c>
      <c r="F2284" s="64"/>
      <c r="G2284" s="64" t="s">
        <v>169</v>
      </c>
      <c r="H2284" s="65">
        <v>34080</v>
      </c>
      <c r="I2284" s="64">
        <v>2</v>
      </c>
      <c r="J2284" s="65">
        <v>34080</v>
      </c>
      <c r="K2284" s="64">
        <v>2</v>
      </c>
      <c r="L2284" s="65"/>
      <c r="M2284" s="64"/>
      <c r="N2284" s="65"/>
      <c r="O2284" s="64"/>
      <c r="P2284" s="65"/>
      <c r="Q2284" s="64"/>
      <c r="R2284" s="65">
        <v>102240</v>
      </c>
      <c r="S2284" s="63">
        <v>6</v>
      </c>
      <c r="T2284" s="64" t="s">
        <v>7733</v>
      </c>
      <c r="U2284" s="64" t="s">
        <v>24</v>
      </c>
      <c r="V2284" s="64" t="s">
        <v>7772</v>
      </c>
    </row>
    <row r="2285" spans="1:22" s="66" customFormat="1" x14ac:dyDescent="0.2">
      <c r="A2285" s="1">
        <v>2278</v>
      </c>
      <c r="B2285" s="67" t="s">
        <v>59</v>
      </c>
      <c r="C2285" s="64" t="s">
        <v>7773</v>
      </c>
      <c r="D2285" s="64" t="s">
        <v>7774</v>
      </c>
      <c r="E2285" s="64" t="s">
        <v>7775</v>
      </c>
      <c r="F2285" s="64"/>
      <c r="G2285" s="64" t="s">
        <v>430</v>
      </c>
      <c r="H2285" s="65">
        <v>34705.32</v>
      </c>
      <c r="I2285" s="64">
        <v>4</v>
      </c>
      <c r="J2285" s="65">
        <v>34705.32</v>
      </c>
      <c r="K2285" s="64">
        <v>4</v>
      </c>
      <c r="L2285" s="65"/>
      <c r="M2285" s="64"/>
      <c r="N2285" s="65"/>
      <c r="O2285" s="64"/>
      <c r="P2285" s="65"/>
      <c r="Q2285" s="64"/>
      <c r="R2285" s="65">
        <v>104115.95999999999</v>
      </c>
      <c r="S2285" s="63">
        <v>12</v>
      </c>
      <c r="T2285" s="64" t="s">
        <v>7733</v>
      </c>
      <c r="U2285" s="64" t="s">
        <v>7776</v>
      </c>
      <c r="V2285" s="64" t="s">
        <v>758</v>
      </c>
    </row>
    <row r="2286" spans="1:22" s="66" customFormat="1" x14ac:dyDescent="0.2">
      <c r="A2286" s="1">
        <v>2279</v>
      </c>
      <c r="B2286" s="67" t="s">
        <v>1283</v>
      </c>
      <c r="C2286" s="64" t="s">
        <v>7777</v>
      </c>
      <c r="D2286" s="64" t="s">
        <v>7778</v>
      </c>
      <c r="E2286" s="64" t="s">
        <v>7779</v>
      </c>
      <c r="F2286" s="64"/>
      <c r="G2286" s="64" t="s">
        <v>169</v>
      </c>
      <c r="H2286" s="65">
        <v>34796.65</v>
      </c>
      <c r="I2286" s="64">
        <v>5</v>
      </c>
      <c r="J2286" s="65">
        <v>34796.65</v>
      </c>
      <c r="K2286" s="64">
        <v>5</v>
      </c>
      <c r="L2286" s="65"/>
      <c r="M2286" s="64"/>
      <c r="N2286" s="65"/>
      <c r="O2286" s="64"/>
      <c r="P2286" s="65"/>
      <c r="Q2286" s="64"/>
      <c r="R2286" s="65">
        <v>104389.95000000001</v>
      </c>
      <c r="S2286" s="63">
        <v>15</v>
      </c>
      <c r="T2286" s="64" t="s">
        <v>7733</v>
      </c>
      <c r="U2286" s="64" t="s">
        <v>24</v>
      </c>
      <c r="V2286" s="64" t="s">
        <v>7780</v>
      </c>
    </row>
    <row r="2287" spans="1:22" s="66" customFormat="1" x14ac:dyDescent="0.2">
      <c r="A2287" s="1">
        <v>2280</v>
      </c>
      <c r="B2287" s="67" t="s">
        <v>7781</v>
      </c>
      <c r="C2287" s="64" t="s">
        <v>7782</v>
      </c>
      <c r="D2287" s="64" t="s">
        <v>7783</v>
      </c>
      <c r="E2287" s="64" t="s">
        <v>7784</v>
      </c>
      <c r="F2287" s="64"/>
      <c r="G2287" s="64" t="s">
        <v>169</v>
      </c>
      <c r="H2287" s="65">
        <v>34800</v>
      </c>
      <c r="I2287" s="64">
        <v>100</v>
      </c>
      <c r="J2287" s="65">
        <v>34800</v>
      </c>
      <c r="K2287" s="64">
        <v>100</v>
      </c>
      <c r="L2287" s="65"/>
      <c r="M2287" s="64"/>
      <c r="N2287" s="65"/>
      <c r="O2287" s="64"/>
      <c r="P2287" s="65"/>
      <c r="Q2287" s="64"/>
      <c r="R2287" s="65">
        <v>104400</v>
      </c>
      <c r="S2287" s="63">
        <v>300</v>
      </c>
      <c r="T2287" s="64" t="s">
        <v>7733</v>
      </c>
      <c r="U2287" s="64" t="s">
        <v>7785</v>
      </c>
      <c r="V2287" s="64" t="s">
        <v>7786</v>
      </c>
    </row>
    <row r="2288" spans="1:22" s="66" customFormat="1" x14ac:dyDescent="0.2">
      <c r="A2288" s="1">
        <v>2281</v>
      </c>
      <c r="B2288" s="67" t="s">
        <v>50</v>
      </c>
      <c r="C2288" s="64" t="s">
        <v>7449</v>
      </c>
      <c r="D2288" s="64" t="s">
        <v>381</v>
      </c>
      <c r="E2288" s="64" t="s">
        <v>7787</v>
      </c>
      <c r="F2288" s="64"/>
      <c r="G2288" s="64" t="s">
        <v>169</v>
      </c>
      <c r="H2288" s="65">
        <v>34968.75</v>
      </c>
      <c r="I2288" s="64">
        <v>15</v>
      </c>
      <c r="J2288" s="65">
        <v>34968.75</v>
      </c>
      <c r="K2288" s="64">
        <v>15</v>
      </c>
      <c r="L2288" s="65"/>
      <c r="M2288" s="64"/>
      <c r="N2288" s="65"/>
      <c r="O2288" s="64"/>
      <c r="P2288" s="65"/>
      <c r="Q2288" s="64"/>
      <c r="R2288" s="65">
        <v>104906.25</v>
      </c>
      <c r="S2288" s="63">
        <v>45</v>
      </c>
      <c r="T2288" s="64" t="s">
        <v>7733</v>
      </c>
      <c r="U2288" s="64" t="s">
        <v>24</v>
      </c>
      <c r="V2288" s="64" t="s">
        <v>7788</v>
      </c>
    </row>
    <row r="2289" spans="1:22" s="66" customFormat="1" x14ac:dyDescent="0.2">
      <c r="A2289" s="1">
        <v>2282</v>
      </c>
      <c r="B2289" s="67" t="s">
        <v>50</v>
      </c>
      <c r="C2289" s="64" t="s">
        <v>7449</v>
      </c>
      <c r="D2289" s="64" t="s">
        <v>381</v>
      </c>
      <c r="E2289" s="64" t="s">
        <v>7789</v>
      </c>
      <c r="F2289" s="64"/>
      <c r="G2289" s="64" t="s">
        <v>169</v>
      </c>
      <c r="H2289" s="65">
        <v>34968.75</v>
      </c>
      <c r="I2289" s="64">
        <v>15</v>
      </c>
      <c r="J2289" s="65">
        <v>34968.75</v>
      </c>
      <c r="K2289" s="64">
        <v>15</v>
      </c>
      <c r="L2289" s="65"/>
      <c r="M2289" s="64"/>
      <c r="N2289" s="65"/>
      <c r="O2289" s="64"/>
      <c r="P2289" s="65"/>
      <c r="Q2289" s="64"/>
      <c r="R2289" s="65">
        <v>104906.25</v>
      </c>
      <c r="S2289" s="63">
        <v>45</v>
      </c>
      <c r="T2289" s="64" t="s">
        <v>7733</v>
      </c>
      <c r="U2289" s="64" t="s">
        <v>24</v>
      </c>
      <c r="V2289" s="64" t="s">
        <v>7788</v>
      </c>
    </row>
    <row r="2290" spans="1:22" s="66" customFormat="1" x14ac:dyDescent="0.2">
      <c r="A2290" s="1">
        <v>2283</v>
      </c>
      <c r="B2290" s="67" t="s">
        <v>411</v>
      </c>
      <c r="C2290" s="64" t="s">
        <v>412</v>
      </c>
      <c r="D2290" s="64" t="s">
        <v>7790</v>
      </c>
      <c r="E2290" s="64" t="s">
        <v>7791</v>
      </c>
      <c r="F2290" s="64"/>
      <c r="G2290" s="64" t="s">
        <v>144</v>
      </c>
      <c r="H2290" s="65">
        <v>35100</v>
      </c>
      <c r="I2290" s="64">
        <v>100</v>
      </c>
      <c r="J2290" s="65">
        <v>35100</v>
      </c>
      <c r="K2290" s="64">
        <v>100</v>
      </c>
      <c r="L2290" s="65"/>
      <c r="M2290" s="64"/>
      <c r="N2290" s="65"/>
      <c r="O2290" s="64"/>
      <c r="P2290" s="65"/>
      <c r="Q2290" s="64"/>
      <c r="R2290" s="65">
        <v>105300</v>
      </c>
      <c r="S2290" s="63">
        <v>300</v>
      </c>
      <c r="T2290" s="64" t="s">
        <v>7733</v>
      </c>
      <c r="U2290" s="64" t="s">
        <v>24</v>
      </c>
      <c r="V2290" s="64" t="s">
        <v>7792</v>
      </c>
    </row>
    <row r="2291" spans="1:22" s="66" customFormat="1" x14ac:dyDescent="0.2">
      <c r="A2291" s="1">
        <v>2284</v>
      </c>
      <c r="B2291" s="67" t="s">
        <v>387</v>
      </c>
      <c r="C2291" s="64" t="s">
        <v>7793</v>
      </c>
      <c r="D2291" s="64" t="s">
        <v>7794</v>
      </c>
      <c r="E2291" s="64" t="s">
        <v>7795</v>
      </c>
      <c r="F2291" s="64"/>
      <c r="G2291" s="64" t="s">
        <v>144</v>
      </c>
      <c r="H2291" s="65">
        <v>35260</v>
      </c>
      <c r="I2291" s="64">
        <v>10</v>
      </c>
      <c r="J2291" s="65">
        <v>35260</v>
      </c>
      <c r="K2291" s="64">
        <v>10</v>
      </c>
      <c r="L2291" s="65"/>
      <c r="M2291" s="64"/>
      <c r="N2291" s="65"/>
      <c r="O2291" s="64"/>
      <c r="P2291" s="65"/>
      <c r="Q2291" s="64"/>
      <c r="R2291" s="65">
        <v>105780</v>
      </c>
      <c r="S2291" s="63">
        <v>30</v>
      </c>
      <c r="T2291" s="64" t="s">
        <v>7733</v>
      </c>
      <c r="U2291" s="64" t="s">
        <v>24</v>
      </c>
      <c r="V2291" s="64" t="s">
        <v>210</v>
      </c>
    </row>
    <row r="2292" spans="1:22" s="66" customFormat="1" x14ac:dyDescent="0.2">
      <c r="A2292" s="1">
        <v>2285</v>
      </c>
      <c r="B2292" s="67" t="s">
        <v>112</v>
      </c>
      <c r="C2292" s="64" t="s">
        <v>7796</v>
      </c>
      <c r="D2292" s="64" t="s">
        <v>7797</v>
      </c>
      <c r="E2292" s="64" t="s">
        <v>7798</v>
      </c>
      <c r="F2292" s="64"/>
      <c r="G2292" s="64" t="s">
        <v>169</v>
      </c>
      <c r="H2292" s="65">
        <v>35821.31</v>
      </c>
      <c r="I2292" s="64">
        <v>7</v>
      </c>
      <c r="J2292" s="65">
        <v>35821.31</v>
      </c>
      <c r="K2292" s="64">
        <v>7</v>
      </c>
      <c r="L2292" s="65"/>
      <c r="M2292" s="64"/>
      <c r="N2292" s="65"/>
      <c r="O2292" s="64"/>
      <c r="P2292" s="65"/>
      <c r="Q2292" s="64"/>
      <c r="R2292" s="65">
        <v>107463.93</v>
      </c>
      <c r="S2292" s="63">
        <v>21</v>
      </c>
      <c r="T2292" s="64" t="s">
        <v>7733</v>
      </c>
      <c r="U2292" s="64" t="s">
        <v>24</v>
      </c>
      <c r="V2292" s="64" t="s">
        <v>7799</v>
      </c>
    </row>
    <row r="2293" spans="1:22" s="66" customFormat="1" x14ac:dyDescent="0.2">
      <c r="A2293" s="1">
        <v>2286</v>
      </c>
      <c r="B2293" s="67" t="s">
        <v>273</v>
      </c>
      <c r="C2293" s="64" t="s">
        <v>7800</v>
      </c>
      <c r="D2293" s="64" t="s">
        <v>7801</v>
      </c>
      <c r="E2293" s="64" t="s">
        <v>7802</v>
      </c>
      <c r="F2293" s="64"/>
      <c r="G2293" s="64" t="s">
        <v>169</v>
      </c>
      <c r="H2293" s="65">
        <v>36000</v>
      </c>
      <c r="I2293" s="64">
        <v>20</v>
      </c>
      <c r="J2293" s="65">
        <v>36000</v>
      </c>
      <c r="K2293" s="64">
        <v>20</v>
      </c>
      <c r="L2293" s="65"/>
      <c r="M2293" s="64"/>
      <c r="N2293" s="65"/>
      <c r="O2293" s="64"/>
      <c r="P2293" s="65"/>
      <c r="Q2293" s="64"/>
      <c r="R2293" s="65">
        <v>108000</v>
      </c>
      <c r="S2293" s="63">
        <v>60</v>
      </c>
      <c r="T2293" s="64" t="s">
        <v>7733</v>
      </c>
      <c r="U2293" s="64" t="s">
        <v>24</v>
      </c>
      <c r="V2293" s="64" t="s">
        <v>7803</v>
      </c>
    </row>
    <row r="2294" spans="1:22" s="66" customFormat="1" x14ac:dyDescent="0.2">
      <c r="A2294" s="1">
        <v>2287</v>
      </c>
      <c r="B2294" s="67" t="s">
        <v>7804</v>
      </c>
      <c r="C2294" s="64" t="s">
        <v>7805</v>
      </c>
      <c r="D2294" s="64" t="s">
        <v>7806</v>
      </c>
      <c r="E2294" s="64" t="s">
        <v>7806</v>
      </c>
      <c r="F2294" s="64"/>
      <c r="G2294" s="64" t="s">
        <v>169</v>
      </c>
      <c r="H2294" s="65">
        <v>36000</v>
      </c>
      <c r="I2294" s="64">
        <v>15</v>
      </c>
      <c r="J2294" s="65">
        <v>36000</v>
      </c>
      <c r="K2294" s="64">
        <v>15</v>
      </c>
      <c r="L2294" s="65"/>
      <c r="M2294" s="64"/>
      <c r="N2294" s="65"/>
      <c r="O2294" s="64"/>
      <c r="P2294" s="65"/>
      <c r="Q2294" s="64"/>
      <c r="R2294" s="65">
        <v>108000</v>
      </c>
      <c r="S2294" s="63">
        <v>45</v>
      </c>
      <c r="T2294" s="64" t="s">
        <v>7733</v>
      </c>
      <c r="U2294" s="64" t="s">
        <v>47</v>
      </c>
      <c r="V2294" s="64" t="s">
        <v>7807</v>
      </c>
    </row>
    <row r="2295" spans="1:22" s="66" customFormat="1" x14ac:dyDescent="0.2">
      <c r="A2295" s="1">
        <v>2288</v>
      </c>
      <c r="B2295" s="67" t="s">
        <v>402</v>
      </c>
      <c r="C2295" s="64" t="s">
        <v>250</v>
      </c>
      <c r="D2295" s="64" t="s">
        <v>1544</v>
      </c>
      <c r="E2295" s="64" t="s">
        <v>7808</v>
      </c>
      <c r="F2295" s="64"/>
      <c r="G2295" s="64" t="s">
        <v>169</v>
      </c>
      <c r="H2295" s="65">
        <v>36240</v>
      </c>
      <c r="I2295" s="64">
        <v>240</v>
      </c>
      <c r="J2295" s="65">
        <v>36240</v>
      </c>
      <c r="K2295" s="64">
        <v>240</v>
      </c>
      <c r="L2295" s="65"/>
      <c r="M2295" s="64"/>
      <c r="N2295" s="65"/>
      <c r="O2295" s="64"/>
      <c r="P2295" s="65"/>
      <c r="Q2295" s="64"/>
      <c r="R2295" s="65">
        <v>108720</v>
      </c>
      <c r="S2295" s="63">
        <v>720</v>
      </c>
      <c r="T2295" s="64" t="s">
        <v>7733</v>
      </c>
      <c r="U2295" s="64" t="s">
        <v>24</v>
      </c>
      <c r="V2295" s="64" t="s">
        <v>7809</v>
      </c>
    </row>
    <row r="2296" spans="1:22" s="66" customFormat="1" x14ac:dyDescent="0.2">
      <c r="A2296" s="1">
        <v>2289</v>
      </c>
      <c r="B2296" s="67" t="s">
        <v>7761</v>
      </c>
      <c r="C2296" s="64" t="s">
        <v>7762</v>
      </c>
      <c r="D2296" s="64" t="s">
        <v>7763</v>
      </c>
      <c r="E2296" s="64" t="s">
        <v>7810</v>
      </c>
      <c r="F2296" s="64"/>
      <c r="G2296" s="64" t="s">
        <v>169</v>
      </c>
      <c r="H2296" s="65">
        <v>36386.6</v>
      </c>
      <c r="I2296" s="64">
        <v>20</v>
      </c>
      <c r="J2296" s="65">
        <v>36386.6</v>
      </c>
      <c r="K2296" s="64">
        <v>20</v>
      </c>
      <c r="L2296" s="65"/>
      <c r="M2296" s="64"/>
      <c r="N2296" s="65"/>
      <c r="O2296" s="64"/>
      <c r="P2296" s="65"/>
      <c r="Q2296" s="64"/>
      <c r="R2296" s="65">
        <v>109159.79999999999</v>
      </c>
      <c r="S2296" s="63">
        <v>60</v>
      </c>
      <c r="T2296" s="64" t="s">
        <v>7733</v>
      </c>
      <c r="U2296" s="64" t="s">
        <v>24</v>
      </c>
      <c r="V2296" s="64" t="s">
        <v>7765</v>
      </c>
    </row>
    <row r="2297" spans="1:22" s="66" customFormat="1" x14ac:dyDescent="0.2">
      <c r="A2297" s="1">
        <v>2290</v>
      </c>
      <c r="B2297" s="67" t="s">
        <v>1356</v>
      </c>
      <c r="C2297" s="64" t="s">
        <v>7811</v>
      </c>
      <c r="D2297" s="64" t="s">
        <v>7812</v>
      </c>
      <c r="E2297" s="64" t="s">
        <v>7813</v>
      </c>
      <c r="F2297" s="64"/>
      <c r="G2297" s="64" t="s">
        <v>169</v>
      </c>
      <c r="H2297" s="65">
        <v>36388.660000000003</v>
      </c>
      <c r="I2297" s="64">
        <v>2</v>
      </c>
      <c r="J2297" s="65">
        <v>36388.660000000003</v>
      </c>
      <c r="K2297" s="64">
        <v>2</v>
      </c>
      <c r="L2297" s="65"/>
      <c r="M2297" s="64"/>
      <c r="N2297" s="65"/>
      <c r="O2297" s="64"/>
      <c r="P2297" s="65"/>
      <c r="Q2297" s="64"/>
      <c r="R2297" s="65">
        <v>109165.98000000001</v>
      </c>
      <c r="S2297" s="63">
        <v>6</v>
      </c>
      <c r="T2297" s="64" t="s">
        <v>7733</v>
      </c>
      <c r="U2297" s="64" t="s">
        <v>24</v>
      </c>
      <c r="V2297" s="64" t="s">
        <v>7799</v>
      </c>
    </row>
    <row r="2298" spans="1:22" s="66" customFormat="1" x14ac:dyDescent="0.2">
      <c r="A2298" s="1">
        <v>2291</v>
      </c>
      <c r="B2298" s="67" t="s">
        <v>1874</v>
      </c>
      <c r="C2298" s="64" t="s">
        <v>7814</v>
      </c>
      <c r="D2298" s="64" t="s">
        <v>2926</v>
      </c>
      <c r="E2298" s="64" t="s">
        <v>7815</v>
      </c>
      <c r="F2298" s="64"/>
      <c r="G2298" s="64" t="s">
        <v>169</v>
      </c>
      <c r="H2298" s="65">
        <v>36390</v>
      </c>
      <c r="I2298" s="64">
        <v>10</v>
      </c>
      <c r="J2298" s="65">
        <v>36390</v>
      </c>
      <c r="K2298" s="64">
        <v>10</v>
      </c>
      <c r="L2298" s="65"/>
      <c r="M2298" s="64"/>
      <c r="N2298" s="65"/>
      <c r="O2298" s="64"/>
      <c r="P2298" s="65"/>
      <c r="Q2298" s="64"/>
      <c r="R2298" s="65">
        <v>109170</v>
      </c>
      <c r="S2298" s="63">
        <v>30</v>
      </c>
      <c r="T2298" s="64" t="s">
        <v>7733</v>
      </c>
      <c r="U2298" s="64" t="s">
        <v>24</v>
      </c>
      <c r="V2298" s="64" t="s">
        <v>7816</v>
      </c>
    </row>
    <row r="2299" spans="1:22" s="66" customFormat="1" x14ac:dyDescent="0.2">
      <c r="A2299" s="1">
        <v>2292</v>
      </c>
      <c r="B2299" s="67" t="s">
        <v>449</v>
      </c>
      <c r="C2299" s="64" t="s">
        <v>232</v>
      </c>
      <c r="D2299" s="64" t="s">
        <v>828</v>
      </c>
      <c r="E2299" s="64" t="s">
        <v>7817</v>
      </c>
      <c r="F2299" s="64"/>
      <c r="G2299" s="64" t="s">
        <v>169</v>
      </c>
      <c r="H2299" s="65">
        <v>37067.839999999997</v>
      </c>
      <c r="I2299" s="64">
        <v>2</v>
      </c>
      <c r="J2299" s="65">
        <v>37067.839999999997</v>
      </c>
      <c r="K2299" s="64">
        <v>2</v>
      </c>
      <c r="L2299" s="65"/>
      <c r="M2299" s="64"/>
      <c r="N2299" s="65"/>
      <c r="O2299" s="64"/>
      <c r="P2299" s="65"/>
      <c r="Q2299" s="64"/>
      <c r="R2299" s="65">
        <v>111203.51999999999</v>
      </c>
      <c r="S2299" s="63">
        <v>6</v>
      </c>
      <c r="T2299" s="64" t="s">
        <v>7733</v>
      </c>
      <c r="U2299" s="64" t="s">
        <v>24</v>
      </c>
      <c r="V2299" s="64" t="s">
        <v>7818</v>
      </c>
    </row>
    <row r="2300" spans="1:22" s="66" customFormat="1" x14ac:dyDescent="0.2">
      <c r="A2300" s="1">
        <v>2293</v>
      </c>
      <c r="B2300" s="67" t="s">
        <v>59</v>
      </c>
      <c r="C2300" s="64" t="s">
        <v>7773</v>
      </c>
      <c r="D2300" s="64" t="s">
        <v>7774</v>
      </c>
      <c r="E2300" s="64" t="s">
        <v>7819</v>
      </c>
      <c r="F2300" s="64"/>
      <c r="G2300" s="64" t="s">
        <v>169</v>
      </c>
      <c r="H2300" s="65">
        <v>37662.99</v>
      </c>
      <c r="I2300" s="64">
        <v>3</v>
      </c>
      <c r="J2300" s="65">
        <v>37662.99</v>
      </c>
      <c r="K2300" s="64">
        <v>3</v>
      </c>
      <c r="L2300" s="65"/>
      <c r="M2300" s="64"/>
      <c r="N2300" s="65"/>
      <c r="O2300" s="64"/>
      <c r="P2300" s="65"/>
      <c r="Q2300" s="64"/>
      <c r="R2300" s="65">
        <v>112988.97</v>
      </c>
      <c r="S2300" s="63">
        <v>9</v>
      </c>
      <c r="T2300" s="64" t="s">
        <v>7733</v>
      </c>
      <c r="U2300" s="64" t="s">
        <v>7776</v>
      </c>
      <c r="V2300" s="64" t="s">
        <v>758</v>
      </c>
    </row>
    <row r="2301" spans="1:22" s="66" customFormat="1" x14ac:dyDescent="0.2">
      <c r="A2301" s="1">
        <v>2294</v>
      </c>
      <c r="B2301" s="67" t="s">
        <v>1423</v>
      </c>
      <c r="C2301" s="64" t="s">
        <v>7820</v>
      </c>
      <c r="D2301" s="64" t="s">
        <v>7821</v>
      </c>
      <c r="E2301" s="64" t="s">
        <v>7822</v>
      </c>
      <c r="F2301" s="64"/>
      <c r="G2301" s="64" t="s">
        <v>430</v>
      </c>
      <c r="H2301" s="65">
        <v>38161.800000000003</v>
      </c>
      <c r="I2301" s="64">
        <v>6</v>
      </c>
      <c r="J2301" s="65">
        <v>38161.800000000003</v>
      </c>
      <c r="K2301" s="64">
        <v>6</v>
      </c>
      <c r="L2301" s="65"/>
      <c r="M2301" s="64"/>
      <c r="N2301" s="65"/>
      <c r="O2301" s="64"/>
      <c r="P2301" s="65"/>
      <c r="Q2301" s="64"/>
      <c r="R2301" s="65">
        <v>114485.40000000001</v>
      </c>
      <c r="S2301" s="63">
        <v>18</v>
      </c>
      <c r="T2301" s="64" t="s">
        <v>7733</v>
      </c>
      <c r="U2301" s="64" t="s">
        <v>24</v>
      </c>
      <c r="V2301" s="64" t="s">
        <v>7770</v>
      </c>
    </row>
    <row r="2302" spans="1:22" s="66" customFormat="1" x14ac:dyDescent="0.2">
      <c r="A2302" s="1">
        <v>2295</v>
      </c>
      <c r="B2302" s="67" t="s">
        <v>1605</v>
      </c>
      <c r="C2302" s="64" t="s">
        <v>7823</v>
      </c>
      <c r="D2302" s="64" t="s">
        <v>7824</v>
      </c>
      <c r="E2302" s="64" t="s">
        <v>7825</v>
      </c>
      <c r="F2302" s="64"/>
      <c r="G2302" s="64" t="s">
        <v>169</v>
      </c>
      <c r="H2302" s="65">
        <v>38208.31</v>
      </c>
      <c r="I2302" s="64">
        <v>7</v>
      </c>
      <c r="J2302" s="65">
        <v>38208.31</v>
      </c>
      <c r="K2302" s="64">
        <v>7</v>
      </c>
      <c r="L2302" s="65"/>
      <c r="M2302" s="64"/>
      <c r="N2302" s="65"/>
      <c r="O2302" s="64"/>
      <c r="P2302" s="65"/>
      <c r="Q2302" s="64"/>
      <c r="R2302" s="65">
        <v>114624.93</v>
      </c>
      <c r="S2302" s="63">
        <v>21</v>
      </c>
      <c r="T2302" s="64" t="s">
        <v>7733</v>
      </c>
      <c r="U2302" s="64" t="s">
        <v>24</v>
      </c>
      <c r="V2302" s="64" t="s">
        <v>7799</v>
      </c>
    </row>
    <row r="2303" spans="1:22" s="66" customFormat="1" x14ac:dyDescent="0.2">
      <c r="A2303" s="1">
        <v>2296</v>
      </c>
      <c r="B2303" s="67" t="s">
        <v>7826</v>
      </c>
      <c r="C2303" s="64" t="s">
        <v>7827</v>
      </c>
      <c r="D2303" s="64" t="s">
        <v>7828</v>
      </c>
      <c r="E2303" s="64" t="s">
        <v>7829</v>
      </c>
      <c r="F2303" s="64"/>
      <c r="G2303" s="64" t="s">
        <v>169</v>
      </c>
      <c r="H2303" s="65">
        <v>38688</v>
      </c>
      <c r="I2303" s="64">
        <v>248</v>
      </c>
      <c r="J2303" s="65">
        <v>38688</v>
      </c>
      <c r="K2303" s="64">
        <v>248</v>
      </c>
      <c r="L2303" s="65"/>
      <c r="M2303" s="64"/>
      <c r="N2303" s="65"/>
      <c r="O2303" s="64"/>
      <c r="P2303" s="65"/>
      <c r="Q2303" s="64"/>
      <c r="R2303" s="65">
        <v>116064</v>
      </c>
      <c r="S2303" s="63">
        <v>744</v>
      </c>
      <c r="T2303" s="64" t="s">
        <v>7733</v>
      </c>
      <c r="U2303" s="64" t="s">
        <v>24</v>
      </c>
      <c r="V2303" s="64" t="s">
        <v>7830</v>
      </c>
    </row>
    <row r="2304" spans="1:22" s="66" customFormat="1" x14ac:dyDescent="0.2">
      <c r="A2304" s="1">
        <v>2297</v>
      </c>
      <c r="B2304" s="67" t="s">
        <v>402</v>
      </c>
      <c r="C2304" s="64" t="s">
        <v>250</v>
      </c>
      <c r="D2304" s="64" t="s">
        <v>1544</v>
      </c>
      <c r="E2304" s="64" t="s">
        <v>7831</v>
      </c>
      <c r="F2304" s="64"/>
      <c r="G2304" s="64" t="s">
        <v>169</v>
      </c>
      <c r="H2304" s="65">
        <v>39240</v>
      </c>
      <c r="I2304" s="64">
        <v>60</v>
      </c>
      <c r="J2304" s="65">
        <v>39240</v>
      </c>
      <c r="K2304" s="64">
        <v>60</v>
      </c>
      <c r="L2304" s="65"/>
      <c r="M2304" s="64"/>
      <c r="N2304" s="65"/>
      <c r="O2304" s="64"/>
      <c r="P2304" s="65"/>
      <c r="Q2304" s="64"/>
      <c r="R2304" s="65">
        <v>117720</v>
      </c>
      <c r="S2304" s="63">
        <v>180</v>
      </c>
      <c r="T2304" s="64" t="s">
        <v>7733</v>
      </c>
      <c r="U2304" s="64" t="s">
        <v>24</v>
      </c>
      <c r="V2304" s="64" t="s">
        <v>7809</v>
      </c>
    </row>
    <row r="2305" spans="1:22" s="66" customFormat="1" x14ac:dyDescent="0.2">
      <c r="A2305" s="1">
        <v>2298</v>
      </c>
      <c r="B2305" s="67" t="s">
        <v>7832</v>
      </c>
      <c r="C2305" s="64" t="s">
        <v>7833</v>
      </c>
      <c r="D2305" s="64" t="s">
        <v>7834</v>
      </c>
      <c r="E2305" s="64" t="s">
        <v>7835</v>
      </c>
      <c r="F2305" s="64"/>
      <c r="G2305" s="64" t="s">
        <v>430</v>
      </c>
      <c r="H2305" s="65">
        <v>39344.6</v>
      </c>
      <c r="I2305" s="64">
        <v>10</v>
      </c>
      <c r="J2305" s="65">
        <v>39344.6</v>
      </c>
      <c r="K2305" s="64">
        <v>10</v>
      </c>
      <c r="L2305" s="65"/>
      <c r="M2305" s="64"/>
      <c r="N2305" s="65"/>
      <c r="O2305" s="64"/>
      <c r="P2305" s="65"/>
      <c r="Q2305" s="64"/>
      <c r="R2305" s="65">
        <v>118033.79999999999</v>
      </c>
      <c r="S2305" s="63">
        <v>30</v>
      </c>
      <c r="T2305" s="64" t="s">
        <v>7733</v>
      </c>
      <c r="U2305" s="64" t="s">
        <v>66</v>
      </c>
      <c r="V2305" s="64" t="s">
        <v>7836</v>
      </c>
    </row>
    <row r="2306" spans="1:22" s="66" customFormat="1" x14ac:dyDescent="0.2">
      <c r="A2306" s="1">
        <v>2299</v>
      </c>
      <c r="B2306" s="67" t="s">
        <v>1283</v>
      </c>
      <c r="C2306" s="64" t="s">
        <v>7777</v>
      </c>
      <c r="D2306" s="64" t="s">
        <v>7778</v>
      </c>
      <c r="E2306" s="64" t="s">
        <v>7837</v>
      </c>
      <c r="F2306" s="64"/>
      <c r="G2306" s="64" t="s">
        <v>169</v>
      </c>
      <c r="H2306" s="65">
        <v>39574.949999999997</v>
      </c>
      <c r="I2306" s="64">
        <v>15</v>
      </c>
      <c r="J2306" s="65">
        <v>39574.949999999997</v>
      </c>
      <c r="K2306" s="64">
        <v>15</v>
      </c>
      <c r="L2306" s="65"/>
      <c r="M2306" s="64"/>
      <c r="N2306" s="65"/>
      <c r="O2306" s="64"/>
      <c r="P2306" s="65"/>
      <c r="Q2306" s="64"/>
      <c r="R2306" s="65">
        <v>118724.84999999999</v>
      </c>
      <c r="S2306" s="63">
        <v>45</v>
      </c>
      <c r="T2306" s="64" t="s">
        <v>7733</v>
      </c>
      <c r="U2306" s="64" t="s">
        <v>24</v>
      </c>
      <c r="V2306" s="64" t="s">
        <v>7780</v>
      </c>
    </row>
    <row r="2307" spans="1:22" s="66" customFormat="1" x14ac:dyDescent="0.2">
      <c r="A2307" s="1">
        <v>2300</v>
      </c>
      <c r="B2307" s="67" t="s">
        <v>402</v>
      </c>
      <c r="C2307" s="64" t="s">
        <v>250</v>
      </c>
      <c r="D2307" s="64" t="s">
        <v>1544</v>
      </c>
      <c r="E2307" s="64" t="s">
        <v>7838</v>
      </c>
      <c r="F2307" s="64"/>
      <c r="G2307" s="64" t="s">
        <v>169</v>
      </c>
      <c r="H2307" s="65">
        <v>39600</v>
      </c>
      <c r="I2307" s="64">
        <v>90</v>
      </c>
      <c r="J2307" s="65">
        <v>39600</v>
      </c>
      <c r="K2307" s="64">
        <v>90</v>
      </c>
      <c r="L2307" s="65"/>
      <c r="M2307" s="64"/>
      <c r="N2307" s="65"/>
      <c r="O2307" s="64"/>
      <c r="P2307" s="65"/>
      <c r="Q2307" s="64"/>
      <c r="R2307" s="65">
        <v>118800</v>
      </c>
      <c r="S2307" s="63">
        <v>270</v>
      </c>
      <c r="T2307" s="64" t="s">
        <v>7733</v>
      </c>
      <c r="U2307" s="64" t="s">
        <v>24</v>
      </c>
      <c r="V2307" s="64" t="s">
        <v>7809</v>
      </c>
    </row>
    <row r="2308" spans="1:22" s="66" customFormat="1" x14ac:dyDescent="0.2">
      <c r="A2308" s="1">
        <v>2301</v>
      </c>
      <c r="B2308" s="67" t="s">
        <v>1690</v>
      </c>
      <c r="C2308" s="64" t="s">
        <v>1691</v>
      </c>
      <c r="D2308" s="64" t="s">
        <v>1692</v>
      </c>
      <c r="E2308" s="64" t="s">
        <v>7839</v>
      </c>
      <c r="F2308" s="64"/>
      <c r="G2308" s="64" t="s">
        <v>430</v>
      </c>
      <c r="H2308" s="65">
        <v>39800</v>
      </c>
      <c r="I2308" s="64">
        <v>5</v>
      </c>
      <c r="J2308" s="65">
        <v>39800</v>
      </c>
      <c r="K2308" s="64">
        <v>5</v>
      </c>
      <c r="L2308" s="65"/>
      <c r="M2308" s="64"/>
      <c r="N2308" s="65"/>
      <c r="O2308" s="64"/>
      <c r="P2308" s="65"/>
      <c r="Q2308" s="64"/>
      <c r="R2308" s="65">
        <v>119400</v>
      </c>
      <c r="S2308" s="63">
        <v>15</v>
      </c>
      <c r="T2308" s="64" t="s">
        <v>7733</v>
      </c>
      <c r="U2308" s="64" t="s">
        <v>19</v>
      </c>
      <c r="V2308" s="64" t="s">
        <v>1228</v>
      </c>
    </row>
    <row r="2309" spans="1:22" s="66" customFormat="1" x14ac:dyDescent="0.2">
      <c r="A2309" s="1">
        <v>2302</v>
      </c>
      <c r="B2309" s="67" t="s">
        <v>411</v>
      </c>
      <c r="C2309" s="64" t="s">
        <v>7840</v>
      </c>
      <c r="D2309" s="64" t="s">
        <v>7841</v>
      </c>
      <c r="E2309" s="64" t="s">
        <v>7842</v>
      </c>
      <c r="F2309" s="64"/>
      <c r="G2309" s="64" t="s">
        <v>144</v>
      </c>
      <c r="H2309" s="65">
        <v>40650</v>
      </c>
      <c r="I2309" s="64">
        <v>50</v>
      </c>
      <c r="J2309" s="65">
        <v>40650</v>
      </c>
      <c r="K2309" s="64">
        <v>50</v>
      </c>
      <c r="L2309" s="65"/>
      <c r="M2309" s="64"/>
      <c r="N2309" s="65"/>
      <c r="O2309" s="64"/>
      <c r="P2309" s="65"/>
      <c r="Q2309" s="64"/>
      <c r="R2309" s="65">
        <v>121950</v>
      </c>
      <c r="S2309" s="63">
        <v>150</v>
      </c>
      <c r="T2309" s="64" t="s">
        <v>7733</v>
      </c>
      <c r="U2309" s="64" t="s">
        <v>24</v>
      </c>
      <c r="V2309" s="64" t="s">
        <v>7792</v>
      </c>
    </row>
    <row r="2310" spans="1:22" s="66" customFormat="1" x14ac:dyDescent="0.2">
      <c r="A2310" s="1">
        <v>2303</v>
      </c>
      <c r="B2310" s="67" t="s">
        <v>7761</v>
      </c>
      <c r="C2310" s="64" t="s">
        <v>7762</v>
      </c>
      <c r="D2310" s="64" t="s">
        <v>7763</v>
      </c>
      <c r="E2310" s="64" t="s">
        <v>7843</v>
      </c>
      <c r="F2310" s="64"/>
      <c r="G2310" s="64" t="s">
        <v>169</v>
      </c>
      <c r="H2310" s="65">
        <v>40757.279999999999</v>
      </c>
      <c r="I2310" s="64">
        <v>16</v>
      </c>
      <c r="J2310" s="65">
        <v>40757.279999999999</v>
      </c>
      <c r="K2310" s="64">
        <v>16</v>
      </c>
      <c r="L2310" s="65"/>
      <c r="M2310" s="64"/>
      <c r="N2310" s="65"/>
      <c r="O2310" s="64"/>
      <c r="P2310" s="65"/>
      <c r="Q2310" s="64"/>
      <c r="R2310" s="65">
        <v>122271.84</v>
      </c>
      <c r="S2310" s="63">
        <v>48</v>
      </c>
      <c r="T2310" s="64" t="s">
        <v>7733</v>
      </c>
      <c r="U2310" s="64" t="s">
        <v>24</v>
      </c>
      <c r="V2310" s="64" t="s">
        <v>7765</v>
      </c>
    </row>
    <row r="2311" spans="1:22" s="66" customFormat="1" x14ac:dyDescent="0.2">
      <c r="A2311" s="1">
        <v>2304</v>
      </c>
      <c r="B2311" s="67" t="s">
        <v>7844</v>
      </c>
      <c r="C2311" s="64" t="s">
        <v>7845</v>
      </c>
      <c r="D2311" s="64" t="s">
        <v>7846</v>
      </c>
      <c r="E2311" s="64" t="s">
        <v>7847</v>
      </c>
      <c r="F2311" s="64"/>
      <c r="G2311" s="64" t="s">
        <v>169</v>
      </c>
      <c r="H2311" s="65">
        <v>40936.699999999997</v>
      </c>
      <c r="I2311" s="64">
        <v>10</v>
      </c>
      <c r="J2311" s="65">
        <v>40936.699999999997</v>
      </c>
      <c r="K2311" s="64">
        <v>10</v>
      </c>
      <c r="L2311" s="65"/>
      <c r="M2311" s="64"/>
      <c r="N2311" s="65"/>
      <c r="O2311" s="64"/>
      <c r="P2311" s="65"/>
      <c r="Q2311" s="64"/>
      <c r="R2311" s="65">
        <v>122810.09999999999</v>
      </c>
      <c r="S2311" s="63">
        <v>30</v>
      </c>
      <c r="T2311" s="64" t="s">
        <v>7733</v>
      </c>
      <c r="U2311" s="64" t="s">
        <v>23</v>
      </c>
      <c r="V2311" s="64" t="s">
        <v>7848</v>
      </c>
    </row>
    <row r="2312" spans="1:22" s="66" customFormat="1" x14ac:dyDescent="0.2">
      <c r="A2312" s="1">
        <v>2305</v>
      </c>
      <c r="B2312" s="67" t="s">
        <v>7849</v>
      </c>
      <c r="C2312" s="64" t="s">
        <v>7850</v>
      </c>
      <c r="D2312" s="64" t="s">
        <v>7851</v>
      </c>
      <c r="E2312" s="64" t="s">
        <v>7852</v>
      </c>
      <c r="F2312" s="64"/>
      <c r="G2312" s="64" t="s">
        <v>169</v>
      </c>
      <c r="H2312" s="65">
        <v>40936.699999999997</v>
      </c>
      <c r="I2312" s="64">
        <v>10</v>
      </c>
      <c r="J2312" s="65">
        <v>40936.699999999997</v>
      </c>
      <c r="K2312" s="64">
        <v>10</v>
      </c>
      <c r="L2312" s="65"/>
      <c r="M2312" s="64"/>
      <c r="N2312" s="65"/>
      <c r="O2312" s="64"/>
      <c r="P2312" s="65"/>
      <c r="Q2312" s="64"/>
      <c r="R2312" s="65">
        <v>122810.09999999999</v>
      </c>
      <c r="S2312" s="63">
        <v>30</v>
      </c>
      <c r="T2312" s="64" t="s">
        <v>7733</v>
      </c>
      <c r="U2312" s="64" t="s">
        <v>24</v>
      </c>
      <c r="V2312" s="64" t="s">
        <v>7799</v>
      </c>
    </row>
    <row r="2313" spans="1:22" s="66" customFormat="1" x14ac:dyDescent="0.2">
      <c r="A2313" s="1">
        <v>2306</v>
      </c>
      <c r="B2313" s="67" t="s">
        <v>620</v>
      </c>
      <c r="C2313" s="64" t="s">
        <v>7853</v>
      </c>
      <c r="D2313" s="64" t="s">
        <v>7854</v>
      </c>
      <c r="E2313" s="64" t="s">
        <v>7855</v>
      </c>
      <c r="F2313" s="64"/>
      <c r="G2313" s="64" t="s">
        <v>430</v>
      </c>
      <c r="H2313" s="65">
        <v>40938.35</v>
      </c>
      <c r="I2313" s="64">
        <v>5</v>
      </c>
      <c r="J2313" s="65">
        <v>40938.35</v>
      </c>
      <c r="K2313" s="64">
        <v>5</v>
      </c>
      <c r="L2313" s="65"/>
      <c r="M2313" s="64"/>
      <c r="N2313" s="65"/>
      <c r="O2313" s="64"/>
      <c r="P2313" s="65"/>
      <c r="Q2313" s="64"/>
      <c r="R2313" s="65">
        <v>122815.04999999999</v>
      </c>
      <c r="S2313" s="63">
        <v>15</v>
      </c>
      <c r="T2313" s="64" t="s">
        <v>7733</v>
      </c>
      <c r="U2313" s="64" t="s">
        <v>19</v>
      </c>
      <c r="V2313" s="64" t="s">
        <v>1228</v>
      </c>
    </row>
    <row r="2314" spans="1:22" s="66" customFormat="1" x14ac:dyDescent="0.2">
      <c r="A2314" s="1">
        <v>2307</v>
      </c>
      <c r="B2314" s="67" t="s">
        <v>1559</v>
      </c>
      <c r="C2314" s="64" t="s">
        <v>1560</v>
      </c>
      <c r="D2314" s="64" t="s">
        <v>1561</v>
      </c>
      <c r="E2314" s="64" t="s">
        <v>7856</v>
      </c>
      <c r="F2314" s="64"/>
      <c r="G2314" s="64" t="s">
        <v>430</v>
      </c>
      <c r="H2314" s="65">
        <v>40938.35</v>
      </c>
      <c r="I2314" s="64">
        <v>5</v>
      </c>
      <c r="J2314" s="65">
        <v>40938.35</v>
      </c>
      <c r="K2314" s="64">
        <v>5</v>
      </c>
      <c r="L2314" s="65"/>
      <c r="M2314" s="64"/>
      <c r="N2314" s="65"/>
      <c r="O2314" s="64"/>
      <c r="P2314" s="65"/>
      <c r="Q2314" s="64"/>
      <c r="R2314" s="65">
        <v>122815.04999999999</v>
      </c>
      <c r="S2314" s="63">
        <v>15</v>
      </c>
      <c r="T2314" s="64" t="s">
        <v>7733</v>
      </c>
      <c r="U2314" s="64" t="s">
        <v>24</v>
      </c>
      <c r="V2314" s="64" t="s">
        <v>7799</v>
      </c>
    </row>
    <row r="2315" spans="1:22" s="66" customFormat="1" x14ac:dyDescent="0.2">
      <c r="A2315" s="1">
        <v>2308</v>
      </c>
      <c r="B2315" s="67" t="s">
        <v>7857</v>
      </c>
      <c r="C2315" s="64" t="s">
        <v>7858</v>
      </c>
      <c r="D2315" s="64" t="s">
        <v>7859</v>
      </c>
      <c r="E2315" s="64" t="s">
        <v>7860</v>
      </c>
      <c r="F2315" s="64"/>
      <c r="G2315" s="64" t="s">
        <v>169</v>
      </c>
      <c r="H2315" s="65">
        <v>41030</v>
      </c>
      <c r="I2315" s="64">
        <v>5</v>
      </c>
      <c r="J2315" s="65">
        <v>41030</v>
      </c>
      <c r="K2315" s="64">
        <v>5</v>
      </c>
      <c r="L2315" s="65"/>
      <c r="M2315" s="64"/>
      <c r="N2315" s="65"/>
      <c r="O2315" s="64"/>
      <c r="P2315" s="65"/>
      <c r="Q2315" s="64"/>
      <c r="R2315" s="65">
        <v>123090</v>
      </c>
      <c r="S2315" s="63">
        <v>15</v>
      </c>
      <c r="T2315" s="64" t="s">
        <v>7733</v>
      </c>
      <c r="U2315" s="64" t="s">
        <v>24</v>
      </c>
      <c r="V2315" s="64" t="s">
        <v>210</v>
      </c>
    </row>
    <row r="2316" spans="1:22" s="66" customFormat="1" x14ac:dyDescent="0.2">
      <c r="A2316" s="1">
        <v>2309</v>
      </c>
      <c r="B2316" s="67" t="s">
        <v>71</v>
      </c>
      <c r="C2316" s="64" t="s">
        <v>234</v>
      </c>
      <c r="D2316" s="64" t="s">
        <v>1387</v>
      </c>
      <c r="E2316" s="64" t="s">
        <v>7861</v>
      </c>
      <c r="F2316" s="64"/>
      <c r="G2316" s="64" t="s">
        <v>169</v>
      </c>
      <c r="H2316" s="65">
        <v>42000</v>
      </c>
      <c r="I2316" s="64">
        <v>2</v>
      </c>
      <c r="J2316" s="65">
        <v>42000</v>
      </c>
      <c r="K2316" s="64">
        <v>2</v>
      </c>
      <c r="L2316" s="65"/>
      <c r="M2316" s="64"/>
      <c r="N2316" s="65"/>
      <c r="O2316" s="64"/>
      <c r="P2316" s="65"/>
      <c r="Q2316" s="64"/>
      <c r="R2316" s="65">
        <v>126000</v>
      </c>
      <c r="S2316" s="63">
        <v>6</v>
      </c>
      <c r="T2316" s="64" t="s">
        <v>7733</v>
      </c>
      <c r="U2316" s="64" t="s">
        <v>24</v>
      </c>
      <c r="V2316" s="64" t="s">
        <v>7862</v>
      </c>
    </row>
    <row r="2317" spans="1:22" s="66" customFormat="1" x14ac:dyDescent="0.2">
      <c r="A2317" s="1">
        <v>2310</v>
      </c>
      <c r="B2317" s="67" t="s">
        <v>7863</v>
      </c>
      <c r="C2317" s="64" t="s">
        <v>7864</v>
      </c>
      <c r="D2317" s="64" t="s">
        <v>438</v>
      </c>
      <c r="E2317" s="64" t="s">
        <v>7865</v>
      </c>
      <c r="F2317" s="64"/>
      <c r="G2317" s="64" t="s">
        <v>169</v>
      </c>
      <c r="H2317" s="65">
        <v>42000</v>
      </c>
      <c r="I2317" s="64">
        <v>1</v>
      </c>
      <c r="J2317" s="65">
        <v>42000</v>
      </c>
      <c r="K2317" s="64">
        <v>1</v>
      </c>
      <c r="L2317" s="65"/>
      <c r="M2317" s="64"/>
      <c r="N2317" s="65"/>
      <c r="O2317" s="64"/>
      <c r="P2317" s="65"/>
      <c r="Q2317" s="64"/>
      <c r="R2317" s="65">
        <v>126000</v>
      </c>
      <c r="S2317" s="63">
        <v>3</v>
      </c>
      <c r="T2317" s="64" t="s">
        <v>7733</v>
      </c>
      <c r="U2317" s="64" t="s">
        <v>24</v>
      </c>
      <c r="V2317" s="64" t="s">
        <v>7866</v>
      </c>
    </row>
    <row r="2318" spans="1:22" s="66" customFormat="1" x14ac:dyDescent="0.2">
      <c r="A2318" s="1">
        <v>2311</v>
      </c>
      <c r="B2318" s="67" t="s">
        <v>216</v>
      </c>
      <c r="C2318" s="64" t="s">
        <v>7867</v>
      </c>
      <c r="D2318" s="64" t="s">
        <v>7868</v>
      </c>
      <c r="E2318" s="64" t="s">
        <v>7869</v>
      </c>
      <c r="F2318" s="64"/>
      <c r="G2318" s="64" t="s">
        <v>169</v>
      </c>
      <c r="H2318" s="65">
        <v>42000</v>
      </c>
      <c r="I2318" s="64">
        <v>20</v>
      </c>
      <c r="J2318" s="65">
        <v>42000</v>
      </c>
      <c r="K2318" s="64">
        <v>20</v>
      </c>
      <c r="L2318" s="65"/>
      <c r="M2318" s="64"/>
      <c r="N2318" s="65"/>
      <c r="O2318" s="64"/>
      <c r="P2318" s="65"/>
      <c r="Q2318" s="64"/>
      <c r="R2318" s="65">
        <v>126000</v>
      </c>
      <c r="S2318" s="63">
        <v>60</v>
      </c>
      <c r="T2318" s="64" t="s">
        <v>7733</v>
      </c>
      <c r="U2318" s="64" t="s">
        <v>24</v>
      </c>
      <c r="V2318" s="64" t="s">
        <v>210</v>
      </c>
    </row>
    <row r="2319" spans="1:22" s="66" customFormat="1" x14ac:dyDescent="0.2">
      <c r="A2319" s="1">
        <v>2312</v>
      </c>
      <c r="B2319" s="67" t="s">
        <v>216</v>
      </c>
      <c r="C2319" s="64" t="s">
        <v>7870</v>
      </c>
      <c r="D2319" s="64" t="s">
        <v>7871</v>
      </c>
      <c r="E2319" s="64" t="s">
        <v>7872</v>
      </c>
      <c r="F2319" s="64"/>
      <c r="G2319" s="64" t="s">
        <v>169</v>
      </c>
      <c r="H2319" s="65">
        <v>42000</v>
      </c>
      <c r="I2319" s="64">
        <v>20</v>
      </c>
      <c r="J2319" s="65">
        <v>42000</v>
      </c>
      <c r="K2319" s="64">
        <v>20</v>
      </c>
      <c r="L2319" s="65"/>
      <c r="M2319" s="64"/>
      <c r="N2319" s="65"/>
      <c r="O2319" s="64"/>
      <c r="P2319" s="65"/>
      <c r="Q2319" s="64"/>
      <c r="R2319" s="65">
        <v>126000</v>
      </c>
      <c r="S2319" s="63">
        <v>60</v>
      </c>
      <c r="T2319" s="64" t="s">
        <v>7733</v>
      </c>
      <c r="U2319" s="64" t="s">
        <v>24</v>
      </c>
      <c r="V2319" s="64" t="s">
        <v>210</v>
      </c>
    </row>
    <row r="2320" spans="1:22" s="66" customFormat="1" x14ac:dyDescent="0.2">
      <c r="A2320" s="1">
        <v>2313</v>
      </c>
      <c r="B2320" s="67" t="s">
        <v>1283</v>
      </c>
      <c r="C2320" s="64" t="s">
        <v>7777</v>
      </c>
      <c r="D2320" s="64" t="s">
        <v>7778</v>
      </c>
      <c r="E2320" s="64" t="s">
        <v>7873</v>
      </c>
      <c r="F2320" s="64"/>
      <c r="G2320" s="64" t="s">
        <v>169</v>
      </c>
      <c r="H2320" s="65">
        <v>42300</v>
      </c>
      <c r="I2320" s="64">
        <v>15</v>
      </c>
      <c r="J2320" s="65">
        <v>42300</v>
      </c>
      <c r="K2320" s="64">
        <v>15</v>
      </c>
      <c r="L2320" s="65"/>
      <c r="M2320" s="64"/>
      <c r="N2320" s="65"/>
      <c r="O2320" s="64"/>
      <c r="P2320" s="65"/>
      <c r="Q2320" s="64"/>
      <c r="R2320" s="65">
        <v>126900</v>
      </c>
      <c r="S2320" s="63">
        <v>45</v>
      </c>
      <c r="T2320" s="64" t="s">
        <v>7733</v>
      </c>
      <c r="U2320" s="64" t="s">
        <v>24</v>
      </c>
      <c r="V2320" s="64" t="s">
        <v>7780</v>
      </c>
    </row>
    <row r="2321" spans="1:22" s="66" customFormat="1" x14ac:dyDescent="0.2">
      <c r="A2321" s="1">
        <v>2314</v>
      </c>
      <c r="B2321" s="67" t="s">
        <v>7761</v>
      </c>
      <c r="C2321" s="64" t="s">
        <v>7762</v>
      </c>
      <c r="D2321" s="64" t="s">
        <v>7763</v>
      </c>
      <c r="E2321" s="64" t="s">
        <v>7874</v>
      </c>
      <c r="F2321" s="64"/>
      <c r="G2321" s="64" t="s">
        <v>169</v>
      </c>
      <c r="H2321" s="65">
        <v>42345.38</v>
      </c>
      <c r="I2321" s="64">
        <v>14</v>
      </c>
      <c r="J2321" s="65">
        <v>42345.38</v>
      </c>
      <c r="K2321" s="64">
        <v>14</v>
      </c>
      <c r="L2321" s="65"/>
      <c r="M2321" s="64"/>
      <c r="N2321" s="65"/>
      <c r="O2321" s="64"/>
      <c r="P2321" s="65"/>
      <c r="Q2321" s="64"/>
      <c r="R2321" s="65">
        <v>127036.13999999998</v>
      </c>
      <c r="S2321" s="63">
        <v>42</v>
      </c>
      <c r="T2321" s="64" t="s">
        <v>7733</v>
      </c>
      <c r="U2321" s="64" t="s">
        <v>24</v>
      </c>
      <c r="V2321" s="64" t="s">
        <v>7765</v>
      </c>
    </row>
    <row r="2322" spans="1:22" s="66" customFormat="1" x14ac:dyDescent="0.2">
      <c r="A2322" s="1">
        <v>2315</v>
      </c>
      <c r="B2322" s="67" t="s">
        <v>402</v>
      </c>
      <c r="C2322" s="64" t="s">
        <v>250</v>
      </c>
      <c r="D2322" s="64" t="s">
        <v>1544</v>
      </c>
      <c r="E2322" s="64" t="s">
        <v>7875</v>
      </c>
      <c r="F2322" s="64"/>
      <c r="G2322" s="64" t="s">
        <v>169</v>
      </c>
      <c r="H2322" s="65">
        <v>42720</v>
      </c>
      <c r="I2322" s="64">
        <v>240</v>
      </c>
      <c r="J2322" s="65">
        <v>42720</v>
      </c>
      <c r="K2322" s="64">
        <v>240</v>
      </c>
      <c r="L2322" s="65"/>
      <c r="M2322" s="64"/>
      <c r="N2322" s="65"/>
      <c r="O2322" s="64"/>
      <c r="P2322" s="65"/>
      <c r="Q2322" s="64"/>
      <c r="R2322" s="65">
        <v>128160</v>
      </c>
      <c r="S2322" s="63">
        <v>720</v>
      </c>
      <c r="T2322" s="64" t="s">
        <v>7733</v>
      </c>
      <c r="U2322" s="64" t="s">
        <v>24</v>
      </c>
      <c r="V2322" s="64" t="s">
        <v>7809</v>
      </c>
    </row>
    <row r="2323" spans="1:22" s="66" customFormat="1" x14ac:dyDescent="0.2">
      <c r="A2323" s="1">
        <v>2316</v>
      </c>
      <c r="B2323" s="67" t="s">
        <v>7876</v>
      </c>
      <c r="C2323" s="64" t="s">
        <v>7877</v>
      </c>
      <c r="D2323" s="64" t="s">
        <v>7878</v>
      </c>
      <c r="E2323" s="64" t="s">
        <v>7879</v>
      </c>
      <c r="F2323" s="64"/>
      <c r="G2323" s="64" t="s">
        <v>169</v>
      </c>
      <c r="H2323" s="65">
        <v>42800</v>
      </c>
      <c r="I2323" s="64">
        <v>100</v>
      </c>
      <c r="J2323" s="65">
        <v>42800</v>
      </c>
      <c r="K2323" s="64">
        <v>100</v>
      </c>
      <c r="L2323" s="65"/>
      <c r="M2323" s="64"/>
      <c r="N2323" s="65"/>
      <c r="O2323" s="64"/>
      <c r="P2323" s="65"/>
      <c r="Q2323" s="64"/>
      <c r="R2323" s="65">
        <v>128400</v>
      </c>
      <c r="S2323" s="63">
        <v>300</v>
      </c>
      <c r="T2323" s="64" t="s">
        <v>7733</v>
      </c>
      <c r="U2323" s="64" t="s">
        <v>24</v>
      </c>
      <c r="V2323" s="64" t="s">
        <v>7880</v>
      </c>
    </row>
    <row r="2324" spans="1:22" s="66" customFormat="1" x14ac:dyDescent="0.2">
      <c r="A2324" s="1">
        <v>2317</v>
      </c>
      <c r="B2324" s="67" t="s">
        <v>7881</v>
      </c>
      <c r="C2324" s="64" t="s">
        <v>7882</v>
      </c>
      <c r="D2324" s="64" t="s">
        <v>7883</v>
      </c>
      <c r="E2324" s="64" t="s">
        <v>7884</v>
      </c>
      <c r="F2324" s="64"/>
      <c r="G2324" s="64" t="s">
        <v>169</v>
      </c>
      <c r="H2324" s="65">
        <v>43666.7</v>
      </c>
      <c r="I2324" s="64">
        <v>10</v>
      </c>
      <c r="J2324" s="65">
        <v>43666.7</v>
      </c>
      <c r="K2324" s="64">
        <v>10</v>
      </c>
      <c r="L2324" s="65"/>
      <c r="M2324" s="64"/>
      <c r="N2324" s="65"/>
      <c r="O2324" s="64"/>
      <c r="P2324" s="65"/>
      <c r="Q2324" s="64"/>
      <c r="R2324" s="65">
        <v>131000.09999999999</v>
      </c>
      <c r="S2324" s="63">
        <v>30</v>
      </c>
      <c r="T2324" s="64" t="s">
        <v>7733</v>
      </c>
      <c r="U2324" s="64" t="s">
        <v>24</v>
      </c>
      <c r="V2324" s="64" t="s">
        <v>7799</v>
      </c>
    </row>
    <row r="2325" spans="1:22" s="66" customFormat="1" x14ac:dyDescent="0.2">
      <c r="A2325" s="1">
        <v>2318</v>
      </c>
      <c r="B2325" s="67" t="s">
        <v>7881</v>
      </c>
      <c r="C2325" s="64" t="s">
        <v>7882</v>
      </c>
      <c r="D2325" s="64" t="s">
        <v>7883</v>
      </c>
      <c r="E2325" s="64" t="s">
        <v>7884</v>
      </c>
      <c r="F2325" s="64"/>
      <c r="G2325" s="64" t="s">
        <v>169</v>
      </c>
      <c r="H2325" s="65">
        <v>43666.7</v>
      </c>
      <c r="I2325" s="64">
        <v>10</v>
      </c>
      <c r="J2325" s="65">
        <v>43666.7</v>
      </c>
      <c r="K2325" s="64">
        <v>10</v>
      </c>
      <c r="L2325" s="65"/>
      <c r="M2325" s="64"/>
      <c r="N2325" s="65"/>
      <c r="O2325" s="64"/>
      <c r="P2325" s="65"/>
      <c r="Q2325" s="64"/>
      <c r="R2325" s="65">
        <v>131000.09999999999</v>
      </c>
      <c r="S2325" s="63">
        <v>30</v>
      </c>
      <c r="T2325" s="64" t="s">
        <v>7733</v>
      </c>
      <c r="U2325" s="64" t="s">
        <v>24</v>
      </c>
      <c r="V2325" s="64" t="s">
        <v>7799</v>
      </c>
    </row>
    <row r="2326" spans="1:22" s="66" customFormat="1" x14ac:dyDescent="0.2">
      <c r="A2326" s="1">
        <v>2319</v>
      </c>
      <c r="B2326" s="67" t="s">
        <v>1874</v>
      </c>
      <c r="C2326" s="64" t="s">
        <v>7814</v>
      </c>
      <c r="D2326" s="64" t="s">
        <v>2926</v>
      </c>
      <c r="E2326" s="64" t="s">
        <v>7885</v>
      </c>
      <c r="F2326" s="64"/>
      <c r="G2326" s="64" t="s">
        <v>169</v>
      </c>
      <c r="H2326" s="65">
        <v>43668</v>
      </c>
      <c r="I2326" s="64">
        <v>12</v>
      </c>
      <c r="J2326" s="65">
        <v>43668</v>
      </c>
      <c r="K2326" s="64">
        <v>12</v>
      </c>
      <c r="L2326" s="65"/>
      <c r="M2326" s="64"/>
      <c r="N2326" s="65"/>
      <c r="O2326" s="64"/>
      <c r="P2326" s="65"/>
      <c r="Q2326" s="64"/>
      <c r="R2326" s="65">
        <v>131004</v>
      </c>
      <c r="S2326" s="63">
        <v>36</v>
      </c>
      <c r="T2326" s="64" t="s">
        <v>7733</v>
      </c>
      <c r="U2326" s="64" t="s">
        <v>24</v>
      </c>
      <c r="V2326" s="64" t="s">
        <v>7816</v>
      </c>
    </row>
    <row r="2327" spans="1:22" s="66" customFormat="1" x14ac:dyDescent="0.2">
      <c r="A2327" s="1">
        <v>2320</v>
      </c>
      <c r="B2327" s="67" t="s">
        <v>404</v>
      </c>
      <c r="C2327" s="64" t="s">
        <v>7886</v>
      </c>
      <c r="D2327" s="64" t="s">
        <v>7887</v>
      </c>
      <c r="E2327" s="64" t="s">
        <v>7888</v>
      </c>
      <c r="F2327" s="64"/>
      <c r="G2327" s="64" t="s">
        <v>169</v>
      </c>
      <c r="H2327" s="65">
        <v>43955.75</v>
      </c>
      <c r="I2327" s="64">
        <v>5</v>
      </c>
      <c r="J2327" s="65">
        <v>43955.75</v>
      </c>
      <c r="K2327" s="64">
        <v>5</v>
      </c>
      <c r="L2327" s="65"/>
      <c r="M2327" s="64"/>
      <c r="N2327" s="65"/>
      <c r="O2327" s="64"/>
      <c r="P2327" s="65"/>
      <c r="Q2327" s="64"/>
      <c r="R2327" s="65">
        <v>131867.25</v>
      </c>
      <c r="S2327" s="63">
        <v>15</v>
      </c>
      <c r="T2327" s="64" t="s">
        <v>7733</v>
      </c>
      <c r="U2327" s="64" t="s">
        <v>24</v>
      </c>
      <c r="V2327" s="64" t="s">
        <v>7770</v>
      </c>
    </row>
    <row r="2328" spans="1:22" s="66" customFormat="1" x14ac:dyDescent="0.2">
      <c r="A2328" s="1">
        <v>2321</v>
      </c>
      <c r="B2328" s="67" t="s">
        <v>7889</v>
      </c>
      <c r="C2328" s="64" t="s">
        <v>7890</v>
      </c>
      <c r="D2328" s="64" t="s">
        <v>7891</v>
      </c>
      <c r="E2328" s="64" t="s">
        <v>7892</v>
      </c>
      <c r="F2328" s="64"/>
      <c r="G2328" s="64" t="s">
        <v>169</v>
      </c>
      <c r="H2328" s="65">
        <v>45000</v>
      </c>
      <c r="I2328" s="64">
        <v>5000</v>
      </c>
      <c r="J2328" s="65">
        <v>45000</v>
      </c>
      <c r="K2328" s="64">
        <v>5000</v>
      </c>
      <c r="L2328" s="65"/>
      <c r="M2328" s="64"/>
      <c r="N2328" s="65"/>
      <c r="O2328" s="64"/>
      <c r="P2328" s="65"/>
      <c r="Q2328" s="64"/>
      <c r="R2328" s="65">
        <v>135000</v>
      </c>
      <c r="S2328" s="63">
        <v>15000</v>
      </c>
      <c r="T2328" s="64" t="s">
        <v>7733</v>
      </c>
      <c r="U2328" s="64" t="s">
        <v>24</v>
      </c>
      <c r="V2328" s="64" t="s">
        <v>7770</v>
      </c>
    </row>
    <row r="2329" spans="1:22" s="66" customFormat="1" x14ac:dyDescent="0.2">
      <c r="A2329" s="1">
        <v>2322</v>
      </c>
      <c r="B2329" s="67" t="s">
        <v>149</v>
      </c>
      <c r="C2329" s="64" t="s">
        <v>1473</v>
      </c>
      <c r="D2329" s="64" t="s">
        <v>1474</v>
      </c>
      <c r="E2329" s="64" t="s">
        <v>7893</v>
      </c>
      <c r="F2329" s="64"/>
      <c r="G2329" s="64" t="s">
        <v>29</v>
      </c>
      <c r="H2329" s="65">
        <v>45030.37</v>
      </c>
      <c r="I2329" s="64">
        <v>11</v>
      </c>
      <c r="J2329" s="65">
        <v>45030.37</v>
      </c>
      <c r="K2329" s="64">
        <v>11</v>
      </c>
      <c r="L2329" s="65"/>
      <c r="M2329" s="64"/>
      <c r="N2329" s="65"/>
      <c r="O2329" s="64"/>
      <c r="P2329" s="65"/>
      <c r="Q2329" s="64"/>
      <c r="R2329" s="65">
        <v>135091.11000000002</v>
      </c>
      <c r="S2329" s="63">
        <v>33</v>
      </c>
      <c r="T2329" s="64" t="s">
        <v>7733</v>
      </c>
      <c r="U2329" s="64" t="s">
        <v>24</v>
      </c>
      <c r="V2329" s="64" t="s">
        <v>7799</v>
      </c>
    </row>
    <row r="2330" spans="1:22" s="66" customFormat="1" x14ac:dyDescent="0.2">
      <c r="A2330" s="1">
        <v>2323</v>
      </c>
      <c r="B2330" s="67" t="s">
        <v>7894</v>
      </c>
      <c r="C2330" s="64" t="s">
        <v>7895</v>
      </c>
      <c r="D2330" s="64" t="s">
        <v>7896</v>
      </c>
      <c r="E2330" s="64" t="s">
        <v>7897</v>
      </c>
      <c r="F2330" s="64"/>
      <c r="G2330" s="64" t="s">
        <v>169</v>
      </c>
      <c r="H2330" s="65">
        <v>45080</v>
      </c>
      <c r="I2330" s="64">
        <v>644</v>
      </c>
      <c r="J2330" s="65">
        <v>45080</v>
      </c>
      <c r="K2330" s="64">
        <v>644</v>
      </c>
      <c r="L2330" s="65"/>
      <c r="M2330" s="64"/>
      <c r="N2330" s="65"/>
      <c r="O2330" s="64"/>
      <c r="P2330" s="65"/>
      <c r="Q2330" s="64"/>
      <c r="R2330" s="65">
        <v>135240</v>
      </c>
      <c r="S2330" s="63">
        <v>1932</v>
      </c>
      <c r="T2330" s="64" t="s">
        <v>7733</v>
      </c>
      <c r="U2330" s="64" t="s">
        <v>24</v>
      </c>
      <c r="V2330" s="64" t="s">
        <v>7898</v>
      </c>
    </row>
    <row r="2331" spans="1:22" s="66" customFormat="1" x14ac:dyDescent="0.2">
      <c r="A2331" s="1">
        <v>2324</v>
      </c>
      <c r="B2331" s="67" t="s">
        <v>7899</v>
      </c>
      <c r="C2331" s="64" t="s">
        <v>7900</v>
      </c>
      <c r="D2331" s="64" t="s">
        <v>7901</v>
      </c>
      <c r="E2331" s="64" t="s">
        <v>7902</v>
      </c>
      <c r="F2331" s="64"/>
      <c r="G2331" s="64" t="s">
        <v>169</v>
      </c>
      <c r="H2331" s="65">
        <v>45583.199999999997</v>
      </c>
      <c r="I2331" s="64">
        <v>8</v>
      </c>
      <c r="J2331" s="65">
        <v>45583.199999999997</v>
      </c>
      <c r="K2331" s="64">
        <v>8</v>
      </c>
      <c r="L2331" s="65"/>
      <c r="M2331" s="64"/>
      <c r="N2331" s="65"/>
      <c r="O2331" s="64"/>
      <c r="P2331" s="65"/>
      <c r="Q2331" s="64"/>
      <c r="R2331" s="65">
        <v>136749.59999999998</v>
      </c>
      <c r="S2331" s="63">
        <v>24</v>
      </c>
      <c r="T2331" s="64" t="s">
        <v>7733</v>
      </c>
      <c r="U2331" s="64" t="s">
        <v>24</v>
      </c>
      <c r="V2331" s="64" t="s">
        <v>7903</v>
      </c>
    </row>
    <row r="2332" spans="1:22" s="66" customFormat="1" x14ac:dyDescent="0.2">
      <c r="A2332" s="1">
        <v>2325</v>
      </c>
      <c r="B2332" s="67" t="s">
        <v>45</v>
      </c>
      <c r="C2332" s="64" t="s">
        <v>7904</v>
      </c>
      <c r="D2332" s="64" t="s">
        <v>7905</v>
      </c>
      <c r="E2332" s="64" t="s">
        <v>7906</v>
      </c>
      <c r="F2332" s="64"/>
      <c r="G2332" s="64" t="s">
        <v>169</v>
      </c>
      <c r="H2332" s="65">
        <v>45981.599999999999</v>
      </c>
      <c r="I2332" s="64">
        <v>120</v>
      </c>
      <c r="J2332" s="65">
        <v>45981.599999999999</v>
      </c>
      <c r="K2332" s="64">
        <v>120</v>
      </c>
      <c r="L2332" s="65"/>
      <c r="M2332" s="64"/>
      <c r="N2332" s="65"/>
      <c r="O2332" s="64"/>
      <c r="P2332" s="65"/>
      <c r="Q2332" s="64"/>
      <c r="R2332" s="65">
        <v>137944.79999999999</v>
      </c>
      <c r="S2332" s="63">
        <v>360</v>
      </c>
      <c r="T2332" s="64" t="s">
        <v>7733</v>
      </c>
      <c r="U2332" s="64" t="s">
        <v>24</v>
      </c>
      <c r="V2332" s="64" t="s">
        <v>7907</v>
      </c>
    </row>
    <row r="2333" spans="1:22" s="66" customFormat="1" x14ac:dyDescent="0.2">
      <c r="A2333" s="1">
        <v>2326</v>
      </c>
      <c r="B2333" s="67" t="s">
        <v>216</v>
      </c>
      <c r="C2333" s="64" t="s">
        <v>7908</v>
      </c>
      <c r="D2333" s="64" t="s">
        <v>7909</v>
      </c>
      <c r="E2333" s="64" t="s">
        <v>7910</v>
      </c>
      <c r="F2333" s="64"/>
      <c r="G2333" s="64" t="s">
        <v>169</v>
      </c>
      <c r="H2333" s="65">
        <v>46000</v>
      </c>
      <c r="I2333" s="64">
        <v>20</v>
      </c>
      <c r="J2333" s="65">
        <v>46000</v>
      </c>
      <c r="K2333" s="64">
        <v>20</v>
      </c>
      <c r="L2333" s="65"/>
      <c r="M2333" s="64"/>
      <c r="N2333" s="65"/>
      <c r="O2333" s="64"/>
      <c r="P2333" s="65"/>
      <c r="Q2333" s="64"/>
      <c r="R2333" s="65">
        <v>138000</v>
      </c>
      <c r="S2333" s="63">
        <v>60</v>
      </c>
      <c r="T2333" s="64" t="s">
        <v>7733</v>
      </c>
      <c r="U2333" s="64" t="s">
        <v>24</v>
      </c>
      <c r="V2333" s="64" t="s">
        <v>210</v>
      </c>
    </row>
    <row r="2334" spans="1:22" s="66" customFormat="1" x14ac:dyDescent="0.2">
      <c r="A2334" s="1">
        <v>2327</v>
      </c>
      <c r="B2334" s="67" t="s">
        <v>1356</v>
      </c>
      <c r="C2334" s="64" t="s">
        <v>7811</v>
      </c>
      <c r="D2334" s="64" t="s">
        <v>7812</v>
      </c>
      <c r="E2334" s="64" t="s">
        <v>7911</v>
      </c>
      <c r="F2334" s="64"/>
      <c r="G2334" s="64" t="s">
        <v>169</v>
      </c>
      <c r="H2334" s="65">
        <v>46213.32</v>
      </c>
      <c r="I2334" s="64">
        <v>4</v>
      </c>
      <c r="J2334" s="65">
        <v>46213.32</v>
      </c>
      <c r="K2334" s="64">
        <v>4</v>
      </c>
      <c r="L2334" s="65"/>
      <c r="M2334" s="64"/>
      <c r="N2334" s="65"/>
      <c r="O2334" s="64"/>
      <c r="P2334" s="65"/>
      <c r="Q2334" s="64"/>
      <c r="R2334" s="65">
        <v>138639.96</v>
      </c>
      <c r="S2334" s="63">
        <v>12</v>
      </c>
      <c r="T2334" s="64" t="s">
        <v>7733</v>
      </c>
      <c r="U2334" s="64" t="s">
        <v>24</v>
      </c>
      <c r="V2334" s="64" t="s">
        <v>7799</v>
      </c>
    </row>
    <row r="2335" spans="1:22" s="66" customFormat="1" x14ac:dyDescent="0.2">
      <c r="A2335" s="1">
        <v>2328</v>
      </c>
      <c r="B2335" s="67" t="s">
        <v>404</v>
      </c>
      <c r="C2335" s="64" t="s">
        <v>7886</v>
      </c>
      <c r="D2335" s="64" t="s">
        <v>7887</v>
      </c>
      <c r="E2335" s="64" t="s">
        <v>7912</v>
      </c>
      <c r="F2335" s="64"/>
      <c r="G2335" s="64" t="s">
        <v>169</v>
      </c>
      <c r="H2335" s="65">
        <v>47345.25</v>
      </c>
      <c r="I2335" s="64">
        <v>5</v>
      </c>
      <c r="J2335" s="65">
        <v>47345.25</v>
      </c>
      <c r="K2335" s="64">
        <v>5</v>
      </c>
      <c r="L2335" s="65"/>
      <c r="M2335" s="64"/>
      <c r="N2335" s="65"/>
      <c r="O2335" s="64"/>
      <c r="P2335" s="65"/>
      <c r="Q2335" s="64"/>
      <c r="R2335" s="65">
        <v>142035.75</v>
      </c>
      <c r="S2335" s="63">
        <v>15</v>
      </c>
      <c r="T2335" s="64" t="s">
        <v>7733</v>
      </c>
      <c r="U2335" s="64" t="s">
        <v>24</v>
      </c>
      <c r="V2335" s="64" t="s">
        <v>7770</v>
      </c>
    </row>
    <row r="2336" spans="1:22" s="66" customFormat="1" x14ac:dyDescent="0.2">
      <c r="A2336" s="1">
        <v>2329</v>
      </c>
      <c r="B2336" s="67" t="s">
        <v>402</v>
      </c>
      <c r="C2336" s="64" t="s">
        <v>250</v>
      </c>
      <c r="D2336" s="64" t="s">
        <v>1544</v>
      </c>
      <c r="E2336" s="64" t="s">
        <v>7913</v>
      </c>
      <c r="F2336" s="64"/>
      <c r="G2336" s="64" t="s">
        <v>169</v>
      </c>
      <c r="H2336" s="65">
        <v>47970</v>
      </c>
      <c r="I2336" s="64">
        <v>90</v>
      </c>
      <c r="J2336" s="65">
        <v>47970</v>
      </c>
      <c r="K2336" s="64">
        <v>90</v>
      </c>
      <c r="L2336" s="65"/>
      <c r="M2336" s="64"/>
      <c r="N2336" s="65"/>
      <c r="O2336" s="64"/>
      <c r="P2336" s="65"/>
      <c r="Q2336" s="64"/>
      <c r="R2336" s="65">
        <v>143910</v>
      </c>
      <c r="S2336" s="63">
        <v>270</v>
      </c>
      <c r="T2336" s="64" t="s">
        <v>7733</v>
      </c>
      <c r="U2336" s="64" t="s">
        <v>24</v>
      </c>
      <c r="V2336" s="64" t="s">
        <v>7809</v>
      </c>
    </row>
    <row r="2337" spans="1:22" s="66" customFormat="1" x14ac:dyDescent="0.2">
      <c r="A2337" s="1">
        <v>2330</v>
      </c>
      <c r="B2337" s="67" t="s">
        <v>7914</v>
      </c>
      <c r="C2337" s="64" t="s">
        <v>7915</v>
      </c>
      <c r="D2337" s="64" t="s">
        <v>1225</v>
      </c>
      <c r="E2337" s="64" t="s">
        <v>7916</v>
      </c>
      <c r="F2337" s="64"/>
      <c r="G2337" s="64" t="s">
        <v>169</v>
      </c>
      <c r="H2337" s="65">
        <v>48780</v>
      </c>
      <c r="I2337" s="64">
        <v>30</v>
      </c>
      <c r="J2337" s="65">
        <v>48780</v>
      </c>
      <c r="K2337" s="64">
        <v>30</v>
      </c>
      <c r="L2337" s="65"/>
      <c r="M2337" s="64"/>
      <c r="N2337" s="65"/>
      <c r="O2337" s="64"/>
      <c r="P2337" s="65"/>
      <c r="Q2337" s="64"/>
      <c r="R2337" s="65">
        <v>146340</v>
      </c>
      <c r="S2337" s="63">
        <v>90</v>
      </c>
      <c r="T2337" s="64" t="s">
        <v>7733</v>
      </c>
      <c r="U2337" s="64" t="s">
        <v>47</v>
      </c>
      <c r="V2337" s="64" t="s">
        <v>7917</v>
      </c>
    </row>
    <row r="2338" spans="1:22" s="66" customFormat="1" x14ac:dyDescent="0.2">
      <c r="A2338" s="1">
        <v>2331</v>
      </c>
      <c r="B2338" s="67" t="s">
        <v>1283</v>
      </c>
      <c r="C2338" s="64" t="s">
        <v>7777</v>
      </c>
      <c r="D2338" s="64" t="s">
        <v>7778</v>
      </c>
      <c r="E2338" s="64" t="s">
        <v>7918</v>
      </c>
      <c r="F2338" s="64"/>
      <c r="G2338" s="64" t="s">
        <v>169</v>
      </c>
      <c r="H2338" s="65">
        <v>49125</v>
      </c>
      <c r="I2338" s="64">
        <v>15</v>
      </c>
      <c r="J2338" s="65">
        <v>49125</v>
      </c>
      <c r="K2338" s="64">
        <v>15</v>
      </c>
      <c r="L2338" s="65"/>
      <c r="M2338" s="64"/>
      <c r="N2338" s="65"/>
      <c r="O2338" s="64"/>
      <c r="P2338" s="65"/>
      <c r="Q2338" s="64"/>
      <c r="R2338" s="65">
        <v>147375</v>
      </c>
      <c r="S2338" s="63">
        <v>45</v>
      </c>
      <c r="T2338" s="64" t="s">
        <v>7733</v>
      </c>
      <c r="U2338" s="64" t="s">
        <v>24</v>
      </c>
      <c r="V2338" s="64" t="s">
        <v>7780</v>
      </c>
    </row>
    <row r="2339" spans="1:22" s="66" customFormat="1" x14ac:dyDescent="0.2">
      <c r="A2339" s="1">
        <v>2332</v>
      </c>
      <c r="B2339" s="67" t="s">
        <v>7919</v>
      </c>
      <c r="C2339" s="64" t="s">
        <v>7920</v>
      </c>
      <c r="D2339" s="64" t="s">
        <v>7921</v>
      </c>
      <c r="E2339" s="64" t="s">
        <v>7922</v>
      </c>
      <c r="F2339" s="64"/>
      <c r="G2339" s="64" t="s">
        <v>17</v>
      </c>
      <c r="H2339" s="65">
        <v>49629.599999999999</v>
      </c>
      <c r="I2339" s="64">
        <v>22.6</v>
      </c>
      <c r="J2339" s="65">
        <v>49629.599999999999</v>
      </c>
      <c r="K2339" s="64">
        <v>22.6</v>
      </c>
      <c r="L2339" s="65"/>
      <c r="M2339" s="64"/>
      <c r="N2339" s="65"/>
      <c r="O2339" s="64"/>
      <c r="P2339" s="65"/>
      <c r="Q2339" s="64"/>
      <c r="R2339" s="65">
        <v>148888.79999999999</v>
      </c>
      <c r="S2339" s="63">
        <v>67.800000000000011</v>
      </c>
      <c r="T2339" s="64" t="s">
        <v>7733</v>
      </c>
      <c r="U2339" s="64" t="s">
        <v>47</v>
      </c>
      <c r="V2339" s="64" t="s">
        <v>7923</v>
      </c>
    </row>
    <row r="2340" spans="1:22" s="66" customFormat="1" x14ac:dyDescent="0.2">
      <c r="A2340" s="1">
        <v>2333</v>
      </c>
      <c r="B2340" s="67" t="s">
        <v>3505</v>
      </c>
      <c r="C2340" s="64" t="s">
        <v>7924</v>
      </c>
      <c r="D2340" s="64" t="s">
        <v>7925</v>
      </c>
      <c r="E2340" s="64" t="s">
        <v>7926</v>
      </c>
      <c r="F2340" s="64"/>
      <c r="G2340" s="64" t="s">
        <v>169</v>
      </c>
      <c r="H2340" s="65">
        <v>50000</v>
      </c>
      <c r="I2340" s="64">
        <v>20</v>
      </c>
      <c r="J2340" s="65">
        <v>50000</v>
      </c>
      <c r="K2340" s="64">
        <v>20</v>
      </c>
      <c r="L2340" s="65"/>
      <c r="M2340" s="64"/>
      <c r="N2340" s="65"/>
      <c r="O2340" s="64"/>
      <c r="P2340" s="65"/>
      <c r="Q2340" s="64"/>
      <c r="R2340" s="65">
        <v>150000</v>
      </c>
      <c r="S2340" s="63">
        <v>60</v>
      </c>
      <c r="T2340" s="64" t="s">
        <v>7733</v>
      </c>
      <c r="U2340" s="64" t="s">
        <v>24</v>
      </c>
      <c r="V2340" s="64" t="s">
        <v>7927</v>
      </c>
    </row>
    <row r="2341" spans="1:22" s="66" customFormat="1" x14ac:dyDescent="0.2">
      <c r="A2341" s="1">
        <v>2334</v>
      </c>
      <c r="B2341" s="67" t="s">
        <v>1283</v>
      </c>
      <c r="C2341" s="64" t="s">
        <v>7777</v>
      </c>
      <c r="D2341" s="64" t="s">
        <v>7778</v>
      </c>
      <c r="E2341" s="64" t="s">
        <v>7928</v>
      </c>
      <c r="F2341" s="64"/>
      <c r="G2341" s="64" t="s">
        <v>169</v>
      </c>
      <c r="H2341" s="65">
        <v>50033.25</v>
      </c>
      <c r="I2341" s="64">
        <v>25</v>
      </c>
      <c r="J2341" s="65">
        <v>50033.25</v>
      </c>
      <c r="K2341" s="64">
        <v>25</v>
      </c>
      <c r="L2341" s="65"/>
      <c r="M2341" s="64"/>
      <c r="N2341" s="65"/>
      <c r="O2341" s="64"/>
      <c r="P2341" s="65"/>
      <c r="Q2341" s="64"/>
      <c r="R2341" s="65">
        <v>150099.75</v>
      </c>
      <c r="S2341" s="63">
        <v>75</v>
      </c>
      <c r="T2341" s="64" t="s">
        <v>7733</v>
      </c>
      <c r="U2341" s="64" t="s">
        <v>24</v>
      </c>
      <c r="V2341" s="64" t="s">
        <v>7780</v>
      </c>
    </row>
    <row r="2342" spans="1:22" s="66" customFormat="1" x14ac:dyDescent="0.2">
      <c r="A2342" s="1">
        <v>2335</v>
      </c>
      <c r="B2342" s="67" t="s">
        <v>45</v>
      </c>
      <c r="C2342" s="64" t="s">
        <v>691</v>
      </c>
      <c r="D2342" s="64" t="s">
        <v>692</v>
      </c>
      <c r="E2342" s="64" t="s">
        <v>7929</v>
      </c>
      <c r="F2342" s="64"/>
      <c r="G2342" s="64" t="s">
        <v>169</v>
      </c>
      <c r="H2342" s="65">
        <v>50560</v>
      </c>
      <c r="I2342" s="64">
        <v>160</v>
      </c>
      <c r="J2342" s="65">
        <v>50560</v>
      </c>
      <c r="K2342" s="64">
        <v>160</v>
      </c>
      <c r="L2342" s="65"/>
      <c r="M2342" s="64"/>
      <c r="N2342" s="65"/>
      <c r="O2342" s="64"/>
      <c r="P2342" s="65"/>
      <c r="Q2342" s="64"/>
      <c r="R2342" s="65">
        <v>151680</v>
      </c>
      <c r="S2342" s="63">
        <v>480</v>
      </c>
      <c r="T2342" s="64" t="s">
        <v>7733</v>
      </c>
      <c r="U2342" s="64" t="s">
        <v>24</v>
      </c>
      <c r="V2342" s="64" t="s">
        <v>7907</v>
      </c>
    </row>
    <row r="2343" spans="1:22" s="66" customFormat="1" x14ac:dyDescent="0.2">
      <c r="A2343" s="1">
        <v>2336</v>
      </c>
      <c r="B2343" s="67" t="s">
        <v>6796</v>
      </c>
      <c r="C2343" s="64" t="s">
        <v>7930</v>
      </c>
      <c r="D2343" s="64" t="s">
        <v>7931</v>
      </c>
      <c r="E2343" s="64" t="s">
        <v>7932</v>
      </c>
      <c r="F2343" s="64"/>
      <c r="G2343" s="64" t="s">
        <v>169</v>
      </c>
      <c r="H2343" s="65">
        <v>50600</v>
      </c>
      <c r="I2343" s="64">
        <v>11</v>
      </c>
      <c r="J2343" s="65">
        <v>50600</v>
      </c>
      <c r="K2343" s="64">
        <v>11</v>
      </c>
      <c r="L2343" s="65"/>
      <c r="M2343" s="64"/>
      <c r="N2343" s="65"/>
      <c r="O2343" s="64"/>
      <c r="P2343" s="65"/>
      <c r="Q2343" s="64"/>
      <c r="R2343" s="65">
        <v>151800</v>
      </c>
      <c r="S2343" s="63">
        <v>33</v>
      </c>
      <c r="T2343" s="64" t="s">
        <v>7733</v>
      </c>
      <c r="U2343" s="64" t="s">
        <v>24</v>
      </c>
      <c r="V2343" s="64" t="s">
        <v>7933</v>
      </c>
    </row>
    <row r="2344" spans="1:22" s="66" customFormat="1" x14ac:dyDescent="0.2">
      <c r="A2344" s="1">
        <v>2337</v>
      </c>
      <c r="B2344" s="67" t="s">
        <v>59</v>
      </c>
      <c r="C2344" s="64" t="s">
        <v>7773</v>
      </c>
      <c r="D2344" s="64" t="s">
        <v>7774</v>
      </c>
      <c r="E2344" s="64" t="s">
        <v>7934</v>
      </c>
      <c r="F2344" s="64"/>
      <c r="G2344" s="64" t="s">
        <v>430</v>
      </c>
      <c r="H2344" s="65">
        <v>50944</v>
      </c>
      <c r="I2344" s="64">
        <v>4</v>
      </c>
      <c r="J2344" s="65">
        <v>50944</v>
      </c>
      <c r="K2344" s="64">
        <v>4</v>
      </c>
      <c r="L2344" s="65"/>
      <c r="M2344" s="64"/>
      <c r="N2344" s="65"/>
      <c r="O2344" s="64"/>
      <c r="P2344" s="65"/>
      <c r="Q2344" s="64"/>
      <c r="R2344" s="65">
        <v>152832</v>
      </c>
      <c r="S2344" s="63">
        <v>12</v>
      </c>
      <c r="T2344" s="64" t="s">
        <v>7733</v>
      </c>
      <c r="U2344" s="64" t="s">
        <v>7776</v>
      </c>
      <c r="V2344" s="64" t="s">
        <v>758</v>
      </c>
    </row>
    <row r="2345" spans="1:22" s="66" customFormat="1" x14ac:dyDescent="0.2">
      <c r="A2345" s="1">
        <v>2338</v>
      </c>
      <c r="B2345" s="67" t="s">
        <v>404</v>
      </c>
      <c r="C2345" s="64" t="s">
        <v>7886</v>
      </c>
      <c r="D2345" s="64" t="s">
        <v>7887</v>
      </c>
      <c r="E2345" s="64" t="s">
        <v>7935</v>
      </c>
      <c r="F2345" s="64"/>
      <c r="G2345" s="64" t="s">
        <v>169</v>
      </c>
      <c r="H2345" s="65">
        <v>51248.65</v>
      </c>
      <c r="I2345" s="64">
        <v>5</v>
      </c>
      <c r="J2345" s="65">
        <v>51248.65</v>
      </c>
      <c r="K2345" s="64">
        <v>5</v>
      </c>
      <c r="L2345" s="65"/>
      <c r="M2345" s="64"/>
      <c r="N2345" s="65"/>
      <c r="O2345" s="64"/>
      <c r="P2345" s="65"/>
      <c r="Q2345" s="64"/>
      <c r="R2345" s="65">
        <v>153745.95000000001</v>
      </c>
      <c r="S2345" s="63">
        <v>15</v>
      </c>
      <c r="T2345" s="64" t="s">
        <v>7733</v>
      </c>
      <c r="U2345" s="64" t="s">
        <v>24</v>
      </c>
      <c r="V2345" s="64" t="s">
        <v>7770</v>
      </c>
    </row>
    <row r="2346" spans="1:22" s="66" customFormat="1" x14ac:dyDescent="0.2">
      <c r="A2346" s="1">
        <v>2339</v>
      </c>
      <c r="B2346" s="67" t="s">
        <v>7936</v>
      </c>
      <c r="C2346" s="64" t="s">
        <v>7937</v>
      </c>
      <c r="D2346" s="64" t="s">
        <v>7938</v>
      </c>
      <c r="E2346" s="64" t="s">
        <v>7939</v>
      </c>
      <c r="F2346" s="64"/>
      <c r="G2346" s="64" t="s">
        <v>169</v>
      </c>
      <c r="H2346" s="65">
        <v>51468</v>
      </c>
      <c r="I2346" s="64">
        <v>600</v>
      </c>
      <c r="J2346" s="65">
        <v>51468</v>
      </c>
      <c r="K2346" s="64">
        <v>600</v>
      </c>
      <c r="L2346" s="65"/>
      <c r="M2346" s="64"/>
      <c r="N2346" s="65"/>
      <c r="O2346" s="64"/>
      <c r="P2346" s="65"/>
      <c r="Q2346" s="64"/>
      <c r="R2346" s="65">
        <v>154404</v>
      </c>
      <c r="S2346" s="63">
        <v>1800</v>
      </c>
      <c r="T2346" s="64" t="s">
        <v>7733</v>
      </c>
      <c r="U2346" s="64" t="s">
        <v>24</v>
      </c>
      <c r="V2346" s="64" t="s">
        <v>7940</v>
      </c>
    </row>
    <row r="2347" spans="1:22" s="66" customFormat="1" x14ac:dyDescent="0.2">
      <c r="A2347" s="1">
        <v>2340</v>
      </c>
      <c r="B2347" s="67" t="s">
        <v>7941</v>
      </c>
      <c r="C2347" s="64" t="s">
        <v>7942</v>
      </c>
      <c r="D2347" s="64" t="s">
        <v>7943</v>
      </c>
      <c r="E2347" s="64" t="s">
        <v>7944</v>
      </c>
      <c r="F2347" s="64"/>
      <c r="G2347" s="64" t="s">
        <v>169</v>
      </c>
      <c r="H2347" s="65">
        <v>54037.98</v>
      </c>
      <c r="I2347" s="64">
        <v>6</v>
      </c>
      <c r="J2347" s="65">
        <v>54037.98</v>
      </c>
      <c r="K2347" s="64">
        <v>6</v>
      </c>
      <c r="L2347" s="65"/>
      <c r="M2347" s="64"/>
      <c r="N2347" s="65"/>
      <c r="O2347" s="64"/>
      <c r="P2347" s="65"/>
      <c r="Q2347" s="64"/>
      <c r="R2347" s="65">
        <v>162113.94</v>
      </c>
      <c r="S2347" s="63">
        <v>18</v>
      </c>
      <c r="T2347" s="64" t="s">
        <v>7733</v>
      </c>
      <c r="U2347" s="64" t="s">
        <v>24</v>
      </c>
      <c r="V2347" s="64" t="s">
        <v>7945</v>
      </c>
    </row>
    <row r="2348" spans="1:22" s="66" customFormat="1" x14ac:dyDescent="0.2">
      <c r="A2348" s="1">
        <v>2341</v>
      </c>
      <c r="B2348" s="67" t="s">
        <v>7946</v>
      </c>
      <c r="C2348" s="64" t="s">
        <v>7947</v>
      </c>
      <c r="D2348" s="64" t="s">
        <v>7948</v>
      </c>
      <c r="E2348" s="64" t="s">
        <v>7949</v>
      </c>
      <c r="F2348" s="64"/>
      <c r="G2348" s="64" t="s">
        <v>169</v>
      </c>
      <c r="H2348" s="65">
        <v>55720</v>
      </c>
      <c r="I2348" s="64">
        <v>5</v>
      </c>
      <c r="J2348" s="65">
        <v>55720</v>
      </c>
      <c r="K2348" s="64">
        <v>5</v>
      </c>
      <c r="L2348" s="65"/>
      <c r="M2348" s="64"/>
      <c r="N2348" s="65"/>
      <c r="O2348" s="64"/>
      <c r="P2348" s="65"/>
      <c r="Q2348" s="64"/>
      <c r="R2348" s="65">
        <v>167160</v>
      </c>
      <c r="S2348" s="63">
        <v>15</v>
      </c>
      <c r="T2348" s="64" t="s">
        <v>7733</v>
      </c>
      <c r="U2348" s="64" t="s">
        <v>24</v>
      </c>
      <c r="V2348" s="64" t="s">
        <v>7799</v>
      </c>
    </row>
    <row r="2349" spans="1:22" s="66" customFormat="1" x14ac:dyDescent="0.2">
      <c r="A2349" s="1">
        <v>2342</v>
      </c>
      <c r="B2349" s="67" t="s">
        <v>90</v>
      </c>
      <c r="C2349" s="64" t="s">
        <v>7950</v>
      </c>
      <c r="D2349" s="64" t="s">
        <v>7951</v>
      </c>
      <c r="E2349" s="64" t="s">
        <v>7952</v>
      </c>
      <c r="F2349" s="64"/>
      <c r="G2349" s="64" t="s">
        <v>169</v>
      </c>
      <c r="H2349" s="65">
        <v>55900</v>
      </c>
      <c r="I2349" s="64">
        <v>1</v>
      </c>
      <c r="J2349" s="65">
        <v>55900</v>
      </c>
      <c r="K2349" s="64">
        <v>1</v>
      </c>
      <c r="L2349" s="65"/>
      <c r="M2349" s="64"/>
      <c r="N2349" s="65"/>
      <c r="O2349" s="64"/>
      <c r="P2349" s="65"/>
      <c r="Q2349" s="64"/>
      <c r="R2349" s="65">
        <v>167700</v>
      </c>
      <c r="S2349" s="63">
        <v>3</v>
      </c>
      <c r="T2349" s="64" t="s">
        <v>7733</v>
      </c>
      <c r="U2349" s="64" t="s">
        <v>24</v>
      </c>
      <c r="V2349" s="64" t="s">
        <v>7953</v>
      </c>
    </row>
    <row r="2350" spans="1:22" s="66" customFormat="1" x14ac:dyDescent="0.2">
      <c r="A2350" s="1">
        <v>2343</v>
      </c>
      <c r="B2350" s="67" t="s">
        <v>1423</v>
      </c>
      <c r="C2350" s="64" t="s">
        <v>7820</v>
      </c>
      <c r="D2350" s="64" t="s">
        <v>7821</v>
      </c>
      <c r="E2350" s="64" t="s">
        <v>7954</v>
      </c>
      <c r="F2350" s="64"/>
      <c r="G2350" s="64" t="s">
        <v>430</v>
      </c>
      <c r="H2350" s="65">
        <v>56062.5</v>
      </c>
      <c r="I2350" s="64">
        <v>15</v>
      </c>
      <c r="J2350" s="65">
        <v>56062.5</v>
      </c>
      <c r="K2350" s="64">
        <v>15</v>
      </c>
      <c r="L2350" s="65"/>
      <c r="M2350" s="64"/>
      <c r="N2350" s="65"/>
      <c r="O2350" s="64"/>
      <c r="P2350" s="65"/>
      <c r="Q2350" s="64"/>
      <c r="R2350" s="65">
        <v>168187.5</v>
      </c>
      <c r="S2350" s="63">
        <v>45</v>
      </c>
      <c r="T2350" s="64" t="s">
        <v>7733</v>
      </c>
      <c r="U2350" s="64" t="s">
        <v>24</v>
      </c>
      <c r="V2350" s="64" t="s">
        <v>7770</v>
      </c>
    </row>
    <row r="2351" spans="1:22" s="66" customFormat="1" x14ac:dyDescent="0.2">
      <c r="A2351" s="1">
        <v>2344</v>
      </c>
      <c r="B2351" s="67" t="s">
        <v>50</v>
      </c>
      <c r="C2351" s="64" t="s">
        <v>7449</v>
      </c>
      <c r="D2351" s="64" t="s">
        <v>381</v>
      </c>
      <c r="E2351" s="64" t="s">
        <v>7955</v>
      </c>
      <c r="F2351" s="64"/>
      <c r="G2351" s="64" t="s">
        <v>169</v>
      </c>
      <c r="H2351" s="65">
        <v>58281.25</v>
      </c>
      <c r="I2351" s="64">
        <v>25</v>
      </c>
      <c r="J2351" s="65">
        <v>58281.25</v>
      </c>
      <c r="K2351" s="64">
        <v>25</v>
      </c>
      <c r="L2351" s="65"/>
      <c r="M2351" s="64"/>
      <c r="N2351" s="65"/>
      <c r="O2351" s="64"/>
      <c r="P2351" s="65"/>
      <c r="Q2351" s="64"/>
      <c r="R2351" s="65">
        <v>174843.75</v>
      </c>
      <c r="S2351" s="63">
        <v>75</v>
      </c>
      <c r="T2351" s="64" t="s">
        <v>7733</v>
      </c>
      <c r="U2351" s="64" t="s">
        <v>24</v>
      </c>
      <c r="V2351" s="64" t="s">
        <v>7788</v>
      </c>
    </row>
    <row r="2352" spans="1:22" s="66" customFormat="1" x14ac:dyDescent="0.2">
      <c r="A2352" s="1">
        <v>2345</v>
      </c>
      <c r="B2352" s="67" t="s">
        <v>74</v>
      </c>
      <c r="C2352" s="64" t="s">
        <v>7956</v>
      </c>
      <c r="D2352" s="64" t="s">
        <v>7957</v>
      </c>
      <c r="E2352" s="64" t="s">
        <v>7958</v>
      </c>
      <c r="F2352" s="64"/>
      <c r="G2352" s="64" t="s">
        <v>169</v>
      </c>
      <c r="H2352" s="65">
        <v>58800</v>
      </c>
      <c r="I2352" s="64">
        <v>2</v>
      </c>
      <c r="J2352" s="65">
        <v>58800</v>
      </c>
      <c r="K2352" s="64">
        <v>2</v>
      </c>
      <c r="L2352" s="65"/>
      <c r="M2352" s="64"/>
      <c r="N2352" s="65"/>
      <c r="O2352" s="64"/>
      <c r="P2352" s="65"/>
      <c r="Q2352" s="64"/>
      <c r="R2352" s="65">
        <v>176400</v>
      </c>
      <c r="S2352" s="63">
        <v>6</v>
      </c>
      <c r="T2352" s="64" t="s">
        <v>7733</v>
      </c>
      <c r="U2352" s="64" t="s">
        <v>24</v>
      </c>
      <c r="V2352" s="64" t="s">
        <v>7799</v>
      </c>
    </row>
    <row r="2353" spans="1:22" s="66" customFormat="1" x14ac:dyDescent="0.2">
      <c r="A2353" s="1">
        <v>2346</v>
      </c>
      <c r="B2353" s="67" t="s">
        <v>402</v>
      </c>
      <c r="C2353" s="64" t="s">
        <v>250</v>
      </c>
      <c r="D2353" s="64" t="s">
        <v>1544</v>
      </c>
      <c r="E2353" s="64" t="s">
        <v>7959</v>
      </c>
      <c r="F2353" s="64"/>
      <c r="G2353" s="64" t="s">
        <v>169</v>
      </c>
      <c r="H2353" s="65">
        <v>59160</v>
      </c>
      <c r="I2353" s="64">
        <v>60</v>
      </c>
      <c r="J2353" s="65">
        <v>59160</v>
      </c>
      <c r="K2353" s="64">
        <v>60</v>
      </c>
      <c r="L2353" s="65"/>
      <c r="M2353" s="64"/>
      <c r="N2353" s="65"/>
      <c r="O2353" s="64"/>
      <c r="P2353" s="65"/>
      <c r="Q2353" s="64"/>
      <c r="R2353" s="65">
        <v>177480</v>
      </c>
      <c r="S2353" s="63">
        <v>180</v>
      </c>
      <c r="T2353" s="64" t="s">
        <v>7733</v>
      </c>
      <c r="U2353" s="64" t="s">
        <v>24</v>
      </c>
      <c r="V2353" s="64" t="s">
        <v>7809</v>
      </c>
    </row>
    <row r="2354" spans="1:22" s="66" customFormat="1" x14ac:dyDescent="0.2">
      <c r="A2354" s="1">
        <v>2347</v>
      </c>
      <c r="B2354" s="67" t="s">
        <v>45</v>
      </c>
      <c r="C2354" s="64" t="s">
        <v>7904</v>
      </c>
      <c r="D2354" s="64" t="s">
        <v>7905</v>
      </c>
      <c r="E2354" s="64" t="s">
        <v>7960</v>
      </c>
      <c r="F2354" s="64"/>
      <c r="G2354" s="64" t="s">
        <v>169</v>
      </c>
      <c r="H2354" s="65">
        <v>59428.800000000003</v>
      </c>
      <c r="I2354" s="64">
        <v>120</v>
      </c>
      <c r="J2354" s="65">
        <v>59428.800000000003</v>
      </c>
      <c r="K2354" s="64">
        <v>120</v>
      </c>
      <c r="L2354" s="65"/>
      <c r="M2354" s="64"/>
      <c r="N2354" s="65"/>
      <c r="O2354" s="64"/>
      <c r="P2354" s="65"/>
      <c r="Q2354" s="64"/>
      <c r="R2354" s="65">
        <v>178286.40000000002</v>
      </c>
      <c r="S2354" s="63">
        <v>360</v>
      </c>
      <c r="T2354" s="64" t="s">
        <v>7733</v>
      </c>
      <c r="U2354" s="64" t="s">
        <v>24</v>
      </c>
      <c r="V2354" s="64" t="s">
        <v>7907</v>
      </c>
    </row>
    <row r="2355" spans="1:22" s="66" customFormat="1" x14ac:dyDescent="0.2">
      <c r="A2355" s="1">
        <v>2348</v>
      </c>
      <c r="B2355" s="67" t="s">
        <v>1559</v>
      </c>
      <c r="C2355" s="64" t="s">
        <v>7961</v>
      </c>
      <c r="D2355" s="64" t="s">
        <v>7962</v>
      </c>
      <c r="E2355" s="64" t="s">
        <v>7963</v>
      </c>
      <c r="F2355" s="64"/>
      <c r="G2355" s="64" t="s">
        <v>430</v>
      </c>
      <c r="H2355" s="65">
        <v>59700</v>
      </c>
      <c r="I2355" s="64">
        <v>5</v>
      </c>
      <c r="J2355" s="65">
        <v>59700</v>
      </c>
      <c r="K2355" s="64">
        <v>5</v>
      </c>
      <c r="L2355" s="65"/>
      <c r="M2355" s="64"/>
      <c r="N2355" s="65"/>
      <c r="O2355" s="64"/>
      <c r="P2355" s="65"/>
      <c r="Q2355" s="64"/>
      <c r="R2355" s="65">
        <v>179100</v>
      </c>
      <c r="S2355" s="63">
        <v>15</v>
      </c>
      <c r="T2355" s="64" t="s">
        <v>7733</v>
      </c>
      <c r="U2355" s="64" t="s">
        <v>19</v>
      </c>
      <c r="V2355" s="64" t="s">
        <v>1228</v>
      </c>
    </row>
    <row r="2356" spans="1:22" s="66" customFormat="1" x14ac:dyDescent="0.2">
      <c r="A2356" s="1">
        <v>2349</v>
      </c>
      <c r="B2356" s="67" t="s">
        <v>7889</v>
      </c>
      <c r="C2356" s="64" t="s">
        <v>7890</v>
      </c>
      <c r="D2356" s="64" t="s">
        <v>7891</v>
      </c>
      <c r="E2356" s="64" t="s">
        <v>7964</v>
      </c>
      <c r="F2356" s="64"/>
      <c r="G2356" s="64" t="s">
        <v>169</v>
      </c>
      <c r="H2356" s="65">
        <v>60000</v>
      </c>
      <c r="I2356" s="64">
        <v>5000</v>
      </c>
      <c r="J2356" s="65">
        <v>60000</v>
      </c>
      <c r="K2356" s="64">
        <v>5000</v>
      </c>
      <c r="L2356" s="65"/>
      <c r="M2356" s="64"/>
      <c r="N2356" s="65"/>
      <c r="O2356" s="64"/>
      <c r="P2356" s="65"/>
      <c r="Q2356" s="64"/>
      <c r="R2356" s="65">
        <v>180000</v>
      </c>
      <c r="S2356" s="63">
        <v>15000</v>
      </c>
      <c r="T2356" s="64" t="s">
        <v>7733</v>
      </c>
      <c r="U2356" s="64" t="s">
        <v>24</v>
      </c>
      <c r="V2356" s="64" t="s">
        <v>7770</v>
      </c>
    </row>
    <row r="2357" spans="1:22" s="66" customFormat="1" x14ac:dyDescent="0.2">
      <c r="A2357" s="1">
        <v>2350</v>
      </c>
      <c r="B2357" s="67" t="s">
        <v>7965</v>
      </c>
      <c r="C2357" s="64" t="s">
        <v>7966</v>
      </c>
      <c r="D2357" s="64" t="s">
        <v>7118</v>
      </c>
      <c r="E2357" s="64" t="s">
        <v>7967</v>
      </c>
      <c r="F2357" s="64"/>
      <c r="G2357" s="64" t="s">
        <v>169</v>
      </c>
      <c r="H2357" s="65">
        <v>60382.66</v>
      </c>
      <c r="I2357" s="64">
        <v>2</v>
      </c>
      <c r="J2357" s="65">
        <v>60382.66</v>
      </c>
      <c r="K2357" s="64">
        <v>2</v>
      </c>
      <c r="L2357" s="65"/>
      <c r="M2357" s="64"/>
      <c r="N2357" s="65"/>
      <c r="O2357" s="64"/>
      <c r="P2357" s="65"/>
      <c r="Q2357" s="64"/>
      <c r="R2357" s="65">
        <v>181147.98</v>
      </c>
      <c r="S2357" s="63">
        <v>6</v>
      </c>
      <c r="T2357" s="64" t="s">
        <v>7733</v>
      </c>
      <c r="U2357" s="64" t="s">
        <v>24</v>
      </c>
      <c r="V2357" s="64" t="s">
        <v>7968</v>
      </c>
    </row>
    <row r="2358" spans="1:22" s="66" customFormat="1" x14ac:dyDescent="0.2">
      <c r="A2358" s="1">
        <v>2351</v>
      </c>
      <c r="B2358" s="67" t="s">
        <v>7969</v>
      </c>
      <c r="C2358" s="64" t="s">
        <v>7970</v>
      </c>
      <c r="D2358" s="64" t="s">
        <v>7971</v>
      </c>
      <c r="E2358" s="64" t="s">
        <v>7972</v>
      </c>
      <c r="F2358" s="64"/>
      <c r="G2358" s="64" t="s">
        <v>169</v>
      </c>
      <c r="H2358" s="65">
        <v>60800</v>
      </c>
      <c r="I2358" s="64">
        <v>100</v>
      </c>
      <c r="J2358" s="65">
        <v>60800</v>
      </c>
      <c r="K2358" s="64">
        <v>100</v>
      </c>
      <c r="L2358" s="65"/>
      <c r="M2358" s="64"/>
      <c r="N2358" s="65"/>
      <c r="O2358" s="64"/>
      <c r="P2358" s="65"/>
      <c r="Q2358" s="64"/>
      <c r="R2358" s="65">
        <v>182400</v>
      </c>
      <c r="S2358" s="63">
        <v>300</v>
      </c>
      <c r="T2358" s="64" t="s">
        <v>7733</v>
      </c>
      <c r="U2358" s="64" t="s">
        <v>7973</v>
      </c>
      <c r="V2358" s="64" t="s">
        <v>7974</v>
      </c>
    </row>
    <row r="2359" spans="1:22" s="66" customFormat="1" x14ac:dyDescent="0.2">
      <c r="A2359" s="1">
        <v>2352</v>
      </c>
      <c r="B2359" s="67" t="s">
        <v>1559</v>
      </c>
      <c r="C2359" s="64" t="s">
        <v>1560</v>
      </c>
      <c r="D2359" s="64" t="s">
        <v>1561</v>
      </c>
      <c r="E2359" s="64" t="s">
        <v>7975</v>
      </c>
      <c r="F2359" s="64"/>
      <c r="G2359" s="64" t="s">
        <v>29</v>
      </c>
      <c r="H2359" s="65">
        <v>60951.65</v>
      </c>
      <c r="I2359" s="64">
        <v>5</v>
      </c>
      <c r="J2359" s="65">
        <v>60951.65</v>
      </c>
      <c r="K2359" s="64">
        <v>5</v>
      </c>
      <c r="L2359" s="65"/>
      <c r="M2359" s="64"/>
      <c r="N2359" s="65"/>
      <c r="O2359" s="64"/>
      <c r="P2359" s="65"/>
      <c r="Q2359" s="64"/>
      <c r="R2359" s="65">
        <v>182854.95</v>
      </c>
      <c r="S2359" s="63">
        <v>15</v>
      </c>
      <c r="T2359" s="64" t="s">
        <v>7733</v>
      </c>
      <c r="U2359" s="64" t="s">
        <v>24</v>
      </c>
      <c r="V2359" s="64" t="s">
        <v>7799</v>
      </c>
    </row>
    <row r="2360" spans="1:22" s="66" customFormat="1" x14ac:dyDescent="0.2">
      <c r="A2360" s="1">
        <v>2353</v>
      </c>
      <c r="B2360" s="67" t="s">
        <v>1423</v>
      </c>
      <c r="C2360" s="64" t="s">
        <v>7820</v>
      </c>
      <c r="D2360" s="64" t="s">
        <v>7821</v>
      </c>
      <c r="E2360" s="64" t="s">
        <v>7976</v>
      </c>
      <c r="F2360" s="64"/>
      <c r="G2360" s="64" t="s">
        <v>430</v>
      </c>
      <c r="H2360" s="65">
        <v>61224.68</v>
      </c>
      <c r="I2360" s="64">
        <v>22</v>
      </c>
      <c r="J2360" s="65">
        <v>61224.68</v>
      </c>
      <c r="K2360" s="64">
        <v>22</v>
      </c>
      <c r="L2360" s="65"/>
      <c r="M2360" s="64"/>
      <c r="N2360" s="65"/>
      <c r="O2360" s="64"/>
      <c r="P2360" s="65"/>
      <c r="Q2360" s="64"/>
      <c r="R2360" s="65">
        <v>183674.04</v>
      </c>
      <c r="S2360" s="63">
        <v>66</v>
      </c>
      <c r="T2360" s="64" t="s">
        <v>7733</v>
      </c>
      <c r="U2360" s="64" t="s">
        <v>24</v>
      </c>
      <c r="V2360" s="64" t="s">
        <v>7770</v>
      </c>
    </row>
    <row r="2361" spans="1:22" s="66" customFormat="1" x14ac:dyDescent="0.2">
      <c r="A2361" s="1">
        <v>2354</v>
      </c>
      <c r="B2361" s="67" t="s">
        <v>5168</v>
      </c>
      <c r="C2361" s="64" t="s">
        <v>7977</v>
      </c>
      <c r="D2361" s="64" t="s">
        <v>7978</v>
      </c>
      <c r="E2361" s="64" t="s">
        <v>7979</v>
      </c>
      <c r="F2361" s="64"/>
      <c r="G2361" s="64" t="s">
        <v>2931</v>
      </c>
      <c r="H2361" s="65">
        <v>61600</v>
      </c>
      <c r="I2361" s="64">
        <v>20</v>
      </c>
      <c r="J2361" s="65">
        <v>61600</v>
      </c>
      <c r="K2361" s="64">
        <v>20</v>
      </c>
      <c r="L2361" s="65"/>
      <c r="M2361" s="64"/>
      <c r="N2361" s="65"/>
      <c r="O2361" s="64"/>
      <c r="P2361" s="65"/>
      <c r="Q2361" s="64"/>
      <c r="R2361" s="65">
        <v>184800</v>
      </c>
      <c r="S2361" s="63">
        <v>60</v>
      </c>
      <c r="T2361" s="64" t="s">
        <v>7733</v>
      </c>
      <c r="U2361" s="64" t="s">
        <v>24</v>
      </c>
      <c r="V2361" s="64" t="s">
        <v>7980</v>
      </c>
    </row>
    <row r="2362" spans="1:22" s="66" customFormat="1" x14ac:dyDescent="0.2">
      <c r="A2362" s="1">
        <v>2355</v>
      </c>
      <c r="B2362" s="67" t="s">
        <v>5168</v>
      </c>
      <c r="C2362" s="64" t="s">
        <v>7977</v>
      </c>
      <c r="D2362" s="64" t="s">
        <v>7978</v>
      </c>
      <c r="E2362" s="64" t="s">
        <v>7981</v>
      </c>
      <c r="F2362" s="64"/>
      <c r="G2362" s="64" t="s">
        <v>2931</v>
      </c>
      <c r="H2362" s="65">
        <v>61600</v>
      </c>
      <c r="I2362" s="64">
        <v>20</v>
      </c>
      <c r="J2362" s="65">
        <v>61600</v>
      </c>
      <c r="K2362" s="64">
        <v>20</v>
      </c>
      <c r="L2362" s="65"/>
      <c r="M2362" s="64"/>
      <c r="N2362" s="65"/>
      <c r="O2362" s="64"/>
      <c r="P2362" s="65"/>
      <c r="Q2362" s="64"/>
      <c r="R2362" s="65">
        <v>184800</v>
      </c>
      <c r="S2362" s="63">
        <v>60</v>
      </c>
      <c r="T2362" s="64" t="s">
        <v>7733</v>
      </c>
      <c r="U2362" s="64" t="s">
        <v>24</v>
      </c>
      <c r="V2362" s="64" t="s">
        <v>7980</v>
      </c>
    </row>
    <row r="2363" spans="1:22" s="66" customFormat="1" x14ac:dyDescent="0.2">
      <c r="A2363" s="1">
        <v>2356</v>
      </c>
      <c r="B2363" s="67" t="s">
        <v>5168</v>
      </c>
      <c r="C2363" s="64" t="s">
        <v>7977</v>
      </c>
      <c r="D2363" s="64" t="s">
        <v>7978</v>
      </c>
      <c r="E2363" s="64" t="s">
        <v>7982</v>
      </c>
      <c r="F2363" s="64"/>
      <c r="G2363" s="64" t="s">
        <v>2931</v>
      </c>
      <c r="H2363" s="65">
        <v>61600</v>
      </c>
      <c r="I2363" s="64">
        <v>20</v>
      </c>
      <c r="J2363" s="65">
        <v>61600</v>
      </c>
      <c r="K2363" s="64">
        <v>20</v>
      </c>
      <c r="L2363" s="65"/>
      <c r="M2363" s="64"/>
      <c r="N2363" s="65"/>
      <c r="O2363" s="64"/>
      <c r="P2363" s="65"/>
      <c r="Q2363" s="64"/>
      <c r="R2363" s="65">
        <v>184800</v>
      </c>
      <c r="S2363" s="63">
        <v>60</v>
      </c>
      <c r="T2363" s="64" t="s">
        <v>7733</v>
      </c>
      <c r="U2363" s="64" t="s">
        <v>24</v>
      </c>
      <c r="V2363" s="64" t="s">
        <v>7980</v>
      </c>
    </row>
    <row r="2364" spans="1:22" s="66" customFormat="1" x14ac:dyDescent="0.2">
      <c r="A2364" s="1">
        <v>2357</v>
      </c>
      <c r="B2364" s="67" t="s">
        <v>402</v>
      </c>
      <c r="C2364" s="64" t="s">
        <v>250</v>
      </c>
      <c r="D2364" s="64" t="s">
        <v>1544</v>
      </c>
      <c r="E2364" s="64" t="s">
        <v>7983</v>
      </c>
      <c r="F2364" s="64"/>
      <c r="G2364" s="64" t="s">
        <v>169</v>
      </c>
      <c r="H2364" s="65">
        <v>63840</v>
      </c>
      <c r="I2364" s="64">
        <v>240</v>
      </c>
      <c r="J2364" s="65">
        <v>63840</v>
      </c>
      <c r="K2364" s="64">
        <v>240</v>
      </c>
      <c r="L2364" s="65"/>
      <c r="M2364" s="64"/>
      <c r="N2364" s="65"/>
      <c r="O2364" s="64"/>
      <c r="P2364" s="65"/>
      <c r="Q2364" s="64"/>
      <c r="R2364" s="65">
        <v>191520</v>
      </c>
      <c r="S2364" s="63">
        <v>720</v>
      </c>
      <c r="T2364" s="64" t="s">
        <v>7733</v>
      </c>
      <c r="U2364" s="64" t="s">
        <v>24</v>
      </c>
      <c r="V2364" s="64" t="s">
        <v>7809</v>
      </c>
    </row>
    <row r="2365" spans="1:22" s="66" customFormat="1" x14ac:dyDescent="0.2">
      <c r="A2365" s="1">
        <v>2358</v>
      </c>
      <c r="B2365" s="67" t="s">
        <v>402</v>
      </c>
      <c r="C2365" s="64" t="s">
        <v>250</v>
      </c>
      <c r="D2365" s="64" t="s">
        <v>1544</v>
      </c>
      <c r="E2365" s="64" t="s">
        <v>7984</v>
      </c>
      <c r="F2365" s="64"/>
      <c r="G2365" s="64" t="s">
        <v>169</v>
      </c>
      <c r="H2365" s="65">
        <v>64320</v>
      </c>
      <c r="I2365" s="64">
        <v>160</v>
      </c>
      <c r="J2365" s="65">
        <v>64320</v>
      </c>
      <c r="K2365" s="64">
        <v>160</v>
      </c>
      <c r="L2365" s="65"/>
      <c r="M2365" s="64"/>
      <c r="N2365" s="65"/>
      <c r="O2365" s="64"/>
      <c r="P2365" s="65"/>
      <c r="Q2365" s="64"/>
      <c r="R2365" s="65">
        <v>192960</v>
      </c>
      <c r="S2365" s="63">
        <v>480</v>
      </c>
      <c r="T2365" s="64" t="s">
        <v>7733</v>
      </c>
      <c r="U2365" s="64" t="s">
        <v>24</v>
      </c>
      <c r="V2365" s="64" t="s">
        <v>7809</v>
      </c>
    </row>
    <row r="2366" spans="1:22" s="66" customFormat="1" x14ac:dyDescent="0.2">
      <c r="A2366" s="1">
        <v>2359</v>
      </c>
      <c r="B2366" s="67" t="s">
        <v>112</v>
      </c>
      <c r="C2366" s="64" t="s">
        <v>7796</v>
      </c>
      <c r="D2366" s="64" t="s">
        <v>7797</v>
      </c>
      <c r="E2366" s="64" t="s">
        <v>7985</v>
      </c>
      <c r="F2366" s="64"/>
      <c r="G2366" s="64" t="s">
        <v>169</v>
      </c>
      <c r="H2366" s="65">
        <v>64590</v>
      </c>
      <c r="I2366" s="64">
        <v>10</v>
      </c>
      <c r="J2366" s="65">
        <v>64590</v>
      </c>
      <c r="K2366" s="64">
        <v>10</v>
      </c>
      <c r="L2366" s="65"/>
      <c r="M2366" s="64"/>
      <c r="N2366" s="65"/>
      <c r="O2366" s="64"/>
      <c r="P2366" s="65"/>
      <c r="Q2366" s="64"/>
      <c r="R2366" s="65">
        <v>193770</v>
      </c>
      <c r="S2366" s="63">
        <v>30</v>
      </c>
      <c r="T2366" s="64" t="s">
        <v>7733</v>
      </c>
      <c r="U2366" s="64" t="s">
        <v>24</v>
      </c>
      <c r="V2366" s="64" t="s">
        <v>7799</v>
      </c>
    </row>
    <row r="2367" spans="1:22" s="66" customFormat="1" x14ac:dyDescent="0.2">
      <c r="A2367" s="1">
        <v>2360</v>
      </c>
      <c r="B2367" s="67" t="s">
        <v>1283</v>
      </c>
      <c r="C2367" s="64" t="s">
        <v>7986</v>
      </c>
      <c r="D2367" s="64" t="s">
        <v>7987</v>
      </c>
      <c r="E2367" s="64" t="s">
        <v>7988</v>
      </c>
      <c r="F2367" s="64"/>
      <c r="G2367" s="64" t="s">
        <v>169</v>
      </c>
      <c r="H2367" s="65">
        <v>64818</v>
      </c>
      <c r="I2367" s="64">
        <v>6</v>
      </c>
      <c r="J2367" s="65">
        <v>64818</v>
      </c>
      <c r="K2367" s="64">
        <v>6</v>
      </c>
      <c r="L2367" s="65"/>
      <c r="M2367" s="64"/>
      <c r="N2367" s="65"/>
      <c r="O2367" s="64"/>
      <c r="P2367" s="65"/>
      <c r="Q2367" s="64"/>
      <c r="R2367" s="65">
        <v>194454</v>
      </c>
      <c r="S2367" s="63">
        <v>18</v>
      </c>
      <c r="T2367" s="64" t="s">
        <v>7733</v>
      </c>
      <c r="U2367" s="64" t="s">
        <v>24</v>
      </c>
      <c r="V2367" s="64" t="s">
        <v>7780</v>
      </c>
    </row>
    <row r="2368" spans="1:22" s="66" customFormat="1" x14ac:dyDescent="0.2">
      <c r="A2368" s="1">
        <v>2361</v>
      </c>
      <c r="B2368" s="67" t="s">
        <v>120</v>
      </c>
      <c r="C2368" s="64" t="s">
        <v>7989</v>
      </c>
      <c r="D2368" s="64" t="s">
        <v>7990</v>
      </c>
      <c r="E2368" s="64" t="s">
        <v>7991</v>
      </c>
      <c r="F2368" s="64"/>
      <c r="G2368" s="64" t="s">
        <v>17</v>
      </c>
      <c r="H2368" s="65">
        <v>65000</v>
      </c>
      <c r="I2368" s="64">
        <v>20</v>
      </c>
      <c r="J2368" s="65">
        <v>65000</v>
      </c>
      <c r="K2368" s="64">
        <v>20</v>
      </c>
      <c r="L2368" s="65"/>
      <c r="M2368" s="64"/>
      <c r="N2368" s="65"/>
      <c r="O2368" s="64"/>
      <c r="P2368" s="65"/>
      <c r="Q2368" s="64"/>
      <c r="R2368" s="65">
        <v>195000</v>
      </c>
      <c r="S2368" s="63">
        <v>60</v>
      </c>
      <c r="T2368" s="64" t="s">
        <v>7733</v>
      </c>
      <c r="U2368" s="64" t="s">
        <v>24</v>
      </c>
      <c r="V2368" s="64" t="s">
        <v>7799</v>
      </c>
    </row>
    <row r="2369" spans="1:22" s="66" customFormat="1" x14ac:dyDescent="0.2">
      <c r="A2369" s="1">
        <v>2362</v>
      </c>
      <c r="B2369" s="67" t="s">
        <v>7992</v>
      </c>
      <c r="C2369" s="64" t="s">
        <v>7993</v>
      </c>
      <c r="D2369" s="64" t="s">
        <v>7994</v>
      </c>
      <c r="E2369" s="64" t="s">
        <v>7995</v>
      </c>
      <c r="F2369" s="64"/>
      <c r="G2369" s="64" t="s">
        <v>169</v>
      </c>
      <c r="H2369" s="65">
        <v>65550</v>
      </c>
      <c r="I2369" s="64">
        <v>120</v>
      </c>
      <c r="J2369" s="65">
        <v>65550</v>
      </c>
      <c r="K2369" s="64">
        <v>120</v>
      </c>
      <c r="L2369" s="65"/>
      <c r="M2369" s="64"/>
      <c r="N2369" s="65"/>
      <c r="O2369" s="64"/>
      <c r="P2369" s="65"/>
      <c r="Q2369" s="64"/>
      <c r="R2369" s="65">
        <v>196650</v>
      </c>
      <c r="S2369" s="63">
        <v>360</v>
      </c>
      <c r="T2369" s="64" t="s">
        <v>7733</v>
      </c>
      <c r="U2369" s="64" t="s">
        <v>24</v>
      </c>
      <c r="V2369" s="64" t="s">
        <v>7996</v>
      </c>
    </row>
    <row r="2370" spans="1:22" s="66" customFormat="1" x14ac:dyDescent="0.2">
      <c r="A2370" s="1">
        <v>2363</v>
      </c>
      <c r="B2370" s="67" t="s">
        <v>1283</v>
      </c>
      <c r="C2370" s="64" t="s">
        <v>7777</v>
      </c>
      <c r="D2370" s="64" t="s">
        <v>7778</v>
      </c>
      <c r="E2370" s="64" t="s">
        <v>7997</v>
      </c>
      <c r="F2370" s="64"/>
      <c r="G2370" s="64" t="s">
        <v>169</v>
      </c>
      <c r="H2370" s="65">
        <v>66318</v>
      </c>
      <c r="I2370" s="64">
        <v>30</v>
      </c>
      <c r="J2370" s="65">
        <v>66318</v>
      </c>
      <c r="K2370" s="64">
        <v>30</v>
      </c>
      <c r="L2370" s="65"/>
      <c r="M2370" s="64"/>
      <c r="N2370" s="65"/>
      <c r="O2370" s="64"/>
      <c r="P2370" s="65"/>
      <c r="Q2370" s="64"/>
      <c r="R2370" s="65">
        <v>198954</v>
      </c>
      <c r="S2370" s="63">
        <v>90</v>
      </c>
      <c r="T2370" s="64" t="s">
        <v>7733</v>
      </c>
      <c r="U2370" s="64" t="s">
        <v>24</v>
      </c>
      <c r="V2370" s="64" t="s">
        <v>7780</v>
      </c>
    </row>
    <row r="2371" spans="1:22" s="66" customFormat="1" x14ac:dyDescent="0.2">
      <c r="A2371" s="1">
        <v>2364</v>
      </c>
      <c r="B2371" s="67" t="s">
        <v>1283</v>
      </c>
      <c r="C2371" s="64" t="s">
        <v>7777</v>
      </c>
      <c r="D2371" s="64" t="s">
        <v>7778</v>
      </c>
      <c r="E2371" s="64" t="s">
        <v>7998</v>
      </c>
      <c r="F2371" s="64"/>
      <c r="G2371" s="64" t="s">
        <v>169</v>
      </c>
      <c r="H2371" s="65">
        <v>66456</v>
      </c>
      <c r="I2371" s="64">
        <v>15</v>
      </c>
      <c r="J2371" s="65">
        <v>66456</v>
      </c>
      <c r="K2371" s="64">
        <v>15</v>
      </c>
      <c r="L2371" s="65"/>
      <c r="M2371" s="64"/>
      <c r="N2371" s="65"/>
      <c r="O2371" s="64"/>
      <c r="P2371" s="65"/>
      <c r="Q2371" s="64"/>
      <c r="R2371" s="65">
        <v>199368</v>
      </c>
      <c r="S2371" s="63">
        <v>45</v>
      </c>
      <c r="T2371" s="64" t="s">
        <v>7733</v>
      </c>
      <c r="U2371" s="64" t="s">
        <v>24</v>
      </c>
      <c r="V2371" s="64" t="s">
        <v>7780</v>
      </c>
    </row>
    <row r="2372" spans="1:22" s="66" customFormat="1" x14ac:dyDescent="0.2">
      <c r="A2372" s="1">
        <v>2365</v>
      </c>
      <c r="B2372" s="67" t="s">
        <v>1559</v>
      </c>
      <c r="C2372" s="64" t="s">
        <v>1560</v>
      </c>
      <c r="D2372" s="64" t="s">
        <v>1561</v>
      </c>
      <c r="E2372" s="64" t="s">
        <v>7999</v>
      </c>
      <c r="F2372" s="64"/>
      <c r="G2372" s="64" t="s">
        <v>29</v>
      </c>
      <c r="H2372" s="65">
        <v>68230</v>
      </c>
      <c r="I2372" s="64">
        <v>5</v>
      </c>
      <c r="J2372" s="65">
        <v>68230</v>
      </c>
      <c r="K2372" s="64">
        <v>5</v>
      </c>
      <c r="L2372" s="65"/>
      <c r="M2372" s="64"/>
      <c r="N2372" s="65"/>
      <c r="O2372" s="64"/>
      <c r="P2372" s="65"/>
      <c r="Q2372" s="64"/>
      <c r="R2372" s="65">
        <v>204690</v>
      </c>
      <c r="S2372" s="63">
        <v>15</v>
      </c>
      <c r="T2372" s="64" t="s">
        <v>7733</v>
      </c>
      <c r="U2372" s="64" t="s">
        <v>24</v>
      </c>
      <c r="V2372" s="64" t="s">
        <v>7799</v>
      </c>
    </row>
    <row r="2373" spans="1:22" s="66" customFormat="1" x14ac:dyDescent="0.2">
      <c r="A2373" s="1">
        <v>2366</v>
      </c>
      <c r="B2373" s="67" t="s">
        <v>45</v>
      </c>
      <c r="C2373" s="64" t="s">
        <v>691</v>
      </c>
      <c r="D2373" s="64" t="s">
        <v>692</v>
      </c>
      <c r="E2373" s="64" t="s">
        <v>8000</v>
      </c>
      <c r="F2373" s="64"/>
      <c r="G2373" s="64" t="s">
        <v>169</v>
      </c>
      <c r="H2373" s="65">
        <v>69234</v>
      </c>
      <c r="I2373" s="64">
        <v>150</v>
      </c>
      <c r="J2373" s="65">
        <v>69234</v>
      </c>
      <c r="K2373" s="64">
        <v>150</v>
      </c>
      <c r="L2373" s="65"/>
      <c r="M2373" s="64"/>
      <c r="N2373" s="65"/>
      <c r="O2373" s="64"/>
      <c r="P2373" s="65"/>
      <c r="Q2373" s="64"/>
      <c r="R2373" s="65">
        <v>207702</v>
      </c>
      <c r="S2373" s="63">
        <v>450</v>
      </c>
      <c r="T2373" s="64" t="s">
        <v>7733</v>
      </c>
      <c r="U2373" s="64" t="s">
        <v>24</v>
      </c>
      <c r="V2373" s="64" t="s">
        <v>7907</v>
      </c>
    </row>
    <row r="2374" spans="1:22" s="66" customFormat="1" x14ac:dyDescent="0.2">
      <c r="A2374" s="1">
        <v>2367</v>
      </c>
      <c r="B2374" s="67" t="s">
        <v>8001</v>
      </c>
      <c r="C2374" s="64" t="s">
        <v>8002</v>
      </c>
      <c r="D2374" s="64" t="s">
        <v>8003</v>
      </c>
      <c r="E2374" s="64" t="s">
        <v>8004</v>
      </c>
      <c r="F2374" s="64"/>
      <c r="G2374" s="64" t="s">
        <v>17</v>
      </c>
      <c r="H2374" s="65">
        <v>70500</v>
      </c>
      <c r="I2374" s="64">
        <v>235</v>
      </c>
      <c r="J2374" s="65">
        <v>70500</v>
      </c>
      <c r="K2374" s="64">
        <v>235</v>
      </c>
      <c r="L2374" s="65"/>
      <c r="M2374" s="64"/>
      <c r="N2374" s="65"/>
      <c r="O2374" s="64"/>
      <c r="P2374" s="65"/>
      <c r="Q2374" s="64"/>
      <c r="R2374" s="65">
        <v>211500</v>
      </c>
      <c r="S2374" s="63">
        <v>705</v>
      </c>
      <c r="T2374" s="64" t="s">
        <v>7733</v>
      </c>
      <c r="U2374" s="64" t="s">
        <v>24</v>
      </c>
      <c r="V2374" s="64" t="s">
        <v>8005</v>
      </c>
    </row>
    <row r="2375" spans="1:22" s="66" customFormat="1" x14ac:dyDescent="0.2">
      <c r="A2375" s="1">
        <v>2368</v>
      </c>
      <c r="B2375" s="67" t="s">
        <v>1283</v>
      </c>
      <c r="C2375" s="64" t="s">
        <v>7777</v>
      </c>
      <c r="D2375" s="64" t="s">
        <v>7778</v>
      </c>
      <c r="E2375" s="64" t="s">
        <v>8006</v>
      </c>
      <c r="F2375" s="64"/>
      <c r="G2375" s="64" t="s">
        <v>169</v>
      </c>
      <c r="H2375" s="65">
        <v>70960.05</v>
      </c>
      <c r="I2375" s="64">
        <v>15</v>
      </c>
      <c r="J2375" s="65">
        <v>70960.05</v>
      </c>
      <c r="K2375" s="64">
        <v>15</v>
      </c>
      <c r="L2375" s="65"/>
      <c r="M2375" s="64"/>
      <c r="N2375" s="65"/>
      <c r="O2375" s="64"/>
      <c r="P2375" s="65"/>
      <c r="Q2375" s="64"/>
      <c r="R2375" s="65">
        <v>212880.15000000002</v>
      </c>
      <c r="S2375" s="63">
        <v>45</v>
      </c>
      <c r="T2375" s="64" t="s">
        <v>7733</v>
      </c>
      <c r="U2375" s="64" t="s">
        <v>24</v>
      </c>
      <c r="V2375" s="64" t="s">
        <v>7780</v>
      </c>
    </row>
    <row r="2376" spans="1:22" s="66" customFormat="1" x14ac:dyDescent="0.2">
      <c r="A2376" s="1">
        <v>2369</v>
      </c>
      <c r="B2376" s="67" t="s">
        <v>57</v>
      </c>
      <c r="C2376" s="64" t="s">
        <v>58</v>
      </c>
      <c r="D2376" s="64" t="s">
        <v>8007</v>
      </c>
      <c r="E2376" s="64" t="s">
        <v>8008</v>
      </c>
      <c r="F2376" s="64"/>
      <c r="G2376" s="64" t="s">
        <v>169</v>
      </c>
      <c r="H2376" s="65">
        <v>72120</v>
      </c>
      <c r="I2376" s="64">
        <v>1</v>
      </c>
      <c r="J2376" s="65">
        <v>72120</v>
      </c>
      <c r="K2376" s="64">
        <v>1</v>
      </c>
      <c r="L2376" s="65"/>
      <c r="M2376" s="64"/>
      <c r="N2376" s="65"/>
      <c r="O2376" s="64"/>
      <c r="P2376" s="65"/>
      <c r="Q2376" s="64"/>
      <c r="R2376" s="65">
        <v>216360</v>
      </c>
      <c r="S2376" s="63">
        <v>3</v>
      </c>
      <c r="T2376" s="64" t="s">
        <v>7733</v>
      </c>
      <c r="U2376" s="64" t="s">
        <v>8009</v>
      </c>
      <c r="V2376" s="64" t="s">
        <v>8010</v>
      </c>
    </row>
    <row r="2377" spans="1:22" s="66" customFormat="1" x14ac:dyDescent="0.2">
      <c r="A2377" s="1">
        <v>2370</v>
      </c>
      <c r="B2377" s="67" t="s">
        <v>45</v>
      </c>
      <c r="C2377" s="64" t="s">
        <v>7904</v>
      </c>
      <c r="D2377" s="64" t="s">
        <v>7905</v>
      </c>
      <c r="E2377" s="64" t="s">
        <v>8011</v>
      </c>
      <c r="F2377" s="64"/>
      <c r="G2377" s="64" t="s">
        <v>169</v>
      </c>
      <c r="H2377" s="65">
        <v>72518.399999999994</v>
      </c>
      <c r="I2377" s="64">
        <v>120</v>
      </c>
      <c r="J2377" s="65">
        <v>72518.399999999994</v>
      </c>
      <c r="K2377" s="64">
        <v>120</v>
      </c>
      <c r="L2377" s="65"/>
      <c r="M2377" s="64"/>
      <c r="N2377" s="65"/>
      <c r="O2377" s="64"/>
      <c r="P2377" s="65"/>
      <c r="Q2377" s="64"/>
      <c r="R2377" s="65">
        <v>217555.19999999998</v>
      </c>
      <c r="S2377" s="63">
        <v>360</v>
      </c>
      <c r="T2377" s="64" t="s">
        <v>7733</v>
      </c>
      <c r="U2377" s="64" t="s">
        <v>24</v>
      </c>
      <c r="V2377" s="64" t="s">
        <v>7907</v>
      </c>
    </row>
    <row r="2378" spans="1:22" s="66" customFormat="1" x14ac:dyDescent="0.2">
      <c r="A2378" s="1">
        <v>2371</v>
      </c>
      <c r="B2378" s="67" t="s">
        <v>8001</v>
      </c>
      <c r="C2378" s="64" t="s">
        <v>8012</v>
      </c>
      <c r="D2378" s="64" t="s">
        <v>8013</v>
      </c>
      <c r="E2378" s="64" t="s">
        <v>8014</v>
      </c>
      <c r="F2378" s="64"/>
      <c r="G2378" s="64" t="s">
        <v>17</v>
      </c>
      <c r="H2378" s="65">
        <v>73320</v>
      </c>
      <c r="I2378" s="64">
        <v>611</v>
      </c>
      <c r="J2378" s="65">
        <v>73320</v>
      </c>
      <c r="K2378" s="64">
        <v>611</v>
      </c>
      <c r="L2378" s="65"/>
      <c r="M2378" s="64"/>
      <c r="N2378" s="65"/>
      <c r="O2378" s="64"/>
      <c r="P2378" s="65"/>
      <c r="Q2378" s="64"/>
      <c r="R2378" s="65">
        <v>219960</v>
      </c>
      <c r="S2378" s="63">
        <v>1833</v>
      </c>
      <c r="T2378" s="64" t="s">
        <v>7733</v>
      </c>
      <c r="U2378" s="64" t="s">
        <v>24</v>
      </c>
      <c r="V2378" s="64" t="s">
        <v>8005</v>
      </c>
    </row>
    <row r="2379" spans="1:22" s="66" customFormat="1" x14ac:dyDescent="0.2">
      <c r="A2379" s="1">
        <v>2372</v>
      </c>
      <c r="B2379" s="67" t="s">
        <v>45</v>
      </c>
      <c r="C2379" s="64" t="s">
        <v>691</v>
      </c>
      <c r="D2379" s="64" t="s">
        <v>692</v>
      </c>
      <c r="E2379" s="64" t="s">
        <v>8015</v>
      </c>
      <c r="F2379" s="64"/>
      <c r="G2379" s="64" t="s">
        <v>169</v>
      </c>
      <c r="H2379" s="65">
        <v>73703.7</v>
      </c>
      <c r="I2379" s="64">
        <v>210</v>
      </c>
      <c r="J2379" s="65">
        <v>73703.7</v>
      </c>
      <c r="K2379" s="64">
        <v>210</v>
      </c>
      <c r="L2379" s="65"/>
      <c r="M2379" s="64"/>
      <c r="N2379" s="65"/>
      <c r="O2379" s="64"/>
      <c r="P2379" s="65"/>
      <c r="Q2379" s="64"/>
      <c r="R2379" s="65">
        <v>221111.09999999998</v>
      </c>
      <c r="S2379" s="63">
        <v>630</v>
      </c>
      <c r="T2379" s="64" t="s">
        <v>7733</v>
      </c>
      <c r="U2379" s="64" t="s">
        <v>24</v>
      </c>
      <c r="V2379" s="64" t="s">
        <v>7907</v>
      </c>
    </row>
    <row r="2380" spans="1:22" s="66" customFormat="1" x14ac:dyDescent="0.2">
      <c r="A2380" s="1">
        <v>2373</v>
      </c>
      <c r="B2380" s="67" t="s">
        <v>3842</v>
      </c>
      <c r="C2380" s="64" t="s">
        <v>8016</v>
      </c>
      <c r="D2380" s="64" t="s">
        <v>8017</v>
      </c>
      <c r="E2380" s="64" t="s">
        <v>8018</v>
      </c>
      <c r="F2380" s="64"/>
      <c r="G2380" s="64" t="s">
        <v>169</v>
      </c>
      <c r="H2380" s="65">
        <v>73740</v>
      </c>
      <c r="I2380" s="64">
        <v>20</v>
      </c>
      <c r="J2380" s="65">
        <v>73740</v>
      </c>
      <c r="K2380" s="64">
        <v>20</v>
      </c>
      <c r="L2380" s="65"/>
      <c r="M2380" s="64"/>
      <c r="N2380" s="65"/>
      <c r="O2380" s="64"/>
      <c r="P2380" s="65"/>
      <c r="Q2380" s="64"/>
      <c r="R2380" s="65">
        <v>221220</v>
      </c>
      <c r="S2380" s="63">
        <v>60</v>
      </c>
      <c r="T2380" s="64" t="s">
        <v>7733</v>
      </c>
      <c r="U2380" s="64" t="s">
        <v>24</v>
      </c>
      <c r="V2380" s="64" t="s">
        <v>8019</v>
      </c>
    </row>
    <row r="2381" spans="1:22" s="66" customFormat="1" x14ac:dyDescent="0.2">
      <c r="A2381" s="1">
        <v>2374</v>
      </c>
      <c r="B2381" s="67" t="s">
        <v>8020</v>
      </c>
      <c r="C2381" s="64" t="s">
        <v>8021</v>
      </c>
      <c r="D2381" s="64" t="s">
        <v>8022</v>
      </c>
      <c r="E2381" s="64" t="s">
        <v>8023</v>
      </c>
      <c r="F2381" s="64"/>
      <c r="G2381" s="64" t="s">
        <v>169</v>
      </c>
      <c r="H2381" s="65">
        <v>75000</v>
      </c>
      <c r="I2381" s="64">
        <v>20</v>
      </c>
      <c r="J2381" s="65">
        <v>75000</v>
      </c>
      <c r="K2381" s="64">
        <v>20</v>
      </c>
      <c r="L2381" s="65"/>
      <c r="M2381" s="64"/>
      <c r="N2381" s="65"/>
      <c r="O2381" s="64"/>
      <c r="P2381" s="65"/>
      <c r="Q2381" s="64"/>
      <c r="R2381" s="65">
        <v>225000</v>
      </c>
      <c r="S2381" s="63">
        <v>60</v>
      </c>
      <c r="T2381" s="64" t="s">
        <v>7733</v>
      </c>
      <c r="U2381" s="64" t="s">
        <v>24</v>
      </c>
      <c r="V2381" s="64" t="s">
        <v>7799</v>
      </c>
    </row>
    <row r="2382" spans="1:22" s="66" customFormat="1" x14ac:dyDescent="0.2">
      <c r="A2382" s="1">
        <v>2375</v>
      </c>
      <c r="B2382" s="67" t="s">
        <v>620</v>
      </c>
      <c r="C2382" s="64" t="s">
        <v>217</v>
      </c>
      <c r="D2382" s="64" t="s">
        <v>621</v>
      </c>
      <c r="E2382" s="64" t="s">
        <v>8024</v>
      </c>
      <c r="F2382" s="64"/>
      <c r="G2382" s="64" t="s">
        <v>29</v>
      </c>
      <c r="H2382" s="65">
        <v>75222.990000000005</v>
      </c>
      <c r="I2382" s="64">
        <v>3</v>
      </c>
      <c r="J2382" s="65">
        <v>75222.990000000005</v>
      </c>
      <c r="K2382" s="64">
        <v>3</v>
      </c>
      <c r="L2382" s="65"/>
      <c r="M2382" s="64"/>
      <c r="N2382" s="65"/>
      <c r="O2382" s="64"/>
      <c r="P2382" s="65"/>
      <c r="Q2382" s="64"/>
      <c r="R2382" s="65">
        <v>225668.97000000003</v>
      </c>
      <c r="S2382" s="63">
        <v>9</v>
      </c>
      <c r="T2382" s="64" t="s">
        <v>7733</v>
      </c>
      <c r="U2382" s="64" t="s">
        <v>19</v>
      </c>
      <c r="V2382" s="64" t="s">
        <v>1228</v>
      </c>
    </row>
    <row r="2383" spans="1:22" s="66" customFormat="1" x14ac:dyDescent="0.2">
      <c r="A2383" s="1">
        <v>2376</v>
      </c>
      <c r="B2383" s="67" t="s">
        <v>8025</v>
      </c>
      <c r="C2383" s="64" t="s">
        <v>8026</v>
      </c>
      <c r="D2383" s="64" t="s">
        <v>8027</v>
      </c>
      <c r="E2383" s="64" t="s">
        <v>8028</v>
      </c>
      <c r="F2383" s="64"/>
      <c r="G2383" s="64" t="s">
        <v>72</v>
      </c>
      <c r="H2383" s="65">
        <v>75630</v>
      </c>
      <c r="I2383" s="64">
        <v>6</v>
      </c>
      <c r="J2383" s="65">
        <v>75630</v>
      </c>
      <c r="K2383" s="64">
        <v>6</v>
      </c>
      <c r="L2383" s="65"/>
      <c r="M2383" s="64"/>
      <c r="N2383" s="65"/>
      <c r="O2383" s="64"/>
      <c r="P2383" s="65"/>
      <c r="Q2383" s="64"/>
      <c r="R2383" s="65">
        <v>226890</v>
      </c>
      <c r="S2383" s="63">
        <v>18</v>
      </c>
      <c r="T2383" s="64" t="s">
        <v>7733</v>
      </c>
      <c r="U2383" s="64" t="s">
        <v>24</v>
      </c>
      <c r="V2383" s="64" t="s">
        <v>8029</v>
      </c>
    </row>
    <row r="2384" spans="1:22" s="66" customFormat="1" x14ac:dyDescent="0.2">
      <c r="A2384" s="1">
        <v>2377</v>
      </c>
      <c r="B2384" s="67" t="s">
        <v>8030</v>
      </c>
      <c r="C2384" s="64" t="s">
        <v>8031</v>
      </c>
      <c r="D2384" s="64" t="s">
        <v>8032</v>
      </c>
      <c r="E2384" s="64" t="s">
        <v>8033</v>
      </c>
      <c r="F2384" s="64"/>
      <c r="G2384" s="64" t="s">
        <v>169</v>
      </c>
      <c r="H2384" s="65">
        <v>75735</v>
      </c>
      <c r="I2384" s="64">
        <v>15</v>
      </c>
      <c r="J2384" s="65">
        <v>75735</v>
      </c>
      <c r="K2384" s="64">
        <v>15</v>
      </c>
      <c r="L2384" s="65"/>
      <c r="M2384" s="64"/>
      <c r="N2384" s="65"/>
      <c r="O2384" s="64"/>
      <c r="P2384" s="65"/>
      <c r="Q2384" s="64"/>
      <c r="R2384" s="65">
        <v>227205</v>
      </c>
      <c r="S2384" s="63">
        <v>45</v>
      </c>
      <c r="T2384" s="64" t="s">
        <v>7733</v>
      </c>
      <c r="U2384" s="64" t="s">
        <v>24</v>
      </c>
      <c r="V2384" s="64" t="s">
        <v>7799</v>
      </c>
    </row>
    <row r="2385" spans="1:22" s="66" customFormat="1" x14ac:dyDescent="0.2">
      <c r="A2385" s="1">
        <v>2378</v>
      </c>
      <c r="B2385" s="67" t="s">
        <v>8030</v>
      </c>
      <c r="C2385" s="64" t="s">
        <v>8031</v>
      </c>
      <c r="D2385" s="64" t="s">
        <v>8032</v>
      </c>
      <c r="E2385" s="64" t="s">
        <v>8034</v>
      </c>
      <c r="F2385" s="64"/>
      <c r="G2385" s="64" t="s">
        <v>169</v>
      </c>
      <c r="H2385" s="65">
        <v>75735</v>
      </c>
      <c r="I2385" s="64">
        <v>15</v>
      </c>
      <c r="J2385" s="65">
        <v>75735</v>
      </c>
      <c r="K2385" s="64">
        <v>15</v>
      </c>
      <c r="L2385" s="65"/>
      <c r="M2385" s="64"/>
      <c r="N2385" s="65"/>
      <c r="O2385" s="64"/>
      <c r="P2385" s="65"/>
      <c r="Q2385" s="64"/>
      <c r="R2385" s="65">
        <v>227205</v>
      </c>
      <c r="S2385" s="63">
        <v>45</v>
      </c>
      <c r="T2385" s="64" t="s">
        <v>7733</v>
      </c>
      <c r="U2385" s="64" t="s">
        <v>24</v>
      </c>
      <c r="V2385" s="64" t="s">
        <v>7799</v>
      </c>
    </row>
    <row r="2386" spans="1:22" s="66" customFormat="1" x14ac:dyDescent="0.2">
      <c r="A2386" s="1">
        <v>2379</v>
      </c>
      <c r="B2386" s="67" t="s">
        <v>620</v>
      </c>
      <c r="C2386" s="64" t="s">
        <v>217</v>
      </c>
      <c r="D2386" s="64" t="s">
        <v>621</v>
      </c>
      <c r="E2386" s="64" t="s">
        <v>8035</v>
      </c>
      <c r="F2386" s="64"/>
      <c r="G2386" s="64" t="s">
        <v>430</v>
      </c>
      <c r="H2386" s="65">
        <v>76735.34</v>
      </c>
      <c r="I2386" s="64">
        <v>2</v>
      </c>
      <c r="J2386" s="65">
        <v>76735.34</v>
      </c>
      <c r="K2386" s="64">
        <v>2</v>
      </c>
      <c r="L2386" s="65"/>
      <c r="M2386" s="64"/>
      <c r="N2386" s="65"/>
      <c r="O2386" s="64"/>
      <c r="P2386" s="65"/>
      <c r="Q2386" s="64"/>
      <c r="R2386" s="65">
        <v>230206.02</v>
      </c>
      <c r="S2386" s="63">
        <v>6</v>
      </c>
      <c r="T2386" s="64" t="s">
        <v>7733</v>
      </c>
      <c r="U2386" s="64" t="s">
        <v>19</v>
      </c>
      <c r="V2386" s="64" t="s">
        <v>1228</v>
      </c>
    </row>
    <row r="2387" spans="1:22" s="66" customFormat="1" x14ac:dyDescent="0.2">
      <c r="A2387" s="1">
        <v>2380</v>
      </c>
      <c r="B2387" s="67" t="s">
        <v>5168</v>
      </c>
      <c r="C2387" s="64" t="s">
        <v>7977</v>
      </c>
      <c r="D2387" s="64" t="s">
        <v>7978</v>
      </c>
      <c r="E2387" s="64" t="s">
        <v>8036</v>
      </c>
      <c r="F2387" s="64"/>
      <c r="G2387" s="64" t="s">
        <v>2931</v>
      </c>
      <c r="H2387" s="65">
        <v>77000</v>
      </c>
      <c r="I2387" s="64">
        <v>25</v>
      </c>
      <c r="J2387" s="65">
        <v>77000</v>
      </c>
      <c r="K2387" s="64">
        <v>25</v>
      </c>
      <c r="L2387" s="65"/>
      <c r="M2387" s="64"/>
      <c r="N2387" s="65"/>
      <c r="O2387" s="64"/>
      <c r="P2387" s="65"/>
      <c r="Q2387" s="64"/>
      <c r="R2387" s="65">
        <v>231000</v>
      </c>
      <c r="S2387" s="63">
        <v>75</v>
      </c>
      <c r="T2387" s="64" t="s">
        <v>7733</v>
      </c>
      <c r="U2387" s="64" t="s">
        <v>24</v>
      </c>
      <c r="V2387" s="64" t="s">
        <v>7980</v>
      </c>
    </row>
    <row r="2388" spans="1:22" s="66" customFormat="1" x14ac:dyDescent="0.2">
      <c r="A2388" s="1">
        <v>2381</v>
      </c>
      <c r="B2388" s="67" t="s">
        <v>5168</v>
      </c>
      <c r="C2388" s="64" t="s">
        <v>7977</v>
      </c>
      <c r="D2388" s="64" t="s">
        <v>7978</v>
      </c>
      <c r="E2388" s="64" t="s">
        <v>8037</v>
      </c>
      <c r="F2388" s="64"/>
      <c r="G2388" s="64" t="s">
        <v>2931</v>
      </c>
      <c r="H2388" s="65">
        <v>77000</v>
      </c>
      <c r="I2388" s="64">
        <v>25</v>
      </c>
      <c r="J2388" s="65">
        <v>77000</v>
      </c>
      <c r="K2388" s="64">
        <v>25</v>
      </c>
      <c r="L2388" s="65"/>
      <c r="M2388" s="64"/>
      <c r="N2388" s="65"/>
      <c r="O2388" s="64"/>
      <c r="P2388" s="65"/>
      <c r="Q2388" s="64"/>
      <c r="R2388" s="65">
        <v>231000</v>
      </c>
      <c r="S2388" s="63">
        <v>75</v>
      </c>
      <c r="T2388" s="64" t="s">
        <v>7733</v>
      </c>
      <c r="U2388" s="64" t="s">
        <v>24</v>
      </c>
      <c r="V2388" s="64" t="s">
        <v>7980</v>
      </c>
    </row>
    <row r="2389" spans="1:22" s="66" customFormat="1" x14ac:dyDescent="0.2">
      <c r="A2389" s="1">
        <v>2382</v>
      </c>
      <c r="B2389" s="67" t="s">
        <v>5168</v>
      </c>
      <c r="C2389" s="64" t="s">
        <v>7977</v>
      </c>
      <c r="D2389" s="64" t="s">
        <v>7978</v>
      </c>
      <c r="E2389" s="64" t="s">
        <v>8038</v>
      </c>
      <c r="F2389" s="64"/>
      <c r="G2389" s="64" t="s">
        <v>2931</v>
      </c>
      <c r="H2389" s="65">
        <v>77000</v>
      </c>
      <c r="I2389" s="64">
        <v>25</v>
      </c>
      <c r="J2389" s="65">
        <v>77000</v>
      </c>
      <c r="K2389" s="64">
        <v>25</v>
      </c>
      <c r="L2389" s="65"/>
      <c r="M2389" s="64"/>
      <c r="N2389" s="65"/>
      <c r="O2389" s="64"/>
      <c r="P2389" s="65"/>
      <c r="Q2389" s="64"/>
      <c r="R2389" s="65">
        <v>231000</v>
      </c>
      <c r="S2389" s="63">
        <v>75</v>
      </c>
      <c r="T2389" s="64" t="s">
        <v>7733</v>
      </c>
      <c r="U2389" s="64" t="s">
        <v>24</v>
      </c>
      <c r="V2389" s="64" t="s">
        <v>7980</v>
      </c>
    </row>
    <row r="2390" spans="1:22" s="66" customFormat="1" x14ac:dyDescent="0.2">
      <c r="A2390" s="1">
        <v>2383</v>
      </c>
      <c r="B2390" s="67" t="s">
        <v>620</v>
      </c>
      <c r="C2390" s="64" t="s">
        <v>217</v>
      </c>
      <c r="D2390" s="64" t="s">
        <v>621</v>
      </c>
      <c r="E2390" s="64" t="s">
        <v>8039</v>
      </c>
      <c r="F2390" s="64"/>
      <c r="G2390" s="64" t="s">
        <v>430</v>
      </c>
      <c r="H2390" s="65">
        <v>77325.36</v>
      </c>
      <c r="I2390" s="64">
        <v>8</v>
      </c>
      <c r="J2390" s="65">
        <v>77325.36</v>
      </c>
      <c r="K2390" s="64">
        <v>8</v>
      </c>
      <c r="L2390" s="65"/>
      <c r="M2390" s="64"/>
      <c r="N2390" s="65"/>
      <c r="O2390" s="64"/>
      <c r="P2390" s="65"/>
      <c r="Q2390" s="64"/>
      <c r="R2390" s="65">
        <v>231976.08000000002</v>
      </c>
      <c r="S2390" s="63">
        <v>24</v>
      </c>
      <c r="T2390" s="64" t="s">
        <v>7733</v>
      </c>
      <c r="U2390" s="64" t="s">
        <v>19</v>
      </c>
      <c r="V2390" s="64" t="s">
        <v>1228</v>
      </c>
    </row>
    <row r="2391" spans="1:22" s="66" customFormat="1" x14ac:dyDescent="0.2">
      <c r="A2391" s="1">
        <v>2384</v>
      </c>
      <c r="B2391" s="67" t="s">
        <v>620</v>
      </c>
      <c r="C2391" s="64" t="s">
        <v>217</v>
      </c>
      <c r="D2391" s="64" t="s">
        <v>621</v>
      </c>
      <c r="E2391" s="64" t="s">
        <v>8040</v>
      </c>
      <c r="F2391" s="64"/>
      <c r="G2391" s="64" t="s">
        <v>430</v>
      </c>
      <c r="H2391" s="65">
        <v>77326.679999999993</v>
      </c>
      <c r="I2391" s="64">
        <v>4</v>
      </c>
      <c r="J2391" s="65">
        <v>77326.679999999993</v>
      </c>
      <c r="K2391" s="64">
        <v>4</v>
      </c>
      <c r="L2391" s="65"/>
      <c r="M2391" s="64"/>
      <c r="N2391" s="65"/>
      <c r="O2391" s="64"/>
      <c r="P2391" s="65"/>
      <c r="Q2391" s="64"/>
      <c r="R2391" s="65">
        <v>231980.03999999998</v>
      </c>
      <c r="S2391" s="63">
        <v>12</v>
      </c>
      <c r="T2391" s="64" t="s">
        <v>7733</v>
      </c>
      <c r="U2391" s="64" t="s">
        <v>19</v>
      </c>
      <c r="V2391" s="64" t="s">
        <v>1228</v>
      </c>
    </row>
    <row r="2392" spans="1:22" s="66" customFormat="1" x14ac:dyDescent="0.2">
      <c r="A2392" s="1">
        <v>2385</v>
      </c>
      <c r="B2392" s="67" t="s">
        <v>8041</v>
      </c>
      <c r="C2392" s="64" t="s">
        <v>8042</v>
      </c>
      <c r="D2392" s="64" t="s">
        <v>8043</v>
      </c>
      <c r="E2392" s="64" t="s">
        <v>8044</v>
      </c>
      <c r="F2392" s="64"/>
      <c r="G2392" s="64" t="s">
        <v>17</v>
      </c>
      <c r="H2392" s="65">
        <v>77608</v>
      </c>
      <c r="I2392" s="64">
        <v>2</v>
      </c>
      <c r="J2392" s="65">
        <v>77608</v>
      </c>
      <c r="K2392" s="64">
        <v>2</v>
      </c>
      <c r="L2392" s="65"/>
      <c r="M2392" s="64"/>
      <c r="N2392" s="65"/>
      <c r="O2392" s="64"/>
      <c r="P2392" s="65"/>
      <c r="Q2392" s="64"/>
      <c r="R2392" s="65">
        <v>232824</v>
      </c>
      <c r="S2392" s="63">
        <v>6</v>
      </c>
      <c r="T2392" s="64" t="s">
        <v>7733</v>
      </c>
      <c r="U2392" s="64" t="s">
        <v>24</v>
      </c>
      <c r="V2392" s="64" t="s">
        <v>8045</v>
      </c>
    </row>
    <row r="2393" spans="1:22" s="66" customFormat="1" x14ac:dyDescent="0.2">
      <c r="A2393" s="1">
        <v>2386</v>
      </c>
      <c r="B2393" s="67" t="s">
        <v>8041</v>
      </c>
      <c r="C2393" s="64" t="s">
        <v>8042</v>
      </c>
      <c r="D2393" s="64" t="s">
        <v>8043</v>
      </c>
      <c r="E2393" s="64" t="s">
        <v>8046</v>
      </c>
      <c r="F2393" s="64"/>
      <c r="G2393" s="64" t="s">
        <v>17</v>
      </c>
      <c r="H2393" s="65">
        <v>77608</v>
      </c>
      <c r="I2393" s="64">
        <v>2</v>
      </c>
      <c r="J2393" s="65">
        <v>77608</v>
      </c>
      <c r="K2393" s="64">
        <v>2</v>
      </c>
      <c r="L2393" s="65"/>
      <c r="M2393" s="64"/>
      <c r="N2393" s="65"/>
      <c r="O2393" s="64"/>
      <c r="P2393" s="65"/>
      <c r="Q2393" s="64"/>
      <c r="R2393" s="65">
        <v>232824</v>
      </c>
      <c r="S2393" s="63">
        <v>6</v>
      </c>
      <c r="T2393" s="64" t="s">
        <v>7733</v>
      </c>
      <c r="U2393" s="64" t="s">
        <v>24</v>
      </c>
      <c r="V2393" s="64" t="s">
        <v>8045</v>
      </c>
    </row>
    <row r="2394" spans="1:22" s="66" customFormat="1" x14ac:dyDescent="0.2">
      <c r="A2394" s="1">
        <v>2387</v>
      </c>
      <c r="B2394" s="67" t="s">
        <v>59</v>
      </c>
      <c r="C2394" s="64" t="s">
        <v>7773</v>
      </c>
      <c r="D2394" s="64" t="s">
        <v>7774</v>
      </c>
      <c r="E2394" s="64" t="s">
        <v>8047</v>
      </c>
      <c r="F2394" s="64"/>
      <c r="G2394" s="64" t="s">
        <v>430</v>
      </c>
      <c r="H2394" s="65">
        <v>79146</v>
      </c>
      <c r="I2394" s="64">
        <v>6</v>
      </c>
      <c r="J2394" s="65">
        <v>79146</v>
      </c>
      <c r="K2394" s="64">
        <v>6</v>
      </c>
      <c r="L2394" s="65"/>
      <c r="M2394" s="64"/>
      <c r="N2394" s="65"/>
      <c r="O2394" s="64"/>
      <c r="P2394" s="65"/>
      <c r="Q2394" s="64"/>
      <c r="R2394" s="65">
        <v>237438</v>
      </c>
      <c r="S2394" s="63">
        <v>18</v>
      </c>
      <c r="T2394" s="64" t="s">
        <v>7733</v>
      </c>
      <c r="U2394" s="64" t="s">
        <v>7776</v>
      </c>
      <c r="V2394" s="64" t="s">
        <v>758</v>
      </c>
    </row>
    <row r="2395" spans="1:22" s="66" customFormat="1" x14ac:dyDescent="0.2">
      <c r="A2395" s="1">
        <v>2388</v>
      </c>
      <c r="B2395" s="67" t="s">
        <v>1283</v>
      </c>
      <c r="C2395" s="64" t="s">
        <v>7777</v>
      </c>
      <c r="D2395" s="64" t="s">
        <v>7778</v>
      </c>
      <c r="E2395" s="64" t="s">
        <v>8048</v>
      </c>
      <c r="F2395" s="64"/>
      <c r="G2395" s="64" t="s">
        <v>169</v>
      </c>
      <c r="H2395" s="65">
        <v>79149.899999999994</v>
      </c>
      <c r="I2395" s="64">
        <v>30</v>
      </c>
      <c r="J2395" s="65">
        <v>79149.899999999994</v>
      </c>
      <c r="K2395" s="64">
        <v>30</v>
      </c>
      <c r="L2395" s="65"/>
      <c r="M2395" s="64"/>
      <c r="N2395" s="65"/>
      <c r="O2395" s="64"/>
      <c r="P2395" s="65"/>
      <c r="Q2395" s="64"/>
      <c r="R2395" s="65">
        <v>237449.69999999998</v>
      </c>
      <c r="S2395" s="63">
        <v>90</v>
      </c>
      <c r="T2395" s="64" t="s">
        <v>7733</v>
      </c>
      <c r="U2395" s="64" t="s">
        <v>24</v>
      </c>
      <c r="V2395" s="64" t="s">
        <v>7780</v>
      </c>
    </row>
    <row r="2396" spans="1:22" s="66" customFormat="1" x14ac:dyDescent="0.2">
      <c r="A2396" s="1">
        <v>2389</v>
      </c>
      <c r="B2396" s="67" t="s">
        <v>106</v>
      </c>
      <c r="C2396" s="64" t="s">
        <v>8049</v>
      </c>
      <c r="D2396" s="64" t="s">
        <v>8050</v>
      </c>
      <c r="E2396" s="64" t="s">
        <v>8051</v>
      </c>
      <c r="F2396" s="64"/>
      <c r="G2396" s="64" t="s">
        <v>169</v>
      </c>
      <c r="H2396" s="65">
        <v>79500</v>
      </c>
      <c r="I2396" s="64">
        <v>100</v>
      </c>
      <c r="J2396" s="65">
        <v>79500</v>
      </c>
      <c r="K2396" s="64">
        <v>100</v>
      </c>
      <c r="L2396" s="65"/>
      <c r="M2396" s="64"/>
      <c r="N2396" s="65"/>
      <c r="O2396" s="64"/>
      <c r="P2396" s="65"/>
      <c r="Q2396" s="64"/>
      <c r="R2396" s="65">
        <v>238500</v>
      </c>
      <c r="S2396" s="63">
        <v>300</v>
      </c>
      <c r="T2396" s="64" t="s">
        <v>7733</v>
      </c>
      <c r="U2396" s="64" t="s">
        <v>8052</v>
      </c>
      <c r="V2396" s="64" t="s">
        <v>8053</v>
      </c>
    </row>
    <row r="2397" spans="1:22" s="66" customFormat="1" x14ac:dyDescent="0.2">
      <c r="A2397" s="1">
        <v>2390</v>
      </c>
      <c r="B2397" s="67" t="s">
        <v>7889</v>
      </c>
      <c r="C2397" s="64" t="s">
        <v>7890</v>
      </c>
      <c r="D2397" s="64" t="s">
        <v>7891</v>
      </c>
      <c r="E2397" s="64" t="s">
        <v>8054</v>
      </c>
      <c r="F2397" s="64"/>
      <c r="G2397" s="64" t="s">
        <v>169</v>
      </c>
      <c r="H2397" s="65">
        <v>80000</v>
      </c>
      <c r="I2397" s="64">
        <v>5000</v>
      </c>
      <c r="J2397" s="65">
        <v>80000</v>
      </c>
      <c r="K2397" s="64">
        <v>5000</v>
      </c>
      <c r="L2397" s="65"/>
      <c r="M2397" s="64"/>
      <c r="N2397" s="65"/>
      <c r="O2397" s="64"/>
      <c r="P2397" s="65"/>
      <c r="Q2397" s="64"/>
      <c r="R2397" s="65">
        <v>240000</v>
      </c>
      <c r="S2397" s="63">
        <v>15000</v>
      </c>
      <c r="T2397" s="64" t="s">
        <v>7733</v>
      </c>
      <c r="U2397" s="64" t="s">
        <v>24</v>
      </c>
      <c r="V2397" s="64" t="s">
        <v>7770</v>
      </c>
    </row>
    <row r="2398" spans="1:22" s="66" customFormat="1" x14ac:dyDescent="0.2">
      <c r="A2398" s="1">
        <v>2391</v>
      </c>
      <c r="B2398" s="67" t="s">
        <v>1283</v>
      </c>
      <c r="C2398" s="64" t="s">
        <v>7777</v>
      </c>
      <c r="D2398" s="64" t="s">
        <v>7778</v>
      </c>
      <c r="E2398" s="64" t="s">
        <v>8055</v>
      </c>
      <c r="F2398" s="64"/>
      <c r="G2398" s="64" t="s">
        <v>169</v>
      </c>
      <c r="H2398" s="65">
        <v>80053.2</v>
      </c>
      <c r="I2398" s="64">
        <v>40</v>
      </c>
      <c r="J2398" s="65">
        <v>80053.2</v>
      </c>
      <c r="K2398" s="64">
        <v>40</v>
      </c>
      <c r="L2398" s="65"/>
      <c r="M2398" s="64"/>
      <c r="N2398" s="65"/>
      <c r="O2398" s="64"/>
      <c r="P2398" s="65"/>
      <c r="Q2398" s="64"/>
      <c r="R2398" s="65">
        <v>240159.59999999998</v>
      </c>
      <c r="S2398" s="63">
        <v>120</v>
      </c>
      <c r="T2398" s="64" t="s">
        <v>7733</v>
      </c>
      <c r="U2398" s="64" t="s">
        <v>24</v>
      </c>
      <c r="V2398" s="64" t="s">
        <v>7780</v>
      </c>
    </row>
    <row r="2399" spans="1:22" s="66" customFormat="1" x14ac:dyDescent="0.2">
      <c r="A2399" s="1">
        <v>2392</v>
      </c>
      <c r="B2399" s="67" t="s">
        <v>7899</v>
      </c>
      <c r="C2399" s="64" t="s">
        <v>8056</v>
      </c>
      <c r="D2399" s="64" t="s">
        <v>8057</v>
      </c>
      <c r="E2399" s="64" t="s">
        <v>8058</v>
      </c>
      <c r="F2399" s="64"/>
      <c r="G2399" s="64" t="s">
        <v>169</v>
      </c>
      <c r="H2399" s="65">
        <v>80426.84</v>
      </c>
      <c r="I2399" s="64">
        <v>1</v>
      </c>
      <c r="J2399" s="65">
        <v>80426.84</v>
      </c>
      <c r="K2399" s="64">
        <v>1</v>
      </c>
      <c r="L2399" s="65"/>
      <c r="M2399" s="64"/>
      <c r="N2399" s="65"/>
      <c r="O2399" s="64"/>
      <c r="P2399" s="65"/>
      <c r="Q2399" s="64"/>
      <c r="R2399" s="65">
        <v>241280.52</v>
      </c>
      <c r="S2399" s="63">
        <v>3</v>
      </c>
      <c r="T2399" s="64" t="s">
        <v>7733</v>
      </c>
      <c r="U2399" s="64" t="s">
        <v>24</v>
      </c>
      <c r="V2399" s="64" t="s">
        <v>7903</v>
      </c>
    </row>
    <row r="2400" spans="1:22" s="66" customFormat="1" x14ac:dyDescent="0.2">
      <c r="A2400" s="1">
        <v>2393</v>
      </c>
      <c r="B2400" s="67" t="s">
        <v>1283</v>
      </c>
      <c r="C2400" s="64" t="s">
        <v>7777</v>
      </c>
      <c r="D2400" s="64" t="s">
        <v>7778</v>
      </c>
      <c r="E2400" s="64" t="s">
        <v>8059</v>
      </c>
      <c r="F2400" s="64"/>
      <c r="G2400" s="64" t="s">
        <v>169</v>
      </c>
      <c r="H2400" s="65">
        <v>80509.95</v>
      </c>
      <c r="I2400" s="64">
        <v>15</v>
      </c>
      <c r="J2400" s="65">
        <v>80509.95</v>
      </c>
      <c r="K2400" s="64">
        <v>15</v>
      </c>
      <c r="L2400" s="65"/>
      <c r="M2400" s="64"/>
      <c r="N2400" s="65"/>
      <c r="O2400" s="64"/>
      <c r="P2400" s="65"/>
      <c r="Q2400" s="64"/>
      <c r="R2400" s="65">
        <v>241529.84999999998</v>
      </c>
      <c r="S2400" s="63">
        <v>45</v>
      </c>
      <c r="T2400" s="64" t="s">
        <v>7733</v>
      </c>
      <c r="U2400" s="64" t="s">
        <v>24</v>
      </c>
      <c r="V2400" s="64" t="s">
        <v>7780</v>
      </c>
    </row>
    <row r="2401" spans="1:22" s="66" customFormat="1" x14ac:dyDescent="0.2">
      <c r="A2401" s="1">
        <v>2394</v>
      </c>
      <c r="B2401" s="67" t="s">
        <v>50</v>
      </c>
      <c r="C2401" s="64" t="s">
        <v>7449</v>
      </c>
      <c r="D2401" s="64" t="s">
        <v>381</v>
      </c>
      <c r="E2401" s="64" t="s">
        <v>8060</v>
      </c>
      <c r="F2401" s="64"/>
      <c r="G2401" s="64" t="s">
        <v>169</v>
      </c>
      <c r="H2401" s="65">
        <v>81593.75</v>
      </c>
      <c r="I2401" s="64">
        <v>35</v>
      </c>
      <c r="J2401" s="65">
        <v>81593.75</v>
      </c>
      <c r="K2401" s="64">
        <v>35</v>
      </c>
      <c r="L2401" s="65"/>
      <c r="M2401" s="64"/>
      <c r="N2401" s="65"/>
      <c r="O2401" s="64"/>
      <c r="P2401" s="65"/>
      <c r="Q2401" s="64"/>
      <c r="R2401" s="65">
        <v>244781.25</v>
      </c>
      <c r="S2401" s="63">
        <v>105</v>
      </c>
      <c r="T2401" s="64" t="s">
        <v>7733</v>
      </c>
      <c r="U2401" s="64" t="s">
        <v>24</v>
      </c>
      <c r="V2401" s="64" t="s">
        <v>7788</v>
      </c>
    </row>
    <row r="2402" spans="1:22" s="66" customFormat="1" x14ac:dyDescent="0.2">
      <c r="A2402" s="1">
        <v>2395</v>
      </c>
      <c r="B2402" s="67" t="s">
        <v>8061</v>
      </c>
      <c r="C2402" s="64" t="s">
        <v>8062</v>
      </c>
      <c r="D2402" s="64" t="s">
        <v>442</v>
      </c>
      <c r="E2402" s="64" t="s">
        <v>8063</v>
      </c>
      <c r="F2402" s="64"/>
      <c r="G2402" s="64" t="s">
        <v>169</v>
      </c>
      <c r="H2402" s="65">
        <v>82500</v>
      </c>
      <c r="I2402" s="64">
        <v>5</v>
      </c>
      <c r="J2402" s="65">
        <v>82500</v>
      </c>
      <c r="K2402" s="64">
        <v>5</v>
      </c>
      <c r="L2402" s="65"/>
      <c r="M2402" s="64"/>
      <c r="N2402" s="65"/>
      <c r="O2402" s="64"/>
      <c r="P2402" s="65"/>
      <c r="Q2402" s="64"/>
      <c r="R2402" s="65">
        <v>247500</v>
      </c>
      <c r="S2402" s="63">
        <v>15</v>
      </c>
      <c r="T2402" s="64" t="s">
        <v>7733</v>
      </c>
      <c r="U2402" s="64" t="s">
        <v>7785</v>
      </c>
      <c r="V2402" s="64" t="s">
        <v>7786</v>
      </c>
    </row>
    <row r="2403" spans="1:22" s="66" customFormat="1" x14ac:dyDescent="0.2">
      <c r="A2403" s="1">
        <v>2396</v>
      </c>
      <c r="B2403" s="67" t="s">
        <v>620</v>
      </c>
      <c r="C2403" s="64" t="s">
        <v>217</v>
      </c>
      <c r="D2403" s="64" t="s">
        <v>621</v>
      </c>
      <c r="E2403" s="64" t="s">
        <v>8064</v>
      </c>
      <c r="F2403" s="64"/>
      <c r="G2403" s="64" t="s">
        <v>430</v>
      </c>
      <c r="H2403" s="65">
        <v>82626</v>
      </c>
      <c r="I2403" s="64">
        <v>3</v>
      </c>
      <c r="J2403" s="65">
        <v>82626</v>
      </c>
      <c r="K2403" s="64">
        <v>3</v>
      </c>
      <c r="L2403" s="65"/>
      <c r="M2403" s="64"/>
      <c r="N2403" s="65"/>
      <c r="O2403" s="64"/>
      <c r="P2403" s="65"/>
      <c r="Q2403" s="64"/>
      <c r="R2403" s="65">
        <v>247878</v>
      </c>
      <c r="S2403" s="63">
        <v>9</v>
      </c>
      <c r="T2403" s="64" t="s">
        <v>7733</v>
      </c>
      <c r="U2403" s="64" t="s">
        <v>19</v>
      </c>
      <c r="V2403" s="64" t="s">
        <v>1228</v>
      </c>
    </row>
    <row r="2404" spans="1:22" s="66" customFormat="1" x14ac:dyDescent="0.2">
      <c r="A2404" s="1">
        <v>2397</v>
      </c>
      <c r="B2404" s="67" t="s">
        <v>1559</v>
      </c>
      <c r="C2404" s="64" t="s">
        <v>7961</v>
      </c>
      <c r="D2404" s="64" t="s">
        <v>7962</v>
      </c>
      <c r="E2404" s="64" t="s">
        <v>8065</v>
      </c>
      <c r="F2404" s="64"/>
      <c r="G2404" s="64" t="s">
        <v>430</v>
      </c>
      <c r="H2404" s="65">
        <v>84058.02</v>
      </c>
      <c r="I2404" s="64">
        <v>6</v>
      </c>
      <c r="J2404" s="65">
        <v>84058.02</v>
      </c>
      <c r="K2404" s="64">
        <v>6</v>
      </c>
      <c r="L2404" s="65"/>
      <c r="M2404" s="64"/>
      <c r="N2404" s="65"/>
      <c r="O2404" s="64"/>
      <c r="P2404" s="65"/>
      <c r="Q2404" s="64"/>
      <c r="R2404" s="65">
        <v>252174.06</v>
      </c>
      <c r="S2404" s="63">
        <v>18</v>
      </c>
      <c r="T2404" s="64" t="s">
        <v>7733</v>
      </c>
      <c r="U2404" s="64" t="s">
        <v>19</v>
      </c>
      <c r="V2404" s="64" t="s">
        <v>1228</v>
      </c>
    </row>
    <row r="2405" spans="1:22" s="66" customFormat="1" x14ac:dyDescent="0.2">
      <c r="A2405" s="1">
        <v>2398</v>
      </c>
      <c r="B2405" s="67" t="s">
        <v>112</v>
      </c>
      <c r="C2405" s="64" t="s">
        <v>1540</v>
      </c>
      <c r="D2405" s="64" t="s">
        <v>1541</v>
      </c>
      <c r="E2405" s="64" t="s">
        <v>8066</v>
      </c>
      <c r="F2405" s="64"/>
      <c r="G2405" s="64" t="s">
        <v>169</v>
      </c>
      <c r="H2405" s="65">
        <v>85056.61</v>
      </c>
      <c r="I2405" s="64">
        <v>17</v>
      </c>
      <c r="J2405" s="65">
        <v>85056.61</v>
      </c>
      <c r="K2405" s="64">
        <v>17</v>
      </c>
      <c r="L2405" s="65"/>
      <c r="M2405" s="64"/>
      <c r="N2405" s="65"/>
      <c r="O2405" s="64"/>
      <c r="P2405" s="65"/>
      <c r="Q2405" s="64"/>
      <c r="R2405" s="65">
        <v>255169.83000000002</v>
      </c>
      <c r="S2405" s="63">
        <v>51</v>
      </c>
      <c r="T2405" s="64" t="s">
        <v>7733</v>
      </c>
      <c r="U2405" s="64" t="s">
        <v>24</v>
      </c>
      <c r="V2405" s="64" t="s">
        <v>7799</v>
      </c>
    </row>
    <row r="2406" spans="1:22" s="66" customFormat="1" x14ac:dyDescent="0.2">
      <c r="A2406" s="1">
        <v>2399</v>
      </c>
      <c r="B2406" s="67" t="s">
        <v>8067</v>
      </c>
      <c r="C2406" s="64" t="s">
        <v>8068</v>
      </c>
      <c r="D2406" s="64" t="s">
        <v>8069</v>
      </c>
      <c r="E2406" s="64" t="s">
        <v>8070</v>
      </c>
      <c r="F2406" s="64"/>
      <c r="G2406" s="64" t="s">
        <v>169</v>
      </c>
      <c r="H2406" s="65">
        <v>85513.3</v>
      </c>
      <c r="I2406" s="64">
        <v>10</v>
      </c>
      <c r="J2406" s="65">
        <v>85513.3</v>
      </c>
      <c r="K2406" s="64">
        <v>10</v>
      </c>
      <c r="L2406" s="65"/>
      <c r="M2406" s="64"/>
      <c r="N2406" s="65"/>
      <c r="O2406" s="64"/>
      <c r="P2406" s="65"/>
      <c r="Q2406" s="64"/>
      <c r="R2406" s="65">
        <v>256539.90000000002</v>
      </c>
      <c r="S2406" s="63">
        <v>30</v>
      </c>
      <c r="T2406" s="64" t="s">
        <v>7733</v>
      </c>
      <c r="U2406" s="64" t="s">
        <v>24</v>
      </c>
      <c r="V2406" s="64" t="s">
        <v>7799</v>
      </c>
    </row>
    <row r="2407" spans="1:22" s="66" customFormat="1" x14ac:dyDescent="0.2">
      <c r="A2407" s="1">
        <v>2400</v>
      </c>
      <c r="B2407" s="67" t="s">
        <v>1223</v>
      </c>
      <c r="C2407" s="64" t="s">
        <v>1224</v>
      </c>
      <c r="D2407" s="64" t="s">
        <v>1225</v>
      </c>
      <c r="E2407" s="64" t="s">
        <v>8071</v>
      </c>
      <c r="F2407" s="64"/>
      <c r="G2407" s="64" t="s">
        <v>169</v>
      </c>
      <c r="H2407" s="65">
        <v>86400</v>
      </c>
      <c r="I2407" s="64">
        <v>2</v>
      </c>
      <c r="J2407" s="65">
        <v>86400</v>
      </c>
      <c r="K2407" s="64">
        <v>2</v>
      </c>
      <c r="L2407" s="65"/>
      <c r="M2407" s="64"/>
      <c r="N2407" s="65"/>
      <c r="O2407" s="64"/>
      <c r="P2407" s="65"/>
      <c r="Q2407" s="64"/>
      <c r="R2407" s="65">
        <v>259200</v>
      </c>
      <c r="S2407" s="63">
        <v>6</v>
      </c>
      <c r="T2407" s="64" t="s">
        <v>7733</v>
      </c>
      <c r="U2407" s="64" t="s">
        <v>24</v>
      </c>
      <c r="V2407" s="64" t="s">
        <v>7799</v>
      </c>
    </row>
    <row r="2408" spans="1:22" s="66" customFormat="1" x14ac:dyDescent="0.2">
      <c r="A2408" s="1">
        <v>2401</v>
      </c>
      <c r="B2408" s="67" t="s">
        <v>1423</v>
      </c>
      <c r="C2408" s="64" t="s">
        <v>7820</v>
      </c>
      <c r="D2408" s="64" t="s">
        <v>7821</v>
      </c>
      <c r="E2408" s="64" t="s">
        <v>8072</v>
      </c>
      <c r="F2408" s="64"/>
      <c r="G2408" s="64" t="s">
        <v>430</v>
      </c>
      <c r="H2408" s="65">
        <v>89700</v>
      </c>
      <c r="I2408" s="64">
        <v>10</v>
      </c>
      <c r="J2408" s="65">
        <v>89700</v>
      </c>
      <c r="K2408" s="64">
        <v>10</v>
      </c>
      <c r="L2408" s="65"/>
      <c r="M2408" s="64"/>
      <c r="N2408" s="65"/>
      <c r="O2408" s="64"/>
      <c r="P2408" s="65"/>
      <c r="Q2408" s="64"/>
      <c r="R2408" s="65">
        <v>269100</v>
      </c>
      <c r="S2408" s="63">
        <v>30</v>
      </c>
      <c r="T2408" s="64" t="s">
        <v>7733</v>
      </c>
      <c r="U2408" s="64" t="s">
        <v>24</v>
      </c>
      <c r="V2408" s="64" t="s">
        <v>7770</v>
      </c>
    </row>
    <row r="2409" spans="1:22" s="66" customFormat="1" x14ac:dyDescent="0.2">
      <c r="A2409" s="1">
        <v>2402</v>
      </c>
      <c r="B2409" s="67" t="s">
        <v>8073</v>
      </c>
      <c r="C2409" s="64" t="s">
        <v>8074</v>
      </c>
      <c r="D2409" s="64" t="s">
        <v>8075</v>
      </c>
      <c r="E2409" s="64" t="s">
        <v>8076</v>
      </c>
      <c r="F2409" s="64"/>
      <c r="G2409" s="64" t="s">
        <v>169</v>
      </c>
      <c r="H2409" s="65">
        <v>90000</v>
      </c>
      <c r="I2409" s="64">
        <v>5000</v>
      </c>
      <c r="J2409" s="65">
        <v>90000</v>
      </c>
      <c r="K2409" s="64">
        <v>5000</v>
      </c>
      <c r="L2409" s="65"/>
      <c r="M2409" s="64"/>
      <c r="N2409" s="65"/>
      <c r="O2409" s="64"/>
      <c r="P2409" s="65"/>
      <c r="Q2409" s="64"/>
      <c r="R2409" s="65">
        <v>270000</v>
      </c>
      <c r="S2409" s="63">
        <v>15000</v>
      </c>
      <c r="T2409" s="64" t="s">
        <v>7733</v>
      </c>
      <c r="U2409" s="64" t="s">
        <v>24</v>
      </c>
      <c r="V2409" s="64" t="s">
        <v>8077</v>
      </c>
    </row>
    <row r="2410" spans="1:22" s="66" customFormat="1" x14ac:dyDescent="0.2">
      <c r="A2410" s="1">
        <v>2403</v>
      </c>
      <c r="B2410" s="67" t="s">
        <v>5168</v>
      </c>
      <c r="C2410" s="64" t="s">
        <v>7977</v>
      </c>
      <c r="D2410" s="64" t="s">
        <v>7978</v>
      </c>
      <c r="E2410" s="64" t="s">
        <v>8078</v>
      </c>
      <c r="F2410" s="64"/>
      <c r="G2410" s="64" t="s">
        <v>2931</v>
      </c>
      <c r="H2410" s="65">
        <v>92400</v>
      </c>
      <c r="I2410" s="64">
        <v>30</v>
      </c>
      <c r="J2410" s="65">
        <v>92400</v>
      </c>
      <c r="K2410" s="64">
        <v>30</v>
      </c>
      <c r="L2410" s="65"/>
      <c r="M2410" s="64"/>
      <c r="N2410" s="65"/>
      <c r="O2410" s="64"/>
      <c r="P2410" s="65"/>
      <c r="Q2410" s="64"/>
      <c r="R2410" s="65">
        <v>277200</v>
      </c>
      <c r="S2410" s="63">
        <v>90</v>
      </c>
      <c r="T2410" s="64" t="s">
        <v>7733</v>
      </c>
      <c r="U2410" s="64" t="s">
        <v>24</v>
      </c>
      <c r="V2410" s="64" t="s">
        <v>7980</v>
      </c>
    </row>
    <row r="2411" spans="1:22" s="66" customFormat="1" x14ac:dyDescent="0.2">
      <c r="A2411" s="1">
        <v>2404</v>
      </c>
      <c r="B2411" s="67" t="s">
        <v>5168</v>
      </c>
      <c r="C2411" s="64" t="s">
        <v>7977</v>
      </c>
      <c r="D2411" s="64" t="s">
        <v>7978</v>
      </c>
      <c r="E2411" s="64" t="s">
        <v>8079</v>
      </c>
      <c r="F2411" s="64"/>
      <c r="G2411" s="64" t="s">
        <v>2931</v>
      </c>
      <c r="H2411" s="65">
        <v>92400</v>
      </c>
      <c r="I2411" s="64">
        <v>30</v>
      </c>
      <c r="J2411" s="65">
        <v>92400</v>
      </c>
      <c r="K2411" s="64">
        <v>30</v>
      </c>
      <c r="L2411" s="65"/>
      <c r="M2411" s="64"/>
      <c r="N2411" s="65"/>
      <c r="O2411" s="64"/>
      <c r="P2411" s="65"/>
      <c r="Q2411" s="64"/>
      <c r="R2411" s="65">
        <v>277200</v>
      </c>
      <c r="S2411" s="63">
        <v>90</v>
      </c>
      <c r="T2411" s="64" t="s">
        <v>7733</v>
      </c>
      <c r="U2411" s="64" t="s">
        <v>24</v>
      </c>
      <c r="V2411" s="64" t="s">
        <v>7980</v>
      </c>
    </row>
    <row r="2412" spans="1:22" s="66" customFormat="1" x14ac:dyDescent="0.2">
      <c r="A2412" s="1">
        <v>2405</v>
      </c>
      <c r="B2412" s="67" t="s">
        <v>1874</v>
      </c>
      <c r="C2412" s="64" t="s">
        <v>8080</v>
      </c>
      <c r="D2412" s="64" t="s">
        <v>8081</v>
      </c>
      <c r="E2412" s="64" t="s">
        <v>8082</v>
      </c>
      <c r="F2412" s="64"/>
      <c r="G2412" s="64" t="s">
        <v>169</v>
      </c>
      <c r="H2412" s="65">
        <v>93883.98</v>
      </c>
      <c r="I2412" s="64">
        <v>6</v>
      </c>
      <c r="J2412" s="65">
        <v>93883.98</v>
      </c>
      <c r="K2412" s="64">
        <v>6</v>
      </c>
      <c r="L2412" s="65"/>
      <c r="M2412" s="64"/>
      <c r="N2412" s="65"/>
      <c r="O2412" s="64"/>
      <c r="P2412" s="65"/>
      <c r="Q2412" s="64"/>
      <c r="R2412" s="65">
        <v>281651.94</v>
      </c>
      <c r="S2412" s="63">
        <v>18</v>
      </c>
      <c r="T2412" s="64" t="s">
        <v>7733</v>
      </c>
      <c r="U2412" s="64" t="s">
        <v>24</v>
      </c>
      <c r="V2412" s="64" t="s">
        <v>7816</v>
      </c>
    </row>
    <row r="2413" spans="1:22" s="66" customFormat="1" x14ac:dyDescent="0.2">
      <c r="A2413" s="1">
        <v>2406</v>
      </c>
      <c r="B2413" s="67" t="s">
        <v>7889</v>
      </c>
      <c r="C2413" s="64" t="s">
        <v>7890</v>
      </c>
      <c r="D2413" s="64" t="s">
        <v>7891</v>
      </c>
      <c r="E2413" s="64" t="s">
        <v>8083</v>
      </c>
      <c r="F2413" s="64"/>
      <c r="G2413" s="64" t="s">
        <v>169</v>
      </c>
      <c r="H2413" s="65">
        <v>95000</v>
      </c>
      <c r="I2413" s="64">
        <v>5000</v>
      </c>
      <c r="J2413" s="65">
        <v>95000</v>
      </c>
      <c r="K2413" s="64">
        <v>5000</v>
      </c>
      <c r="L2413" s="65"/>
      <c r="M2413" s="64"/>
      <c r="N2413" s="65"/>
      <c r="O2413" s="64"/>
      <c r="P2413" s="65"/>
      <c r="Q2413" s="64"/>
      <c r="R2413" s="65">
        <v>285000</v>
      </c>
      <c r="S2413" s="63">
        <v>15000</v>
      </c>
      <c r="T2413" s="64" t="s">
        <v>7733</v>
      </c>
      <c r="U2413" s="64" t="s">
        <v>24</v>
      </c>
      <c r="V2413" s="64" t="s">
        <v>7770</v>
      </c>
    </row>
    <row r="2414" spans="1:22" s="66" customFormat="1" x14ac:dyDescent="0.2">
      <c r="A2414" s="1">
        <v>2407</v>
      </c>
      <c r="B2414" s="67" t="s">
        <v>1559</v>
      </c>
      <c r="C2414" s="64" t="s">
        <v>1560</v>
      </c>
      <c r="D2414" s="64" t="s">
        <v>1561</v>
      </c>
      <c r="E2414" s="64" t="s">
        <v>8084</v>
      </c>
      <c r="F2414" s="64"/>
      <c r="G2414" s="64" t="s">
        <v>430</v>
      </c>
      <c r="H2414" s="65">
        <v>95065.63</v>
      </c>
      <c r="I2414" s="64">
        <v>11</v>
      </c>
      <c r="J2414" s="65">
        <v>95065.63</v>
      </c>
      <c r="K2414" s="64">
        <v>11</v>
      </c>
      <c r="L2414" s="65"/>
      <c r="M2414" s="64"/>
      <c r="N2414" s="65"/>
      <c r="O2414" s="64"/>
      <c r="P2414" s="65"/>
      <c r="Q2414" s="64"/>
      <c r="R2414" s="65">
        <v>285196.89</v>
      </c>
      <c r="S2414" s="63">
        <v>33</v>
      </c>
      <c r="T2414" s="64" t="s">
        <v>7733</v>
      </c>
      <c r="U2414" s="64" t="s">
        <v>24</v>
      </c>
      <c r="V2414" s="64" t="s">
        <v>7799</v>
      </c>
    </row>
    <row r="2415" spans="1:22" s="66" customFormat="1" x14ac:dyDescent="0.2">
      <c r="A2415" s="1">
        <v>2408</v>
      </c>
      <c r="B2415" s="67" t="s">
        <v>45</v>
      </c>
      <c r="C2415" s="64" t="s">
        <v>8085</v>
      </c>
      <c r="D2415" s="64" t="s">
        <v>8086</v>
      </c>
      <c r="E2415" s="64" t="s">
        <v>8087</v>
      </c>
      <c r="F2415" s="64"/>
      <c r="G2415" s="64" t="s">
        <v>169</v>
      </c>
      <c r="H2415" s="65">
        <v>97024.04</v>
      </c>
      <c r="I2415" s="64">
        <v>268</v>
      </c>
      <c r="J2415" s="65">
        <v>97024.04</v>
      </c>
      <c r="K2415" s="64">
        <v>268</v>
      </c>
      <c r="L2415" s="65"/>
      <c r="M2415" s="64"/>
      <c r="N2415" s="65"/>
      <c r="O2415" s="64"/>
      <c r="P2415" s="65"/>
      <c r="Q2415" s="64"/>
      <c r="R2415" s="65">
        <v>291072.12</v>
      </c>
      <c r="S2415" s="63">
        <v>804</v>
      </c>
      <c r="T2415" s="64" t="s">
        <v>7733</v>
      </c>
      <c r="U2415" s="64" t="s">
        <v>24</v>
      </c>
      <c r="V2415" s="64" t="s">
        <v>7907</v>
      </c>
    </row>
    <row r="2416" spans="1:22" s="66" customFormat="1" x14ac:dyDescent="0.2">
      <c r="A2416" s="1">
        <v>2409</v>
      </c>
      <c r="B2416" s="67" t="s">
        <v>273</v>
      </c>
      <c r="C2416" s="64" t="s">
        <v>8088</v>
      </c>
      <c r="D2416" s="64" t="s">
        <v>8089</v>
      </c>
      <c r="E2416" s="64" t="s">
        <v>8090</v>
      </c>
      <c r="F2416" s="64"/>
      <c r="G2416" s="64" t="s">
        <v>169</v>
      </c>
      <c r="H2416" s="65">
        <v>97839.3</v>
      </c>
      <c r="I2416" s="64">
        <v>10</v>
      </c>
      <c r="J2416" s="65">
        <v>97839.3</v>
      </c>
      <c r="K2416" s="64">
        <v>10</v>
      </c>
      <c r="L2416" s="65"/>
      <c r="M2416" s="64"/>
      <c r="N2416" s="65"/>
      <c r="O2416" s="64"/>
      <c r="P2416" s="65"/>
      <c r="Q2416" s="64"/>
      <c r="R2416" s="65">
        <v>293517.90000000002</v>
      </c>
      <c r="S2416" s="63">
        <v>30</v>
      </c>
      <c r="T2416" s="64" t="s">
        <v>7733</v>
      </c>
      <c r="U2416" s="64" t="s">
        <v>24</v>
      </c>
      <c r="V2416" s="64" t="s">
        <v>8091</v>
      </c>
    </row>
    <row r="2417" spans="1:22" s="66" customFormat="1" x14ac:dyDescent="0.2">
      <c r="A2417" s="1">
        <v>2410</v>
      </c>
      <c r="B2417" s="67" t="s">
        <v>620</v>
      </c>
      <c r="C2417" s="64" t="s">
        <v>217</v>
      </c>
      <c r="D2417" s="64" t="s">
        <v>621</v>
      </c>
      <c r="E2417" s="64" t="s">
        <v>8092</v>
      </c>
      <c r="F2417" s="64"/>
      <c r="G2417" s="64" t="s">
        <v>430</v>
      </c>
      <c r="H2417" s="65">
        <v>98250</v>
      </c>
      <c r="I2417" s="64">
        <v>3</v>
      </c>
      <c r="J2417" s="65">
        <v>98250</v>
      </c>
      <c r="K2417" s="64">
        <v>3</v>
      </c>
      <c r="L2417" s="65"/>
      <c r="M2417" s="64"/>
      <c r="N2417" s="65"/>
      <c r="O2417" s="64"/>
      <c r="P2417" s="65"/>
      <c r="Q2417" s="64"/>
      <c r="R2417" s="65">
        <v>294750</v>
      </c>
      <c r="S2417" s="63">
        <v>9</v>
      </c>
      <c r="T2417" s="64" t="s">
        <v>7733</v>
      </c>
      <c r="U2417" s="64" t="s">
        <v>19</v>
      </c>
      <c r="V2417" s="64" t="s">
        <v>1228</v>
      </c>
    </row>
    <row r="2418" spans="1:22" s="66" customFormat="1" x14ac:dyDescent="0.2">
      <c r="A2418" s="1">
        <v>2411</v>
      </c>
      <c r="B2418" s="67" t="s">
        <v>7857</v>
      </c>
      <c r="C2418" s="64" t="s">
        <v>7858</v>
      </c>
      <c r="D2418" s="64" t="s">
        <v>7859</v>
      </c>
      <c r="E2418" s="64" t="s">
        <v>8093</v>
      </c>
      <c r="F2418" s="64"/>
      <c r="G2418" s="64" t="s">
        <v>169</v>
      </c>
      <c r="H2418" s="65">
        <v>100760</v>
      </c>
      <c r="I2418" s="64">
        <v>20</v>
      </c>
      <c r="J2418" s="65">
        <v>100760</v>
      </c>
      <c r="K2418" s="64">
        <v>20</v>
      </c>
      <c r="L2418" s="65"/>
      <c r="M2418" s="64"/>
      <c r="N2418" s="65"/>
      <c r="O2418" s="64"/>
      <c r="P2418" s="65"/>
      <c r="Q2418" s="64"/>
      <c r="R2418" s="65">
        <v>302280</v>
      </c>
      <c r="S2418" s="63">
        <v>60</v>
      </c>
      <c r="T2418" s="64" t="s">
        <v>7733</v>
      </c>
      <c r="U2418" s="64" t="s">
        <v>24</v>
      </c>
      <c r="V2418" s="64" t="s">
        <v>210</v>
      </c>
    </row>
    <row r="2419" spans="1:22" s="66" customFormat="1" x14ac:dyDescent="0.2">
      <c r="A2419" s="1">
        <v>2412</v>
      </c>
      <c r="B2419" s="67" t="s">
        <v>34</v>
      </c>
      <c r="C2419" s="64" t="s">
        <v>8094</v>
      </c>
      <c r="D2419" s="64" t="s">
        <v>8095</v>
      </c>
      <c r="E2419" s="64" t="s">
        <v>8096</v>
      </c>
      <c r="F2419" s="64"/>
      <c r="G2419" s="64" t="s">
        <v>169</v>
      </c>
      <c r="H2419" s="65">
        <v>100968.75</v>
      </c>
      <c r="I2419" s="64">
        <v>5</v>
      </c>
      <c r="J2419" s="65">
        <v>100968.75</v>
      </c>
      <c r="K2419" s="64">
        <v>5</v>
      </c>
      <c r="L2419" s="65"/>
      <c r="M2419" s="64"/>
      <c r="N2419" s="65"/>
      <c r="O2419" s="64"/>
      <c r="P2419" s="65"/>
      <c r="Q2419" s="64"/>
      <c r="R2419" s="65">
        <v>302906.25</v>
      </c>
      <c r="S2419" s="63">
        <v>15</v>
      </c>
      <c r="T2419" s="64" t="s">
        <v>7733</v>
      </c>
      <c r="U2419" s="64" t="s">
        <v>24</v>
      </c>
      <c r="V2419" s="64" t="s">
        <v>8097</v>
      </c>
    </row>
    <row r="2420" spans="1:22" s="66" customFormat="1" x14ac:dyDescent="0.2">
      <c r="A2420" s="1">
        <v>2413</v>
      </c>
      <c r="B2420" s="67" t="s">
        <v>620</v>
      </c>
      <c r="C2420" s="64" t="s">
        <v>217</v>
      </c>
      <c r="D2420" s="64" t="s">
        <v>621</v>
      </c>
      <c r="E2420" s="64" t="s">
        <v>8098</v>
      </c>
      <c r="F2420" s="64"/>
      <c r="G2420" s="64" t="s">
        <v>430</v>
      </c>
      <c r="H2420" s="65">
        <v>101775</v>
      </c>
      <c r="I2420" s="64">
        <v>5</v>
      </c>
      <c r="J2420" s="65">
        <v>101775</v>
      </c>
      <c r="K2420" s="64">
        <v>5</v>
      </c>
      <c r="L2420" s="65"/>
      <c r="M2420" s="64"/>
      <c r="N2420" s="65"/>
      <c r="O2420" s="64"/>
      <c r="P2420" s="65"/>
      <c r="Q2420" s="64"/>
      <c r="R2420" s="65">
        <v>305325</v>
      </c>
      <c r="S2420" s="63">
        <v>15</v>
      </c>
      <c r="T2420" s="64" t="s">
        <v>7733</v>
      </c>
      <c r="U2420" s="64" t="s">
        <v>19</v>
      </c>
      <c r="V2420" s="64" t="s">
        <v>1228</v>
      </c>
    </row>
    <row r="2421" spans="1:22" s="66" customFormat="1" x14ac:dyDescent="0.2">
      <c r="A2421" s="1">
        <v>2414</v>
      </c>
      <c r="B2421" s="67" t="s">
        <v>8099</v>
      </c>
      <c r="C2421" s="64" t="s">
        <v>8100</v>
      </c>
      <c r="D2421" s="64" t="s">
        <v>8101</v>
      </c>
      <c r="E2421" s="64" t="s">
        <v>8102</v>
      </c>
      <c r="F2421" s="64"/>
      <c r="G2421" s="64" t="s">
        <v>169</v>
      </c>
      <c r="H2421" s="65">
        <v>102516.1</v>
      </c>
      <c r="I2421" s="64">
        <v>10</v>
      </c>
      <c r="J2421" s="65">
        <v>102516.1</v>
      </c>
      <c r="K2421" s="64">
        <v>10</v>
      </c>
      <c r="L2421" s="65"/>
      <c r="M2421" s="64"/>
      <c r="N2421" s="65"/>
      <c r="O2421" s="64"/>
      <c r="P2421" s="65"/>
      <c r="Q2421" s="64"/>
      <c r="R2421" s="65">
        <v>307548.30000000005</v>
      </c>
      <c r="S2421" s="63">
        <v>30</v>
      </c>
      <c r="T2421" s="64" t="s">
        <v>7733</v>
      </c>
      <c r="U2421" s="64" t="s">
        <v>24</v>
      </c>
      <c r="V2421" s="64" t="s">
        <v>8103</v>
      </c>
    </row>
    <row r="2422" spans="1:22" s="66" customFormat="1" x14ac:dyDescent="0.2">
      <c r="A2422" s="1">
        <v>2415</v>
      </c>
      <c r="B2422" s="67" t="s">
        <v>8104</v>
      </c>
      <c r="C2422" s="64" t="s">
        <v>8105</v>
      </c>
      <c r="D2422" s="64" t="s">
        <v>8106</v>
      </c>
      <c r="E2422" s="64" t="s">
        <v>8107</v>
      </c>
      <c r="F2422" s="64"/>
      <c r="G2422" s="64" t="s">
        <v>72</v>
      </c>
      <c r="H2422" s="65">
        <v>105300</v>
      </c>
      <c r="I2422" s="64">
        <v>117</v>
      </c>
      <c r="J2422" s="65">
        <v>105300</v>
      </c>
      <c r="K2422" s="64">
        <v>117</v>
      </c>
      <c r="L2422" s="65"/>
      <c r="M2422" s="64"/>
      <c r="N2422" s="65"/>
      <c r="O2422" s="64"/>
      <c r="P2422" s="65"/>
      <c r="Q2422" s="64"/>
      <c r="R2422" s="65">
        <v>315900</v>
      </c>
      <c r="S2422" s="63">
        <v>351</v>
      </c>
      <c r="T2422" s="64" t="s">
        <v>7733</v>
      </c>
      <c r="U2422" s="64" t="s">
        <v>24</v>
      </c>
      <c r="V2422" s="64" t="s">
        <v>8108</v>
      </c>
    </row>
    <row r="2423" spans="1:22" s="66" customFormat="1" x14ac:dyDescent="0.2">
      <c r="A2423" s="1">
        <v>2416</v>
      </c>
      <c r="B2423" s="67" t="s">
        <v>45</v>
      </c>
      <c r="C2423" s="64" t="s">
        <v>8085</v>
      </c>
      <c r="D2423" s="64" t="s">
        <v>8086</v>
      </c>
      <c r="E2423" s="64" t="s">
        <v>8109</v>
      </c>
      <c r="F2423" s="64"/>
      <c r="G2423" s="64" t="s">
        <v>169</v>
      </c>
      <c r="H2423" s="65">
        <v>108412.8</v>
      </c>
      <c r="I2423" s="64">
        <v>240</v>
      </c>
      <c r="J2423" s="65">
        <v>108412.8</v>
      </c>
      <c r="K2423" s="64">
        <v>240</v>
      </c>
      <c r="L2423" s="65"/>
      <c r="M2423" s="64"/>
      <c r="N2423" s="65"/>
      <c r="O2423" s="64"/>
      <c r="P2423" s="65"/>
      <c r="Q2423" s="64"/>
      <c r="R2423" s="65">
        <v>325238.40000000002</v>
      </c>
      <c r="S2423" s="63">
        <v>720</v>
      </c>
      <c r="T2423" s="64" t="s">
        <v>7733</v>
      </c>
      <c r="U2423" s="64" t="s">
        <v>24</v>
      </c>
      <c r="V2423" s="64" t="s">
        <v>7907</v>
      </c>
    </row>
    <row r="2424" spans="1:22" s="66" customFormat="1" x14ac:dyDescent="0.2">
      <c r="A2424" s="1">
        <v>2417</v>
      </c>
      <c r="B2424" s="67" t="s">
        <v>7844</v>
      </c>
      <c r="C2424" s="64" t="s">
        <v>7845</v>
      </c>
      <c r="D2424" s="64" t="s">
        <v>7846</v>
      </c>
      <c r="E2424" s="64" t="s">
        <v>8110</v>
      </c>
      <c r="F2424" s="64"/>
      <c r="G2424" s="64" t="s">
        <v>169</v>
      </c>
      <c r="H2424" s="65">
        <v>108805.41</v>
      </c>
      <c r="I2424" s="64">
        <v>23</v>
      </c>
      <c r="J2424" s="65">
        <v>108805.41</v>
      </c>
      <c r="K2424" s="64">
        <v>23</v>
      </c>
      <c r="L2424" s="65"/>
      <c r="M2424" s="64"/>
      <c r="N2424" s="65"/>
      <c r="O2424" s="64"/>
      <c r="P2424" s="65"/>
      <c r="Q2424" s="64"/>
      <c r="R2424" s="65">
        <v>326416.23</v>
      </c>
      <c r="S2424" s="63">
        <v>69</v>
      </c>
      <c r="T2424" s="64" t="s">
        <v>7733</v>
      </c>
      <c r="U2424" s="64" t="s">
        <v>23</v>
      </c>
      <c r="V2424" s="64" t="s">
        <v>7848</v>
      </c>
    </row>
    <row r="2425" spans="1:22" s="66" customFormat="1" x14ac:dyDescent="0.2">
      <c r="A2425" s="1">
        <v>2418</v>
      </c>
      <c r="B2425" s="67" t="s">
        <v>8111</v>
      </c>
      <c r="C2425" s="64" t="s">
        <v>8112</v>
      </c>
      <c r="D2425" s="64" t="s">
        <v>8113</v>
      </c>
      <c r="E2425" s="64" t="s">
        <v>8114</v>
      </c>
      <c r="F2425" s="64"/>
      <c r="G2425" s="64" t="s">
        <v>169</v>
      </c>
      <c r="H2425" s="65">
        <v>109166.6</v>
      </c>
      <c r="I2425" s="64">
        <v>20</v>
      </c>
      <c r="J2425" s="65">
        <v>109166.6</v>
      </c>
      <c r="K2425" s="64">
        <v>20</v>
      </c>
      <c r="L2425" s="65"/>
      <c r="M2425" s="64"/>
      <c r="N2425" s="65"/>
      <c r="O2425" s="64"/>
      <c r="P2425" s="65"/>
      <c r="Q2425" s="64"/>
      <c r="R2425" s="65">
        <v>327499.80000000005</v>
      </c>
      <c r="S2425" s="63">
        <v>60</v>
      </c>
      <c r="T2425" s="64" t="s">
        <v>7733</v>
      </c>
      <c r="U2425" s="64" t="s">
        <v>24</v>
      </c>
      <c r="V2425" s="64" t="s">
        <v>8115</v>
      </c>
    </row>
    <row r="2426" spans="1:22" s="66" customFormat="1" x14ac:dyDescent="0.2">
      <c r="A2426" s="1">
        <v>2419</v>
      </c>
      <c r="B2426" s="67" t="s">
        <v>620</v>
      </c>
      <c r="C2426" s="64" t="s">
        <v>217</v>
      </c>
      <c r="D2426" s="64" t="s">
        <v>621</v>
      </c>
      <c r="E2426" s="64" t="s">
        <v>8116</v>
      </c>
      <c r="F2426" s="64"/>
      <c r="G2426" s="64" t="s">
        <v>430</v>
      </c>
      <c r="H2426" s="65">
        <v>110565.99</v>
      </c>
      <c r="I2426" s="64">
        <v>3</v>
      </c>
      <c r="J2426" s="65">
        <v>110565.99</v>
      </c>
      <c r="K2426" s="64">
        <v>3</v>
      </c>
      <c r="L2426" s="65"/>
      <c r="M2426" s="64"/>
      <c r="N2426" s="65"/>
      <c r="O2426" s="64"/>
      <c r="P2426" s="65"/>
      <c r="Q2426" s="64"/>
      <c r="R2426" s="65">
        <v>331697.97000000003</v>
      </c>
      <c r="S2426" s="63">
        <v>9</v>
      </c>
      <c r="T2426" s="64" t="s">
        <v>7733</v>
      </c>
      <c r="U2426" s="64" t="s">
        <v>19</v>
      </c>
      <c r="V2426" s="64" t="s">
        <v>1228</v>
      </c>
    </row>
    <row r="2427" spans="1:22" s="66" customFormat="1" x14ac:dyDescent="0.2">
      <c r="A2427" s="1">
        <v>2420</v>
      </c>
      <c r="B2427" s="67" t="s">
        <v>8117</v>
      </c>
      <c r="C2427" s="64" t="s">
        <v>8118</v>
      </c>
      <c r="D2427" s="64" t="s">
        <v>8119</v>
      </c>
      <c r="E2427" s="64" t="s">
        <v>8120</v>
      </c>
      <c r="F2427" s="64"/>
      <c r="G2427" s="64" t="s">
        <v>169</v>
      </c>
      <c r="H2427" s="65">
        <v>111189</v>
      </c>
      <c r="I2427" s="64">
        <v>4</v>
      </c>
      <c r="J2427" s="65">
        <v>111189</v>
      </c>
      <c r="K2427" s="64">
        <v>4</v>
      </c>
      <c r="L2427" s="65"/>
      <c r="M2427" s="64"/>
      <c r="N2427" s="65"/>
      <c r="O2427" s="64"/>
      <c r="P2427" s="65"/>
      <c r="Q2427" s="64"/>
      <c r="R2427" s="65">
        <v>333567</v>
      </c>
      <c r="S2427" s="63">
        <v>12</v>
      </c>
      <c r="T2427" s="64" t="s">
        <v>7733</v>
      </c>
      <c r="U2427" s="64" t="s">
        <v>24</v>
      </c>
      <c r="V2427" s="64" t="s">
        <v>8121</v>
      </c>
    </row>
    <row r="2428" spans="1:22" s="66" customFormat="1" x14ac:dyDescent="0.2">
      <c r="A2428" s="1">
        <v>2421</v>
      </c>
      <c r="B2428" s="67" t="s">
        <v>1580</v>
      </c>
      <c r="C2428" s="64" t="s">
        <v>1581</v>
      </c>
      <c r="D2428" s="64" t="s">
        <v>703</v>
      </c>
      <c r="E2428" s="64" t="s">
        <v>8122</v>
      </c>
      <c r="F2428" s="64"/>
      <c r="G2428" s="64" t="s">
        <v>430</v>
      </c>
      <c r="H2428" s="65">
        <v>112578</v>
      </c>
      <c r="I2428" s="64">
        <v>6</v>
      </c>
      <c r="J2428" s="65">
        <v>112578</v>
      </c>
      <c r="K2428" s="64">
        <v>6</v>
      </c>
      <c r="L2428" s="65"/>
      <c r="M2428" s="64"/>
      <c r="N2428" s="65"/>
      <c r="O2428" s="64"/>
      <c r="P2428" s="65"/>
      <c r="Q2428" s="64"/>
      <c r="R2428" s="65">
        <v>337734</v>
      </c>
      <c r="S2428" s="63">
        <v>18</v>
      </c>
      <c r="T2428" s="64" t="s">
        <v>7733</v>
      </c>
      <c r="U2428" s="64" t="s">
        <v>24</v>
      </c>
      <c r="V2428" s="64" t="s">
        <v>7799</v>
      </c>
    </row>
    <row r="2429" spans="1:22" s="66" customFormat="1" x14ac:dyDescent="0.2">
      <c r="A2429" s="1">
        <v>2422</v>
      </c>
      <c r="B2429" s="67" t="s">
        <v>1283</v>
      </c>
      <c r="C2429" s="64" t="s">
        <v>7777</v>
      </c>
      <c r="D2429" s="64" t="s">
        <v>7778</v>
      </c>
      <c r="E2429" s="64" t="s">
        <v>8123</v>
      </c>
      <c r="F2429" s="64"/>
      <c r="G2429" s="64" t="s">
        <v>169</v>
      </c>
      <c r="H2429" s="65">
        <v>112800</v>
      </c>
      <c r="I2429" s="64">
        <v>40</v>
      </c>
      <c r="J2429" s="65">
        <v>112800</v>
      </c>
      <c r="K2429" s="64">
        <v>40</v>
      </c>
      <c r="L2429" s="65"/>
      <c r="M2429" s="64"/>
      <c r="N2429" s="65"/>
      <c r="O2429" s="64"/>
      <c r="P2429" s="65"/>
      <c r="Q2429" s="64"/>
      <c r="R2429" s="65">
        <v>338400</v>
      </c>
      <c r="S2429" s="63">
        <v>120</v>
      </c>
      <c r="T2429" s="64" t="s">
        <v>7733</v>
      </c>
      <c r="U2429" s="64" t="s">
        <v>24</v>
      </c>
      <c r="V2429" s="64" t="s">
        <v>7780</v>
      </c>
    </row>
    <row r="2430" spans="1:22" s="66" customFormat="1" x14ac:dyDescent="0.2">
      <c r="A2430" s="1">
        <v>2423</v>
      </c>
      <c r="B2430" s="67" t="s">
        <v>1970</v>
      </c>
      <c r="C2430" s="64" t="s">
        <v>223</v>
      </c>
      <c r="D2430" s="64" t="s">
        <v>1971</v>
      </c>
      <c r="E2430" s="64" t="s">
        <v>8124</v>
      </c>
      <c r="F2430" s="64"/>
      <c r="G2430" s="64" t="s">
        <v>169</v>
      </c>
      <c r="H2430" s="65">
        <v>114400</v>
      </c>
      <c r="I2430" s="64">
        <v>8</v>
      </c>
      <c r="J2430" s="65">
        <v>114400</v>
      </c>
      <c r="K2430" s="64">
        <v>8</v>
      </c>
      <c r="L2430" s="65"/>
      <c r="M2430" s="64"/>
      <c r="N2430" s="65"/>
      <c r="O2430" s="64"/>
      <c r="P2430" s="65"/>
      <c r="Q2430" s="64"/>
      <c r="R2430" s="65">
        <v>343200</v>
      </c>
      <c r="S2430" s="63">
        <v>24</v>
      </c>
      <c r="T2430" s="64" t="s">
        <v>7733</v>
      </c>
      <c r="U2430" s="64" t="s">
        <v>24</v>
      </c>
      <c r="V2430" s="64" t="s">
        <v>8125</v>
      </c>
    </row>
    <row r="2431" spans="1:22" s="66" customFormat="1" x14ac:dyDescent="0.2">
      <c r="A2431" s="1">
        <v>2424</v>
      </c>
      <c r="B2431" s="67" t="s">
        <v>8126</v>
      </c>
      <c r="C2431" s="64" t="s">
        <v>8127</v>
      </c>
      <c r="D2431" s="64" t="s">
        <v>2464</v>
      </c>
      <c r="E2431" s="64" t="s">
        <v>8128</v>
      </c>
      <c r="F2431" s="64"/>
      <c r="G2431" s="64" t="s">
        <v>169</v>
      </c>
      <c r="H2431" s="65">
        <v>114400</v>
      </c>
      <c r="I2431" s="64">
        <v>1</v>
      </c>
      <c r="J2431" s="65">
        <v>114400</v>
      </c>
      <c r="K2431" s="64">
        <v>1</v>
      </c>
      <c r="L2431" s="65"/>
      <c r="M2431" s="64"/>
      <c r="N2431" s="65"/>
      <c r="O2431" s="64"/>
      <c r="P2431" s="65"/>
      <c r="Q2431" s="64"/>
      <c r="R2431" s="65">
        <v>343200</v>
      </c>
      <c r="S2431" s="63">
        <v>3</v>
      </c>
      <c r="T2431" s="64" t="s">
        <v>7733</v>
      </c>
      <c r="U2431" s="64" t="s">
        <v>19</v>
      </c>
      <c r="V2431" s="64" t="s">
        <v>1228</v>
      </c>
    </row>
    <row r="2432" spans="1:22" s="66" customFormat="1" x14ac:dyDescent="0.2">
      <c r="A2432" s="1">
        <v>2425</v>
      </c>
      <c r="B2432" s="67" t="s">
        <v>1283</v>
      </c>
      <c r="C2432" s="64" t="s">
        <v>7777</v>
      </c>
      <c r="D2432" s="64" t="s">
        <v>7778</v>
      </c>
      <c r="E2432" s="64" t="s">
        <v>8129</v>
      </c>
      <c r="F2432" s="64"/>
      <c r="G2432" s="64" t="s">
        <v>169</v>
      </c>
      <c r="H2432" s="65">
        <v>114625</v>
      </c>
      <c r="I2432" s="64">
        <v>35</v>
      </c>
      <c r="J2432" s="65">
        <v>114625</v>
      </c>
      <c r="K2432" s="64">
        <v>35</v>
      </c>
      <c r="L2432" s="65"/>
      <c r="M2432" s="64"/>
      <c r="N2432" s="65"/>
      <c r="O2432" s="64"/>
      <c r="P2432" s="65"/>
      <c r="Q2432" s="64"/>
      <c r="R2432" s="65">
        <v>343875</v>
      </c>
      <c r="S2432" s="63">
        <v>105</v>
      </c>
      <c r="T2432" s="64" t="s">
        <v>7733</v>
      </c>
      <c r="U2432" s="64" t="s">
        <v>24</v>
      </c>
      <c r="V2432" s="64" t="s">
        <v>7780</v>
      </c>
    </row>
    <row r="2433" spans="1:22" s="66" customFormat="1" x14ac:dyDescent="0.2">
      <c r="A2433" s="1">
        <v>2426</v>
      </c>
      <c r="B2433" s="67" t="s">
        <v>7857</v>
      </c>
      <c r="C2433" s="64" t="s">
        <v>7858</v>
      </c>
      <c r="D2433" s="64" t="s">
        <v>7859</v>
      </c>
      <c r="E2433" s="64" t="s">
        <v>8130</v>
      </c>
      <c r="F2433" s="64"/>
      <c r="G2433" s="64" t="s">
        <v>169</v>
      </c>
      <c r="H2433" s="65">
        <v>116100</v>
      </c>
      <c r="I2433" s="64">
        <v>50</v>
      </c>
      <c r="J2433" s="65">
        <v>116100</v>
      </c>
      <c r="K2433" s="64">
        <v>50</v>
      </c>
      <c r="L2433" s="65"/>
      <c r="M2433" s="64"/>
      <c r="N2433" s="65"/>
      <c r="O2433" s="64"/>
      <c r="P2433" s="65"/>
      <c r="Q2433" s="64"/>
      <c r="R2433" s="65">
        <v>348300</v>
      </c>
      <c r="S2433" s="63">
        <v>150</v>
      </c>
      <c r="T2433" s="64" t="s">
        <v>7733</v>
      </c>
      <c r="U2433" s="64" t="s">
        <v>24</v>
      </c>
      <c r="V2433" s="64" t="s">
        <v>210</v>
      </c>
    </row>
    <row r="2434" spans="1:22" s="66" customFormat="1" x14ac:dyDescent="0.2">
      <c r="A2434" s="1">
        <v>2427</v>
      </c>
      <c r="B2434" s="67" t="s">
        <v>50</v>
      </c>
      <c r="C2434" s="64" t="s">
        <v>7449</v>
      </c>
      <c r="D2434" s="64" t="s">
        <v>381</v>
      </c>
      <c r="E2434" s="64" t="s">
        <v>8131</v>
      </c>
      <c r="F2434" s="64"/>
      <c r="G2434" s="64" t="s">
        <v>169</v>
      </c>
      <c r="H2434" s="65">
        <v>116562.5</v>
      </c>
      <c r="I2434" s="64">
        <v>50</v>
      </c>
      <c r="J2434" s="65">
        <v>116562.5</v>
      </c>
      <c r="K2434" s="64">
        <v>50</v>
      </c>
      <c r="L2434" s="65"/>
      <c r="M2434" s="64"/>
      <c r="N2434" s="65"/>
      <c r="O2434" s="64"/>
      <c r="P2434" s="65"/>
      <c r="Q2434" s="64"/>
      <c r="R2434" s="65">
        <v>349687.5</v>
      </c>
      <c r="S2434" s="63">
        <v>150</v>
      </c>
      <c r="T2434" s="64" t="s">
        <v>7733</v>
      </c>
      <c r="U2434" s="64" t="s">
        <v>24</v>
      </c>
      <c r="V2434" s="64" t="s">
        <v>7788</v>
      </c>
    </row>
    <row r="2435" spans="1:22" s="66" customFormat="1" x14ac:dyDescent="0.2">
      <c r="A2435" s="1">
        <v>2428</v>
      </c>
      <c r="B2435" s="67" t="s">
        <v>50</v>
      </c>
      <c r="C2435" s="64" t="s">
        <v>7449</v>
      </c>
      <c r="D2435" s="64" t="s">
        <v>381</v>
      </c>
      <c r="E2435" s="64" t="s">
        <v>8132</v>
      </c>
      <c r="F2435" s="64"/>
      <c r="G2435" s="64" t="s">
        <v>169</v>
      </c>
      <c r="H2435" s="65">
        <v>116562.5</v>
      </c>
      <c r="I2435" s="64">
        <v>50</v>
      </c>
      <c r="J2435" s="65">
        <v>116562.5</v>
      </c>
      <c r="K2435" s="64">
        <v>50</v>
      </c>
      <c r="L2435" s="65"/>
      <c r="M2435" s="64"/>
      <c r="N2435" s="65"/>
      <c r="O2435" s="64"/>
      <c r="P2435" s="65"/>
      <c r="Q2435" s="64"/>
      <c r="R2435" s="65">
        <v>349687.5</v>
      </c>
      <c r="S2435" s="63">
        <v>150</v>
      </c>
      <c r="T2435" s="64" t="s">
        <v>7733</v>
      </c>
      <c r="U2435" s="64" t="s">
        <v>24</v>
      </c>
      <c r="V2435" s="64" t="s">
        <v>7788</v>
      </c>
    </row>
    <row r="2436" spans="1:22" s="66" customFormat="1" x14ac:dyDescent="0.2">
      <c r="A2436" s="1">
        <v>2429</v>
      </c>
      <c r="B2436" s="67" t="s">
        <v>50</v>
      </c>
      <c r="C2436" s="64" t="s">
        <v>7449</v>
      </c>
      <c r="D2436" s="64" t="s">
        <v>381</v>
      </c>
      <c r="E2436" s="64" t="s">
        <v>8133</v>
      </c>
      <c r="F2436" s="64"/>
      <c r="G2436" s="64" t="s">
        <v>169</v>
      </c>
      <c r="H2436" s="65">
        <v>116562.5</v>
      </c>
      <c r="I2436" s="64">
        <v>50</v>
      </c>
      <c r="J2436" s="65">
        <v>116562.5</v>
      </c>
      <c r="K2436" s="64">
        <v>50</v>
      </c>
      <c r="L2436" s="65"/>
      <c r="M2436" s="64"/>
      <c r="N2436" s="65"/>
      <c r="O2436" s="64"/>
      <c r="P2436" s="65"/>
      <c r="Q2436" s="64"/>
      <c r="R2436" s="65">
        <v>349687.5</v>
      </c>
      <c r="S2436" s="63">
        <v>150</v>
      </c>
      <c r="T2436" s="64" t="s">
        <v>7733</v>
      </c>
      <c r="U2436" s="64" t="s">
        <v>24</v>
      </c>
      <c r="V2436" s="64" t="s">
        <v>7788</v>
      </c>
    </row>
    <row r="2437" spans="1:22" s="66" customFormat="1" x14ac:dyDescent="0.2">
      <c r="A2437" s="1">
        <v>2430</v>
      </c>
      <c r="B2437" s="67" t="s">
        <v>90</v>
      </c>
      <c r="C2437" s="64" t="s">
        <v>7950</v>
      </c>
      <c r="D2437" s="64" t="s">
        <v>7951</v>
      </c>
      <c r="E2437" s="64" t="s">
        <v>8134</v>
      </c>
      <c r="F2437" s="64"/>
      <c r="G2437" s="64" t="s">
        <v>169</v>
      </c>
      <c r="H2437" s="65">
        <v>117000</v>
      </c>
      <c r="I2437" s="64">
        <v>1</v>
      </c>
      <c r="J2437" s="65">
        <v>117000</v>
      </c>
      <c r="K2437" s="64">
        <v>1</v>
      </c>
      <c r="L2437" s="65"/>
      <c r="M2437" s="64"/>
      <c r="N2437" s="65"/>
      <c r="O2437" s="64"/>
      <c r="P2437" s="65"/>
      <c r="Q2437" s="64"/>
      <c r="R2437" s="65">
        <v>351000</v>
      </c>
      <c r="S2437" s="63">
        <v>3</v>
      </c>
      <c r="T2437" s="64" t="s">
        <v>7733</v>
      </c>
      <c r="U2437" s="64" t="s">
        <v>24</v>
      </c>
      <c r="V2437" s="64" t="s">
        <v>7953</v>
      </c>
    </row>
    <row r="2438" spans="1:22" s="66" customFormat="1" x14ac:dyDescent="0.2">
      <c r="A2438" s="1">
        <v>2431</v>
      </c>
      <c r="B2438" s="67" t="s">
        <v>402</v>
      </c>
      <c r="C2438" s="64" t="s">
        <v>250</v>
      </c>
      <c r="D2438" s="64" t="s">
        <v>1544</v>
      </c>
      <c r="E2438" s="64" t="s">
        <v>8135</v>
      </c>
      <c r="F2438" s="64"/>
      <c r="G2438" s="64" t="s">
        <v>169</v>
      </c>
      <c r="H2438" s="65">
        <v>117780</v>
      </c>
      <c r="I2438" s="64">
        <v>60</v>
      </c>
      <c r="J2438" s="65">
        <v>117780</v>
      </c>
      <c r="K2438" s="64">
        <v>60</v>
      </c>
      <c r="L2438" s="65"/>
      <c r="M2438" s="64"/>
      <c r="N2438" s="65"/>
      <c r="O2438" s="64"/>
      <c r="P2438" s="65"/>
      <c r="Q2438" s="64"/>
      <c r="R2438" s="65">
        <v>353340</v>
      </c>
      <c r="S2438" s="63">
        <v>180</v>
      </c>
      <c r="T2438" s="64" t="s">
        <v>7733</v>
      </c>
      <c r="U2438" s="64" t="s">
        <v>24</v>
      </c>
      <c r="V2438" s="64" t="s">
        <v>7809</v>
      </c>
    </row>
    <row r="2439" spans="1:22" s="66" customFormat="1" x14ac:dyDescent="0.2">
      <c r="A2439" s="1">
        <v>2432</v>
      </c>
      <c r="B2439" s="67" t="s">
        <v>8126</v>
      </c>
      <c r="C2439" s="64" t="s">
        <v>8127</v>
      </c>
      <c r="D2439" s="64" t="s">
        <v>2464</v>
      </c>
      <c r="E2439" s="64" t="s">
        <v>8136</v>
      </c>
      <c r="F2439" s="64"/>
      <c r="G2439" s="64" t="s">
        <v>169</v>
      </c>
      <c r="H2439" s="65">
        <v>119600</v>
      </c>
      <c r="I2439" s="64">
        <v>2</v>
      </c>
      <c r="J2439" s="65">
        <v>119600</v>
      </c>
      <c r="K2439" s="64">
        <v>2</v>
      </c>
      <c r="L2439" s="65"/>
      <c r="M2439" s="64"/>
      <c r="N2439" s="65"/>
      <c r="O2439" s="64"/>
      <c r="P2439" s="65"/>
      <c r="Q2439" s="64"/>
      <c r="R2439" s="65">
        <v>358800</v>
      </c>
      <c r="S2439" s="63">
        <v>6</v>
      </c>
      <c r="T2439" s="64" t="s">
        <v>7733</v>
      </c>
      <c r="U2439" s="64" t="s">
        <v>19</v>
      </c>
      <c r="V2439" s="64" t="s">
        <v>1228</v>
      </c>
    </row>
    <row r="2440" spans="1:22" s="66" customFormat="1" x14ac:dyDescent="0.2">
      <c r="A2440" s="1">
        <v>2433</v>
      </c>
      <c r="B2440" s="67" t="s">
        <v>449</v>
      </c>
      <c r="C2440" s="64" t="s">
        <v>8137</v>
      </c>
      <c r="D2440" s="64" t="s">
        <v>8138</v>
      </c>
      <c r="E2440" s="64" t="s">
        <v>8139</v>
      </c>
      <c r="F2440" s="64"/>
      <c r="G2440" s="64" t="s">
        <v>169</v>
      </c>
      <c r="H2440" s="65">
        <v>120470.5</v>
      </c>
      <c r="I2440" s="64">
        <v>2</v>
      </c>
      <c r="J2440" s="65">
        <v>120470.5</v>
      </c>
      <c r="K2440" s="64">
        <v>2</v>
      </c>
      <c r="L2440" s="65"/>
      <c r="M2440" s="64"/>
      <c r="N2440" s="65"/>
      <c r="O2440" s="64"/>
      <c r="P2440" s="65"/>
      <c r="Q2440" s="64"/>
      <c r="R2440" s="65">
        <v>361411.5</v>
      </c>
      <c r="S2440" s="63">
        <v>6</v>
      </c>
      <c r="T2440" s="64" t="s">
        <v>7733</v>
      </c>
      <c r="U2440" s="64" t="s">
        <v>24</v>
      </c>
      <c r="V2440" s="64" t="s">
        <v>7818</v>
      </c>
    </row>
    <row r="2441" spans="1:22" s="66" customFormat="1" x14ac:dyDescent="0.2">
      <c r="A2441" s="1">
        <v>2434</v>
      </c>
      <c r="B2441" s="67" t="s">
        <v>71</v>
      </c>
      <c r="C2441" s="64" t="s">
        <v>8140</v>
      </c>
      <c r="D2441" s="64" t="s">
        <v>8141</v>
      </c>
      <c r="E2441" s="64" t="s">
        <v>8142</v>
      </c>
      <c r="F2441" s="64"/>
      <c r="G2441" s="64" t="s">
        <v>169</v>
      </c>
      <c r="H2441" s="65">
        <v>120647.3</v>
      </c>
      <c r="I2441" s="64">
        <v>10</v>
      </c>
      <c r="J2441" s="65">
        <v>120647.3</v>
      </c>
      <c r="K2441" s="64">
        <v>10</v>
      </c>
      <c r="L2441" s="65"/>
      <c r="M2441" s="64"/>
      <c r="N2441" s="65"/>
      <c r="O2441" s="64"/>
      <c r="P2441" s="65"/>
      <c r="Q2441" s="64"/>
      <c r="R2441" s="65">
        <v>361941.9</v>
      </c>
      <c r="S2441" s="63">
        <v>30</v>
      </c>
      <c r="T2441" s="64" t="s">
        <v>7733</v>
      </c>
      <c r="U2441" s="64" t="s">
        <v>24</v>
      </c>
      <c r="V2441" s="64" t="s">
        <v>7862</v>
      </c>
    </row>
    <row r="2442" spans="1:22" s="66" customFormat="1" x14ac:dyDescent="0.2">
      <c r="A2442" s="1">
        <v>2435</v>
      </c>
      <c r="B2442" s="67" t="s">
        <v>71</v>
      </c>
      <c r="C2442" s="64" t="s">
        <v>234</v>
      </c>
      <c r="D2442" s="64" t="s">
        <v>1387</v>
      </c>
      <c r="E2442" s="64" t="s">
        <v>8143</v>
      </c>
      <c r="F2442" s="64"/>
      <c r="G2442" s="64" t="s">
        <v>169</v>
      </c>
      <c r="H2442" s="65">
        <v>122147.3</v>
      </c>
      <c r="I2442" s="64">
        <v>10</v>
      </c>
      <c r="J2442" s="65">
        <v>122147.3</v>
      </c>
      <c r="K2442" s="64">
        <v>10</v>
      </c>
      <c r="L2442" s="65"/>
      <c r="M2442" s="64"/>
      <c r="N2442" s="65"/>
      <c r="O2442" s="64"/>
      <c r="P2442" s="65"/>
      <c r="Q2442" s="64"/>
      <c r="R2442" s="65">
        <v>366441.9</v>
      </c>
      <c r="S2442" s="63">
        <v>30</v>
      </c>
      <c r="T2442" s="64" t="s">
        <v>7733</v>
      </c>
      <c r="U2442" s="64" t="s">
        <v>24</v>
      </c>
      <c r="V2442" s="64" t="s">
        <v>7862</v>
      </c>
    </row>
    <row r="2443" spans="1:22" s="66" customFormat="1" x14ac:dyDescent="0.2">
      <c r="A2443" s="1">
        <v>2436</v>
      </c>
      <c r="B2443" s="67" t="s">
        <v>8144</v>
      </c>
      <c r="C2443" s="64" t="s">
        <v>8145</v>
      </c>
      <c r="D2443" s="64" t="s">
        <v>8146</v>
      </c>
      <c r="E2443" s="64" t="s">
        <v>8147</v>
      </c>
      <c r="F2443" s="64"/>
      <c r="G2443" s="64" t="s">
        <v>144</v>
      </c>
      <c r="H2443" s="65">
        <v>124000</v>
      </c>
      <c r="I2443" s="64">
        <v>200</v>
      </c>
      <c r="J2443" s="65">
        <v>124000</v>
      </c>
      <c r="K2443" s="64">
        <v>200</v>
      </c>
      <c r="L2443" s="65"/>
      <c r="M2443" s="64"/>
      <c r="N2443" s="65"/>
      <c r="O2443" s="64"/>
      <c r="P2443" s="65"/>
      <c r="Q2443" s="64"/>
      <c r="R2443" s="65">
        <v>372000</v>
      </c>
      <c r="S2443" s="63">
        <v>600</v>
      </c>
      <c r="T2443" s="64" t="s">
        <v>7733</v>
      </c>
      <c r="U2443" s="64" t="s">
        <v>24</v>
      </c>
      <c r="V2443" s="64" t="s">
        <v>7830</v>
      </c>
    </row>
    <row r="2444" spans="1:22" s="66" customFormat="1" x14ac:dyDescent="0.2">
      <c r="A2444" s="1">
        <v>2437</v>
      </c>
      <c r="B2444" s="67" t="s">
        <v>34</v>
      </c>
      <c r="C2444" s="64" t="s">
        <v>2935</v>
      </c>
      <c r="D2444" s="64" t="s">
        <v>2936</v>
      </c>
      <c r="E2444" s="64" t="s">
        <v>8148</v>
      </c>
      <c r="F2444" s="64"/>
      <c r="G2444" s="64" t="s">
        <v>169</v>
      </c>
      <c r="H2444" s="65">
        <v>126562.5</v>
      </c>
      <c r="I2444" s="64">
        <v>5</v>
      </c>
      <c r="J2444" s="65">
        <v>126562.5</v>
      </c>
      <c r="K2444" s="64">
        <v>5</v>
      </c>
      <c r="L2444" s="65"/>
      <c r="M2444" s="64"/>
      <c r="N2444" s="65"/>
      <c r="O2444" s="64"/>
      <c r="P2444" s="65"/>
      <c r="Q2444" s="64"/>
      <c r="R2444" s="65">
        <v>379687.5</v>
      </c>
      <c r="S2444" s="63">
        <v>15</v>
      </c>
      <c r="T2444" s="64" t="s">
        <v>7733</v>
      </c>
      <c r="U2444" s="64" t="s">
        <v>24</v>
      </c>
      <c r="V2444" s="64" t="s">
        <v>8097</v>
      </c>
    </row>
    <row r="2445" spans="1:22" s="66" customFormat="1" x14ac:dyDescent="0.2">
      <c r="A2445" s="1">
        <v>2438</v>
      </c>
      <c r="B2445" s="67" t="s">
        <v>71</v>
      </c>
      <c r="C2445" s="64" t="s">
        <v>8149</v>
      </c>
      <c r="D2445" s="64" t="s">
        <v>8150</v>
      </c>
      <c r="E2445" s="64" t="s">
        <v>8151</v>
      </c>
      <c r="F2445" s="64"/>
      <c r="G2445" s="64" t="s">
        <v>169</v>
      </c>
      <c r="H2445" s="65">
        <v>127647.3</v>
      </c>
      <c r="I2445" s="64">
        <v>10</v>
      </c>
      <c r="J2445" s="65">
        <v>127647.3</v>
      </c>
      <c r="K2445" s="64">
        <v>10</v>
      </c>
      <c r="L2445" s="65"/>
      <c r="M2445" s="64"/>
      <c r="N2445" s="65"/>
      <c r="O2445" s="64"/>
      <c r="P2445" s="65"/>
      <c r="Q2445" s="64"/>
      <c r="R2445" s="65">
        <v>382941.9</v>
      </c>
      <c r="S2445" s="63">
        <v>30</v>
      </c>
      <c r="T2445" s="64" t="s">
        <v>7733</v>
      </c>
      <c r="U2445" s="64" t="s">
        <v>24</v>
      </c>
      <c r="V2445" s="64" t="s">
        <v>7862</v>
      </c>
    </row>
    <row r="2446" spans="1:22" s="66" customFormat="1" x14ac:dyDescent="0.2">
      <c r="A2446" s="1">
        <v>2439</v>
      </c>
      <c r="B2446" s="67" t="s">
        <v>8152</v>
      </c>
      <c r="C2446" s="64" t="s">
        <v>8153</v>
      </c>
      <c r="D2446" s="64" t="s">
        <v>8154</v>
      </c>
      <c r="E2446" s="64" t="s">
        <v>8155</v>
      </c>
      <c r="F2446" s="64"/>
      <c r="G2446" s="64" t="s">
        <v>17</v>
      </c>
      <c r="H2446" s="65">
        <v>128386</v>
      </c>
      <c r="I2446" s="64">
        <v>46</v>
      </c>
      <c r="J2446" s="65">
        <v>128386</v>
      </c>
      <c r="K2446" s="64">
        <v>46</v>
      </c>
      <c r="L2446" s="65"/>
      <c r="M2446" s="64"/>
      <c r="N2446" s="65"/>
      <c r="O2446" s="64"/>
      <c r="P2446" s="65"/>
      <c r="Q2446" s="64"/>
      <c r="R2446" s="65">
        <v>385158</v>
      </c>
      <c r="S2446" s="63">
        <v>138</v>
      </c>
      <c r="T2446" s="64" t="s">
        <v>7733</v>
      </c>
      <c r="U2446" s="64" t="s">
        <v>47</v>
      </c>
      <c r="V2446" s="64" t="s">
        <v>8156</v>
      </c>
    </row>
    <row r="2447" spans="1:22" s="66" customFormat="1" x14ac:dyDescent="0.2">
      <c r="A2447" s="1">
        <v>2440</v>
      </c>
      <c r="B2447" s="67" t="s">
        <v>7187</v>
      </c>
      <c r="C2447" s="64" t="s">
        <v>8157</v>
      </c>
      <c r="D2447" s="64" t="s">
        <v>8158</v>
      </c>
      <c r="E2447" s="64" t="s">
        <v>8159</v>
      </c>
      <c r="F2447" s="64"/>
      <c r="G2447" s="64" t="s">
        <v>169</v>
      </c>
      <c r="H2447" s="65">
        <v>128940</v>
      </c>
      <c r="I2447" s="64">
        <v>307</v>
      </c>
      <c r="J2447" s="65">
        <v>128940</v>
      </c>
      <c r="K2447" s="64">
        <v>307</v>
      </c>
      <c r="L2447" s="65"/>
      <c r="M2447" s="64"/>
      <c r="N2447" s="65"/>
      <c r="O2447" s="64"/>
      <c r="P2447" s="65"/>
      <c r="Q2447" s="64"/>
      <c r="R2447" s="65">
        <v>386820</v>
      </c>
      <c r="S2447" s="63">
        <v>921</v>
      </c>
      <c r="T2447" s="64" t="s">
        <v>7733</v>
      </c>
      <c r="U2447" s="64" t="s">
        <v>24</v>
      </c>
      <c r="V2447" s="64" t="s">
        <v>8160</v>
      </c>
    </row>
    <row r="2448" spans="1:22" s="66" customFormat="1" x14ac:dyDescent="0.2">
      <c r="A2448" s="1">
        <v>2441</v>
      </c>
      <c r="B2448" s="67" t="s">
        <v>235</v>
      </c>
      <c r="C2448" s="64" t="s">
        <v>8161</v>
      </c>
      <c r="D2448" s="64" t="s">
        <v>8162</v>
      </c>
      <c r="E2448" s="64" t="s">
        <v>8163</v>
      </c>
      <c r="F2448" s="64"/>
      <c r="G2448" s="64" t="s">
        <v>169</v>
      </c>
      <c r="H2448" s="65">
        <v>130000</v>
      </c>
      <c r="I2448" s="64">
        <v>2</v>
      </c>
      <c r="J2448" s="65">
        <v>130000</v>
      </c>
      <c r="K2448" s="64">
        <v>2</v>
      </c>
      <c r="L2448" s="65"/>
      <c r="M2448" s="64"/>
      <c r="N2448" s="65"/>
      <c r="O2448" s="64"/>
      <c r="P2448" s="65"/>
      <c r="Q2448" s="64"/>
      <c r="R2448" s="65">
        <v>390000</v>
      </c>
      <c r="S2448" s="63">
        <v>6</v>
      </c>
      <c r="T2448" s="64" t="s">
        <v>7733</v>
      </c>
      <c r="U2448" s="64" t="s">
        <v>8164</v>
      </c>
      <c r="V2448" s="64" t="s">
        <v>8165</v>
      </c>
    </row>
    <row r="2449" spans="1:22" s="66" customFormat="1" x14ac:dyDescent="0.2">
      <c r="A2449" s="1">
        <v>2442</v>
      </c>
      <c r="B2449" s="67" t="s">
        <v>1690</v>
      </c>
      <c r="C2449" s="64" t="s">
        <v>1691</v>
      </c>
      <c r="D2449" s="64" t="s">
        <v>1692</v>
      </c>
      <c r="E2449" s="64" t="s">
        <v>8166</v>
      </c>
      <c r="F2449" s="64"/>
      <c r="G2449" s="64" t="s">
        <v>29</v>
      </c>
      <c r="H2449" s="65">
        <v>134640</v>
      </c>
      <c r="I2449" s="64">
        <v>5</v>
      </c>
      <c r="J2449" s="65">
        <v>134640</v>
      </c>
      <c r="K2449" s="64">
        <v>5</v>
      </c>
      <c r="L2449" s="65"/>
      <c r="M2449" s="64"/>
      <c r="N2449" s="65"/>
      <c r="O2449" s="64"/>
      <c r="P2449" s="65"/>
      <c r="Q2449" s="64"/>
      <c r="R2449" s="65">
        <v>403920</v>
      </c>
      <c r="S2449" s="63">
        <v>15</v>
      </c>
      <c r="T2449" s="64" t="s">
        <v>7733</v>
      </c>
      <c r="U2449" s="64" t="s">
        <v>19</v>
      </c>
      <c r="V2449" s="64" t="s">
        <v>1228</v>
      </c>
    </row>
    <row r="2450" spans="1:22" s="66" customFormat="1" x14ac:dyDescent="0.2">
      <c r="A2450" s="1">
        <v>2443</v>
      </c>
      <c r="B2450" s="67" t="s">
        <v>7876</v>
      </c>
      <c r="C2450" s="64" t="s">
        <v>8167</v>
      </c>
      <c r="D2450" s="64" t="s">
        <v>8168</v>
      </c>
      <c r="E2450" s="64" t="s">
        <v>8169</v>
      </c>
      <c r="F2450" s="64"/>
      <c r="G2450" s="64" t="s">
        <v>169</v>
      </c>
      <c r="H2450" s="65">
        <v>136300</v>
      </c>
      <c r="I2450" s="64">
        <v>50</v>
      </c>
      <c r="J2450" s="65">
        <v>136300</v>
      </c>
      <c r="K2450" s="64">
        <v>50</v>
      </c>
      <c r="L2450" s="65"/>
      <c r="M2450" s="64"/>
      <c r="N2450" s="65"/>
      <c r="O2450" s="64"/>
      <c r="P2450" s="65"/>
      <c r="Q2450" s="64"/>
      <c r="R2450" s="65">
        <v>408900</v>
      </c>
      <c r="S2450" s="63">
        <v>150</v>
      </c>
      <c r="T2450" s="64" t="s">
        <v>7733</v>
      </c>
      <c r="U2450" s="64" t="s">
        <v>24</v>
      </c>
      <c r="V2450" s="64" t="s">
        <v>7880</v>
      </c>
    </row>
    <row r="2451" spans="1:22" s="66" customFormat="1" x14ac:dyDescent="0.2">
      <c r="A2451" s="1">
        <v>2444</v>
      </c>
      <c r="B2451" s="67" t="s">
        <v>8170</v>
      </c>
      <c r="C2451" s="64" t="s">
        <v>8171</v>
      </c>
      <c r="D2451" s="64" t="s">
        <v>8172</v>
      </c>
      <c r="E2451" s="64" t="s">
        <v>8173</v>
      </c>
      <c r="F2451" s="64"/>
      <c r="G2451" s="64" t="s">
        <v>169</v>
      </c>
      <c r="H2451" s="65">
        <v>137812.5</v>
      </c>
      <c r="I2451" s="64">
        <v>2</v>
      </c>
      <c r="J2451" s="65">
        <v>137812.5</v>
      </c>
      <c r="K2451" s="64">
        <v>2</v>
      </c>
      <c r="L2451" s="65"/>
      <c r="M2451" s="64"/>
      <c r="N2451" s="65"/>
      <c r="O2451" s="64"/>
      <c r="P2451" s="65"/>
      <c r="Q2451" s="64"/>
      <c r="R2451" s="65">
        <v>413437.5</v>
      </c>
      <c r="S2451" s="63">
        <v>6</v>
      </c>
      <c r="T2451" s="64" t="s">
        <v>7733</v>
      </c>
      <c r="U2451" s="64" t="s">
        <v>23</v>
      </c>
      <c r="V2451" s="64" t="s">
        <v>8174</v>
      </c>
    </row>
    <row r="2452" spans="1:22" s="66" customFormat="1" x14ac:dyDescent="0.2">
      <c r="A2452" s="1">
        <v>2445</v>
      </c>
      <c r="B2452" s="67" t="s">
        <v>8126</v>
      </c>
      <c r="C2452" s="64" t="s">
        <v>8127</v>
      </c>
      <c r="D2452" s="64" t="s">
        <v>2464</v>
      </c>
      <c r="E2452" s="64" t="s">
        <v>8175</v>
      </c>
      <c r="F2452" s="64"/>
      <c r="G2452" s="64" t="s">
        <v>169</v>
      </c>
      <c r="H2452" s="65">
        <v>140000</v>
      </c>
      <c r="I2452" s="64">
        <v>4</v>
      </c>
      <c r="J2452" s="65">
        <v>140000</v>
      </c>
      <c r="K2452" s="64">
        <v>4</v>
      </c>
      <c r="L2452" s="65"/>
      <c r="M2452" s="64"/>
      <c r="N2452" s="65"/>
      <c r="O2452" s="64"/>
      <c r="P2452" s="65"/>
      <c r="Q2452" s="64"/>
      <c r="R2452" s="65">
        <v>420000</v>
      </c>
      <c r="S2452" s="63">
        <v>12</v>
      </c>
      <c r="T2452" s="64" t="s">
        <v>7733</v>
      </c>
      <c r="U2452" s="64" t="s">
        <v>19</v>
      </c>
      <c r="V2452" s="64" t="s">
        <v>1228</v>
      </c>
    </row>
    <row r="2453" spans="1:22" s="66" customFormat="1" x14ac:dyDescent="0.2">
      <c r="A2453" s="1">
        <v>2446</v>
      </c>
      <c r="B2453" s="67" t="s">
        <v>4217</v>
      </c>
      <c r="C2453" s="64" t="s">
        <v>6122</v>
      </c>
      <c r="D2453" s="64" t="s">
        <v>7563</v>
      </c>
      <c r="E2453" s="64" t="s">
        <v>8176</v>
      </c>
      <c r="F2453" s="64"/>
      <c r="G2453" s="64" t="s">
        <v>169</v>
      </c>
      <c r="H2453" s="65">
        <v>143000</v>
      </c>
      <c r="I2453" s="64">
        <v>10</v>
      </c>
      <c r="J2453" s="65">
        <v>143000</v>
      </c>
      <c r="K2453" s="64">
        <v>10</v>
      </c>
      <c r="L2453" s="65"/>
      <c r="M2453" s="64"/>
      <c r="N2453" s="65"/>
      <c r="O2453" s="64"/>
      <c r="P2453" s="65"/>
      <c r="Q2453" s="64"/>
      <c r="R2453" s="65">
        <v>429000</v>
      </c>
      <c r="S2453" s="63">
        <v>30</v>
      </c>
      <c r="T2453" s="64" t="s">
        <v>7733</v>
      </c>
      <c r="U2453" s="64" t="s">
        <v>8164</v>
      </c>
      <c r="V2453" s="64" t="s">
        <v>8165</v>
      </c>
    </row>
    <row r="2454" spans="1:22" s="66" customFormat="1" x14ac:dyDescent="0.2">
      <c r="A2454" s="1">
        <v>2447</v>
      </c>
      <c r="B2454" s="67" t="s">
        <v>4217</v>
      </c>
      <c r="C2454" s="64" t="s">
        <v>6122</v>
      </c>
      <c r="D2454" s="64" t="s">
        <v>7563</v>
      </c>
      <c r="E2454" s="64" t="s">
        <v>8177</v>
      </c>
      <c r="F2454" s="64"/>
      <c r="G2454" s="64" t="s">
        <v>169</v>
      </c>
      <c r="H2454" s="65">
        <v>143000</v>
      </c>
      <c r="I2454" s="64">
        <v>10</v>
      </c>
      <c r="J2454" s="65">
        <v>143000</v>
      </c>
      <c r="K2454" s="64">
        <v>10</v>
      </c>
      <c r="L2454" s="65"/>
      <c r="M2454" s="64"/>
      <c r="N2454" s="65"/>
      <c r="O2454" s="64"/>
      <c r="P2454" s="65"/>
      <c r="Q2454" s="64"/>
      <c r="R2454" s="65">
        <v>429000</v>
      </c>
      <c r="S2454" s="63">
        <v>30</v>
      </c>
      <c r="T2454" s="64" t="s">
        <v>7733</v>
      </c>
      <c r="U2454" s="64" t="s">
        <v>8164</v>
      </c>
      <c r="V2454" s="64" t="s">
        <v>8165</v>
      </c>
    </row>
    <row r="2455" spans="1:22" s="66" customFormat="1" x14ac:dyDescent="0.2">
      <c r="A2455" s="1">
        <v>2448</v>
      </c>
      <c r="B2455" s="67" t="s">
        <v>7899</v>
      </c>
      <c r="C2455" s="64" t="s">
        <v>8056</v>
      </c>
      <c r="D2455" s="64" t="s">
        <v>8057</v>
      </c>
      <c r="E2455" s="64" t="s">
        <v>8178</v>
      </c>
      <c r="F2455" s="64"/>
      <c r="G2455" s="64" t="s">
        <v>169</v>
      </c>
      <c r="H2455" s="65">
        <v>143298.4</v>
      </c>
      <c r="I2455" s="64">
        <v>7</v>
      </c>
      <c r="J2455" s="65">
        <v>143298.4</v>
      </c>
      <c r="K2455" s="64">
        <v>7</v>
      </c>
      <c r="L2455" s="65"/>
      <c r="M2455" s="64"/>
      <c r="N2455" s="65"/>
      <c r="O2455" s="64"/>
      <c r="P2455" s="65"/>
      <c r="Q2455" s="64"/>
      <c r="R2455" s="65">
        <v>429895.19999999995</v>
      </c>
      <c r="S2455" s="63">
        <v>21</v>
      </c>
      <c r="T2455" s="64" t="s">
        <v>7733</v>
      </c>
      <c r="U2455" s="64" t="s">
        <v>24</v>
      </c>
      <c r="V2455" s="64" t="s">
        <v>7903</v>
      </c>
    </row>
    <row r="2456" spans="1:22" s="66" customFormat="1" x14ac:dyDescent="0.2">
      <c r="A2456" s="1">
        <v>2449</v>
      </c>
      <c r="B2456" s="67" t="s">
        <v>1874</v>
      </c>
      <c r="C2456" s="64" t="s">
        <v>8080</v>
      </c>
      <c r="D2456" s="64" t="s">
        <v>8081</v>
      </c>
      <c r="E2456" s="64" t="s">
        <v>8179</v>
      </c>
      <c r="F2456" s="64"/>
      <c r="G2456" s="64" t="s">
        <v>169</v>
      </c>
      <c r="H2456" s="65">
        <v>147830</v>
      </c>
      <c r="I2456" s="64">
        <v>5</v>
      </c>
      <c r="J2456" s="65">
        <v>147830</v>
      </c>
      <c r="K2456" s="64">
        <v>5</v>
      </c>
      <c r="L2456" s="65"/>
      <c r="M2456" s="64"/>
      <c r="N2456" s="65"/>
      <c r="O2456" s="64"/>
      <c r="P2456" s="65"/>
      <c r="Q2456" s="64"/>
      <c r="R2456" s="65">
        <v>443490</v>
      </c>
      <c r="S2456" s="63">
        <v>15</v>
      </c>
      <c r="T2456" s="64" t="s">
        <v>7733</v>
      </c>
      <c r="U2456" s="64" t="s">
        <v>24</v>
      </c>
      <c r="V2456" s="64" t="s">
        <v>7816</v>
      </c>
    </row>
    <row r="2457" spans="1:22" s="66" customFormat="1" x14ac:dyDescent="0.2">
      <c r="A2457" s="1">
        <v>2450</v>
      </c>
      <c r="B2457" s="67" t="s">
        <v>34</v>
      </c>
      <c r="C2457" s="64" t="s">
        <v>2937</v>
      </c>
      <c r="D2457" s="64" t="s">
        <v>2938</v>
      </c>
      <c r="E2457" s="64" t="s">
        <v>8180</v>
      </c>
      <c r="F2457" s="64"/>
      <c r="G2457" s="64" t="s">
        <v>169</v>
      </c>
      <c r="H2457" s="65">
        <v>147937.5</v>
      </c>
      <c r="I2457" s="64">
        <v>5</v>
      </c>
      <c r="J2457" s="65">
        <v>147937.5</v>
      </c>
      <c r="K2457" s="64">
        <v>5</v>
      </c>
      <c r="L2457" s="65"/>
      <c r="M2457" s="64"/>
      <c r="N2457" s="65"/>
      <c r="O2457" s="64"/>
      <c r="P2457" s="65"/>
      <c r="Q2457" s="64"/>
      <c r="R2457" s="65">
        <v>443812.5</v>
      </c>
      <c r="S2457" s="63">
        <v>15</v>
      </c>
      <c r="T2457" s="64" t="s">
        <v>7733</v>
      </c>
      <c r="U2457" s="64" t="s">
        <v>24</v>
      </c>
      <c r="V2457" s="64" t="s">
        <v>8097</v>
      </c>
    </row>
    <row r="2458" spans="1:22" s="66" customFormat="1" x14ac:dyDescent="0.2">
      <c r="A2458" s="1">
        <v>2451</v>
      </c>
      <c r="B2458" s="67" t="s">
        <v>8126</v>
      </c>
      <c r="C2458" s="64" t="s">
        <v>8127</v>
      </c>
      <c r="D2458" s="64" t="s">
        <v>2464</v>
      </c>
      <c r="E2458" s="64" t="s">
        <v>8181</v>
      </c>
      <c r="F2458" s="64"/>
      <c r="G2458" s="64" t="s">
        <v>169</v>
      </c>
      <c r="H2458" s="65">
        <v>148200</v>
      </c>
      <c r="I2458" s="64">
        <v>2</v>
      </c>
      <c r="J2458" s="65">
        <v>148200</v>
      </c>
      <c r="K2458" s="64">
        <v>2</v>
      </c>
      <c r="L2458" s="65"/>
      <c r="M2458" s="64"/>
      <c r="N2458" s="65"/>
      <c r="O2458" s="64"/>
      <c r="P2458" s="65"/>
      <c r="Q2458" s="64"/>
      <c r="R2458" s="65">
        <v>444600</v>
      </c>
      <c r="S2458" s="63">
        <v>6</v>
      </c>
      <c r="T2458" s="64" t="s">
        <v>7733</v>
      </c>
      <c r="U2458" s="64" t="s">
        <v>19</v>
      </c>
      <c r="V2458" s="64" t="s">
        <v>1228</v>
      </c>
    </row>
    <row r="2459" spans="1:22" s="66" customFormat="1" x14ac:dyDescent="0.2">
      <c r="A2459" s="1">
        <v>2452</v>
      </c>
      <c r="B2459" s="67" t="s">
        <v>7899</v>
      </c>
      <c r="C2459" s="64" t="s">
        <v>8056</v>
      </c>
      <c r="D2459" s="64" t="s">
        <v>8057</v>
      </c>
      <c r="E2459" s="64" t="s">
        <v>8182</v>
      </c>
      <c r="F2459" s="64"/>
      <c r="G2459" s="64" t="s">
        <v>169</v>
      </c>
      <c r="H2459" s="65">
        <v>148820.63</v>
      </c>
      <c r="I2459" s="64">
        <v>7</v>
      </c>
      <c r="J2459" s="65">
        <v>148820.63</v>
      </c>
      <c r="K2459" s="64">
        <v>7</v>
      </c>
      <c r="L2459" s="65"/>
      <c r="M2459" s="64"/>
      <c r="N2459" s="65"/>
      <c r="O2459" s="64"/>
      <c r="P2459" s="65"/>
      <c r="Q2459" s="64"/>
      <c r="R2459" s="65">
        <v>446461.89</v>
      </c>
      <c r="S2459" s="63">
        <v>21</v>
      </c>
      <c r="T2459" s="64" t="s">
        <v>7733</v>
      </c>
      <c r="U2459" s="64" t="s">
        <v>24</v>
      </c>
      <c r="V2459" s="64" t="s">
        <v>7903</v>
      </c>
    </row>
    <row r="2460" spans="1:22" s="66" customFormat="1" x14ac:dyDescent="0.2">
      <c r="A2460" s="1">
        <v>2453</v>
      </c>
      <c r="B2460" s="67" t="s">
        <v>225</v>
      </c>
      <c r="C2460" s="64" t="s">
        <v>5450</v>
      </c>
      <c r="D2460" s="64" t="s">
        <v>8183</v>
      </c>
      <c r="E2460" s="64" t="s">
        <v>8184</v>
      </c>
      <c r="F2460" s="64"/>
      <c r="G2460" s="64" t="s">
        <v>17</v>
      </c>
      <c r="H2460" s="65">
        <v>151671</v>
      </c>
      <c r="I2460" s="64">
        <v>13</v>
      </c>
      <c r="J2460" s="65">
        <v>151671</v>
      </c>
      <c r="K2460" s="64">
        <v>13</v>
      </c>
      <c r="L2460" s="65"/>
      <c r="M2460" s="64"/>
      <c r="N2460" s="65"/>
      <c r="O2460" s="64"/>
      <c r="P2460" s="65"/>
      <c r="Q2460" s="64"/>
      <c r="R2460" s="65">
        <v>455013</v>
      </c>
      <c r="S2460" s="63">
        <v>39</v>
      </c>
      <c r="T2460" s="64" t="s">
        <v>7733</v>
      </c>
      <c r="U2460" s="64" t="s">
        <v>24</v>
      </c>
      <c r="V2460" s="64" t="s">
        <v>8185</v>
      </c>
    </row>
    <row r="2461" spans="1:22" s="66" customFormat="1" x14ac:dyDescent="0.2">
      <c r="A2461" s="1">
        <v>2454</v>
      </c>
      <c r="B2461" s="67" t="s">
        <v>620</v>
      </c>
      <c r="C2461" s="64" t="s">
        <v>217</v>
      </c>
      <c r="D2461" s="64" t="s">
        <v>621</v>
      </c>
      <c r="E2461" s="64" t="s">
        <v>8186</v>
      </c>
      <c r="F2461" s="64"/>
      <c r="G2461" s="64" t="s">
        <v>29</v>
      </c>
      <c r="H2461" s="65">
        <v>152834.01</v>
      </c>
      <c r="I2461" s="64">
        <v>3</v>
      </c>
      <c r="J2461" s="65">
        <v>152834.01</v>
      </c>
      <c r="K2461" s="64">
        <v>3</v>
      </c>
      <c r="L2461" s="65"/>
      <c r="M2461" s="64"/>
      <c r="N2461" s="65"/>
      <c r="O2461" s="64"/>
      <c r="P2461" s="65"/>
      <c r="Q2461" s="64"/>
      <c r="R2461" s="65">
        <v>458502.03</v>
      </c>
      <c r="S2461" s="63">
        <v>9</v>
      </c>
      <c r="T2461" s="64" t="s">
        <v>7733</v>
      </c>
      <c r="U2461" s="64" t="s">
        <v>19</v>
      </c>
      <c r="V2461" s="64" t="s">
        <v>1228</v>
      </c>
    </row>
    <row r="2462" spans="1:22" s="66" customFormat="1" x14ac:dyDescent="0.2">
      <c r="A2462" s="1">
        <v>2455</v>
      </c>
      <c r="B2462" s="67" t="s">
        <v>8041</v>
      </c>
      <c r="C2462" s="64" t="s">
        <v>8187</v>
      </c>
      <c r="D2462" s="64" t="s">
        <v>8188</v>
      </c>
      <c r="E2462" s="64" t="s">
        <v>8189</v>
      </c>
      <c r="F2462" s="64"/>
      <c r="G2462" s="64" t="s">
        <v>17</v>
      </c>
      <c r="H2462" s="65">
        <v>155216</v>
      </c>
      <c r="I2462" s="64">
        <v>4</v>
      </c>
      <c r="J2462" s="65">
        <v>155216</v>
      </c>
      <c r="K2462" s="64">
        <v>4</v>
      </c>
      <c r="L2462" s="65"/>
      <c r="M2462" s="64"/>
      <c r="N2462" s="65"/>
      <c r="O2462" s="64"/>
      <c r="P2462" s="65"/>
      <c r="Q2462" s="64"/>
      <c r="R2462" s="65">
        <v>465648</v>
      </c>
      <c r="S2462" s="63">
        <v>12</v>
      </c>
      <c r="T2462" s="64" t="s">
        <v>7733</v>
      </c>
      <c r="U2462" s="64" t="s">
        <v>24</v>
      </c>
      <c r="V2462" s="64" t="s">
        <v>8045</v>
      </c>
    </row>
    <row r="2463" spans="1:22" s="66" customFormat="1" x14ac:dyDescent="0.2">
      <c r="A2463" s="1">
        <v>2456</v>
      </c>
      <c r="B2463" s="67" t="s">
        <v>8190</v>
      </c>
      <c r="C2463" s="64" t="s">
        <v>8191</v>
      </c>
      <c r="D2463" s="64" t="s">
        <v>379</v>
      </c>
      <c r="E2463" s="64" t="s">
        <v>8192</v>
      </c>
      <c r="F2463" s="64"/>
      <c r="G2463" s="64" t="s">
        <v>169</v>
      </c>
      <c r="H2463" s="65">
        <v>156000</v>
      </c>
      <c r="I2463" s="64">
        <v>300</v>
      </c>
      <c r="J2463" s="65">
        <v>156000</v>
      </c>
      <c r="K2463" s="64">
        <v>300</v>
      </c>
      <c r="L2463" s="65"/>
      <c r="M2463" s="64"/>
      <c r="N2463" s="65"/>
      <c r="O2463" s="64"/>
      <c r="P2463" s="65"/>
      <c r="Q2463" s="64"/>
      <c r="R2463" s="65">
        <v>468000</v>
      </c>
      <c r="S2463" s="63">
        <v>900</v>
      </c>
      <c r="T2463" s="64" t="s">
        <v>7733</v>
      </c>
      <c r="U2463" s="64" t="s">
        <v>24</v>
      </c>
      <c r="V2463" s="64" t="s">
        <v>8193</v>
      </c>
    </row>
    <row r="2464" spans="1:22" s="66" customFormat="1" x14ac:dyDescent="0.2">
      <c r="A2464" s="1">
        <v>2457</v>
      </c>
      <c r="B2464" s="67" t="s">
        <v>1970</v>
      </c>
      <c r="C2464" s="64" t="s">
        <v>223</v>
      </c>
      <c r="D2464" s="64" t="s">
        <v>1971</v>
      </c>
      <c r="E2464" s="64" t="s">
        <v>8194</v>
      </c>
      <c r="F2464" s="64"/>
      <c r="G2464" s="64" t="s">
        <v>169</v>
      </c>
      <c r="H2464" s="65">
        <v>156000</v>
      </c>
      <c r="I2464" s="64">
        <v>8</v>
      </c>
      <c r="J2464" s="65">
        <v>156000</v>
      </c>
      <c r="K2464" s="64">
        <v>8</v>
      </c>
      <c r="L2464" s="65"/>
      <c r="M2464" s="64"/>
      <c r="N2464" s="65"/>
      <c r="O2464" s="64"/>
      <c r="P2464" s="65"/>
      <c r="Q2464" s="64"/>
      <c r="R2464" s="65">
        <v>468000</v>
      </c>
      <c r="S2464" s="63">
        <v>24</v>
      </c>
      <c r="T2464" s="64" t="s">
        <v>7733</v>
      </c>
      <c r="U2464" s="64" t="s">
        <v>24</v>
      </c>
      <c r="V2464" s="64" t="s">
        <v>8125</v>
      </c>
    </row>
    <row r="2465" spans="1:22" s="66" customFormat="1" x14ac:dyDescent="0.2">
      <c r="A2465" s="1">
        <v>2458</v>
      </c>
      <c r="B2465" s="67" t="s">
        <v>1371</v>
      </c>
      <c r="C2465" s="64" t="s">
        <v>1731</v>
      </c>
      <c r="D2465" s="64" t="s">
        <v>1732</v>
      </c>
      <c r="E2465" s="64" t="s">
        <v>8195</v>
      </c>
      <c r="F2465" s="64"/>
      <c r="G2465" s="64" t="s">
        <v>169</v>
      </c>
      <c r="H2465" s="65">
        <v>157120</v>
      </c>
      <c r="I2465" s="64">
        <v>16</v>
      </c>
      <c r="J2465" s="65">
        <v>157120</v>
      </c>
      <c r="K2465" s="64">
        <v>16</v>
      </c>
      <c r="L2465" s="65"/>
      <c r="M2465" s="64"/>
      <c r="N2465" s="65"/>
      <c r="O2465" s="64"/>
      <c r="P2465" s="65"/>
      <c r="Q2465" s="64"/>
      <c r="R2465" s="65">
        <v>471360</v>
      </c>
      <c r="S2465" s="63">
        <v>48</v>
      </c>
      <c r="T2465" s="64" t="s">
        <v>7733</v>
      </c>
      <c r="U2465" s="64" t="s">
        <v>24</v>
      </c>
      <c r="V2465" s="64" t="s">
        <v>8196</v>
      </c>
    </row>
    <row r="2466" spans="1:22" s="66" customFormat="1" x14ac:dyDescent="0.2">
      <c r="A2466" s="1">
        <v>2459</v>
      </c>
      <c r="B2466" s="67" t="s">
        <v>8197</v>
      </c>
      <c r="C2466" s="64" t="s">
        <v>8198</v>
      </c>
      <c r="D2466" s="64" t="s">
        <v>8199</v>
      </c>
      <c r="E2466" s="64" t="s">
        <v>8200</v>
      </c>
      <c r="F2466" s="64"/>
      <c r="G2466" s="64" t="s">
        <v>169</v>
      </c>
      <c r="H2466" s="65">
        <v>160000</v>
      </c>
      <c r="I2466" s="64">
        <v>100</v>
      </c>
      <c r="J2466" s="65">
        <v>160000</v>
      </c>
      <c r="K2466" s="64">
        <v>100</v>
      </c>
      <c r="L2466" s="65"/>
      <c r="M2466" s="64"/>
      <c r="N2466" s="65"/>
      <c r="O2466" s="64"/>
      <c r="P2466" s="65"/>
      <c r="Q2466" s="64"/>
      <c r="R2466" s="65">
        <v>480000</v>
      </c>
      <c r="S2466" s="63">
        <v>300</v>
      </c>
      <c r="T2466" s="64" t="s">
        <v>7733</v>
      </c>
      <c r="U2466" s="64" t="s">
        <v>24</v>
      </c>
      <c r="V2466" s="64" t="s">
        <v>8201</v>
      </c>
    </row>
    <row r="2467" spans="1:22" s="66" customFormat="1" x14ac:dyDescent="0.2">
      <c r="A2467" s="1">
        <v>2460</v>
      </c>
      <c r="B2467" s="67" t="s">
        <v>2897</v>
      </c>
      <c r="C2467" s="64" t="s">
        <v>8202</v>
      </c>
      <c r="D2467" s="64" t="s">
        <v>8203</v>
      </c>
      <c r="E2467" s="64" t="s">
        <v>8204</v>
      </c>
      <c r="F2467" s="64"/>
      <c r="G2467" s="64" t="s">
        <v>169</v>
      </c>
      <c r="H2467" s="65">
        <v>160000</v>
      </c>
      <c r="I2467" s="64">
        <v>40</v>
      </c>
      <c r="J2467" s="65">
        <v>160000</v>
      </c>
      <c r="K2467" s="64">
        <v>40</v>
      </c>
      <c r="L2467" s="65"/>
      <c r="M2467" s="64"/>
      <c r="N2467" s="65"/>
      <c r="O2467" s="64"/>
      <c r="P2467" s="65"/>
      <c r="Q2467" s="64"/>
      <c r="R2467" s="65">
        <v>480000</v>
      </c>
      <c r="S2467" s="63">
        <v>120</v>
      </c>
      <c r="T2467" s="64" t="s">
        <v>7733</v>
      </c>
      <c r="U2467" s="64" t="s">
        <v>24</v>
      </c>
      <c r="V2467" s="64" t="s">
        <v>8205</v>
      </c>
    </row>
    <row r="2468" spans="1:22" s="66" customFormat="1" x14ac:dyDescent="0.2">
      <c r="A2468" s="1">
        <v>2461</v>
      </c>
      <c r="B2468" s="67" t="s">
        <v>34</v>
      </c>
      <c r="C2468" s="64" t="s">
        <v>1063</v>
      </c>
      <c r="D2468" s="64" t="s">
        <v>1064</v>
      </c>
      <c r="E2468" s="64" t="s">
        <v>8206</v>
      </c>
      <c r="F2468" s="64"/>
      <c r="G2468" s="64" t="s">
        <v>169</v>
      </c>
      <c r="H2468" s="65">
        <v>160200</v>
      </c>
      <c r="I2468" s="64">
        <v>4</v>
      </c>
      <c r="J2468" s="65">
        <v>160200</v>
      </c>
      <c r="K2468" s="64">
        <v>4</v>
      </c>
      <c r="L2468" s="65"/>
      <c r="M2468" s="64"/>
      <c r="N2468" s="65"/>
      <c r="O2468" s="64"/>
      <c r="P2468" s="65"/>
      <c r="Q2468" s="64"/>
      <c r="R2468" s="65">
        <v>480600</v>
      </c>
      <c r="S2468" s="63">
        <v>12</v>
      </c>
      <c r="T2468" s="64" t="s">
        <v>7733</v>
      </c>
      <c r="U2468" s="64" t="s">
        <v>24</v>
      </c>
      <c r="V2468" s="64" t="s">
        <v>8097</v>
      </c>
    </row>
    <row r="2469" spans="1:22" s="66" customFormat="1" x14ac:dyDescent="0.2">
      <c r="A2469" s="1">
        <v>2462</v>
      </c>
      <c r="B2469" s="67" t="s">
        <v>5168</v>
      </c>
      <c r="C2469" s="64" t="s">
        <v>7977</v>
      </c>
      <c r="D2469" s="64" t="s">
        <v>7978</v>
      </c>
      <c r="E2469" s="64" t="s">
        <v>8207</v>
      </c>
      <c r="F2469" s="64"/>
      <c r="G2469" s="64" t="s">
        <v>2931</v>
      </c>
      <c r="H2469" s="65">
        <v>165000</v>
      </c>
      <c r="I2469" s="64">
        <v>150</v>
      </c>
      <c r="J2469" s="65">
        <v>165000</v>
      </c>
      <c r="K2469" s="64">
        <v>150</v>
      </c>
      <c r="L2469" s="65"/>
      <c r="M2469" s="64"/>
      <c r="N2469" s="65"/>
      <c r="O2469" s="64"/>
      <c r="P2469" s="65"/>
      <c r="Q2469" s="64"/>
      <c r="R2469" s="65">
        <v>495000</v>
      </c>
      <c r="S2469" s="63">
        <v>450</v>
      </c>
      <c r="T2469" s="64" t="s">
        <v>7733</v>
      </c>
      <c r="U2469" s="64" t="s">
        <v>24</v>
      </c>
      <c r="V2469" s="64" t="s">
        <v>7980</v>
      </c>
    </row>
    <row r="2470" spans="1:22" s="66" customFormat="1" x14ac:dyDescent="0.2">
      <c r="A2470" s="1">
        <v>2463</v>
      </c>
      <c r="B2470" s="67" t="s">
        <v>7899</v>
      </c>
      <c r="C2470" s="64" t="s">
        <v>8056</v>
      </c>
      <c r="D2470" s="64" t="s">
        <v>8057</v>
      </c>
      <c r="E2470" s="64" t="s">
        <v>8208</v>
      </c>
      <c r="F2470" s="64"/>
      <c r="G2470" s="64" t="s">
        <v>169</v>
      </c>
      <c r="H2470" s="65">
        <v>165037.81</v>
      </c>
      <c r="I2470" s="64">
        <v>7</v>
      </c>
      <c r="J2470" s="65">
        <v>165037.81</v>
      </c>
      <c r="K2470" s="64">
        <v>7</v>
      </c>
      <c r="L2470" s="65"/>
      <c r="M2470" s="64"/>
      <c r="N2470" s="65"/>
      <c r="O2470" s="64"/>
      <c r="P2470" s="65"/>
      <c r="Q2470" s="64"/>
      <c r="R2470" s="65">
        <v>495113.43</v>
      </c>
      <c r="S2470" s="63">
        <v>21</v>
      </c>
      <c r="T2470" s="64" t="s">
        <v>7733</v>
      </c>
      <c r="U2470" s="64" t="s">
        <v>24</v>
      </c>
      <c r="V2470" s="64" t="s">
        <v>7903</v>
      </c>
    </row>
    <row r="2471" spans="1:22" s="66" customFormat="1" x14ac:dyDescent="0.2">
      <c r="A2471" s="1">
        <v>2464</v>
      </c>
      <c r="B2471" s="67" t="s">
        <v>34</v>
      </c>
      <c r="C2471" s="64" t="s">
        <v>549</v>
      </c>
      <c r="D2471" s="64" t="s">
        <v>550</v>
      </c>
      <c r="E2471" s="64" t="s">
        <v>8209</v>
      </c>
      <c r="F2471" s="64"/>
      <c r="G2471" s="64" t="s">
        <v>169</v>
      </c>
      <c r="H2471" s="65">
        <v>165206.25</v>
      </c>
      <c r="I2471" s="64">
        <v>5</v>
      </c>
      <c r="J2471" s="65">
        <v>165206.25</v>
      </c>
      <c r="K2471" s="64">
        <v>5</v>
      </c>
      <c r="L2471" s="65"/>
      <c r="M2471" s="64"/>
      <c r="N2471" s="65"/>
      <c r="O2471" s="64"/>
      <c r="P2471" s="65"/>
      <c r="Q2471" s="64"/>
      <c r="R2471" s="65">
        <v>495618.75</v>
      </c>
      <c r="S2471" s="63">
        <v>15</v>
      </c>
      <c r="T2471" s="64" t="s">
        <v>7733</v>
      </c>
      <c r="U2471" s="64" t="s">
        <v>24</v>
      </c>
      <c r="V2471" s="64" t="s">
        <v>8097</v>
      </c>
    </row>
    <row r="2472" spans="1:22" s="66" customFormat="1" x14ac:dyDescent="0.2">
      <c r="A2472" s="1">
        <v>2465</v>
      </c>
      <c r="B2472" s="67" t="s">
        <v>425</v>
      </c>
      <c r="C2472" s="64" t="s">
        <v>8210</v>
      </c>
      <c r="D2472" s="64" t="s">
        <v>8211</v>
      </c>
      <c r="E2472" s="64" t="s">
        <v>8212</v>
      </c>
      <c r="F2472" s="64"/>
      <c r="G2472" s="64" t="s">
        <v>117</v>
      </c>
      <c r="H2472" s="65">
        <v>166058.1</v>
      </c>
      <c r="I2472" s="64">
        <v>0.3</v>
      </c>
      <c r="J2472" s="65">
        <v>166058.1</v>
      </c>
      <c r="K2472" s="64">
        <v>0.3</v>
      </c>
      <c r="L2472" s="65"/>
      <c r="M2472" s="64"/>
      <c r="N2472" s="65"/>
      <c r="O2472" s="64"/>
      <c r="P2472" s="65"/>
      <c r="Q2472" s="64"/>
      <c r="R2472" s="65">
        <v>498174.30000000005</v>
      </c>
      <c r="S2472" s="63">
        <v>0.89999999999999991</v>
      </c>
      <c r="T2472" s="64" t="s">
        <v>7733</v>
      </c>
      <c r="U2472" s="64" t="s">
        <v>24</v>
      </c>
      <c r="V2472" s="64" t="s">
        <v>8213</v>
      </c>
    </row>
    <row r="2473" spans="1:22" s="66" customFormat="1" x14ac:dyDescent="0.2">
      <c r="A2473" s="1">
        <v>2466</v>
      </c>
      <c r="B2473" s="67" t="s">
        <v>1559</v>
      </c>
      <c r="C2473" s="64" t="s">
        <v>1560</v>
      </c>
      <c r="D2473" s="64" t="s">
        <v>1561</v>
      </c>
      <c r="E2473" s="64" t="s">
        <v>8214</v>
      </c>
      <c r="F2473" s="64"/>
      <c r="G2473" s="64" t="s">
        <v>169</v>
      </c>
      <c r="H2473" s="65">
        <v>168116.04</v>
      </c>
      <c r="I2473" s="64">
        <v>12</v>
      </c>
      <c r="J2473" s="65">
        <v>168116.04</v>
      </c>
      <c r="K2473" s="64">
        <v>12</v>
      </c>
      <c r="L2473" s="65"/>
      <c r="M2473" s="64"/>
      <c r="N2473" s="65"/>
      <c r="O2473" s="64"/>
      <c r="P2473" s="65"/>
      <c r="Q2473" s="64"/>
      <c r="R2473" s="65">
        <v>504348.12</v>
      </c>
      <c r="S2473" s="63">
        <v>36</v>
      </c>
      <c r="T2473" s="64" t="s">
        <v>7733</v>
      </c>
      <c r="U2473" s="64" t="s">
        <v>24</v>
      </c>
      <c r="V2473" s="64" t="s">
        <v>7799</v>
      </c>
    </row>
    <row r="2474" spans="1:22" s="66" customFormat="1" x14ac:dyDescent="0.2">
      <c r="A2474" s="1">
        <v>2467</v>
      </c>
      <c r="B2474" s="67" t="s">
        <v>120</v>
      </c>
      <c r="C2474" s="64" t="s">
        <v>8215</v>
      </c>
      <c r="D2474" s="64" t="s">
        <v>8216</v>
      </c>
      <c r="E2474" s="64" t="s">
        <v>8217</v>
      </c>
      <c r="F2474" s="64"/>
      <c r="G2474" s="64" t="s">
        <v>169</v>
      </c>
      <c r="H2474" s="65">
        <v>168300</v>
      </c>
      <c r="I2474" s="64">
        <v>100</v>
      </c>
      <c r="J2474" s="65">
        <v>168300</v>
      </c>
      <c r="K2474" s="64">
        <v>100</v>
      </c>
      <c r="L2474" s="65"/>
      <c r="M2474" s="64"/>
      <c r="N2474" s="65"/>
      <c r="O2474" s="64"/>
      <c r="P2474" s="65"/>
      <c r="Q2474" s="64"/>
      <c r="R2474" s="65">
        <v>504900</v>
      </c>
      <c r="S2474" s="63">
        <v>300</v>
      </c>
      <c r="T2474" s="64" t="s">
        <v>7733</v>
      </c>
      <c r="U2474" s="64" t="s">
        <v>24</v>
      </c>
      <c r="V2474" s="64" t="s">
        <v>7799</v>
      </c>
    </row>
    <row r="2475" spans="1:22" s="66" customFormat="1" x14ac:dyDescent="0.2">
      <c r="A2475" s="1">
        <v>2468</v>
      </c>
      <c r="B2475" s="67" t="s">
        <v>71</v>
      </c>
      <c r="C2475" s="64" t="s">
        <v>8218</v>
      </c>
      <c r="D2475" s="64" t="s">
        <v>8219</v>
      </c>
      <c r="E2475" s="64" t="s">
        <v>8220</v>
      </c>
      <c r="F2475" s="64"/>
      <c r="G2475" s="64" t="s">
        <v>169</v>
      </c>
      <c r="H2475" s="65">
        <v>171080</v>
      </c>
      <c r="I2475" s="64">
        <v>14</v>
      </c>
      <c r="J2475" s="65">
        <v>171080</v>
      </c>
      <c r="K2475" s="64">
        <v>14</v>
      </c>
      <c r="L2475" s="65"/>
      <c r="M2475" s="64"/>
      <c r="N2475" s="65"/>
      <c r="O2475" s="64"/>
      <c r="P2475" s="65"/>
      <c r="Q2475" s="64"/>
      <c r="R2475" s="65">
        <v>513240</v>
      </c>
      <c r="S2475" s="63">
        <v>42</v>
      </c>
      <c r="T2475" s="64" t="s">
        <v>7733</v>
      </c>
      <c r="U2475" s="64" t="s">
        <v>24</v>
      </c>
      <c r="V2475" s="64" t="s">
        <v>7862</v>
      </c>
    </row>
    <row r="2476" spans="1:22" s="66" customFormat="1" x14ac:dyDescent="0.2">
      <c r="A2476" s="1">
        <v>2469</v>
      </c>
      <c r="B2476" s="67" t="s">
        <v>1874</v>
      </c>
      <c r="C2476" s="64" t="s">
        <v>8080</v>
      </c>
      <c r="D2476" s="64" t="s">
        <v>8081</v>
      </c>
      <c r="E2476" s="64" t="s">
        <v>8221</v>
      </c>
      <c r="F2476" s="64"/>
      <c r="G2476" s="64" t="s">
        <v>169</v>
      </c>
      <c r="H2476" s="65">
        <v>171141.65</v>
      </c>
      <c r="I2476" s="64">
        <v>5</v>
      </c>
      <c r="J2476" s="65">
        <v>171141.65</v>
      </c>
      <c r="K2476" s="64">
        <v>5</v>
      </c>
      <c r="L2476" s="65"/>
      <c r="M2476" s="64"/>
      <c r="N2476" s="65"/>
      <c r="O2476" s="64"/>
      <c r="P2476" s="65"/>
      <c r="Q2476" s="64"/>
      <c r="R2476" s="65">
        <v>513424.94999999995</v>
      </c>
      <c r="S2476" s="63">
        <v>15</v>
      </c>
      <c r="T2476" s="64" t="s">
        <v>7733</v>
      </c>
      <c r="U2476" s="64" t="s">
        <v>24</v>
      </c>
      <c r="V2476" s="64" t="s">
        <v>7816</v>
      </c>
    </row>
    <row r="2477" spans="1:22" s="66" customFormat="1" x14ac:dyDescent="0.2">
      <c r="A2477" s="1">
        <v>2470</v>
      </c>
      <c r="B2477" s="67" t="s">
        <v>8170</v>
      </c>
      <c r="C2477" s="64" t="s">
        <v>8171</v>
      </c>
      <c r="D2477" s="64" t="s">
        <v>8172</v>
      </c>
      <c r="E2477" s="64" t="s">
        <v>8222</v>
      </c>
      <c r="F2477" s="64"/>
      <c r="G2477" s="64" t="s">
        <v>169</v>
      </c>
      <c r="H2477" s="65">
        <v>171234.4</v>
      </c>
      <c r="I2477" s="64">
        <v>10</v>
      </c>
      <c r="J2477" s="65">
        <v>171234.4</v>
      </c>
      <c r="K2477" s="64">
        <v>10</v>
      </c>
      <c r="L2477" s="65"/>
      <c r="M2477" s="64"/>
      <c r="N2477" s="65"/>
      <c r="O2477" s="64"/>
      <c r="P2477" s="65"/>
      <c r="Q2477" s="64"/>
      <c r="R2477" s="65">
        <v>513703.19999999995</v>
      </c>
      <c r="S2477" s="63">
        <v>30</v>
      </c>
      <c r="T2477" s="64" t="s">
        <v>7733</v>
      </c>
      <c r="U2477" s="64" t="s">
        <v>24</v>
      </c>
      <c r="V2477" s="64" t="s">
        <v>8174</v>
      </c>
    </row>
    <row r="2478" spans="1:22" s="66" customFormat="1" x14ac:dyDescent="0.2">
      <c r="A2478" s="1">
        <v>2471</v>
      </c>
      <c r="B2478" s="67" t="s">
        <v>8126</v>
      </c>
      <c r="C2478" s="64" t="s">
        <v>8127</v>
      </c>
      <c r="D2478" s="64" t="s">
        <v>2464</v>
      </c>
      <c r="E2478" s="64" t="s">
        <v>8223</v>
      </c>
      <c r="F2478" s="64"/>
      <c r="G2478" s="64" t="s">
        <v>169</v>
      </c>
      <c r="H2478" s="65">
        <v>171600</v>
      </c>
      <c r="I2478" s="64">
        <v>3</v>
      </c>
      <c r="J2478" s="65">
        <v>171600</v>
      </c>
      <c r="K2478" s="64">
        <v>3</v>
      </c>
      <c r="L2478" s="65"/>
      <c r="M2478" s="64"/>
      <c r="N2478" s="65"/>
      <c r="O2478" s="64"/>
      <c r="P2478" s="65"/>
      <c r="Q2478" s="64"/>
      <c r="R2478" s="65">
        <v>514800</v>
      </c>
      <c r="S2478" s="63">
        <v>9</v>
      </c>
      <c r="T2478" s="64" t="s">
        <v>7733</v>
      </c>
      <c r="U2478" s="64" t="s">
        <v>19</v>
      </c>
      <c r="V2478" s="64" t="s">
        <v>1228</v>
      </c>
    </row>
    <row r="2479" spans="1:22" s="66" customFormat="1" x14ac:dyDescent="0.2">
      <c r="A2479" s="1">
        <v>2472</v>
      </c>
      <c r="B2479" s="67" t="s">
        <v>45</v>
      </c>
      <c r="C2479" s="64" t="s">
        <v>691</v>
      </c>
      <c r="D2479" s="64" t="s">
        <v>692</v>
      </c>
      <c r="E2479" s="64" t="s">
        <v>8224</v>
      </c>
      <c r="F2479" s="64"/>
      <c r="G2479" s="64" t="s">
        <v>169</v>
      </c>
      <c r="H2479" s="65">
        <v>172265</v>
      </c>
      <c r="I2479" s="64">
        <v>500</v>
      </c>
      <c r="J2479" s="65">
        <v>172265</v>
      </c>
      <c r="K2479" s="64">
        <v>500</v>
      </c>
      <c r="L2479" s="65"/>
      <c r="M2479" s="64"/>
      <c r="N2479" s="65"/>
      <c r="O2479" s="64"/>
      <c r="P2479" s="65"/>
      <c r="Q2479" s="64"/>
      <c r="R2479" s="65">
        <v>516795</v>
      </c>
      <c r="S2479" s="63">
        <v>1500</v>
      </c>
      <c r="T2479" s="64" t="s">
        <v>7733</v>
      </c>
      <c r="U2479" s="64" t="s">
        <v>24</v>
      </c>
      <c r="V2479" s="64" t="s">
        <v>7907</v>
      </c>
    </row>
    <row r="2480" spans="1:22" s="66" customFormat="1" x14ac:dyDescent="0.2">
      <c r="A2480" s="1">
        <v>2473</v>
      </c>
      <c r="B2480" s="67" t="s">
        <v>1559</v>
      </c>
      <c r="C2480" s="64" t="s">
        <v>1560</v>
      </c>
      <c r="D2480" s="64" t="s">
        <v>1561</v>
      </c>
      <c r="E2480" s="64" t="s">
        <v>8225</v>
      </c>
      <c r="F2480" s="64"/>
      <c r="G2480" s="64" t="s">
        <v>29</v>
      </c>
      <c r="H2480" s="65">
        <v>172846.6</v>
      </c>
      <c r="I2480" s="64">
        <v>20</v>
      </c>
      <c r="J2480" s="65">
        <v>172846.6</v>
      </c>
      <c r="K2480" s="64">
        <v>20</v>
      </c>
      <c r="L2480" s="65"/>
      <c r="M2480" s="64"/>
      <c r="N2480" s="65"/>
      <c r="O2480" s="64"/>
      <c r="P2480" s="65"/>
      <c r="Q2480" s="64"/>
      <c r="R2480" s="65">
        <v>518539.80000000005</v>
      </c>
      <c r="S2480" s="63">
        <v>60</v>
      </c>
      <c r="T2480" s="64" t="s">
        <v>7733</v>
      </c>
      <c r="U2480" s="64" t="s">
        <v>24</v>
      </c>
      <c r="V2480" s="64" t="s">
        <v>7799</v>
      </c>
    </row>
    <row r="2481" spans="1:22" s="66" customFormat="1" x14ac:dyDescent="0.2">
      <c r="A2481" s="1">
        <v>2474</v>
      </c>
      <c r="B2481" s="67" t="s">
        <v>102</v>
      </c>
      <c r="C2481" s="64" t="s">
        <v>8226</v>
      </c>
      <c r="D2481" s="64" t="s">
        <v>8227</v>
      </c>
      <c r="E2481" s="64" t="s">
        <v>8228</v>
      </c>
      <c r="F2481" s="64"/>
      <c r="G2481" s="64" t="s">
        <v>17</v>
      </c>
      <c r="H2481" s="65">
        <v>174800</v>
      </c>
      <c r="I2481" s="64">
        <v>80</v>
      </c>
      <c r="J2481" s="65">
        <v>174800</v>
      </c>
      <c r="K2481" s="64">
        <v>80</v>
      </c>
      <c r="L2481" s="65"/>
      <c r="M2481" s="64"/>
      <c r="N2481" s="65"/>
      <c r="O2481" s="64"/>
      <c r="P2481" s="65"/>
      <c r="Q2481" s="64"/>
      <c r="R2481" s="65">
        <v>524400</v>
      </c>
      <c r="S2481" s="63">
        <v>240</v>
      </c>
      <c r="T2481" s="64" t="s">
        <v>7733</v>
      </c>
      <c r="U2481" s="64" t="s">
        <v>24</v>
      </c>
      <c r="V2481" s="64" t="s">
        <v>8229</v>
      </c>
    </row>
    <row r="2482" spans="1:22" s="66" customFormat="1" x14ac:dyDescent="0.2">
      <c r="A2482" s="1">
        <v>2475</v>
      </c>
      <c r="B2482" s="67" t="s">
        <v>34</v>
      </c>
      <c r="C2482" s="64" t="s">
        <v>362</v>
      </c>
      <c r="D2482" s="64" t="s">
        <v>2939</v>
      </c>
      <c r="E2482" s="64" t="s">
        <v>8230</v>
      </c>
      <c r="F2482" s="64"/>
      <c r="G2482" s="64" t="s">
        <v>169</v>
      </c>
      <c r="H2482" s="65">
        <v>177525</v>
      </c>
      <c r="I2482" s="64">
        <v>4</v>
      </c>
      <c r="J2482" s="65">
        <v>177525</v>
      </c>
      <c r="K2482" s="64">
        <v>4</v>
      </c>
      <c r="L2482" s="65"/>
      <c r="M2482" s="64"/>
      <c r="N2482" s="65"/>
      <c r="O2482" s="64"/>
      <c r="P2482" s="65"/>
      <c r="Q2482" s="64"/>
      <c r="R2482" s="65">
        <v>532575</v>
      </c>
      <c r="S2482" s="63">
        <v>12</v>
      </c>
      <c r="T2482" s="64" t="s">
        <v>7733</v>
      </c>
      <c r="U2482" s="64" t="s">
        <v>24</v>
      </c>
      <c r="V2482" s="64" t="s">
        <v>8097</v>
      </c>
    </row>
    <row r="2483" spans="1:22" s="66" customFormat="1" x14ac:dyDescent="0.2">
      <c r="A2483" s="1">
        <v>2476</v>
      </c>
      <c r="B2483" s="67" t="s">
        <v>113</v>
      </c>
      <c r="C2483" s="64" t="s">
        <v>6045</v>
      </c>
      <c r="D2483" s="64" t="s">
        <v>438</v>
      </c>
      <c r="E2483" s="64" t="s">
        <v>8231</v>
      </c>
      <c r="F2483" s="64"/>
      <c r="G2483" s="64" t="s">
        <v>169</v>
      </c>
      <c r="H2483" s="65">
        <v>180000</v>
      </c>
      <c r="I2483" s="64">
        <v>1</v>
      </c>
      <c r="J2483" s="65">
        <v>180000</v>
      </c>
      <c r="K2483" s="64">
        <v>1</v>
      </c>
      <c r="L2483" s="65"/>
      <c r="M2483" s="64"/>
      <c r="N2483" s="65"/>
      <c r="O2483" s="64"/>
      <c r="P2483" s="65"/>
      <c r="Q2483" s="64"/>
      <c r="R2483" s="65">
        <v>540000</v>
      </c>
      <c r="S2483" s="63">
        <v>3</v>
      </c>
      <c r="T2483" s="64" t="s">
        <v>7733</v>
      </c>
      <c r="U2483" s="64" t="s">
        <v>24</v>
      </c>
      <c r="V2483" s="64" t="s">
        <v>8232</v>
      </c>
    </row>
    <row r="2484" spans="1:22" s="66" customFormat="1" x14ac:dyDescent="0.2">
      <c r="A2484" s="1">
        <v>2477</v>
      </c>
      <c r="B2484" s="67" t="s">
        <v>7941</v>
      </c>
      <c r="C2484" s="64" t="s">
        <v>7942</v>
      </c>
      <c r="D2484" s="64" t="s">
        <v>7943</v>
      </c>
      <c r="E2484" s="64" t="s">
        <v>8233</v>
      </c>
      <c r="F2484" s="64"/>
      <c r="G2484" s="64" t="s">
        <v>169</v>
      </c>
      <c r="H2484" s="65">
        <v>180126.6</v>
      </c>
      <c r="I2484" s="64">
        <v>20</v>
      </c>
      <c r="J2484" s="65">
        <v>180126.6</v>
      </c>
      <c r="K2484" s="64">
        <v>20</v>
      </c>
      <c r="L2484" s="65"/>
      <c r="M2484" s="64"/>
      <c r="N2484" s="65"/>
      <c r="O2484" s="64"/>
      <c r="P2484" s="65"/>
      <c r="Q2484" s="64"/>
      <c r="R2484" s="65">
        <v>540379.80000000005</v>
      </c>
      <c r="S2484" s="63">
        <v>60</v>
      </c>
      <c r="T2484" s="64" t="s">
        <v>7733</v>
      </c>
      <c r="U2484" s="64" t="s">
        <v>24</v>
      </c>
      <c r="V2484" s="64" t="s">
        <v>7945</v>
      </c>
    </row>
    <row r="2485" spans="1:22" s="66" customFormat="1" x14ac:dyDescent="0.2">
      <c r="A2485" s="1">
        <v>2478</v>
      </c>
      <c r="B2485" s="67" t="s">
        <v>8234</v>
      </c>
      <c r="C2485" s="64" t="s">
        <v>8235</v>
      </c>
      <c r="D2485" s="64" t="s">
        <v>8236</v>
      </c>
      <c r="E2485" s="64" t="s">
        <v>8237</v>
      </c>
      <c r="F2485" s="64"/>
      <c r="G2485" s="64" t="s">
        <v>169</v>
      </c>
      <c r="H2485" s="65">
        <v>181993.95</v>
      </c>
      <c r="I2485" s="64">
        <v>5</v>
      </c>
      <c r="J2485" s="65">
        <v>181993.95</v>
      </c>
      <c r="K2485" s="64">
        <v>5</v>
      </c>
      <c r="L2485" s="65"/>
      <c r="M2485" s="64"/>
      <c r="N2485" s="65"/>
      <c r="O2485" s="64"/>
      <c r="P2485" s="65"/>
      <c r="Q2485" s="64"/>
      <c r="R2485" s="65">
        <v>545981.85000000009</v>
      </c>
      <c r="S2485" s="63">
        <v>15</v>
      </c>
      <c r="T2485" s="64" t="s">
        <v>7733</v>
      </c>
      <c r="U2485" s="64" t="s">
        <v>24</v>
      </c>
      <c r="V2485" s="64" t="s">
        <v>8238</v>
      </c>
    </row>
    <row r="2486" spans="1:22" s="66" customFormat="1" x14ac:dyDescent="0.2">
      <c r="A2486" s="1">
        <v>2479</v>
      </c>
      <c r="B2486" s="67" t="s">
        <v>449</v>
      </c>
      <c r="C2486" s="64" t="s">
        <v>4311</v>
      </c>
      <c r="D2486" s="64" t="s">
        <v>450</v>
      </c>
      <c r="E2486" s="64" t="s">
        <v>8239</v>
      </c>
      <c r="F2486" s="64"/>
      <c r="G2486" s="64" t="s">
        <v>169</v>
      </c>
      <c r="H2486" s="65">
        <v>183142.39999999999</v>
      </c>
      <c r="I2486" s="64">
        <v>35</v>
      </c>
      <c r="J2486" s="65">
        <v>183142.39999999999</v>
      </c>
      <c r="K2486" s="64">
        <v>35</v>
      </c>
      <c r="L2486" s="65"/>
      <c r="M2486" s="64"/>
      <c r="N2486" s="65"/>
      <c r="O2486" s="64"/>
      <c r="P2486" s="65"/>
      <c r="Q2486" s="64"/>
      <c r="R2486" s="65">
        <v>549427.19999999995</v>
      </c>
      <c r="S2486" s="63">
        <v>105</v>
      </c>
      <c r="T2486" s="64" t="s">
        <v>7733</v>
      </c>
      <c r="U2486" s="64" t="s">
        <v>24</v>
      </c>
      <c r="V2486" s="64" t="s">
        <v>7818</v>
      </c>
    </row>
    <row r="2487" spans="1:22" s="66" customFormat="1" x14ac:dyDescent="0.2">
      <c r="A2487" s="1">
        <v>2480</v>
      </c>
      <c r="B2487" s="67" t="s">
        <v>45</v>
      </c>
      <c r="C2487" s="64" t="s">
        <v>691</v>
      </c>
      <c r="D2487" s="64" t="s">
        <v>692</v>
      </c>
      <c r="E2487" s="64" t="s">
        <v>8240</v>
      </c>
      <c r="F2487" s="64"/>
      <c r="G2487" s="64" t="s">
        <v>169</v>
      </c>
      <c r="H2487" s="65">
        <v>184624</v>
      </c>
      <c r="I2487" s="64">
        <v>400</v>
      </c>
      <c r="J2487" s="65">
        <v>184624</v>
      </c>
      <c r="K2487" s="64">
        <v>400</v>
      </c>
      <c r="L2487" s="65"/>
      <c r="M2487" s="64"/>
      <c r="N2487" s="65"/>
      <c r="O2487" s="64"/>
      <c r="P2487" s="65"/>
      <c r="Q2487" s="64"/>
      <c r="R2487" s="65">
        <v>553872</v>
      </c>
      <c r="S2487" s="63">
        <v>1200</v>
      </c>
      <c r="T2487" s="64" t="s">
        <v>7733</v>
      </c>
      <c r="U2487" s="64" t="s">
        <v>24</v>
      </c>
      <c r="V2487" s="64" t="s">
        <v>7907</v>
      </c>
    </row>
    <row r="2488" spans="1:22" s="66" customFormat="1" x14ac:dyDescent="0.2">
      <c r="A2488" s="1">
        <v>2481</v>
      </c>
      <c r="B2488" s="67" t="s">
        <v>620</v>
      </c>
      <c r="C2488" s="64" t="s">
        <v>217</v>
      </c>
      <c r="D2488" s="64" t="s">
        <v>621</v>
      </c>
      <c r="E2488" s="64" t="s">
        <v>8241</v>
      </c>
      <c r="F2488" s="64"/>
      <c r="G2488" s="64" t="s">
        <v>169</v>
      </c>
      <c r="H2488" s="65">
        <v>187061.65</v>
      </c>
      <c r="I2488" s="64">
        <v>5</v>
      </c>
      <c r="J2488" s="65">
        <v>187061.65</v>
      </c>
      <c r="K2488" s="64">
        <v>5</v>
      </c>
      <c r="L2488" s="65"/>
      <c r="M2488" s="64"/>
      <c r="N2488" s="65"/>
      <c r="O2488" s="64"/>
      <c r="P2488" s="65"/>
      <c r="Q2488" s="64"/>
      <c r="R2488" s="65">
        <v>561184.94999999995</v>
      </c>
      <c r="S2488" s="63">
        <v>15</v>
      </c>
      <c r="T2488" s="64" t="s">
        <v>7733</v>
      </c>
      <c r="U2488" s="64" t="s">
        <v>19</v>
      </c>
      <c r="V2488" s="64" t="s">
        <v>1228</v>
      </c>
    </row>
    <row r="2489" spans="1:22" s="66" customFormat="1" x14ac:dyDescent="0.2">
      <c r="A2489" s="1">
        <v>2482</v>
      </c>
      <c r="B2489" s="67" t="s">
        <v>1223</v>
      </c>
      <c r="C2489" s="64" t="s">
        <v>8242</v>
      </c>
      <c r="D2489" s="64" t="s">
        <v>8243</v>
      </c>
      <c r="E2489" s="64" t="s">
        <v>8244</v>
      </c>
      <c r="F2489" s="64"/>
      <c r="G2489" s="64" t="s">
        <v>169</v>
      </c>
      <c r="H2489" s="65">
        <v>187200</v>
      </c>
      <c r="I2489" s="64">
        <v>3</v>
      </c>
      <c r="J2489" s="65">
        <v>187200</v>
      </c>
      <c r="K2489" s="64">
        <v>3</v>
      </c>
      <c r="L2489" s="65"/>
      <c r="M2489" s="64"/>
      <c r="N2489" s="65"/>
      <c r="O2489" s="64"/>
      <c r="P2489" s="65"/>
      <c r="Q2489" s="64"/>
      <c r="R2489" s="65">
        <v>561600</v>
      </c>
      <c r="S2489" s="63">
        <v>9</v>
      </c>
      <c r="T2489" s="64" t="s">
        <v>7733</v>
      </c>
      <c r="U2489" s="64" t="s">
        <v>24</v>
      </c>
      <c r="V2489" s="64" t="s">
        <v>7799</v>
      </c>
    </row>
    <row r="2490" spans="1:22" s="66" customFormat="1" x14ac:dyDescent="0.2">
      <c r="A2490" s="1">
        <v>2483</v>
      </c>
      <c r="B2490" s="67" t="s">
        <v>939</v>
      </c>
      <c r="C2490" s="64" t="s">
        <v>940</v>
      </c>
      <c r="D2490" s="64" t="s">
        <v>941</v>
      </c>
      <c r="E2490" s="64" t="s">
        <v>8245</v>
      </c>
      <c r="F2490" s="64"/>
      <c r="G2490" s="64" t="s">
        <v>169</v>
      </c>
      <c r="H2490" s="65">
        <v>189000</v>
      </c>
      <c r="I2490" s="64">
        <v>200</v>
      </c>
      <c r="J2490" s="65">
        <v>189000</v>
      </c>
      <c r="K2490" s="64">
        <v>200</v>
      </c>
      <c r="L2490" s="65"/>
      <c r="M2490" s="64"/>
      <c r="N2490" s="65"/>
      <c r="O2490" s="64"/>
      <c r="P2490" s="65"/>
      <c r="Q2490" s="64"/>
      <c r="R2490" s="65">
        <v>567000</v>
      </c>
      <c r="S2490" s="63">
        <v>600</v>
      </c>
      <c r="T2490" s="64" t="s">
        <v>7733</v>
      </c>
      <c r="U2490" s="64" t="s">
        <v>24</v>
      </c>
      <c r="V2490" s="64" t="s">
        <v>8246</v>
      </c>
    </row>
    <row r="2491" spans="1:22" s="66" customFormat="1" x14ac:dyDescent="0.2">
      <c r="A2491" s="1">
        <v>2484</v>
      </c>
      <c r="B2491" s="67" t="s">
        <v>8073</v>
      </c>
      <c r="C2491" s="64" t="s">
        <v>8074</v>
      </c>
      <c r="D2491" s="64" t="s">
        <v>8075</v>
      </c>
      <c r="E2491" s="64" t="s">
        <v>8247</v>
      </c>
      <c r="F2491" s="64"/>
      <c r="G2491" s="64" t="s">
        <v>169</v>
      </c>
      <c r="H2491" s="65">
        <v>190000</v>
      </c>
      <c r="I2491" s="64">
        <v>5000</v>
      </c>
      <c r="J2491" s="65">
        <v>190000</v>
      </c>
      <c r="K2491" s="64">
        <v>5000</v>
      </c>
      <c r="L2491" s="65"/>
      <c r="M2491" s="64"/>
      <c r="N2491" s="65"/>
      <c r="O2491" s="64"/>
      <c r="P2491" s="65"/>
      <c r="Q2491" s="64"/>
      <c r="R2491" s="65">
        <v>570000</v>
      </c>
      <c r="S2491" s="63">
        <v>15000</v>
      </c>
      <c r="T2491" s="64" t="s">
        <v>7733</v>
      </c>
      <c r="U2491" s="64" t="s">
        <v>24</v>
      </c>
      <c r="V2491" s="64" t="s">
        <v>8077</v>
      </c>
    </row>
    <row r="2492" spans="1:22" s="66" customFormat="1" x14ac:dyDescent="0.2">
      <c r="A2492" s="1">
        <v>2485</v>
      </c>
      <c r="B2492" s="67" t="s">
        <v>620</v>
      </c>
      <c r="C2492" s="64" t="s">
        <v>217</v>
      </c>
      <c r="D2492" s="64" t="s">
        <v>621</v>
      </c>
      <c r="E2492" s="64" t="s">
        <v>8248</v>
      </c>
      <c r="F2492" s="64"/>
      <c r="G2492" s="64" t="s">
        <v>430</v>
      </c>
      <c r="H2492" s="65">
        <v>191040</v>
      </c>
      <c r="I2492" s="64">
        <v>15</v>
      </c>
      <c r="J2492" s="65">
        <v>191040</v>
      </c>
      <c r="K2492" s="64">
        <v>15</v>
      </c>
      <c r="L2492" s="65"/>
      <c r="M2492" s="64"/>
      <c r="N2492" s="65"/>
      <c r="O2492" s="64"/>
      <c r="P2492" s="65"/>
      <c r="Q2492" s="64"/>
      <c r="R2492" s="65">
        <v>573120</v>
      </c>
      <c r="S2492" s="63">
        <v>45</v>
      </c>
      <c r="T2492" s="64" t="s">
        <v>7733</v>
      </c>
      <c r="U2492" s="64" t="s">
        <v>19</v>
      </c>
      <c r="V2492" s="64" t="s">
        <v>1228</v>
      </c>
    </row>
    <row r="2493" spans="1:22" s="66" customFormat="1" x14ac:dyDescent="0.2">
      <c r="A2493" s="1">
        <v>2486</v>
      </c>
      <c r="B2493" s="67" t="s">
        <v>7084</v>
      </c>
      <c r="C2493" s="64" t="s">
        <v>8249</v>
      </c>
      <c r="D2493" s="64" t="s">
        <v>8250</v>
      </c>
      <c r="E2493" s="64" t="s">
        <v>8251</v>
      </c>
      <c r="F2493" s="64"/>
      <c r="G2493" s="64" t="s">
        <v>169</v>
      </c>
      <c r="H2493" s="65">
        <v>191072</v>
      </c>
      <c r="I2493" s="64">
        <v>200</v>
      </c>
      <c r="J2493" s="65">
        <v>191072</v>
      </c>
      <c r="K2493" s="64">
        <v>200</v>
      </c>
      <c r="L2493" s="65"/>
      <c r="M2493" s="64"/>
      <c r="N2493" s="65"/>
      <c r="O2493" s="64"/>
      <c r="P2493" s="65"/>
      <c r="Q2493" s="64"/>
      <c r="R2493" s="65">
        <v>573216</v>
      </c>
      <c r="S2493" s="63">
        <v>600</v>
      </c>
      <c r="T2493" s="64" t="s">
        <v>7733</v>
      </c>
      <c r="U2493" s="64" t="s">
        <v>24</v>
      </c>
      <c r="V2493" s="64" t="s">
        <v>8252</v>
      </c>
    </row>
    <row r="2494" spans="1:22" s="66" customFormat="1" x14ac:dyDescent="0.2">
      <c r="A2494" s="1">
        <v>2487</v>
      </c>
      <c r="B2494" s="67" t="s">
        <v>8041</v>
      </c>
      <c r="C2494" s="64" t="s">
        <v>8253</v>
      </c>
      <c r="D2494" s="64" t="s">
        <v>8254</v>
      </c>
      <c r="E2494" s="64" t="s">
        <v>8255</v>
      </c>
      <c r="F2494" s="64"/>
      <c r="G2494" s="64" t="s">
        <v>17</v>
      </c>
      <c r="H2494" s="65">
        <v>194020</v>
      </c>
      <c r="I2494" s="64">
        <v>5</v>
      </c>
      <c r="J2494" s="65">
        <v>194020</v>
      </c>
      <c r="K2494" s="64">
        <v>5</v>
      </c>
      <c r="L2494" s="65"/>
      <c r="M2494" s="64"/>
      <c r="N2494" s="65"/>
      <c r="O2494" s="64"/>
      <c r="P2494" s="65"/>
      <c r="Q2494" s="64"/>
      <c r="R2494" s="65">
        <v>582060</v>
      </c>
      <c r="S2494" s="63">
        <v>15</v>
      </c>
      <c r="T2494" s="64" t="s">
        <v>7733</v>
      </c>
      <c r="U2494" s="64" t="s">
        <v>24</v>
      </c>
      <c r="V2494" s="64" t="s">
        <v>8045</v>
      </c>
    </row>
    <row r="2495" spans="1:22" s="66" customFormat="1" x14ac:dyDescent="0.2">
      <c r="A2495" s="1">
        <v>2488</v>
      </c>
      <c r="B2495" s="67" t="s">
        <v>1402</v>
      </c>
      <c r="C2495" s="64" t="s">
        <v>1403</v>
      </c>
      <c r="D2495" s="64" t="s">
        <v>1404</v>
      </c>
      <c r="E2495" s="64" t="s">
        <v>8256</v>
      </c>
      <c r="F2495" s="64"/>
      <c r="G2495" s="64" t="s">
        <v>169</v>
      </c>
      <c r="H2495" s="65">
        <v>195000</v>
      </c>
      <c r="I2495" s="64">
        <v>10</v>
      </c>
      <c r="J2495" s="65">
        <v>195000</v>
      </c>
      <c r="K2495" s="64">
        <v>10</v>
      </c>
      <c r="L2495" s="65"/>
      <c r="M2495" s="64"/>
      <c r="N2495" s="65"/>
      <c r="O2495" s="64"/>
      <c r="P2495" s="65"/>
      <c r="Q2495" s="64"/>
      <c r="R2495" s="65">
        <v>585000</v>
      </c>
      <c r="S2495" s="63">
        <v>30</v>
      </c>
      <c r="T2495" s="64" t="s">
        <v>7733</v>
      </c>
      <c r="U2495" s="64" t="s">
        <v>19</v>
      </c>
      <c r="V2495" s="64" t="s">
        <v>1228</v>
      </c>
    </row>
    <row r="2496" spans="1:22" s="66" customFormat="1" x14ac:dyDescent="0.2">
      <c r="A2496" s="1">
        <v>2489</v>
      </c>
      <c r="B2496" s="67" t="s">
        <v>8257</v>
      </c>
      <c r="C2496" s="64" t="s">
        <v>8258</v>
      </c>
      <c r="D2496" s="64" t="s">
        <v>8259</v>
      </c>
      <c r="E2496" s="64" t="s">
        <v>8260</v>
      </c>
      <c r="F2496" s="64"/>
      <c r="G2496" s="64" t="s">
        <v>169</v>
      </c>
      <c r="H2496" s="65">
        <v>195558.05</v>
      </c>
      <c r="I2496" s="64">
        <v>5</v>
      </c>
      <c r="J2496" s="65">
        <v>195558.05</v>
      </c>
      <c r="K2496" s="64">
        <v>5</v>
      </c>
      <c r="L2496" s="65"/>
      <c r="M2496" s="64"/>
      <c r="N2496" s="65"/>
      <c r="O2496" s="64"/>
      <c r="P2496" s="65"/>
      <c r="Q2496" s="64"/>
      <c r="R2496" s="65">
        <v>586674.14999999991</v>
      </c>
      <c r="S2496" s="63">
        <v>15</v>
      </c>
      <c r="T2496" s="64" t="s">
        <v>7733</v>
      </c>
      <c r="U2496" s="64" t="s">
        <v>24</v>
      </c>
      <c r="V2496" s="64" t="s">
        <v>8261</v>
      </c>
    </row>
    <row r="2497" spans="1:22" s="66" customFormat="1" x14ac:dyDescent="0.2">
      <c r="A2497" s="1">
        <v>2490</v>
      </c>
      <c r="B2497" s="67" t="s">
        <v>5168</v>
      </c>
      <c r="C2497" s="64" t="s">
        <v>7977</v>
      </c>
      <c r="D2497" s="64" t="s">
        <v>7978</v>
      </c>
      <c r="E2497" s="64" t="s">
        <v>8262</v>
      </c>
      <c r="F2497" s="64"/>
      <c r="G2497" s="64" t="s">
        <v>2931</v>
      </c>
      <c r="H2497" s="65">
        <v>200200</v>
      </c>
      <c r="I2497" s="64">
        <v>65</v>
      </c>
      <c r="J2497" s="65">
        <v>200200</v>
      </c>
      <c r="K2497" s="64">
        <v>65</v>
      </c>
      <c r="L2497" s="65"/>
      <c r="M2497" s="64"/>
      <c r="N2497" s="65"/>
      <c r="O2497" s="64"/>
      <c r="P2497" s="65"/>
      <c r="Q2497" s="64"/>
      <c r="R2497" s="65">
        <v>600600</v>
      </c>
      <c r="S2497" s="63">
        <v>195</v>
      </c>
      <c r="T2497" s="64" t="s">
        <v>7733</v>
      </c>
      <c r="U2497" s="64" t="s">
        <v>24</v>
      </c>
      <c r="V2497" s="64" t="s">
        <v>7980</v>
      </c>
    </row>
    <row r="2498" spans="1:22" s="66" customFormat="1" x14ac:dyDescent="0.2">
      <c r="A2498" s="1">
        <v>2491</v>
      </c>
      <c r="B2498" s="67" t="s">
        <v>1559</v>
      </c>
      <c r="C2498" s="64" t="s">
        <v>1560</v>
      </c>
      <c r="D2498" s="64" t="s">
        <v>1561</v>
      </c>
      <c r="E2498" s="64" t="s">
        <v>8263</v>
      </c>
      <c r="F2498" s="64"/>
      <c r="G2498" s="64" t="s">
        <v>169</v>
      </c>
      <c r="H2498" s="65">
        <v>201047.61</v>
      </c>
      <c r="I2498" s="64">
        <v>17</v>
      </c>
      <c r="J2498" s="65">
        <v>201047.61</v>
      </c>
      <c r="K2498" s="64">
        <v>17</v>
      </c>
      <c r="L2498" s="65"/>
      <c r="M2498" s="64"/>
      <c r="N2498" s="65"/>
      <c r="O2498" s="64"/>
      <c r="P2498" s="65"/>
      <c r="Q2498" s="64"/>
      <c r="R2498" s="65">
        <v>603142.82999999996</v>
      </c>
      <c r="S2498" s="63">
        <v>51</v>
      </c>
      <c r="T2498" s="64" t="s">
        <v>7733</v>
      </c>
      <c r="U2498" s="64" t="s">
        <v>24</v>
      </c>
      <c r="V2498" s="64" t="s">
        <v>7799</v>
      </c>
    </row>
    <row r="2499" spans="1:22" s="66" customFormat="1" x14ac:dyDescent="0.2">
      <c r="A2499" s="1">
        <v>2492</v>
      </c>
      <c r="B2499" s="67" t="s">
        <v>45</v>
      </c>
      <c r="C2499" s="64" t="s">
        <v>691</v>
      </c>
      <c r="D2499" s="64" t="s">
        <v>692</v>
      </c>
      <c r="E2499" s="64" t="s">
        <v>8264</v>
      </c>
      <c r="F2499" s="64"/>
      <c r="G2499" s="64" t="s">
        <v>169</v>
      </c>
      <c r="H2499" s="65">
        <v>202380</v>
      </c>
      <c r="I2499" s="64">
        <v>500</v>
      </c>
      <c r="J2499" s="65">
        <v>202380</v>
      </c>
      <c r="K2499" s="64">
        <v>500</v>
      </c>
      <c r="L2499" s="65"/>
      <c r="M2499" s="64"/>
      <c r="N2499" s="65"/>
      <c r="O2499" s="64"/>
      <c r="P2499" s="65"/>
      <c r="Q2499" s="64"/>
      <c r="R2499" s="65">
        <v>607140</v>
      </c>
      <c r="S2499" s="63">
        <v>1500</v>
      </c>
      <c r="T2499" s="64" t="s">
        <v>7733</v>
      </c>
      <c r="U2499" s="64" t="s">
        <v>24</v>
      </c>
      <c r="V2499" s="64" t="s">
        <v>7907</v>
      </c>
    </row>
    <row r="2500" spans="1:22" s="66" customFormat="1" x14ac:dyDescent="0.2">
      <c r="A2500" s="1">
        <v>2493</v>
      </c>
      <c r="B2500" s="67" t="s">
        <v>59</v>
      </c>
      <c r="C2500" s="64" t="s">
        <v>7773</v>
      </c>
      <c r="D2500" s="64" t="s">
        <v>7774</v>
      </c>
      <c r="E2500" s="64" t="s">
        <v>8265</v>
      </c>
      <c r="F2500" s="64"/>
      <c r="G2500" s="64" t="s">
        <v>430</v>
      </c>
      <c r="H2500" s="65">
        <v>203619.34</v>
      </c>
      <c r="I2500" s="64">
        <v>2</v>
      </c>
      <c r="J2500" s="65">
        <v>203619.34</v>
      </c>
      <c r="K2500" s="64">
        <v>2</v>
      </c>
      <c r="L2500" s="65"/>
      <c r="M2500" s="64"/>
      <c r="N2500" s="65"/>
      <c r="O2500" s="64"/>
      <c r="P2500" s="65"/>
      <c r="Q2500" s="64"/>
      <c r="R2500" s="65">
        <v>610858.02</v>
      </c>
      <c r="S2500" s="63">
        <v>6</v>
      </c>
      <c r="T2500" s="64" t="s">
        <v>7733</v>
      </c>
      <c r="U2500" s="64" t="s">
        <v>7776</v>
      </c>
      <c r="V2500" s="64" t="s">
        <v>758</v>
      </c>
    </row>
    <row r="2501" spans="1:22" s="66" customFormat="1" x14ac:dyDescent="0.2">
      <c r="A2501" s="1">
        <v>2494</v>
      </c>
      <c r="B2501" s="67" t="s">
        <v>59</v>
      </c>
      <c r="C2501" s="64" t="s">
        <v>7773</v>
      </c>
      <c r="D2501" s="64" t="s">
        <v>7774</v>
      </c>
      <c r="E2501" s="64" t="s">
        <v>8266</v>
      </c>
      <c r="F2501" s="64"/>
      <c r="G2501" s="64" t="s">
        <v>430</v>
      </c>
      <c r="H2501" s="65">
        <v>203619.34</v>
      </c>
      <c r="I2501" s="64">
        <v>2</v>
      </c>
      <c r="J2501" s="65">
        <v>203619.34</v>
      </c>
      <c r="K2501" s="64">
        <v>2</v>
      </c>
      <c r="L2501" s="65"/>
      <c r="M2501" s="64"/>
      <c r="N2501" s="65"/>
      <c r="O2501" s="64"/>
      <c r="P2501" s="65"/>
      <c r="Q2501" s="64"/>
      <c r="R2501" s="65">
        <v>610858.02</v>
      </c>
      <c r="S2501" s="63">
        <v>6</v>
      </c>
      <c r="T2501" s="64" t="s">
        <v>7733</v>
      </c>
      <c r="U2501" s="64" t="s">
        <v>7776</v>
      </c>
      <c r="V2501" s="64" t="s">
        <v>758</v>
      </c>
    </row>
    <row r="2502" spans="1:22" s="66" customFormat="1" x14ac:dyDescent="0.2">
      <c r="A2502" s="1">
        <v>2495</v>
      </c>
      <c r="B2502" s="67" t="s">
        <v>1283</v>
      </c>
      <c r="C2502" s="64" t="s">
        <v>5417</v>
      </c>
      <c r="D2502" s="64" t="s">
        <v>8267</v>
      </c>
      <c r="E2502" s="64" t="s">
        <v>8268</v>
      </c>
      <c r="F2502" s="64"/>
      <c r="G2502" s="64" t="s">
        <v>169</v>
      </c>
      <c r="H2502" s="65">
        <v>205234.64</v>
      </c>
      <c r="I2502" s="64">
        <v>8</v>
      </c>
      <c r="J2502" s="65">
        <v>205234.64</v>
      </c>
      <c r="K2502" s="64">
        <v>8</v>
      </c>
      <c r="L2502" s="65"/>
      <c r="M2502" s="64"/>
      <c r="N2502" s="65"/>
      <c r="O2502" s="64"/>
      <c r="P2502" s="65"/>
      <c r="Q2502" s="64"/>
      <c r="R2502" s="65">
        <v>615703.92000000004</v>
      </c>
      <c r="S2502" s="63">
        <v>24</v>
      </c>
      <c r="T2502" s="64" t="s">
        <v>7733</v>
      </c>
      <c r="U2502" s="64" t="s">
        <v>24</v>
      </c>
      <c r="V2502" s="64" t="s">
        <v>7780</v>
      </c>
    </row>
    <row r="2503" spans="1:22" s="66" customFormat="1" x14ac:dyDescent="0.2">
      <c r="A2503" s="1">
        <v>2496</v>
      </c>
      <c r="B2503" s="67" t="s">
        <v>308</v>
      </c>
      <c r="C2503" s="64" t="s">
        <v>6672</v>
      </c>
      <c r="D2503" s="64" t="s">
        <v>8269</v>
      </c>
      <c r="E2503" s="64" t="s">
        <v>8270</v>
      </c>
      <c r="F2503" s="64"/>
      <c r="G2503" s="64" t="s">
        <v>169</v>
      </c>
      <c r="H2503" s="65">
        <v>208000</v>
      </c>
      <c r="I2503" s="64">
        <v>2</v>
      </c>
      <c r="J2503" s="65">
        <v>208000</v>
      </c>
      <c r="K2503" s="64">
        <v>2</v>
      </c>
      <c r="L2503" s="65"/>
      <c r="M2503" s="64"/>
      <c r="N2503" s="65"/>
      <c r="O2503" s="64"/>
      <c r="P2503" s="65"/>
      <c r="Q2503" s="64"/>
      <c r="R2503" s="65">
        <v>624000</v>
      </c>
      <c r="S2503" s="63">
        <v>6</v>
      </c>
      <c r="T2503" s="64" t="s">
        <v>7733</v>
      </c>
      <c r="U2503" s="64" t="s">
        <v>24</v>
      </c>
      <c r="V2503" s="64" t="s">
        <v>7953</v>
      </c>
    </row>
    <row r="2504" spans="1:22" s="66" customFormat="1" x14ac:dyDescent="0.2">
      <c r="A2504" s="1">
        <v>2497</v>
      </c>
      <c r="B2504" s="67" t="s">
        <v>3647</v>
      </c>
      <c r="C2504" s="64" t="s">
        <v>8271</v>
      </c>
      <c r="D2504" s="64" t="s">
        <v>8272</v>
      </c>
      <c r="E2504" s="64" t="s">
        <v>8273</v>
      </c>
      <c r="F2504" s="64"/>
      <c r="G2504" s="64" t="s">
        <v>17</v>
      </c>
      <c r="H2504" s="65">
        <v>209300</v>
      </c>
      <c r="I2504" s="64">
        <v>100</v>
      </c>
      <c r="J2504" s="65">
        <v>209300</v>
      </c>
      <c r="K2504" s="64">
        <v>100</v>
      </c>
      <c r="L2504" s="65"/>
      <c r="M2504" s="64"/>
      <c r="N2504" s="65"/>
      <c r="O2504" s="64"/>
      <c r="P2504" s="65"/>
      <c r="Q2504" s="64"/>
      <c r="R2504" s="65">
        <v>627900</v>
      </c>
      <c r="S2504" s="63">
        <v>300</v>
      </c>
      <c r="T2504" s="64" t="s">
        <v>7733</v>
      </c>
      <c r="U2504" s="64" t="s">
        <v>24</v>
      </c>
      <c r="V2504" s="64" t="s">
        <v>8274</v>
      </c>
    </row>
    <row r="2505" spans="1:22" s="66" customFormat="1" x14ac:dyDescent="0.2">
      <c r="A2505" s="1">
        <v>2498</v>
      </c>
      <c r="B2505" s="67" t="s">
        <v>8275</v>
      </c>
      <c r="C2505" s="64" t="s">
        <v>8276</v>
      </c>
      <c r="D2505" s="64" t="s">
        <v>8277</v>
      </c>
      <c r="E2505" s="64" t="s">
        <v>8278</v>
      </c>
      <c r="F2505" s="64"/>
      <c r="G2505" s="64" t="s">
        <v>17</v>
      </c>
      <c r="H2505" s="65">
        <v>210000</v>
      </c>
      <c r="I2505" s="64">
        <v>350</v>
      </c>
      <c r="J2505" s="65">
        <v>210000</v>
      </c>
      <c r="K2505" s="64">
        <v>350</v>
      </c>
      <c r="L2505" s="65"/>
      <c r="M2505" s="64"/>
      <c r="N2505" s="65"/>
      <c r="O2505" s="64"/>
      <c r="P2505" s="65"/>
      <c r="Q2505" s="64"/>
      <c r="R2505" s="65">
        <v>630000</v>
      </c>
      <c r="S2505" s="63">
        <v>1050</v>
      </c>
      <c r="T2505" s="64" t="s">
        <v>7733</v>
      </c>
      <c r="U2505" s="64" t="s">
        <v>24</v>
      </c>
      <c r="V2505" s="64" t="s">
        <v>8279</v>
      </c>
    </row>
    <row r="2506" spans="1:22" s="66" customFormat="1" x14ac:dyDescent="0.2">
      <c r="A2506" s="1">
        <v>2499</v>
      </c>
      <c r="B2506" s="67" t="s">
        <v>59</v>
      </c>
      <c r="C2506" s="64" t="s">
        <v>7773</v>
      </c>
      <c r="D2506" s="64" t="s">
        <v>7774</v>
      </c>
      <c r="E2506" s="64" t="s">
        <v>8280</v>
      </c>
      <c r="F2506" s="64"/>
      <c r="G2506" s="64" t="s">
        <v>430</v>
      </c>
      <c r="H2506" s="65">
        <v>211420</v>
      </c>
      <c r="I2506" s="64">
        <v>4</v>
      </c>
      <c r="J2506" s="65">
        <v>211420</v>
      </c>
      <c r="K2506" s="64">
        <v>4</v>
      </c>
      <c r="L2506" s="65"/>
      <c r="M2506" s="64"/>
      <c r="N2506" s="65"/>
      <c r="O2506" s="64"/>
      <c r="P2506" s="65"/>
      <c r="Q2506" s="64"/>
      <c r="R2506" s="65">
        <v>634260</v>
      </c>
      <c r="S2506" s="63">
        <v>12</v>
      </c>
      <c r="T2506" s="64" t="s">
        <v>7733</v>
      </c>
      <c r="U2506" s="64" t="s">
        <v>7776</v>
      </c>
      <c r="V2506" s="64" t="s">
        <v>758</v>
      </c>
    </row>
    <row r="2507" spans="1:22" s="66" customFormat="1" x14ac:dyDescent="0.2">
      <c r="A2507" s="1">
        <v>2500</v>
      </c>
      <c r="B2507" s="67" t="s">
        <v>59</v>
      </c>
      <c r="C2507" s="64" t="s">
        <v>7773</v>
      </c>
      <c r="D2507" s="64" t="s">
        <v>7774</v>
      </c>
      <c r="E2507" s="64" t="s">
        <v>8281</v>
      </c>
      <c r="F2507" s="64"/>
      <c r="G2507" s="64" t="s">
        <v>430</v>
      </c>
      <c r="H2507" s="65">
        <v>211420</v>
      </c>
      <c r="I2507" s="64">
        <v>4</v>
      </c>
      <c r="J2507" s="65">
        <v>211420</v>
      </c>
      <c r="K2507" s="64">
        <v>4</v>
      </c>
      <c r="L2507" s="65"/>
      <c r="M2507" s="64"/>
      <c r="N2507" s="65"/>
      <c r="O2507" s="64"/>
      <c r="P2507" s="65"/>
      <c r="Q2507" s="64"/>
      <c r="R2507" s="65">
        <v>634260</v>
      </c>
      <c r="S2507" s="63">
        <v>12</v>
      </c>
      <c r="T2507" s="64" t="s">
        <v>7733</v>
      </c>
      <c r="U2507" s="64" t="s">
        <v>7776</v>
      </c>
      <c r="V2507" s="64" t="s">
        <v>758</v>
      </c>
    </row>
    <row r="2508" spans="1:22" s="66" customFormat="1" x14ac:dyDescent="0.2">
      <c r="A2508" s="1">
        <v>2501</v>
      </c>
      <c r="B2508" s="67" t="s">
        <v>8126</v>
      </c>
      <c r="C2508" s="64" t="s">
        <v>8127</v>
      </c>
      <c r="D2508" s="64" t="s">
        <v>2464</v>
      </c>
      <c r="E2508" s="64" t="s">
        <v>8282</v>
      </c>
      <c r="F2508" s="64"/>
      <c r="G2508" s="64" t="s">
        <v>169</v>
      </c>
      <c r="H2508" s="65">
        <v>213200</v>
      </c>
      <c r="I2508" s="64">
        <v>4</v>
      </c>
      <c r="J2508" s="65">
        <v>213200</v>
      </c>
      <c r="K2508" s="64">
        <v>4</v>
      </c>
      <c r="L2508" s="65"/>
      <c r="M2508" s="64"/>
      <c r="N2508" s="65"/>
      <c r="O2508" s="64"/>
      <c r="P2508" s="65"/>
      <c r="Q2508" s="64"/>
      <c r="R2508" s="65">
        <v>639600</v>
      </c>
      <c r="S2508" s="63">
        <v>12</v>
      </c>
      <c r="T2508" s="64" t="s">
        <v>7733</v>
      </c>
      <c r="U2508" s="64" t="s">
        <v>19</v>
      </c>
      <c r="V2508" s="64" t="s">
        <v>1228</v>
      </c>
    </row>
    <row r="2509" spans="1:22" s="66" customFormat="1" x14ac:dyDescent="0.2">
      <c r="A2509" s="1">
        <v>2502</v>
      </c>
      <c r="B2509" s="67" t="s">
        <v>964</v>
      </c>
      <c r="C2509" s="64" t="s">
        <v>965</v>
      </c>
      <c r="D2509" s="64" t="s">
        <v>966</v>
      </c>
      <c r="E2509" s="64" t="s">
        <v>8283</v>
      </c>
      <c r="F2509" s="64"/>
      <c r="G2509" s="64" t="s">
        <v>169</v>
      </c>
      <c r="H2509" s="65">
        <v>214500</v>
      </c>
      <c r="I2509" s="64">
        <v>3</v>
      </c>
      <c r="J2509" s="65">
        <v>214500</v>
      </c>
      <c r="K2509" s="64">
        <v>3</v>
      </c>
      <c r="L2509" s="65"/>
      <c r="M2509" s="64"/>
      <c r="N2509" s="65"/>
      <c r="O2509" s="64"/>
      <c r="P2509" s="65"/>
      <c r="Q2509" s="64"/>
      <c r="R2509" s="65">
        <v>643500</v>
      </c>
      <c r="S2509" s="63">
        <v>9</v>
      </c>
      <c r="T2509" s="64" t="s">
        <v>7733</v>
      </c>
      <c r="U2509" s="64" t="s">
        <v>24</v>
      </c>
      <c r="V2509" s="64" t="s">
        <v>7953</v>
      </c>
    </row>
    <row r="2510" spans="1:22" s="66" customFormat="1" x14ac:dyDescent="0.2">
      <c r="A2510" s="1">
        <v>2503</v>
      </c>
      <c r="B2510" s="67" t="s">
        <v>45</v>
      </c>
      <c r="C2510" s="64" t="s">
        <v>8085</v>
      </c>
      <c r="D2510" s="64" t="s">
        <v>8086</v>
      </c>
      <c r="E2510" s="64" t="s">
        <v>8284</v>
      </c>
      <c r="F2510" s="64"/>
      <c r="G2510" s="64" t="s">
        <v>169</v>
      </c>
      <c r="H2510" s="65">
        <v>217218</v>
      </c>
      <c r="I2510" s="64">
        <v>200</v>
      </c>
      <c r="J2510" s="65">
        <v>217218</v>
      </c>
      <c r="K2510" s="64">
        <v>200</v>
      </c>
      <c r="L2510" s="65"/>
      <c r="M2510" s="64"/>
      <c r="N2510" s="65"/>
      <c r="O2510" s="64"/>
      <c r="P2510" s="65"/>
      <c r="Q2510" s="64"/>
      <c r="R2510" s="65">
        <v>651654</v>
      </c>
      <c r="S2510" s="63">
        <v>600</v>
      </c>
      <c r="T2510" s="64" t="s">
        <v>7733</v>
      </c>
      <c r="U2510" s="64" t="s">
        <v>24</v>
      </c>
      <c r="V2510" s="64" t="s">
        <v>7907</v>
      </c>
    </row>
    <row r="2511" spans="1:22" s="66" customFormat="1" x14ac:dyDescent="0.2">
      <c r="A2511" s="1">
        <v>2504</v>
      </c>
      <c r="B2511" s="67" t="s">
        <v>71</v>
      </c>
      <c r="C2511" s="64" t="s">
        <v>234</v>
      </c>
      <c r="D2511" s="64" t="s">
        <v>1387</v>
      </c>
      <c r="E2511" s="64" t="s">
        <v>8285</v>
      </c>
      <c r="F2511" s="64"/>
      <c r="G2511" s="64" t="s">
        <v>169</v>
      </c>
      <c r="H2511" s="65">
        <v>223214.2</v>
      </c>
      <c r="I2511" s="64">
        <v>20</v>
      </c>
      <c r="J2511" s="65">
        <v>223214.2</v>
      </c>
      <c r="K2511" s="64">
        <v>20</v>
      </c>
      <c r="L2511" s="65"/>
      <c r="M2511" s="64"/>
      <c r="N2511" s="65"/>
      <c r="O2511" s="64"/>
      <c r="P2511" s="65"/>
      <c r="Q2511" s="64"/>
      <c r="R2511" s="65">
        <v>669642.60000000009</v>
      </c>
      <c r="S2511" s="63">
        <v>60</v>
      </c>
      <c r="T2511" s="64" t="s">
        <v>7733</v>
      </c>
      <c r="U2511" s="64" t="s">
        <v>24</v>
      </c>
      <c r="V2511" s="64" t="s">
        <v>7862</v>
      </c>
    </row>
    <row r="2512" spans="1:22" s="66" customFormat="1" x14ac:dyDescent="0.2">
      <c r="A2512" s="1">
        <v>2505</v>
      </c>
      <c r="B2512" s="67" t="s">
        <v>620</v>
      </c>
      <c r="C2512" s="64" t="s">
        <v>217</v>
      </c>
      <c r="D2512" s="64" t="s">
        <v>621</v>
      </c>
      <c r="E2512" s="64" t="s">
        <v>8286</v>
      </c>
      <c r="F2512" s="64"/>
      <c r="G2512" s="64" t="s">
        <v>430</v>
      </c>
      <c r="H2512" s="65">
        <v>223678.35</v>
      </c>
      <c r="I2512" s="64">
        <v>5</v>
      </c>
      <c r="J2512" s="65">
        <v>223678.35</v>
      </c>
      <c r="K2512" s="64">
        <v>5</v>
      </c>
      <c r="L2512" s="65"/>
      <c r="M2512" s="64"/>
      <c r="N2512" s="65"/>
      <c r="O2512" s="64"/>
      <c r="P2512" s="65"/>
      <c r="Q2512" s="64"/>
      <c r="R2512" s="65">
        <v>671035.05000000005</v>
      </c>
      <c r="S2512" s="63">
        <v>15</v>
      </c>
      <c r="T2512" s="64" t="s">
        <v>7733</v>
      </c>
      <c r="U2512" s="64" t="s">
        <v>19</v>
      </c>
      <c r="V2512" s="64" t="s">
        <v>1228</v>
      </c>
    </row>
    <row r="2513" spans="1:22" s="66" customFormat="1" x14ac:dyDescent="0.2">
      <c r="A2513" s="1">
        <v>2506</v>
      </c>
      <c r="B2513" s="67" t="s">
        <v>290</v>
      </c>
      <c r="C2513" s="64" t="s">
        <v>2354</v>
      </c>
      <c r="D2513" s="64" t="s">
        <v>1225</v>
      </c>
      <c r="E2513" s="64" t="s">
        <v>8287</v>
      </c>
      <c r="F2513" s="64"/>
      <c r="G2513" s="64" t="s">
        <v>29</v>
      </c>
      <c r="H2513" s="65">
        <v>225000</v>
      </c>
      <c r="I2513" s="64">
        <v>3</v>
      </c>
      <c r="J2513" s="65">
        <v>225000</v>
      </c>
      <c r="K2513" s="64">
        <v>3</v>
      </c>
      <c r="L2513" s="65"/>
      <c r="M2513" s="64"/>
      <c r="N2513" s="65"/>
      <c r="O2513" s="64"/>
      <c r="P2513" s="65"/>
      <c r="Q2513" s="64"/>
      <c r="R2513" s="65">
        <v>675000</v>
      </c>
      <c r="S2513" s="63">
        <v>9</v>
      </c>
      <c r="T2513" s="64" t="s">
        <v>7733</v>
      </c>
      <c r="U2513" s="64" t="s">
        <v>19</v>
      </c>
      <c r="V2513" s="64" t="s">
        <v>1228</v>
      </c>
    </row>
    <row r="2514" spans="1:22" s="66" customFormat="1" x14ac:dyDescent="0.2">
      <c r="A2514" s="1">
        <v>2507</v>
      </c>
      <c r="B2514" s="67" t="s">
        <v>1667</v>
      </c>
      <c r="C2514" s="64" t="s">
        <v>8288</v>
      </c>
      <c r="D2514" s="64" t="s">
        <v>8289</v>
      </c>
      <c r="E2514" s="64" t="s">
        <v>8290</v>
      </c>
      <c r="F2514" s="64"/>
      <c r="G2514" s="64" t="s">
        <v>169</v>
      </c>
      <c r="H2514" s="65">
        <v>225600</v>
      </c>
      <c r="I2514" s="64">
        <v>200</v>
      </c>
      <c r="J2514" s="65">
        <v>225600</v>
      </c>
      <c r="K2514" s="64">
        <v>200</v>
      </c>
      <c r="L2514" s="65"/>
      <c r="M2514" s="64"/>
      <c r="N2514" s="65"/>
      <c r="O2514" s="64"/>
      <c r="P2514" s="65"/>
      <c r="Q2514" s="64"/>
      <c r="R2514" s="65">
        <v>676800</v>
      </c>
      <c r="S2514" s="63">
        <v>600</v>
      </c>
      <c r="T2514" s="64" t="s">
        <v>7733</v>
      </c>
      <c r="U2514" s="64" t="s">
        <v>24</v>
      </c>
      <c r="V2514" s="64" t="s">
        <v>7940</v>
      </c>
    </row>
    <row r="2515" spans="1:22" s="66" customFormat="1" x14ac:dyDescent="0.2">
      <c r="A2515" s="1">
        <v>2508</v>
      </c>
      <c r="B2515" s="67" t="s">
        <v>7899</v>
      </c>
      <c r="C2515" s="64" t="s">
        <v>8056</v>
      </c>
      <c r="D2515" s="64" t="s">
        <v>8057</v>
      </c>
      <c r="E2515" s="64" t="s">
        <v>8291</v>
      </c>
      <c r="F2515" s="64"/>
      <c r="G2515" s="64" t="s">
        <v>169</v>
      </c>
      <c r="H2515" s="65">
        <v>229087.71</v>
      </c>
      <c r="I2515" s="64">
        <v>9</v>
      </c>
      <c r="J2515" s="65">
        <v>229087.71</v>
      </c>
      <c r="K2515" s="64">
        <v>9</v>
      </c>
      <c r="L2515" s="65"/>
      <c r="M2515" s="64"/>
      <c r="N2515" s="65"/>
      <c r="O2515" s="64"/>
      <c r="P2515" s="65"/>
      <c r="Q2515" s="64"/>
      <c r="R2515" s="65">
        <v>687263.13</v>
      </c>
      <c r="S2515" s="63">
        <v>27</v>
      </c>
      <c r="T2515" s="64" t="s">
        <v>7733</v>
      </c>
      <c r="U2515" s="64" t="s">
        <v>24</v>
      </c>
      <c r="V2515" s="64" t="s">
        <v>7903</v>
      </c>
    </row>
    <row r="2516" spans="1:22" s="66" customFormat="1" x14ac:dyDescent="0.2">
      <c r="A2516" s="1">
        <v>2509</v>
      </c>
      <c r="B2516" s="67" t="s">
        <v>7084</v>
      </c>
      <c r="C2516" s="64" t="s">
        <v>8292</v>
      </c>
      <c r="D2516" s="64" t="s">
        <v>8293</v>
      </c>
      <c r="E2516" s="64" t="s">
        <v>8294</v>
      </c>
      <c r="F2516" s="64"/>
      <c r="G2516" s="64" t="s">
        <v>169</v>
      </c>
      <c r="H2516" s="65">
        <v>230254</v>
      </c>
      <c r="I2516" s="64">
        <v>200</v>
      </c>
      <c r="J2516" s="65">
        <v>230254</v>
      </c>
      <c r="K2516" s="64">
        <v>200</v>
      </c>
      <c r="L2516" s="65"/>
      <c r="M2516" s="64"/>
      <c r="N2516" s="65"/>
      <c r="O2516" s="64"/>
      <c r="P2516" s="65"/>
      <c r="Q2516" s="64"/>
      <c r="R2516" s="65">
        <v>690762</v>
      </c>
      <c r="S2516" s="63">
        <v>600</v>
      </c>
      <c r="T2516" s="64" t="s">
        <v>7733</v>
      </c>
      <c r="U2516" s="64" t="s">
        <v>24</v>
      </c>
      <c r="V2516" s="64" t="s">
        <v>8252</v>
      </c>
    </row>
    <row r="2517" spans="1:22" s="66" customFormat="1" x14ac:dyDescent="0.2">
      <c r="A2517" s="1">
        <v>2510</v>
      </c>
      <c r="B2517" s="67" t="s">
        <v>7084</v>
      </c>
      <c r="C2517" s="64" t="s">
        <v>8295</v>
      </c>
      <c r="D2517" s="64" t="s">
        <v>8296</v>
      </c>
      <c r="E2517" s="64" t="s">
        <v>8297</v>
      </c>
      <c r="F2517" s="64"/>
      <c r="G2517" s="64" t="s">
        <v>169</v>
      </c>
      <c r="H2517" s="65">
        <v>230254</v>
      </c>
      <c r="I2517" s="64">
        <v>200</v>
      </c>
      <c r="J2517" s="65">
        <v>230254</v>
      </c>
      <c r="K2517" s="64">
        <v>200</v>
      </c>
      <c r="L2517" s="65"/>
      <c r="M2517" s="64"/>
      <c r="N2517" s="65"/>
      <c r="O2517" s="64"/>
      <c r="P2517" s="65"/>
      <c r="Q2517" s="64"/>
      <c r="R2517" s="65">
        <v>690762</v>
      </c>
      <c r="S2517" s="63">
        <v>600</v>
      </c>
      <c r="T2517" s="64" t="s">
        <v>7733</v>
      </c>
      <c r="U2517" s="64" t="s">
        <v>24</v>
      </c>
      <c r="V2517" s="64" t="s">
        <v>8252</v>
      </c>
    </row>
    <row r="2518" spans="1:22" s="66" customFormat="1" x14ac:dyDescent="0.2">
      <c r="A2518" s="1">
        <v>2511</v>
      </c>
      <c r="B2518" s="67" t="s">
        <v>1031</v>
      </c>
      <c r="C2518" s="64" t="s">
        <v>1032</v>
      </c>
      <c r="D2518" s="64" t="s">
        <v>1033</v>
      </c>
      <c r="E2518" s="64" t="s">
        <v>8298</v>
      </c>
      <c r="F2518" s="64"/>
      <c r="G2518" s="64" t="s">
        <v>430</v>
      </c>
      <c r="H2518" s="65">
        <v>230875.2</v>
      </c>
      <c r="I2518" s="64">
        <v>80</v>
      </c>
      <c r="J2518" s="65">
        <v>230875.2</v>
      </c>
      <c r="K2518" s="64">
        <v>80</v>
      </c>
      <c r="L2518" s="65"/>
      <c r="M2518" s="64"/>
      <c r="N2518" s="65"/>
      <c r="O2518" s="64"/>
      <c r="P2518" s="65"/>
      <c r="Q2518" s="64"/>
      <c r="R2518" s="65">
        <v>692625.60000000009</v>
      </c>
      <c r="S2518" s="63">
        <v>240</v>
      </c>
      <c r="T2518" s="64" t="s">
        <v>7733</v>
      </c>
      <c r="U2518" s="64" t="s">
        <v>19</v>
      </c>
      <c r="V2518" s="64" t="s">
        <v>8299</v>
      </c>
    </row>
    <row r="2519" spans="1:22" s="66" customFormat="1" x14ac:dyDescent="0.2">
      <c r="A2519" s="1">
        <v>2512</v>
      </c>
      <c r="B2519" s="67" t="s">
        <v>411</v>
      </c>
      <c r="C2519" s="64" t="s">
        <v>8300</v>
      </c>
      <c r="D2519" s="64" t="s">
        <v>8301</v>
      </c>
      <c r="E2519" s="64" t="s">
        <v>8302</v>
      </c>
      <c r="F2519" s="64"/>
      <c r="G2519" s="64" t="s">
        <v>144</v>
      </c>
      <c r="H2519" s="65">
        <v>231500</v>
      </c>
      <c r="I2519" s="64">
        <v>50</v>
      </c>
      <c r="J2519" s="65">
        <v>231500</v>
      </c>
      <c r="K2519" s="64">
        <v>50</v>
      </c>
      <c r="L2519" s="65"/>
      <c r="M2519" s="64"/>
      <c r="N2519" s="65"/>
      <c r="O2519" s="64"/>
      <c r="P2519" s="65"/>
      <c r="Q2519" s="64"/>
      <c r="R2519" s="65">
        <v>694500</v>
      </c>
      <c r="S2519" s="63">
        <v>150</v>
      </c>
      <c r="T2519" s="64" t="s">
        <v>7733</v>
      </c>
      <c r="U2519" s="64" t="s">
        <v>24</v>
      </c>
      <c r="V2519" s="64" t="s">
        <v>7792</v>
      </c>
    </row>
    <row r="2520" spans="1:22" s="66" customFormat="1" x14ac:dyDescent="0.2">
      <c r="A2520" s="1">
        <v>2513</v>
      </c>
      <c r="B2520" s="67" t="s">
        <v>1874</v>
      </c>
      <c r="C2520" s="64" t="s">
        <v>8080</v>
      </c>
      <c r="D2520" s="64" t="s">
        <v>8081</v>
      </c>
      <c r="E2520" s="64" t="s">
        <v>8303</v>
      </c>
      <c r="F2520" s="64"/>
      <c r="G2520" s="64" t="s">
        <v>169</v>
      </c>
      <c r="H2520" s="65">
        <v>231980</v>
      </c>
      <c r="I2520" s="64">
        <v>5</v>
      </c>
      <c r="J2520" s="65">
        <v>231980</v>
      </c>
      <c r="K2520" s="64">
        <v>5</v>
      </c>
      <c r="L2520" s="65"/>
      <c r="M2520" s="64"/>
      <c r="N2520" s="65"/>
      <c r="O2520" s="64"/>
      <c r="P2520" s="65"/>
      <c r="Q2520" s="64"/>
      <c r="R2520" s="65">
        <v>695940</v>
      </c>
      <c r="S2520" s="63">
        <v>15</v>
      </c>
      <c r="T2520" s="64" t="s">
        <v>7733</v>
      </c>
      <c r="U2520" s="64" t="s">
        <v>24</v>
      </c>
      <c r="V2520" s="64" t="s">
        <v>7816</v>
      </c>
    </row>
    <row r="2521" spans="1:22" s="66" customFormat="1" x14ac:dyDescent="0.2">
      <c r="A2521" s="1">
        <v>2514</v>
      </c>
      <c r="B2521" s="67" t="s">
        <v>92</v>
      </c>
      <c r="C2521" s="64" t="s">
        <v>8304</v>
      </c>
      <c r="D2521" s="64" t="s">
        <v>8305</v>
      </c>
      <c r="E2521" s="64" t="s">
        <v>8306</v>
      </c>
      <c r="F2521" s="64"/>
      <c r="G2521" s="64" t="s">
        <v>169</v>
      </c>
      <c r="H2521" s="65">
        <v>234086.39999999999</v>
      </c>
      <c r="I2521" s="64">
        <v>3</v>
      </c>
      <c r="J2521" s="65">
        <v>234086.39999999999</v>
      </c>
      <c r="K2521" s="64">
        <v>3</v>
      </c>
      <c r="L2521" s="65"/>
      <c r="M2521" s="64"/>
      <c r="N2521" s="65"/>
      <c r="O2521" s="64"/>
      <c r="P2521" s="65"/>
      <c r="Q2521" s="64"/>
      <c r="R2521" s="65">
        <v>702259.19999999995</v>
      </c>
      <c r="S2521" s="63">
        <v>9</v>
      </c>
      <c r="T2521" s="64" t="s">
        <v>7733</v>
      </c>
      <c r="U2521" s="64" t="s">
        <v>24</v>
      </c>
      <c r="V2521" s="64" t="s">
        <v>8307</v>
      </c>
    </row>
    <row r="2522" spans="1:22" s="66" customFormat="1" x14ac:dyDescent="0.2">
      <c r="A2522" s="1">
        <v>2515</v>
      </c>
      <c r="B2522" s="67" t="s">
        <v>411</v>
      </c>
      <c r="C2522" s="64" t="s">
        <v>8308</v>
      </c>
      <c r="D2522" s="64" t="s">
        <v>8309</v>
      </c>
      <c r="E2522" s="64" t="s">
        <v>8310</v>
      </c>
      <c r="F2522" s="64"/>
      <c r="G2522" s="64" t="s">
        <v>144</v>
      </c>
      <c r="H2522" s="65">
        <v>238000</v>
      </c>
      <c r="I2522" s="64">
        <v>1000</v>
      </c>
      <c r="J2522" s="65">
        <v>238000</v>
      </c>
      <c r="K2522" s="64">
        <v>1000</v>
      </c>
      <c r="L2522" s="65"/>
      <c r="M2522" s="64"/>
      <c r="N2522" s="65"/>
      <c r="O2522" s="64"/>
      <c r="P2522" s="65"/>
      <c r="Q2522" s="64"/>
      <c r="R2522" s="65">
        <v>714000</v>
      </c>
      <c r="S2522" s="63">
        <v>3000</v>
      </c>
      <c r="T2522" s="64" t="s">
        <v>7733</v>
      </c>
      <c r="U2522" s="64" t="s">
        <v>24</v>
      </c>
      <c r="V2522" s="64" t="s">
        <v>7792</v>
      </c>
    </row>
    <row r="2523" spans="1:22" s="66" customFormat="1" x14ac:dyDescent="0.2">
      <c r="A2523" s="1">
        <v>2516</v>
      </c>
      <c r="B2523" s="67" t="s">
        <v>7089</v>
      </c>
      <c r="C2523" s="64" t="s">
        <v>8311</v>
      </c>
      <c r="D2523" s="64" t="s">
        <v>8312</v>
      </c>
      <c r="E2523" s="64" t="s">
        <v>8313</v>
      </c>
      <c r="F2523" s="64"/>
      <c r="G2523" s="64" t="s">
        <v>169</v>
      </c>
      <c r="H2523" s="65">
        <v>238500</v>
      </c>
      <c r="I2523" s="64">
        <v>53</v>
      </c>
      <c r="J2523" s="65">
        <v>238500</v>
      </c>
      <c r="K2523" s="64">
        <v>53</v>
      </c>
      <c r="L2523" s="65"/>
      <c r="M2523" s="64"/>
      <c r="N2523" s="65"/>
      <c r="O2523" s="64"/>
      <c r="P2523" s="65"/>
      <c r="Q2523" s="64"/>
      <c r="R2523" s="65">
        <v>715500</v>
      </c>
      <c r="S2523" s="63">
        <v>159</v>
      </c>
      <c r="T2523" s="64" t="s">
        <v>7733</v>
      </c>
      <c r="U2523" s="64" t="s">
        <v>24</v>
      </c>
      <c r="V2523" s="64" t="s">
        <v>8314</v>
      </c>
    </row>
    <row r="2524" spans="1:22" s="66" customFormat="1" x14ac:dyDescent="0.2">
      <c r="A2524" s="1">
        <v>2517</v>
      </c>
      <c r="B2524" s="67" t="s">
        <v>45</v>
      </c>
      <c r="C2524" s="64" t="s">
        <v>8315</v>
      </c>
      <c r="D2524" s="64" t="s">
        <v>8316</v>
      </c>
      <c r="E2524" s="64" t="s">
        <v>8317</v>
      </c>
      <c r="F2524" s="64"/>
      <c r="G2524" s="64" t="s">
        <v>169</v>
      </c>
      <c r="H2524" s="65">
        <v>238633.8</v>
      </c>
      <c r="I2524" s="64">
        <v>30</v>
      </c>
      <c r="J2524" s="65">
        <v>238633.8</v>
      </c>
      <c r="K2524" s="64">
        <v>30</v>
      </c>
      <c r="L2524" s="65"/>
      <c r="M2524" s="64"/>
      <c r="N2524" s="65"/>
      <c r="O2524" s="64"/>
      <c r="P2524" s="65"/>
      <c r="Q2524" s="64"/>
      <c r="R2524" s="65">
        <v>715901.39999999991</v>
      </c>
      <c r="S2524" s="63">
        <v>90</v>
      </c>
      <c r="T2524" s="64" t="s">
        <v>7733</v>
      </c>
      <c r="U2524" s="64" t="s">
        <v>24</v>
      </c>
      <c r="V2524" s="64" t="s">
        <v>7907</v>
      </c>
    </row>
    <row r="2525" spans="1:22" s="66" customFormat="1" x14ac:dyDescent="0.2">
      <c r="A2525" s="1">
        <v>2518</v>
      </c>
      <c r="B2525" s="67" t="s">
        <v>8318</v>
      </c>
      <c r="C2525" s="64" t="s">
        <v>8319</v>
      </c>
      <c r="D2525" s="64" t="s">
        <v>8320</v>
      </c>
      <c r="E2525" s="64" t="s">
        <v>8321</v>
      </c>
      <c r="F2525" s="64"/>
      <c r="G2525" s="64" t="s">
        <v>169</v>
      </c>
      <c r="H2525" s="65">
        <v>240000</v>
      </c>
      <c r="I2525" s="64">
        <v>100</v>
      </c>
      <c r="J2525" s="65">
        <v>240000</v>
      </c>
      <c r="K2525" s="64">
        <v>100</v>
      </c>
      <c r="L2525" s="65"/>
      <c r="M2525" s="64"/>
      <c r="N2525" s="65"/>
      <c r="O2525" s="64"/>
      <c r="P2525" s="65"/>
      <c r="Q2525" s="64"/>
      <c r="R2525" s="65">
        <v>720000</v>
      </c>
      <c r="S2525" s="63">
        <v>300</v>
      </c>
      <c r="T2525" s="64" t="s">
        <v>7733</v>
      </c>
      <c r="U2525" s="64" t="s">
        <v>24</v>
      </c>
      <c r="V2525" s="64" t="s">
        <v>7830</v>
      </c>
    </row>
    <row r="2526" spans="1:22" s="66" customFormat="1" x14ac:dyDescent="0.2">
      <c r="A2526" s="1">
        <v>2519</v>
      </c>
      <c r="B2526" s="67" t="s">
        <v>402</v>
      </c>
      <c r="C2526" s="64" t="s">
        <v>250</v>
      </c>
      <c r="D2526" s="64" t="s">
        <v>1544</v>
      </c>
      <c r="E2526" s="64" t="s">
        <v>8322</v>
      </c>
      <c r="F2526" s="64"/>
      <c r="G2526" s="64" t="s">
        <v>169</v>
      </c>
      <c r="H2526" s="65">
        <v>243360</v>
      </c>
      <c r="I2526" s="64">
        <v>480</v>
      </c>
      <c r="J2526" s="65">
        <v>243360</v>
      </c>
      <c r="K2526" s="64">
        <v>480</v>
      </c>
      <c r="L2526" s="65"/>
      <c r="M2526" s="64"/>
      <c r="N2526" s="65"/>
      <c r="O2526" s="64"/>
      <c r="P2526" s="65"/>
      <c r="Q2526" s="64"/>
      <c r="R2526" s="65">
        <v>730080</v>
      </c>
      <c r="S2526" s="63">
        <v>1440</v>
      </c>
      <c r="T2526" s="64" t="s">
        <v>7733</v>
      </c>
      <c r="U2526" s="64" t="s">
        <v>24</v>
      </c>
      <c r="V2526" s="64" t="s">
        <v>7809</v>
      </c>
    </row>
    <row r="2527" spans="1:22" s="66" customFormat="1" x14ac:dyDescent="0.2">
      <c r="A2527" s="1">
        <v>2520</v>
      </c>
      <c r="B2527" s="67" t="s">
        <v>92</v>
      </c>
      <c r="C2527" s="64" t="s">
        <v>8304</v>
      </c>
      <c r="D2527" s="64" t="s">
        <v>8305</v>
      </c>
      <c r="E2527" s="64" t="s">
        <v>8323</v>
      </c>
      <c r="F2527" s="64"/>
      <c r="G2527" s="64" t="s">
        <v>169</v>
      </c>
      <c r="H2527" s="65">
        <v>244878.4</v>
      </c>
      <c r="I2527" s="64">
        <v>1</v>
      </c>
      <c r="J2527" s="65">
        <v>244878.4</v>
      </c>
      <c r="K2527" s="64">
        <v>1</v>
      </c>
      <c r="L2527" s="65"/>
      <c r="M2527" s="64"/>
      <c r="N2527" s="65"/>
      <c r="O2527" s="64"/>
      <c r="P2527" s="65"/>
      <c r="Q2527" s="64"/>
      <c r="R2527" s="65">
        <v>734635.2</v>
      </c>
      <c r="S2527" s="63">
        <v>3</v>
      </c>
      <c r="T2527" s="64" t="s">
        <v>7733</v>
      </c>
      <c r="U2527" s="64" t="s">
        <v>24</v>
      </c>
      <c r="V2527" s="64" t="s">
        <v>8307</v>
      </c>
    </row>
    <row r="2528" spans="1:22" s="66" customFormat="1" x14ac:dyDescent="0.2">
      <c r="A2528" s="1">
        <v>2521</v>
      </c>
      <c r="B2528" s="67" t="s">
        <v>7084</v>
      </c>
      <c r="C2528" s="64" t="s">
        <v>8324</v>
      </c>
      <c r="D2528" s="64" t="s">
        <v>8325</v>
      </c>
      <c r="E2528" s="64" t="s">
        <v>8326</v>
      </c>
      <c r="F2528" s="64"/>
      <c r="G2528" s="64" t="s">
        <v>169</v>
      </c>
      <c r="H2528" s="65">
        <v>246430</v>
      </c>
      <c r="I2528" s="64">
        <v>200</v>
      </c>
      <c r="J2528" s="65">
        <v>246430</v>
      </c>
      <c r="K2528" s="64">
        <v>200</v>
      </c>
      <c r="L2528" s="65"/>
      <c r="M2528" s="64"/>
      <c r="N2528" s="65"/>
      <c r="O2528" s="64"/>
      <c r="P2528" s="65"/>
      <c r="Q2528" s="64"/>
      <c r="R2528" s="65">
        <v>739290</v>
      </c>
      <c r="S2528" s="63">
        <v>600</v>
      </c>
      <c r="T2528" s="64" t="s">
        <v>7733</v>
      </c>
      <c r="U2528" s="64" t="s">
        <v>24</v>
      </c>
      <c r="V2528" s="64" t="s">
        <v>8252</v>
      </c>
    </row>
    <row r="2529" spans="1:22" s="66" customFormat="1" x14ac:dyDescent="0.2">
      <c r="A2529" s="1">
        <v>2522</v>
      </c>
      <c r="B2529" s="67" t="s">
        <v>71</v>
      </c>
      <c r="C2529" s="64" t="s">
        <v>8327</v>
      </c>
      <c r="D2529" s="64" t="s">
        <v>8328</v>
      </c>
      <c r="E2529" s="64" t="s">
        <v>8329</v>
      </c>
      <c r="F2529" s="64"/>
      <c r="G2529" s="64" t="s">
        <v>169</v>
      </c>
      <c r="H2529" s="65">
        <v>247214.2</v>
      </c>
      <c r="I2529" s="64">
        <v>20</v>
      </c>
      <c r="J2529" s="65">
        <v>247214.2</v>
      </c>
      <c r="K2529" s="64">
        <v>20</v>
      </c>
      <c r="L2529" s="65"/>
      <c r="M2529" s="64"/>
      <c r="N2529" s="65"/>
      <c r="O2529" s="64"/>
      <c r="P2529" s="65"/>
      <c r="Q2529" s="64"/>
      <c r="R2529" s="65">
        <v>741642.60000000009</v>
      </c>
      <c r="S2529" s="63">
        <v>60</v>
      </c>
      <c r="T2529" s="64" t="s">
        <v>7733</v>
      </c>
      <c r="U2529" s="64" t="s">
        <v>24</v>
      </c>
      <c r="V2529" s="64" t="s">
        <v>7862</v>
      </c>
    </row>
    <row r="2530" spans="1:22" s="66" customFormat="1" x14ac:dyDescent="0.2">
      <c r="A2530" s="1">
        <v>2523</v>
      </c>
      <c r="B2530" s="67" t="s">
        <v>1559</v>
      </c>
      <c r="C2530" s="64" t="s">
        <v>1560</v>
      </c>
      <c r="D2530" s="64" t="s">
        <v>1561</v>
      </c>
      <c r="E2530" s="64" t="s">
        <v>8330</v>
      </c>
      <c r="F2530" s="64"/>
      <c r="G2530" s="64" t="s">
        <v>169</v>
      </c>
      <c r="H2530" s="65">
        <v>247446.39</v>
      </c>
      <c r="I2530" s="64">
        <v>17</v>
      </c>
      <c r="J2530" s="65">
        <v>247446.39</v>
      </c>
      <c r="K2530" s="64">
        <v>17</v>
      </c>
      <c r="L2530" s="65"/>
      <c r="M2530" s="64"/>
      <c r="N2530" s="65"/>
      <c r="O2530" s="64"/>
      <c r="P2530" s="65"/>
      <c r="Q2530" s="64"/>
      <c r="R2530" s="65">
        <v>742339.17</v>
      </c>
      <c r="S2530" s="63">
        <v>51</v>
      </c>
      <c r="T2530" s="64" t="s">
        <v>7733</v>
      </c>
      <c r="U2530" s="64" t="s">
        <v>24</v>
      </c>
      <c r="V2530" s="64" t="s">
        <v>7799</v>
      </c>
    </row>
    <row r="2531" spans="1:22" s="66" customFormat="1" x14ac:dyDescent="0.2">
      <c r="A2531" s="1">
        <v>2524</v>
      </c>
      <c r="B2531" s="67" t="s">
        <v>1402</v>
      </c>
      <c r="C2531" s="64" t="s">
        <v>1403</v>
      </c>
      <c r="D2531" s="64" t="s">
        <v>1404</v>
      </c>
      <c r="E2531" s="64" t="s">
        <v>8331</v>
      </c>
      <c r="F2531" s="64"/>
      <c r="G2531" s="64" t="s">
        <v>169</v>
      </c>
      <c r="H2531" s="65">
        <v>256100</v>
      </c>
      <c r="I2531" s="64">
        <v>1</v>
      </c>
      <c r="J2531" s="65">
        <v>256100</v>
      </c>
      <c r="K2531" s="64">
        <v>1</v>
      </c>
      <c r="L2531" s="65"/>
      <c r="M2531" s="64"/>
      <c r="N2531" s="65"/>
      <c r="O2531" s="64"/>
      <c r="P2531" s="65"/>
      <c r="Q2531" s="64"/>
      <c r="R2531" s="65">
        <v>768300</v>
      </c>
      <c r="S2531" s="63">
        <v>3</v>
      </c>
      <c r="T2531" s="64" t="s">
        <v>7733</v>
      </c>
      <c r="U2531" s="64" t="s">
        <v>19</v>
      </c>
      <c r="V2531" s="64" t="s">
        <v>1228</v>
      </c>
    </row>
    <row r="2532" spans="1:22" s="66" customFormat="1" x14ac:dyDescent="0.2">
      <c r="A2532" s="1">
        <v>2525</v>
      </c>
      <c r="B2532" s="67" t="s">
        <v>8234</v>
      </c>
      <c r="C2532" s="64" t="s">
        <v>8235</v>
      </c>
      <c r="D2532" s="64" t="s">
        <v>8236</v>
      </c>
      <c r="E2532" s="64" t="s">
        <v>8332</v>
      </c>
      <c r="F2532" s="64"/>
      <c r="G2532" s="64" t="s">
        <v>169</v>
      </c>
      <c r="H2532" s="65">
        <v>260193.92000000001</v>
      </c>
      <c r="I2532" s="64">
        <v>8</v>
      </c>
      <c r="J2532" s="65">
        <v>260193.92000000001</v>
      </c>
      <c r="K2532" s="64">
        <v>8</v>
      </c>
      <c r="L2532" s="65"/>
      <c r="M2532" s="64"/>
      <c r="N2532" s="65"/>
      <c r="O2532" s="64"/>
      <c r="P2532" s="65"/>
      <c r="Q2532" s="64"/>
      <c r="R2532" s="65">
        <v>780581.76</v>
      </c>
      <c r="S2532" s="63">
        <v>24</v>
      </c>
      <c r="T2532" s="64" t="s">
        <v>7733</v>
      </c>
      <c r="U2532" s="64" t="s">
        <v>24</v>
      </c>
      <c r="V2532" s="64" t="s">
        <v>8238</v>
      </c>
    </row>
    <row r="2533" spans="1:22" s="66" customFormat="1" x14ac:dyDescent="0.2">
      <c r="A2533" s="1">
        <v>2526</v>
      </c>
      <c r="B2533" s="67" t="s">
        <v>1874</v>
      </c>
      <c r="C2533" s="64" t="s">
        <v>8080</v>
      </c>
      <c r="D2533" s="64" t="s">
        <v>8081</v>
      </c>
      <c r="E2533" s="64" t="s">
        <v>8333</v>
      </c>
      <c r="F2533" s="64"/>
      <c r="G2533" s="64" t="s">
        <v>169</v>
      </c>
      <c r="H2533" s="65">
        <v>260976.65</v>
      </c>
      <c r="I2533" s="64">
        <v>5</v>
      </c>
      <c r="J2533" s="65">
        <v>260976.65</v>
      </c>
      <c r="K2533" s="64">
        <v>5</v>
      </c>
      <c r="L2533" s="65"/>
      <c r="M2533" s="64"/>
      <c r="N2533" s="65"/>
      <c r="O2533" s="64"/>
      <c r="P2533" s="65"/>
      <c r="Q2533" s="64"/>
      <c r="R2533" s="65">
        <v>782929.95</v>
      </c>
      <c r="S2533" s="63">
        <v>15</v>
      </c>
      <c r="T2533" s="64" t="s">
        <v>7733</v>
      </c>
      <c r="U2533" s="64" t="s">
        <v>24</v>
      </c>
      <c r="V2533" s="64" t="s">
        <v>7816</v>
      </c>
    </row>
    <row r="2534" spans="1:22" s="66" customFormat="1" x14ac:dyDescent="0.2">
      <c r="A2534" s="1">
        <v>2527</v>
      </c>
      <c r="B2534" s="67" t="s">
        <v>8334</v>
      </c>
      <c r="C2534" s="64" t="s">
        <v>8335</v>
      </c>
      <c r="D2534" s="64" t="s">
        <v>8336</v>
      </c>
      <c r="E2534" s="64" t="s">
        <v>8337</v>
      </c>
      <c r="F2534" s="64"/>
      <c r="G2534" s="64" t="s">
        <v>169</v>
      </c>
      <c r="H2534" s="65">
        <v>261152.5</v>
      </c>
      <c r="I2534" s="64">
        <v>14</v>
      </c>
      <c r="J2534" s="65">
        <v>261152.5</v>
      </c>
      <c r="K2534" s="64">
        <v>14</v>
      </c>
      <c r="L2534" s="65"/>
      <c r="M2534" s="64"/>
      <c r="N2534" s="65"/>
      <c r="O2534" s="64"/>
      <c r="P2534" s="65"/>
      <c r="Q2534" s="64"/>
      <c r="R2534" s="65">
        <v>783457.5</v>
      </c>
      <c r="S2534" s="63">
        <v>42</v>
      </c>
      <c r="T2534" s="64" t="s">
        <v>7733</v>
      </c>
      <c r="U2534" s="64" t="s">
        <v>24</v>
      </c>
      <c r="V2534" s="64" t="s">
        <v>8338</v>
      </c>
    </row>
    <row r="2535" spans="1:22" s="66" customFormat="1" x14ac:dyDescent="0.2">
      <c r="A2535" s="1">
        <v>2528</v>
      </c>
      <c r="B2535" s="67" t="s">
        <v>7899</v>
      </c>
      <c r="C2535" s="64" t="s">
        <v>8056</v>
      </c>
      <c r="D2535" s="64" t="s">
        <v>8057</v>
      </c>
      <c r="E2535" s="64" t="s">
        <v>8339</v>
      </c>
      <c r="F2535" s="64"/>
      <c r="G2535" s="64" t="s">
        <v>169</v>
      </c>
      <c r="H2535" s="65">
        <v>261352.28</v>
      </c>
      <c r="I2535" s="64">
        <v>4</v>
      </c>
      <c r="J2535" s="65">
        <v>261352.28</v>
      </c>
      <c r="K2535" s="64">
        <v>4</v>
      </c>
      <c r="L2535" s="65"/>
      <c r="M2535" s="64"/>
      <c r="N2535" s="65"/>
      <c r="O2535" s="64"/>
      <c r="P2535" s="65"/>
      <c r="Q2535" s="64"/>
      <c r="R2535" s="65">
        <v>784056.84</v>
      </c>
      <c r="S2535" s="63">
        <v>12</v>
      </c>
      <c r="T2535" s="64" t="s">
        <v>7733</v>
      </c>
      <c r="U2535" s="64" t="s">
        <v>24</v>
      </c>
      <c r="V2535" s="64" t="s">
        <v>7903</v>
      </c>
    </row>
    <row r="2536" spans="1:22" s="66" customFormat="1" x14ac:dyDescent="0.2">
      <c r="A2536" s="1">
        <v>2529</v>
      </c>
      <c r="B2536" s="67" t="s">
        <v>8340</v>
      </c>
      <c r="C2536" s="64" t="s">
        <v>8341</v>
      </c>
      <c r="D2536" s="64" t="s">
        <v>8342</v>
      </c>
      <c r="E2536" s="64" t="s">
        <v>8343</v>
      </c>
      <c r="F2536" s="64"/>
      <c r="G2536" s="64" t="s">
        <v>169</v>
      </c>
      <c r="H2536" s="65">
        <v>266091.75</v>
      </c>
      <c r="I2536" s="64">
        <v>25</v>
      </c>
      <c r="J2536" s="65">
        <v>266091.75</v>
      </c>
      <c r="K2536" s="64">
        <v>25</v>
      </c>
      <c r="L2536" s="65"/>
      <c r="M2536" s="64"/>
      <c r="N2536" s="65"/>
      <c r="O2536" s="64"/>
      <c r="P2536" s="65"/>
      <c r="Q2536" s="64"/>
      <c r="R2536" s="65">
        <v>798275.25</v>
      </c>
      <c r="S2536" s="63">
        <v>75</v>
      </c>
      <c r="T2536" s="64" t="s">
        <v>7733</v>
      </c>
      <c r="U2536" s="64" t="s">
        <v>24</v>
      </c>
      <c r="V2536" s="64" t="s">
        <v>8344</v>
      </c>
    </row>
    <row r="2537" spans="1:22" s="66" customFormat="1" x14ac:dyDescent="0.2">
      <c r="A2537" s="1">
        <v>2530</v>
      </c>
      <c r="B2537" s="67" t="s">
        <v>7899</v>
      </c>
      <c r="C2537" s="64" t="s">
        <v>8056</v>
      </c>
      <c r="D2537" s="64" t="s">
        <v>8057</v>
      </c>
      <c r="E2537" s="64" t="s">
        <v>8345</v>
      </c>
      <c r="F2537" s="64"/>
      <c r="G2537" s="64" t="s">
        <v>169</v>
      </c>
      <c r="H2537" s="65">
        <v>266624.88</v>
      </c>
      <c r="I2537" s="64">
        <v>4</v>
      </c>
      <c r="J2537" s="65">
        <v>266624.88</v>
      </c>
      <c r="K2537" s="64">
        <v>4</v>
      </c>
      <c r="L2537" s="65"/>
      <c r="M2537" s="64"/>
      <c r="N2537" s="65"/>
      <c r="O2537" s="64"/>
      <c r="P2537" s="65"/>
      <c r="Q2537" s="64"/>
      <c r="R2537" s="65">
        <v>799874.64</v>
      </c>
      <c r="S2537" s="63">
        <v>12</v>
      </c>
      <c r="T2537" s="64" t="s">
        <v>7733</v>
      </c>
      <c r="U2537" s="64" t="s">
        <v>24</v>
      </c>
      <c r="V2537" s="64" t="s">
        <v>7903</v>
      </c>
    </row>
    <row r="2538" spans="1:22" s="66" customFormat="1" x14ac:dyDescent="0.2">
      <c r="A2538" s="1">
        <v>2531</v>
      </c>
      <c r="B2538" s="67" t="s">
        <v>620</v>
      </c>
      <c r="C2538" s="64" t="s">
        <v>217</v>
      </c>
      <c r="D2538" s="64" t="s">
        <v>621</v>
      </c>
      <c r="E2538" s="64" t="s">
        <v>8346</v>
      </c>
      <c r="F2538" s="64"/>
      <c r="G2538" s="64" t="s">
        <v>29</v>
      </c>
      <c r="H2538" s="65">
        <v>267457.98</v>
      </c>
      <c r="I2538" s="64">
        <v>6</v>
      </c>
      <c r="J2538" s="65">
        <v>267457.98</v>
      </c>
      <c r="K2538" s="64">
        <v>6</v>
      </c>
      <c r="L2538" s="65"/>
      <c r="M2538" s="64"/>
      <c r="N2538" s="65"/>
      <c r="O2538" s="64"/>
      <c r="P2538" s="65"/>
      <c r="Q2538" s="64"/>
      <c r="R2538" s="65">
        <v>802373.94</v>
      </c>
      <c r="S2538" s="63">
        <v>18</v>
      </c>
      <c r="T2538" s="64" t="s">
        <v>7733</v>
      </c>
      <c r="U2538" s="64" t="s">
        <v>19</v>
      </c>
      <c r="V2538" s="64" t="s">
        <v>1228</v>
      </c>
    </row>
    <row r="2539" spans="1:22" s="66" customFormat="1" x14ac:dyDescent="0.2">
      <c r="A2539" s="1">
        <v>2532</v>
      </c>
      <c r="B2539" s="67" t="s">
        <v>272</v>
      </c>
      <c r="C2539" s="64" t="s">
        <v>2155</v>
      </c>
      <c r="D2539" s="64" t="s">
        <v>2156</v>
      </c>
      <c r="E2539" s="64" t="s">
        <v>8347</v>
      </c>
      <c r="F2539" s="64"/>
      <c r="G2539" s="64" t="s">
        <v>169</v>
      </c>
      <c r="H2539" s="65">
        <v>268080</v>
      </c>
      <c r="I2539" s="64">
        <v>15</v>
      </c>
      <c r="J2539" s="65">
        <v>268080</v>
      </c>
      <c r="K2539" s="64">
        <v>15</v>
      </c>
      <c r="L2539" s="65"/>
      <c r="M2539" s="64"/>
      <c r="N2539" s="65"/>
      <c r="O2539" s="64"/>
      <c r="P2539" s="65"/>
      <c r="Q2539" s="64"/>
      <c r="R2539" s="65">
        <v>804240</v>
      </c>
      <c r="S2539" s="63">
        <v>45</v>
      </c>
      <c r="T2539" s="64" t="s">
        <v>7733</v>
      </c>
      <c r="U2539" s="64" t="s">
        <v>24</v>
      </c>
      <c r="V2539" s="64" t="s">
        <v>8348</v>
      </c>
    </row>
    <row r="2540" spans="1:22" s="66" customFormat="1" x14ac:dyDescent="0.2">
      <c r="A2540" s="1">
        <v>2533</v>
      </c>
      <c r="B2540" s="67" t="s">
        <v>8349</v>
      </c>
      <c r="C2540" s="64" t="s">
        <v>8350</v>
      </c>
      <c r="D2540" s="64" t="s">
        <v>2103</v>
      </c>
      <c r="E2540" s="64" t="s">
        <v>8351</v>
      </c>
      <c r="F2540" s="64"/>
      <c r="G2540" s="64" t="s">
        <v>169</v>
      </c>
      <c r="H2540" s="65">
        <v>268800</v>
      </c>
      <c r="I2540" s="64">
        <v>32</v>
      </c>
      <c r="J2540" s="65">
        <v>268800</v>
      </c>
      <c r="K2540" s="64">
        <v>32</v>
      </c>
      <c r="L2540" s="65"/>
      <c r="M2540" s="64"/>
      <c r="N2540" s="65"/>
      <c r="O2540" s="64"/>
      <c r="P2540" s="65"/>
      <c r="Q2540" s="64"/>
      <c r="R2540" s="65">
        <v>806400</v>
      </c>
      <c r="S2540" s="63">
        <v>96</v>
      </c>
      <c r="T2540" s="64" t="s">
        <v>7733</v>
      </c>
      <c r="U2540" s="64" t="s">
        <v>47</v>
      </c>
      <c r="V2540" s="64" t="s">
        <v>8352</v>
      </c>
    </row>
    <row r="2541" spans="1:22" s="66" customFormat="1" x14ac:dyDescent="0.2">
      <c r="A2541" s="1">
        <v>2534</v>
      </c>
      <c r="B2541" s="67" t="s">
        <v>34</v>
      </c>
      <c r="C2541" s="64" t="s">
        <v>2937</v>
      </c>
      <c r="D2541" s="64" t="s">
        <v>2938</v>
      </c>
      <c r="E2541" s="64" t="s">
        <v>8353</v>
      </c>
      <c r="F2541" s="64"/>
      <c r="G2541" s="64" t="s">
        <v>169</v>
      </c>
      <c r="H2541" s="65">
        <v>270000</v>
      </c>
      <c r="I2541" s="64">
        <v>5</v>
      </c>
      <c r="J2541" s="65">
        <v>270000</v>
      </c>
      <c r="K2541" s="64">
        <v>5</v>
      </c>
      <c r="L2541" s="65"/>
      <c r="M2541" s="64"/>
      <c r="N2541" s="65"/>
      <c r="O2541" s="64"/>
      <c r="P2541" s="65"/>
      <c r="Q2541" s="64"/>
      <c r="R2541" s="65">
        <v>810000</v>
      </c>
      <c r="S2541" s="63">
        <v>15</v>
      </c>
      <c r="T2541" s="64" t="s">
        <v>7733</v>
      </c>
      <c r="U2541" s="64" t="s">
        <v>24</v>
      </c>
      <c r="V2541" s="64" t="s">
        <v>8097</v>
      </c>
    </row>
    <row r="2542" spans="1:22" s="66" customFormat="1" x14ac:dyDescent="0.2">
      <c r="A2542" s="1">
        <v>2535</v>
      </c>
      <c r="B2542" s="67" t="s">
        <v>7117</v>
      </c>
      <c r="C2542" s="64" t="s">
        <v>8354</v>
      </c>
      <c r="D2542" s="64" t="s">
        <v>438</v>
      </c>
      <c r="E2542" s="64" t="s">
        <v>8355</v>
      </c>
      <c r="F2542" s="64"/>
      <c r="G2542" s="64" t="s">
        <v>169</v>
      </c>
      <c r="H2542" s="65">
        <v>270292.5</v>
      </c>
      <c r="I2542" s="64">
        <v>1</v>
      </c>
      <c r="J2542" s="65">
        <v>270292.5</v>
      </c>
      <c r="K2542" s="64">
        <v>1</v>
      </c>
      <c r="L2542" s="65"/>
      <c r="M2542" s="64"/>
      <c r="N2542" s="65"/>
      <c r="O2542" s="64"/>
      <c r="P2542" s="65"/>
      <c r="Q2542" s="64"/>
      <c r="R2542" s="65">
        <v>810877.5</v>
      </c>
      <c r="S2542" s="63">
        <v>3</v>
      </c>
      <c r="T2542" s="64" t="s">
        <v>7733</v>
      </c>
      <c r="U2542" s="64" t="s">
        <v>8356</v>
      </c>
      <c r="V2542" s="64" t="s">
        <v>8357</v>
      </c>
    </row>
    <row r="2543" spans="1:22" s="66" customFormat="1" x14ac:dyDescent="0.2">
      <c r="A2543" s="1">
        <v>2536</v>
      </c>
      <c r="B2543" s="67" t="s">
        <v>7084</v>
      </c>
      <c r="C2543" s="64" t="s">
        <v>8358</v>
      </c>
      <c r="D2543" s="64" t="s">
        <v>8359</v>
      </c>
      <c r="E2543" s="64" t="s">
        <v>8360</v>
      </c>
      <c r="F2543" s="64"/>
      <c r="G2543" s="64" t="s">
        <v>169</v>
      </c>
      <c r="H2543" s="65">
        <v>270480</v>
      </c>
      <c r="I2543" s="64">
        <v>200</v>
      </c>
      <c r="J2543" s="65">
        <v>270480</v>
      </c>
      <c r="K2543" s="64">
        <v>200</v>
      </c>
      <c r="L2543" s="65"/>
      <c r="M2543" s="64"/>
      <c r="N2543" s="65"/>
      <c r="O2543" s="64"/>
      <c r="P2543" s="65"/>
      <c r="Q2543" s="64"/>
      <c r="R2543" s="65">
        <v>811440</v>
      </c>
      <c r="S2543" s="63">
        <v>600</v>
      </c>
      <c r="T2543" s="64" t="s">
        <v>7733</v>
      </c>
      <c r="U2543" s="64" t="s">
        <v>24</v>
      </c>
      <c r="V2543" s="64" t="s">
        <v>8252</v>
      </c>
    </row>
    <row r="2544" spans="1:22" s="66" customFormat="1" x14ac:dyDescent="0.2">
      <c r="A2544" s="1">
        <v>2537</v>
      </c>
      <c r="B2544" s="67" t="s">
        <v>112</v>
      </c>
      <c r="C2544" s="64" t="s">
        <v>8361</v>
      </c>
      <c r="D2544" s="64" t="s">
        <v>8362</v>
      </c>
      <c r="E2544" s="64" t="s">
        <v>8363</v>
      </c>
      <c r="F2544" s="64"/>
      <c r="G2544" s="64" t="s">
        <v>169</v>
      </c>
      <c r="H2544" s="65">
        <v>272917.33</v>
      </c>
      <c r="I2544" s="64">
        <v>1</v>
      </c>
      <c r="J2544" s="65">
        <v>272917.33</v>
      </c>
      <c r="K2544" s="64">
        <v>1</v>
      </c>
      <c r="L2544" s="65"/>
      <c r="M2544" s="64"/>
      <c r="N2544" s="65"/>
      <c r="O2544" s="64"/>
      <c r="P2544" s="65"/>
      <c r="Q2544" s="64"/>
      <c r="R2544" s="65">
        <v>818751.99</v>
      </c>
      <c r="S2544" s="63">
        <v>3</v>
      </c>
      <c r="T2544" s="64" t="s">
        <v>7733</v>
      </c>
      <c r="U2544" s="64" t="s">
        <v>24</v>
      </c>
      <c r="V2544" s="64" t="s">
        <v>7799</v>
      </c>
    </row>
    <row r="2545" spans="1:22" s="66" customFormat="1" x14ac:dyDescent="0.2">
      <c r="A2545" s="1">
        <v>2538</v>
      </c>
      <c r="B2545" s="67" t="s">
        <v>7876</v>
      </c>
      <c r="C2545" s="64" t="s">
        <v>8364</v>
      </c>
      <c r="D2545" s="64" t="s">
        <v>8365</v>
      </c>
      <c r="E2545" s="64" t="s">
        <v>8366</v>
      </c>
      <c r="F2545" s="64"/>
      <c r="G2545" s="64" t="s">
        <v>169</v>
      </c>
      <c r="H2545" s="65">
        <v>276000</v>
      </c>
      <c r="I2545" s="64">
        <v>230</v>
      </c>
      <c r="J2545" s="65">
        <v>276000</v>
      </c>
      <c r="K2545" s="64">
        <v>230</v>
      </c>
      <c r="L2545" s="65"/>
      <c r="M2545" s="64"/>
      <c r="N2545" s="65"/>
      <c r="O2545" s="64"/>
      <c r="P2545" s="65"/>
      <c r="Q2545" s="64"/>
      <c r="R2545" s="65">
        <v>828000</v>
      </c>
      <c r="S2545" s="63">
        <v>690</v>
      </c>
      <c r="T2545" s="64" t="s">
        <v>7733</v>
      </c>
      <c r="U2545" s="64" t="s">
        <v>24</v>
      </c>
      <c r="V2545" s="64" t="s">
        <v>7880</v>
      </c>
    </row>
    <row r="2546" spans="1:22" s="66" customFormat="1" x14ac:dyDescent="0.2">
      <c r="A2546" s="1">
        <v>2539</v>
      </c>
      <c r="B2546" s="67" t="s">
        <v>7899</v>
      </c>
      <c r="C2546" s="64" t="s">
        <v>8056</v>
      </c>
      <c r="D2546" s="64" t="s">
        <v>8057</v>
      </c>
      <c r="E2546" s="64" t="s">
        <v>8367</v>
      </c>
      <c r="F2546" s="64"/>
      <c r="G2546" s="64" t="s">
        <v>169</v>
      </c>
      <c r="H2546" s="65">
        <v>276291.28000000003</v>
      </c>
      <c r="I2546" s="64">
        <v>4</v>
      </c>
      <c r="J2546" s="65">
        <v>276291.28000000003</v>
      </c>
      <c r="K2546" s="64">
        <v>4</v>
      </c>
      <c r="L2546" s="65"/>
      <c r="M2546" s="64"/>
      <c r="N2546" s="65"/>
      <c r="O2546" s="64"/>
      <c r="P2546" s="65"/>
      <c r="Q2546" s="64"/>
      <c r="R2546" s="65">
        <v>828873.84000000008</v>
      </c>
      <c r="S2546" s="63">
        <v>12</v>
      </c>
      <c r="T2546" s="64" t="s">
        <v>7733</v>
      </c>
      <c r="U2546" s="64" t="s">
        <v>24</v>
      </c>
      <c r="V2546" s="64" t="s">
        <v>7903</v>
      </c>
    </row>
    <row r="2547" spans="1:22" s="66" customFormat="1" x14ac:dyDescent="0.2">
      <c r="A2547" s="1">
        <v>2540</v>
      </c>
      <c r="B2547" s="67" t="s">
        <v>7876</v>
      </c>
      <c r="C2547" s="64" t="s">
        <v>8368</v>
      </c>
      <c r="D2547" s="64" t="s">
        <v>8369</v>
      </c>
      <c r="E2547" s="64" t="s">
        <v>8370</v>
      </c>
      <c r="F2547" s="64"/>
      <c r="G2547" s="64" t="s">
        <v>169</v>
      </c>
      <c r="H2547" s="65">
        <v>278600</v>
      </c>
      <c r="I2547" s="64">
        <v>700</v>
      </c>
      <c r="J2547" s="65">
        <v>278600</v>
      </c>
      <c r="K2547" s="64">
        <v>700</v>
      </c>
      <c r="L2547" s="65"/>
      <c r="M2547" s="64"/>
      <c r="N2547" s="65"/>
      <c r="O2547" s="64"/>
      <c r="P2547" s="65"/>
      <c r="Q2547" s="64"/>
      <c r="R2547" s="65">
        <v>835800</v>
      </c>
      <c r="S2547" s="63">
        <v>2100</v>
      </c>
      <c r="T2547" s="64" t="s">
        <v>7733</v>
      </c>
      <c r="U2547" s="64" t="s">
        <v>24</v>
      </c>
      <c r="V2547" s="64" t="s">
        <v>7880</v>
      </c>
    </row>
    <row r="2548" spans="1:22" s="66" customFormat="1" x14ac:dyDescent="0.2">
      <c r="A2548" s="1">
        <v>2541</v>
      </c>
      <c r="B2548" s="67" t="s">
        <v>560</v>
      </c>
      <c r="C2548" s="64" t="s">
        <v>8371</v>
      </c>
      <c r="D2548" s="64" t="s">
        <v>8372</v>
      </c>
      <c r="E2548" s="64" t="s">
        <v>8373</v>
      </c>
      <c r="F2548" s="64"/>
      <c r="G2548" s="64" t="s">
        <v>17</v>
      </c>
      <c r="H2548" s="65">
        <v>279240</v>
      </c>
      <c r="I2548" s="64">
        <v>60</v>
      </c>
      <c r="J2548" s="65">
        <v>279240</v>
      </c>
      <c r="K2548" s="64">
        <v>60</v>
      </c>
      <c r="L2548" s="65"/>
      <c r="M2548" s="64"/>
      <c r="N2548" s="65"/>
      <c r="O2548" s="64"/>
      <c r="P2548" s="65"/>
      <c r="Q2548" s="64"/>
      <c r="R2548" s="65">
        <v>837720</v>
      </c>
      <c r="S2548" s="63">
        <v>180</v>
      </c>
      <c r="T2548" s="64" t="s">
        <v>7733</v>
      </c>
      <c r="U2548" s="64" t="s">
        <v>24</v>
      </c>
      <c r="V2548" s="64" t="s">
        <v>8374</v>
      </c>
    </row>
    <row r="2549" spans="1:22" s="66" customFormat="1" x14ac:dyDescent="0.2">
      <c r="A2549" s="1">
        <v>2542</v>
      </c>
      <c r="B2549" s="67" t="s">
        <v>8073</v>
      </c>
      <c r="C2549" s="64" t="s">
        <v>8074</v>
      </c>
      <c r="D2549" s="64" t="s">
        <v>8075</v>
      </c>
      <c r="E2549" s="64" t="s">
        <v>8375</v>
      </c>
      <c r="F2549" s="64"/>
      <c r="G2549" s="64" t="s">
        <v>169</v>
      </c>
      <c r="H2549" s="65">
        <v>280000</v>
      </c>
      <c r="I2549" s="64">
        <v>5000</v>
      </c>
      <c r="J2549" s="65">
        <v>280000</v>
      </c>
      <c r="K2549" s="64">
        <v>5000</v>
      </c>
      <c r="L2549" s="65"/>
      <c r="M2549" s="64"/>
      <c r="N2549" s="65"/>
      <c r="O2549" s="64"/>
      <c r="P2549" s="65"/>
      <c r="Q2549" s="64"/>
      <c r="R2549" s="65">
        <v>840000</v>
      </c>
      <c r="S2549" s="63">
        <v>15000</v>
      </c>
      <c r="T2549" s="64" t="s">
        <v>7733</v>
      </c>
      <c r="U2549" s="64" t="s">
        <v>24</v>
      </c>
      <c r="V2549" s="64" t="s">
        <v>8077</v>
      </c>
    </row>
    <row r="2550" spans="1:22" s="66" customFormat="1" x14ac:dyDescent="0.2">
      <c r="A2550" s="1">
        <v>2543</v>
      </c>
      <c r="B2550" s="67" t="s">
        <v>7439</v>
      </c>
      <c r="C2550" s="64" t="s">
        <v>8376</v>
      </c>
      <c r="D2550" s="64" t="s">
        <v>8377</v>
      </c>
      <c r="E2550" s="64" t="s">
        <v>8378</v>
      </c>
      <c r="F2550" s="64"/>
      <c r="G2550" s="64" t="s">
        <v>169</v>
      </c>
      <c r="H2550" s="65">
        <v>283730.78999999998</v>
      </c>
      <c r="I2550" s="64">
        <v>3</v>
      </c>
      <c r="J2550" s="65">
        <v>283730.78999999998</v>
      </c>
      <c r="K2550" s="64">
        <v>3</v>
      </c>
      <c r="L2550" s="65"/>
      <c r="M2550" s="64"/>
      <c r="N2550" s="65"/>
      <c r="O2550" s="64"/>
      <c r="P2550" s="65"/>
      <c r="Q2550" s="64"/>
      <c r="R2550" s="65">
        <v>851192.36999999988</v>
      </c>
      <c r="S2550" s="63">
        <v>9</v>
      </c>
      <c r="T2550" s="64" t="s">
        <v>7733</v>
      </c>
      <c r="U2550" s="64" t="s">
        <v>24</v>
      </c>
      <c r="V2550" s="64" t="s">
        <v>7818</v>
      </c>
    </row>
    <row r="2551" spans="1:22" s="66" customFormat="1" x14ac:dyDescent="0.2">
      <c r="A2551" s="1">
        <v>2544</v>
      </c>
      <c r="B2551" s="67" t="s">
        <v>225</v>
      </c>
      <c r="C2551" s="64" t="s">
        <v>5450</v>
      </c>
      <c r="D2551" s="64" t="s">
        <v>8183</v>
      </c>
      <c r="E2551" s="64" t="s">
        <v>8379</v>
      </c>
      <c r="F2551" s="64"/>
      <c r="G2551" s="64" t="s">
        <v>17</v>
      </c>
      <c r="H2551" s="65">
        <v>284164</v>
      </c>
      <c r="I2551" s="64">
        <v>38</v>
      </c>
      <c r="J2551" s="65">
        <v>284164</v>
      </c>
      <c r="K2551" s="64">
        <v>38</v>
      </c>
      <c r="L2551" s="65"/>
      <c r="M2551" s="64"/>
      <c r="N2551" s="65"/>
      <c r="O2551" s="64"/>
      <c r="P2551" s="65"/>
      <c r="Q2551" s="64"/>
      <c r="R2551" s="65">
        <v>852492</v>
      </c>
      <c r="S2551" s="63">
        <v>114</v>
      </c>
      <c r="T2551" s="64" t="s">
        <v>7733</v>
      </c>
      <c r="U2551" s="64" t="s">
        <v>24</v>
      </c>
      <c r="V2551" s="64" t="s">
        <v>8185</v>
      </c>
    </row>
    <row r="2552" spans="1:22" s="66" customFormat="1" x14ac:dyDescent="0.2">
      <c r="A2552" s="1">
        <v>2545</v>
      </c>
      <c r="B2552" s="67" t="s">
        <v>45</v>
      </c>
      <c r="C2552" s="64" t="s">
        <v>8380</v>
      </c>
      <c r="D2552" s="64" t="s">
        <v>8381</v>
      </c>
      <c r="E2552" s="64" t="s">
        <v>8382</v>
      </c>
      <c r="F2552" s="64"/>
      <c r="G2552" s="64" t="s">
        <v>169</v>
      </c>
      <c r="H2552" s="65">
        <v>284850</v>
      </c>
      <c r="I2552" s="64">
        <v>50</v>
      </c>
      <c r="J2552" s="65">
        <v>284850</v>
      </c>
      <c r="K2552" s="64">
        <v>50</v>
      </c>
      <c r="L2552" s="65"/>
      <c r="M2552" s="64"/>
      <c r="N2552" s="65"/>
      <c r="O2552" s="64"/>
      <c r="P2552" s="65"/>
      <c r="Q2552" s="64"/>
      <c r="R2552" s="65">
        <v>854550</v>
      </c>
      <c r="S2552" s="63">
        <v>150</v>
      </c>
      <c r="T2552" s="64" t="s">
        <v>7733</v>
      </c>
      <c r="U2552" s="64" t="s">
        <v>24</v>
      </c>
      <c r="V2552" s="64" t="s">
        <v>8383</v>
      </c>
    </row>
    <row r="2553" spans="1:22" s="66" customFormat="1" x14ac:dyDescent="0.2">
      <c r="A2553" s="1">
        <v>2546</v>
      </c>
      <c r="B2553" s="67" t="s">
        <v>402</v>
      </c>
      <c r="C2553" s="64" t="s">
        <v>250</v>
      </c>
      <c r="D2553" s="64" t="s">
        <v>1544</v>
      </c>
      <c r="E2553" s="64" t="s">
        <v>8384</v>
      </c>
      <c r="F2553" s="64"/>
      <c r="G2553" s="64" t="s">
        <v>169</v>
      </c>
      <c r="H2553" s="65">
        <v>287280</v>
      </c>
      <c r="I2553" s="64">
        <v>120</v>
      </c>
      <c r="J2553" s="65">
        <v>287280</v>
      </c>
      <c r="K2553" s="64">
        <v>120</v>
      </c>
      <c r="L2553" s="65"/>
      <c r="M2553" s="64"/>
      <c r="N2553" s="65"/>
      <c r="O2553" s="64"/>
      <c r="P2553" s="65"/>
      <c r="Q2553" s="64"/>
      <c r="R2553" s="65">
        <v>861840</v>
      </c>
      <c r="S2553" s="63">
        <v>360</v>
      </c>
      <c r="T2553" s="64" t="s">
        <v>7733</v>
      </c>
      <c r="U2553" s="64" t="s">
        <v>24</v>
      </c>
      <c r="V2553" s="64" t="s">
        <v>7809</v>
      </c>
    </row>
    <row r="2554" spans="1:22" s="66" customFormat="1" x14ac:dyDescent="0.2">
      <c r="A2554" s="1">
        <v>2547</v>
      </c>
      <c r="B2554" s="67" t="s">
        <v>71</v>
      </c>
      <c r="C2554" s="64" t="s">
        <v>8140</v>
      </c>
      <c r="D2554" s="64" t="s">
        <v>8141</v>
      </c>
      <c r="E2554" s="64" t="s">
        <v>8385</v>
      </c>
      <c r="F2554" s="64"/>
      <c r="G2554" s="64" t="s">
        <v>169</v>
      </c>
      <c r="H2554" s="65">
        <v>288214.2</v>
      </c>
      <c r="I2554" s="64">
        <v>20</v>
      </c>
      <c r="J2554" s="65">
        <v>288214.2</v>
      </c>
      <c r="K2554" s="64">
        <v>20</v>
      </c>
      <c r="L2554" s="65"/>
      <c r="M2554" s="64"/>
      <c r="N2554" s="65"/>
      <c r="O2554" s="64"/>
      <c r="P2554" s="65"/>
      <c r="Q2554" s="64"/>
      <c r="R2554" s="65">
        <v>864642.60000000009</v>
      </c>
      <c r="S2554" s="63">
        <v>60</v>
      </c>
      <c r="T2554" s="64" t="s">
        <v>7733</v>
      </c>
      <c r="U2554" s="64" t="s">
        <v>24</v>
      </c>
      <c r="V2554" s="64" t="s">
        <v>7862</v>
      </c>
    </row>
    <row r="2555" spans="1:22" s="66" customFormat="1" x14ac:dyDescent="0.2">
      <c r="A2555" s="1">
        <v>2548</v>
      </c>
      <c r="B2555" s="67" t="s">
        <v>112</v>
      </c>
      <c r="C2555" s="64" t="s">
        <v>8361</v>
      </c>
      <c r="D2555" s="64" t="s">
        <v>8362</v>
      </c>
      <c r="E2555" s="64" t="s">
        <v>8386</v>
      </c>
      <c r="F2555" s="64"/>
      <c r="G2555" s="64" t="s">
        <v>169</v>
      </c>
      <c r="H2555" s="65">
        <v>291111.65000000002</v>
      </c>
      <c r="I2555" s="64">
        <v>5</v>
      </c>
      <c r="J2555" s="65">
        <v>291111.65000000002</v>
      </c>
      <c r="K2555" s="64">
        <v>5</v>
      </c>
      <c r="L2555" s="65"/>
      <c r="M2555" s="64"/>
      <c r="N2555" s="65"/>
      <c r="O2555" s="64"/>
      <c r="P2555" s="65"/>
      <c r="Q2555" s="64"/>
      <c r="R2555" s="65">
        <v>873334.95000000007</v>
      </c>
      <c r="S2555" s="63">
        <v>15</v>
      </c>
      <c r="T2555" s="64" t="s">
        <v>7733</v>
      </c>
      <c r="U2555" s="64" t="s">
        <v>24</v>
      </c>
      <c r="V2555" s="64" t="s">
        <v>7799</v>
      </c>
    </row>
    <row r="2556" spans="1:22" s="66" customFormat="1" x14ac:dyDescent="0.2">
      <c r="A2556" s="1">
        <v>2549</v>
      </c>
      <c r="B2556" s="67" t="s">
        <v>59</v>
      </c>
      <c r="C2556" s="64" t="s">
        <v>7773</v>
      </c>
      <c r="D2556" s="64" t="s">
        <v>7774</v>
      </c>
      <c r="E2556" s="64" t="s">
        <v>8387</v>
      </c>
      <c r="F2556" s="64"/>
      <c r="G2556" s="64" t="s">
        <v>430</v>
      </c>
      <c r="H2556" s="65">
        <v>292408</v>
      </c>
      <c r="I2556" s="64">
        <v>2</v>
      </c>
      <c r="J2556" s="65">
        <v>292408</v>
      </c>
      <c r="K2556" s="64">
        <v>2</v>
      </c>
      <c r="L2556" s="65"/>
      <c r="M2556" s="64"/>
      <c r="N2556" s="65"/>
      <c r="O2556" s="64"/>
      <c r="P2556" s="65"/>
      <c r="Q2556" s="64"/>
      <c r="R2556" s="65">
        <v>877224</v>
      </c>
      <c r="S2556" s="63">
        <v>6</v>
      </c>
      <c r="T2556" s="64" t="s">
        <v>7733</v>
      </c>
      <c r="U2556" s="64" t="s">
        <v>19</v>
      </c>
      <c r="V2556" s="64" t="s">
        <v>1228</v>
      </c>
    </row>
    <row r="2557" spans="1:22" s="66" customFormat="1" x14ac:dyDescent="0.2">
      <c r="A2557" s="1">
        <v>2550</v>
      </c>
      <c r="B2557" s="67" t="s">
        <v>59</v>
      </c>
      <c r="C2557" s="64" t="s">
        <v>7773</v>
      </c>
      <c r="D2557" s="64" t="s">
        <v>7774</v>
      </c>
      <c r="E2557" s="64" t="s">
        <v>8388</v>
      </c>
      <c r="F2557" s="64"/>
      <c r="G2557" s="64" t="s">
        <v>430</v>
      </c>
      <c r="H2557" s="65">
        <v>292408</v>
      </c>
      <c r="I2557" s="64">
        <v>2</v>
      </c>
      <c r="J2557" s="65">
        <v>292408</v>
      </c>
      <c r="K2557" s="64">
        <v>2</v>
      </c>
      <c r="L2557" s="65"/>
      <c r="M2557" s="64"/>
      <c r="N2557" s="65"/>
      <c r="O2557" s="64"/>
      <c r="P2557" s="65"/>
      <c r="Q2557" s="64"/>
      <c r="R2557" s="65">
        <v>877224</v>
      </c>
      <c r="S2557" s="63">
        <v>6</v>
      </c>
      <c r="T2557" s="64" t="s">
        <v>7733</v>
      </c>
      <c r="U2557" s="64" t="s">
        <v>7776</v>
      </c>
      <c r="V2557" s="64" t="s">
        <v>758</v>
      </c>
    </row>
    <row r="2558" spans="1:22" s="66" customFormat="1" x14ac:dyDescent="0.2">
      <c r="A2558" s="1">
        <v>2551</v>
      </c>
      <c r="B2558" s="67" t="s">
        <v>8389</v>
      </c>
      <c r="C2558" s="64" t="s">
        <v>8390</v>
      </c>
      <c r="D2558" s="64" t="s">
        <v>8391</v>
      </c>
      <c r="E2558" s="64" t="s">
        <v>8392</v>
      </c>
      <c r="F2558" s="64"/>
      <c r="G2558" s="64" t="s">
        <v>72</v>
      </c>
      <c r="H2558" s="65">
        <v>299000</v>
      </c>
      <c r="I2558" s="64">
        <v>65</v>
      </c>
      <c r="J2558" s="65">
        <v>299000</v>
      </c>
      <c r="K2558" s="64">
        <v>65</v>
      </c>
      <c r="L2558" s="65"/>
      <c r="M2558" s="64"/>
      <c r="N2558" s="65"/>
      <c r="O2558" s="64"/>
      <c r="P2558" s="65"/>
      <c r="Q2558" s="64"/>
      <c r="R2558" s="65">
        <v>897000</v>
      </c>
      <c r="S2558" s="63">
        <v>195</v>
      </c>
      <c r="T2558" s="64" t="s">
        <v>7733</v>
      </c>
      <c r="U2558" s="64" t="s">
        <v>24</v>
      </c>
      <c r="V2558" s="64" t="s">
        <v>8108</v>
      </c>
    </row>
    <row r="2559" spans="1:22" s="66" customFormat="1" x14ac:dyDescent="0.2">
      <c r="A2559" s="1">
        <v>2552</v>
      </c>
      <c r="B2559" s="67" t="s">
        <v>1667</v>
      </c>
      <c r="C2559" s="64" t="s">
        <v>8393</v>
      </c>
      <c r="D2559" s="64" t="s">
        <v>8394</v>
      </c>
      <c r="E2559" s="64" t="s">
        <v>8395</v>
      </c>
      <c r="F2559" s="64"/>
      <c r="G2559" s="64" t="s">
        <v>169</v>
      </c>
      <c r="H2559" s="65">
        <v>299625</v>
      </c>
      <c r="I2559" s="64">
        <v>300</v>
      </c>
      <c r="J2559" s="65">
        <v>299625</v>
      </c>
      <c r="K2559" s="64">
        <v>300</v>
      </c>
      <c r="L2559" s="65"/>
      <c r="M2559" s="64"/>
      <c r="N2559" s="65"/>
      <c r="O2559" s="64"/>
      <c r="P2559" s="65"/>
      <c r="Q2559" s="64"/>
      <c r="R2559" s="65">
        <v>898875</v>
      </c>
      <c r="S2559" s="63">
        <v>900</v>
      </c>
      <c r="T2559" s="64" t="s">
        <v>7733</v>
      </c>
      <c r="U2559" s="64" t="s">
        <v>24</v>
      </c>
      <c r="V2559" s="64" t="s">
        <v>7940</v>
      </c>
    </row>
    <row r="2560" spans="1:22" s="66" customFormat="1" x14ac:dyDescent="0.2">
      <c r="A2560" s="1">
        <v>2553</v>
      </c>
      <c r="B2560" s="67" t="s">
        <v>2941</v>
      </c>
      <c r="C2560" s="64" t="s">
        <v>8396</v>
      </c>
      <c r="D2560" s="64" t="s">
        <v>8397</v>
      </c>
      <c r="E2560" s="64" t="s">
        <v>8398</v>
      </c>
      <c r="F2560" s="64"/>
      <c r="G2560" s="64" t="s">
        <v>169</v>
      </c>
      <c r="H2560" s="65">
        <v>300000</v>
      </c>
      <c r="I2560" s="64">
        <v>10</v>
      </c>
      <c r="J2560" s="65">
        <v>300000</v>
      </c>
      <c r="K2560" s="64">
        <v>10</v>
      </c>
      <c r="L2560" s="65"/>
      <c r="M2560" s="64"/>
      <c r="N2560" s="65"/>
      <c r="O2560" s="64"/>
      <c r="P2560" s="65"/>
      <c r="Q2560" s="64"/>
      <c r="R2560" s="65">
        <v>900000</v>
      </c>
      <c r="S2560" s="63">
        <v>30</v>
      </c>
      <c r="T2560" s="64" t="s">
        <v>7733</v>
      </c>
      <c r="U2560" s="64" t="s">
        <v>1798</v>
      </c>
      <c r="V2560" s="64" t="s">
        <v>8399</v>
      </c>
    </row>
    <row r="2561" spans="1:22" s="66" customFormat="1" x14ac:dyDescent="0.2">
      <c r="A2561" s="1">
        <v>2554</v>
      </c>
      <c r="B2561" s="67" t="s">
        <v>7439</v>
      </c>
      <c r="C2561" s="64" t="s">
        <v>8400</v>
      </c>
      <c r="D2561" s="64" t="s">
        <v>8401</v>
      </c>
      <c r="E2561" s="64" t="s">
        <v>8402</v>
      </c>
      <c r="F2561" s="64"/>
      <c r="G2561" s="64" t="s">
        <v>169</v>
      </c>
      <c r="H2561" s="65">
        <v>302664.15000000002</v>
      </c>
      <c r="I2561" s="64">
        <v>3</v>
      </c>
      <c r="J2561" s="65">
        <v>302664.15000000002</v>
      </c>
      <c r="K2561" s="64">
        <v>3</v>
      </c>
      <c r="L2561" s="65"/>
      <c r="M2561" s="64"/>
      <c r="N2561" s="65"/>
      <c r="O2561" s="64"/>
      <c r="P2561" s="65"/>
      <c r="Q2561" s="64"/>
      <c r="R2561" s="65">
        <v>907992.45000000007</v>
      </c>
      <c r="S2561" s="63">
        <v>9</v>
      </c>
      <c r="T2561" s="64" t="s">
        <v>7733</v>
      </c>
      <c r="U2561" s="64" t="s">
        <v>24</v>
      </c>
      <c r="V2561" s="64" t="s">
        <v>7818</v>
      </c>
    </row>
    <row r="2562" spans="1:22" s="66" customFormat="1" x14ac:dyDescent="0.2">
      <c r="A2562" s="1">
        <v>2555</v>
      </c>
      <c r="B2562" s="67" t="s">
        <v>229</v>
      </c>
      <c r="C2562" s="64" t="s">
        <v>228</v>
      </c>
      <c r="D2562" s="64" t="s">
        <v>2079</v>
      </c>
      <c r="E2562" s="64" t="s">
        <v>8403</v>
      </c>
      <c r="F2562" s="64"/>
      <c r="G2562" s="64" t="s">
        <v>169</v>
      </c>
      <c r="H2562" s="65">
        <v>315000</v>
      </c>
      <c r="I2562" s="64">
        <v>300</v>
      </c>
      <c r="J2562" s="65">
        <v>315000</v>
      </c>
      <c r="K2562" s="64">
        <v>300</v>
      </c>
      <c r="L2562" s="65"/>
      <c r="M2562" s="64"/>
      <c r="N2562" s="65"/>
      <c r="O2562" s="64"/>
      <c r="P2562" s="65"/>
      <c r="Q2562" s="64"/>
      <c r="R2562" s="65">
        <v>945000</v>
      </c>
      <c r="S2562" s="63">
        <v>900</v>
      </c>
      <c r="T2562" s="64" t="s">
        <v>7733</v>
      </c>
      <c r="U2562" s="64" t="s">
        <v>8404</v>
      </c>
      <c r="V2562" s="64" t="s">
        <v>8405</v>
      </c>
    </row>
    <row r="2563" spans="1:22" s="66" customFormat="1" x14ac:dyDescent="0.2">
      <c r="A2563" s="1">
        <v>2556</v>
      </c>
      <c r="B2563" s="67" t="s">
        <v>7876</v>
      </c>
      <c r="C2563" s="64" t="s">
        <v>8368</v>
      </c>
      <c r="D2563" s="64" t="s">
        <v>8369</v>
      </c>
      <c r="E2563" s="64" t="s">
        <v>8406</v>
      </c>
      <c r="F2563" s="64"/>
      <c r="G2563" s="64" t="s">
        <v>169</v>
      </c>
      <c r="H2563" s="65">
        <v>318500</v>
      </c>
      <c r="I2563" s="64">
        <v>700</v>
      </c>
      <c r="J2563" s="65">
        <v>318500</v>
      </c>
      <c r="K2563" s="64">
        <v>700</v>
      </c>
      <c r="L2563" s="65"/>
      <c r="M2563" s="64"/>
      <c r="N2563" s="65"/>
      <c r="O2563" s="64"/>
      <c r="P2563" s="65"/>
      <c r="Q2563" s="64"/>
      <c r="R2563" s="65">
        <v>955500</v>
      </c>
      <c r="S2563" s="63">
        <v>2100</v>
      </c>
      <c r="T2563" s="64" t="s">
        <v>7733</v>
      </c>
      <c r="U2563" s="64" t="s">
        <v>24</v>
      </c>
      <c r="V2563" s="64" t="s">
        <v>7880</v>
      </c>
    </row>
    <row r="2564" spans="1:22" s="66" customFormat="1" x14ac:dyDescent="0.2">
      <c r="A2564" s="1">
        <v>2557</v>
      </c>
      <c r="B2564" s="67" t="s">
        <v>106</v>
      </c>
      <c r="C2564" s="64" t="s">
        <v>8407</v>
      </c>
      <c r="D2564" s="64" t="s">
        <v>8408</v>
      </c>
      <c r="E2564" s="64" t="s">
        <v>8409</v>
      </c>
      <c r="F2564" s="64"/>
      <c r="G2564" s="64" t="s">
        <v>17</v>
      </c>
      <c r="H2564" s="65">
        <v>323750</v>
      </c>
      <c r="I2564" s="64">
        <v>10</v>
      </c>
      <c r="J2564" s="65">
        <v>323750</v>
      </c>
      <c r="K2564" s="64">
        <v>10</v>
      </c>
      <c r="L2564" s="65"/>
      <c r="M2564" s="64"/>
      <c r="N2564" s="65"/>
      <c r="O2564" s="64"/>
      <c r="P2564" s="65"/>
      <c r="Q2564" s="64"/>
      <c r="R2564" s="65">
        <v>971250</v>
      </c>
      <c r="S2564" s="63">
        <v>30</v>
      </c>
      <c r="T2564" s="64" t="s">
        <v>7733</v>
      </c>
      <c r="U2564" s="64" t="s">
        <v>24</v>
      </c>
      <c r="V2564" s="64" t="s">
        <v>8410</v>
      </c>
    </row>
    <row r="2565" spans="1:22" s="66" customFormat="1" x14ac:dyDescent="0.2">
      <c r="A2565" s="1">
        <v>2558</v>
      </c>
      <c r="B2565" s="67" t="s">
        <v>8411</v>
      </c>
      <c r="C2565" s="64" t="s">
        <v>8412</v>
      </c>
      <c r="D2565" s="64" t="s">
        <v>8413</v>
      </c>
      <c r="E2565" s="64" t="s">
        <v>8414</v>
      </c>
      <c r="F2565" s="64"/>
      <c r="G2565" s="64" t="s">
        <v>169</v>
      </c>
      <c r="H2565" s="65">
        <v>325000</v>
      </c>
      <c r="I2565" s="64">
        <v>1</v>
      </c>
      <c r="J2565" s="65">
        <v>325000</v>
      </c>
      <c r="K2565" s="64">
        <v>1</v>
      </c>
      <c r="L2565" s="65"/>
      <c r="M2565" s="64"/>
      <c r="N2565" s="65"/>
      <c r="O2565" s="64"/>
      <c r="P2565" s="65"/>
      <c r="Q2565" s="64"/>
      <c r="R2565" s="65">
        <v>975000</v>
      </c>
      <c r="S2565" s="63">
        <v>3</v>
      </c>
      <c r="T2565" s="64" t="s">
        <v>7733</v>
      </c>
      <c r="U2565" s="64" t="s">
        <v>24</v>
      </c>
      <c r="V2565" s="64" t="s">
        <v>8415</v>
      </c>
    </row>
    <row r="2566" spans="1:22" s="66" customFormat="1" x14ac:dyDescent="0.2">
      <c r="A2566" s="1">
        <v>2559</v>
      </c>
      <c r="B2566" s="67" t="s">
        <v>8411</v>
      </c>
      <c r="C2566" s="64" t="s">
        <v>8412</v>
      </c>
      <c r="D2566" s="64" t="s">
        <v>8413</v>
      </c>
      <c r="E2566" s="64" t="s">
        <v>8414</v>
      </c>
      <c r="F2566" s="64"/>
      <c r="G2566" s="64" t="s">
        <v>169</v>
      </c>
      <c r="H2566" s="65">
        <v>325000</v>
      </c>
      <c r="I2566" s="64">
        <v>1</v>
      </c>
      <c r="J2566" s="65">
        <v>325000</v>
      </c>
      <c r="K2566" s="64">
        <v>1</v>
      </c>
      <c r="L2566" s="65"/>
      <c r="M2566" s="64"/>
      <c r="N2566" s="65"/>
      <c r="O2566" s="64"/>
      <c r="P2566" s="65"/>
      <c r="Q2566" s="64"/>
      <c r="R2566" s="65">
        <v>975000</v>
      </c>
      <c r="S2566" s="63">
        <v>3</v>
      </c>
      <c r="T2566" s="64" t="s">
        <v>7733</v>
      </c>
      <c r="U2566" s="64" t="s">
        <v>24</v>
      </c>
      <c r="V2566" s="64" t="s">
        <v>8415</v>
      </c>
    </row>
    <row r="2567" spans="1:22" s="66" customFormat="1" x14ac:dyDescent="0.2">
      <c r="A2567" s="1">
        <v>2560</v>
      </c>
      <c r="B2567" s="67" t="s">
        <v>235</v>
      </c>
      <c r="C2567" s="64" t="s">
        <v>7663</v>
      </c>
      <c r="D2567" s="64" t="s">
        <v>7664</v>
      </c>
      <c r="E2567" s="64" t="s">
        <v>8416</v>
      </c>
      <c r="F2567" s="64"/>
      <c r="G2567" s="64" t="s">
        <v>169</v>
      </c>
      <c r="H2567" s="65">
        <v>325000</v>
      </c>
      <c r="I2567" s="64">
        <v>2</v>
      </c>
      <c r="J2567" s="65">
        <v>325000</v>
      </c>
      <c r="K2567" s="64">
        <v>2</v>
      </c>
      <c r="L2567" s="65"/>
      <c r="M2567" s="64"/>
      <c r="N2567" s="65"/>
      <c r="O2567" s="64"/>
      <c r="P2567" s="65"/>
      <c r="Q2567" s="64"/>
      <c r="R2567" s="65">
        <v>975000</v>
      </c>
      <c r="S2567" s="63">
        <v>6</v>
      </c>
      <c r="T2567" s="64" t="s">
        <v>7733</v>
      </c>
      <c r="U2567" s="64" t="s">
        <v>8164</v>
      </c>
      <c r="V2567" s="64" t="s">
        <v>8165</v>
      </c>
    </row>
    <row r="2568" spans="1:22" s="66" customFormat="1" x14ac:dyDescent="0.2">
      <c r="A2568" s="1">
        <v>2561</v>
      </c>
      <c r="B2568" s="67" t="s">
        <v>402</v>
      </c>
      <c r="C2568" s="64" t="s">
        <v>250</v>
      </c>
      <c r="D2568" s="64" t="s">
        <v>1544</v>
      </c>
      <c r="E2568" s="64" t="s">
        <v>8417</v>
      </c>
      <c r="F2568" s="64"/>
      <c r="G2568" s="64" t="s">
        <v>169</v>
      </c>
      <c r="H2568" s="65">
        <v>325280</v>
      </c>
      <c r="I2568" s="64">
        <v>160</v>
      </c>
      <c r="J2568" s="65">
        <v>325280</v>
      </c>
      <c r="K2568" s="64">
        <v>160</v>
      </c>
      <c r="L2568" s="65"/>
      <c r="M2568" s="64"/>
      <c r="N2568" s="65"/>
      <c r="O2568" s="64"/>
      <c r="P2568" s="65"/>
      <c r="Q2568" s="64"/>
      <c r="R2568" s="65">
        <v>975840</v>
      </c>
      <c r="S2568" s="63">
        <v>480</v>
      </c>
      <c r="T2568" s="64" t="s">
        <v>7733</v>
      </c>
      <c r="U2568" s="64" t="s">
        <v>24</v>
      </c>
      <c r="V2568" s="64" t="s">
        <v>7809</v>
      </c>
    </row>
    <row r="2569" spans="1:22" s="66" customFormat="1" x14ac:dyDescent="0.2">
      <c r="A2569" s="1">
        <v>2562</v>
      </c>
      <c r="B2569" s="67" t="s">
        <v>8418</v>
      </c>
      <c r="C2569" s="64" t="s">
        <v>8419</v>
      </c>
      <c r="D2569" s="64" t="s">
        <v>8420</v>
      </c>
      <c r="E2569" s="64" t="s">
        <v>8421</v>
      </c>
      <c r="F2569" s="64"/>
      <c r="G2569" s="64" t="s">
        <v>169</v>
      </c>
      <c r="H2569" s="65">
        <v>326700</v>
      </c>
      <c r="I2569" s="64">
        <v>450</v>
      </c>
      <c r="J2569" s="65">
        <v>326700</v>
      </c>
      <c r="K2569" s="64">
        <v>450</v>
      </c>
      <c r="L2569" s="65"/>
      <c r="M2569" s="64"/>
      <c r="N2569" s="65"/>
      <c r="O2569" s="64"/>
      <c r="P2569" s="65"/>
      <c r="Q2569" s="64"/>
      <c r="R2569" s="65">
        <v>980100</v>
      </c>
      <c r="S2569" s="63">
        <v>1350</v>
      </c>
      <c r="T2569" s="64" t="s">
        <v>7733</v>
      </c>
      <c r="U2569" s="64" t="s">
        <v>24</v>
      </c>
      <c r="V2569" s="64" t="s">
        <v>7880</v>
      </c>
    </row>
    <row r="2570" spans="1:22" s="66" customFormat="1" x14ac:dyDescent="0.2">
      <c r="A2570" s="1">
        <v>2563</v>
      </c>
      <c r="B2570" s="67" t="s">
        <v>7941</v>
      </c>
      <c r="C2570" s="64" t="s">
        <v>7942</v>
      </c>
      <c r="D2570" s="64" t="s">
        <v>7943</v>
      </c>
      <c r="E2570" s="64" t="s">
        <v>8422</v>
      </c>
      <c r="F2570" s="64"/>
      <c r="G2570" s="64" t="s">
        <v>169</v>
      </c>
      <c r="H2570" s="65">
        <v>342053.2</v>
      </c>
      <c r="I2570" s="64">
        <v>40</v>
      </c>
      <c r="J2570" s="65">
        <v>342053.2</v>
      </c>
      <c r="K2570" s="64">
        <v>40</v>
      </c>
      <c r="L2570" s="65"/>
      <c r="M2570" s="64"/>
      <c r="N2570" s="65"/>
      <c r="O2570" s="64"/>
      <c r="P2570" s="65"/>
      <c r="Q2570" s="64"/>
      <c r="R2570" s="65">
        <v>1026159.6000000001</v>
      </c>
      <c r="S2570" s="63">
        <v>120</v>
      </c>
      <c r="T2570" s="64" t="s">
        <v>7733</v>
      </c>
      <c r="U2570" s="64" t="s">
        <v>24</v>
      </c>
      <c r="V2570" s="64" t="s">
        <v>7945</v>
      </c>
    </row>
    <row r="2571" spans="1:22" s="66" customFormat="1" x14ac:dyDescent="0.2">
      <c r="A2571" s="1">
        <v>2564</v>
      </c>
      <c r="B2571" s="67" t="s">
        <v>8126</v>
      </c>
      <c r="C2571" s="64" t="s">
        <v>8127</v>
      </c>
      <c r="D2571" s="64" t="s">
        <v>2464</v>
      </c>
      <c r="E2571" s="64" t="s">
        <v>8423</v>
      </c>
      <c r="F2571" s="64"/>
      <c r="G2571" s="64" t="s">
        <v>169</v>
      </c>
      <c r="H2571" s="65">
        <v>343200</v>
      </c>
      <c r="I2571" s="64">
        <v>1</v>
      </c>
      <c r="J2571" s="65">
        <v>343200</v>
      </c>
      <c r="K2571" s="64">
        <v>1</v>
      </c>
      <c r="L2571" s="65"/>
      <c r="M2571" s="64"/>
      <c r="N2571" s="65"/>
      <c r="O2571" s="64"/>
      <c r="P2571" s="65"/>
      <c r="Q2571" s="64"/>
      <c r="R2571" s="65">
        <v>1029600</v>
      </c>
      <c r="S2571" s="63">
        <v>3</v>
      </c>
      <c r="T2571" s="64" t="s">
        <v>7733</v>
      </c>
      <c r="U2571" s="64" t="s">
        <v>19</v>
      </c>
      <c r="V2571" s="64" t="s">
        <v>1228</v>
      </c>
    </row>
    <row r="2572" spans="1:22" s="66" customFormat="1" x14ac:dyDescent="0.2">
      <c r="A2572" s="1">
        <v>2565</v>
      </c>
      <c r="B2572" s="67" t="s">
        <v>34</v>
      </c>
      <c r="C2572" s="64" t="s">
        <v>39</v>
      </c>
      <c r="D2572" s="64" t="s">
        <v>40</v>
      </c>
      <c r="E2572" s="64" t="s">
        <v>8424</v>
      </c>
      <c r="F2572" s="64"/>
      <c r="G2572" s="64" t="s">
        <v>169</v>
      </c>
      <c r="H2572" s="65">
        <v>344250</v>
      </c>
      <c r="I2572" s="64">
        <v>6</v>
      </c>
      <c r="J2572" s="65">
        <v>344250</v>
      </c>
      <c r="K2572" s="64">
        <v>6</v>
      </c>
      <c r="L2572" s="65"/>
      <c r="M2572" s="64"/>
      <c r="N2572" s="65"/>
      <c r="O2572" s="64"/>
      <c r="P2572" s="65"/>
      <c r="Q2572" s="64"/>
      <c r="R2572" s="65">
        <v>1032750</v>
      </c>
      <c r="S2572" s="63">
        <v>18</v>
      </c>
      <c r="T2572" s="64" t="s">
        <v>7733</v>
      </c>
      <c r="U2572" s="64" t="s">
        <v>24</v>
      </c>
      <c r="V2572" s="64" t="s">
        <v>8097</v>
      </c>
    </row>
    <row r="2573" spans="1:22" s="66" customFormat="1" x14ac:dyDescent="0.2">
      <c r="A2573" s="1">
        <v>2566</v>
      </c>
      <c r="B2573" s="67" t="s">
        <v>8334</v>
      </c>
      <c r="C2573" s="64" t="s">
        <v>8335</v>
      </c>
      <c r="D2573" s="64" t="s">
        <v>8336</v>
      </c>
      <c r="E2573" s="64" t="s">
        <v>8425</v>
      </c>
      <c r="F2573" s="64"/>
      <c r="G2573" s="64" t="s">
        <v>169</v>
      </c>
      <c r="H2573" s="65">
        <v>359010</v>
      </c>
      <c r="I2573" s="64">
        <v>15</v>
      </c>
      <c r="J2573" s="65">
        <v>359010</v>
      </c>
      <c r="K2573" s="64">
        <v>15</v>
      </c>
      <c r="L2573" s="65"/>
      <c r="M2573" s="64"/>
      <c r="N2573" s="65"/>
      <c r="O2573" s="64"/>
      <c r="P2573" s="65"/>
      <c r="Q2573" s="64"/>
      <c r="R2573" s="65">
        <v>1077030</v>
      </c>
      <c r="S2573" s="63">
        <v>45</v>
      </c>
      <c r="T2573" s="64" t="s">
        <v>7733</v>
      </c>
      <c r="U2573" s="64" t="s">
        <v>24</v>
      </c>
      <c r="V2573" s="64" t="s">
        <v>8426</v>
      </c>
    </row>
    <row r="2574" spans="1:22" s="66" customFormat="1" x14ac:dyDescent="0.2">
      <c r="A2574" s="1">
        <v>2567</v>
      </c>
      <c r="B2574" s="67" t="s">
        <v>71</v>
      </c>
      <c r="C2574" s="64" t="s">
        <v>234</v>
      </c>
      <c r="D2574" s="64" t="s">
        <v>1387</v>
      </c>
      <c r="E2574" s="64" t="s">
        <v>8427</v>
      </c>
      <c r="F2574" s="64"/>
      <c r="G2574" s="64" t="s">
        <v>169</v>
      </c>
      <c r="H2574" s="65">
        <v>362271.6</v>
      </c>
      <c r="I2574" s="64">
        <v>40</v>
      </c>
      <c r="J2574" s="65">
        <v>362271.6</v>
      </c>
      <c r="K2574" s="64">
        <v>40</v>
      </c>
      <c r="L2574" s="65"/>
      <c r="M2574" s="64"/>
      <c r="N2574" s="65"/>
      <c r="O2574" s="64"/>
      <c r="P2574" s="65"/>
      <c r="Q2574" s="64"/>
      <c r="R2574" s="65">
        <v>1086814.7999999998</v>
      </c>
      <c r="S2574" s="63">
        <v>120</v>
      </c>
      <c r="T2574" s="64" t="s">
        <v>7733</v>
      </c>
      <c r="U2574" s="64" t="s">
        <v>24</v>
      </c>
      <c r="V2574" s="64" t="s">
        <v>7862</v>
      </c>
    </row>
    <row r="2575" spans="1:22" s="66" customFormat="1" x14ac:dyDescent="0.2">
      <c r="A2575" s="1">
        <v>2568</v>
      </c>
      <c r="B2575" s="67" t="s">
        <v>74</v>
      </c>
      <c r="C2575" s="64" t="s">
        <v>75</v>
      </c>
      <c r="D2575" s="64" t="s">
        <v>76</v>
      </c>
      <c r="E2575" s="64" t="s">
        <v>8428</v>
      </c>
      <c r="F2575" s="64"/>
      <c r="G2575" s="64" t="s">
        <v>169</v>
      </c>
      <c r="H2575" s="65">
        <v>364000</v>
      </c>
      <c r="I2575" s="64">
        <v>10</v>
      </c>
      <c r="J2575" s="65">
        <v>364000</v>
      </c>
      <c r="K2575" s="64">
        <v>10</v>
      </c>
      <c r="L2575" s="65"/>
      <c r="M2575" s="64"/>
      <c r="N2575" s="65"/>
      <c r="O2575" s="64"/>
      <c r="P2575" s="65"/>
      <c r="Q2575" s="64"/>
      <c r="R2575" s="65">
        <v>1092000</v>
      </c>
      <c r="S2575" s="63">
        <v>30</v>
      </c>
      <c r="T2575" s="64" t="s">
        <v>7733</v>
      </c>
      <c r="U2575" s="64" t="s">
        <v>24</v>
      </c>
      <c r="V2575" s="64" t="s">
        <v>7799</v>
      </c>
    </row>
    <row r="2576" spans="1:22" s="66" customFormat="1" x14ac:dyDescent="0.2">
      <c r="A2576" s="1">
        <v>2569</v>
      </c>
      <c r="B2576" s="67" t="s">
        <v>50</v>
      </c>
      <c r="C2576" s="64" t="s">
        <v>7449</v>
      </c>
      <c r="D2576" s="64" t="s">
        <v>381</v>
      </c>
      <c r="E2576" s="64" t="s">
        <v>8429</v>
      </c>
      <c r="F2576" s="64"/>
      <c r="G2576" s="64" t="s">
        <v>169</v>
      </c>
      <c r="H2576" s="65">
        <v>365400</v>
      </c>
      <c r="I2576" s="64">
        <v>28</v>
      </c>
      <c r="J2576" s="65">
        <v>365400</v>
      </c>
      <c r="K2576" s="64">
        <v>28</v>
      </c>
      <c r="L2576" s="65"/>
      <c r="M2576" s="64"/>
      <c r="N2576" s="65"/>
      <c r="O2576" s="64"/>
      <c r="P2576" s="65"/>
      <c r="Q2576" s="64"/>
      <c r="R2576" s="65">
        <v>1096200</v>
      </c>
      <c r="S2576" s="63">
        <v>84</v>
      </c>
      <c r="T2576" s="64" t="s">
        <v>7733</v>
      </c>
      <c r="U2576" s="64" t="s">
        <v>24</v>
      </c>
      <c r="V2576" s="64" t="s">
        <v>8430</v>
      </c>
    </row>
    <row r="2577" spans="1:22" s="66" customFormat="1" x14ac:dyDescent="0.2">
      <c r="A2577" s="1">
        <v>2570</v>
      </c>
      <c r="B2577" s="67" t="s">
        <v>7084</v>
      </c>
      <c r="C2577" s="64" t="s">
        <v>8431</v>
      </c>
      <c r="D2577" s="64" t="s">
        <v>8432</v>
      </c>
      <c r="E2577" s="64" t="s">
        <v>8433</v>
      </c>
      <c r="F2577" s="64"/>
      <c r="G2577" s="64" t="s">
        <v>169</v>
      </c>
      <c r="H2577" s="65">
        <v>366018</v>
      </c>
      <c r="I2577" s="64">
        <v>200</v>
      </c>
      <c r="J2577" s="65">
        <v>366018</v>
      </c>
      <c r="K2577" s="64">
        <v>200</v>
      </c>
      <c r="L2577" s="65"/>
      <c r="M2577" s="64"/>
      <c r="N2577" s="65"/>
      <c r="O2577" s="64"/>
      <c r="P2577" s="65"/>
      <c r="Q2577" s="64"/>
      <c r="R2577" s="65">
        <v>1098054</v>
      </c>
      <c r="S2577" s="63">
        <v>600</v>
      </c>
      <c r="T2577" s="64" t="s">
        <v>7733</v>
      </c>
      <c r="U2577" s="64" t="s">
        <v>24</v>
      </c>
      <c r="V2577" s="64" t="s">
        <v>8252</v>
      </c>
    </row>
    <row r="2578" spans="1:22" s="66" customFormat="1" x14ac:dyDescent="0.2">
      <c r="A2578" s="1">
        <v>2571</v>
      </c>
      <c r="B2578" s="67" t="s">
        <v>620</v>
      </c>
      <c r="C2578" s="64" t="s">
        <v>217</v>
      </c>
      <c r="D2578" s="64" t="s">
        <v>621</v>
      </c>
      <c r="E2578" s="64" t="s">
        <v>8434</v>
      </c>
      <c r="F2578" s="64"/>
      <c r="G2578" s="64" t="s">
        <v>430</v>
      </c>
      <c r="H2578" s="65">
        <v>366162.64</v>
      </c>
      <c r="I2578" s="64">
        <v>8</v>
      </c>
      <c r="J2578" s="65">
        <v>366162.64</v>
      </c>
      <c r="K2578" s="64">
        <v>8</v>
      </c>
      <c r="L2578" s="65"/>
      <c r="M2578" s="64"/>
      <c r="N2578" s="65"/>
      <c r="O2578" s="64"/>
      <c r="P2578" s="65"/>
      <c r="Q2578" s="64"/>
      <c r="R2578" s="65">
        <v>1098487.92</v>
      </c>
      <c r="S2578" s="63">
        <v>24</v>
      </c>
      <c r="T2578" s="64" t="s">
        <v>7733</v>
      </c>
      <c r="U2578" s="64" t="s">
        <v>19</v>
      </c>
      <c r="V2578" s="64" t="s">
        <v>1228</v>
      </c>
    </row>
    <row r="2579" spans="1:22" s="66" customFormat="1" x14ac:dyDescent="0.2">
      <c r="A2579" s="1">
        <v>2572</v>
      </c>
      <c r="B2579" s="67" t="s">
        <v>7899</v>
      </c>
      <c r="C2579" s="64" t="s">
        <v>8056</v>
      </c>
      <c r="D2579" s="64" t="s">
        <v>8057</v>
      </c>
      <c r="E2579" s="64" t="s">
        <v>8435</v>
      </c>
      <c r="F2579" s="64"/>
      <c r="G2579" s="64" t="s">
        <v>169</v>
      </c>
      <c r="H2579" s="65">
        <v>370229.1</v>
      </c>
      <c r="I2579" s="64">
        <v>5</v>
      </c>
      <c r="J2579" s="65">
        <v>370229.1</v>
      </c>
      <c r="K2579" s="64">
        <v>5</v>
      </c>
      <c r="L2579" s="65"/>
      <c r="M2579" s="64"/>
      <c r="N2579" s="65"/>
      <c r="O2579" s="64"/>
      <c r="P2579" s="65"/>
      <c r="Q2579" s="64"/>
      <c r="R2579" s="65">
        <v>1110687.2999999998</v>
      </c>
      <c r="S2579" s="63">
        <v>15</v>
      </c>
      <c r="T2579" s="64" t="s">
        <v>7733</v>
      </c>
      <c r="U2579" s="64" t="s">
        <v>24</v>
      </c>
      <c r="V2579" s="64" t="s">
        <v>7903</v>
      </c>
    </row>
    <row r="2580" spans="1:22" s="66" customFormat="1" x14ac:dyDescent="0.2">
      <c r="A2580" s="1">
        <v>2573</v>
      </c>
      <c r="B2580" s="67" t="s">
        <v>1245</v>
      </c>
      <c r="C2580" s="64" t="s">
        <v>1246</v>
      </c>
      <c r="D2580" s="64" t="s">
        <v>1247</v>
      </c>
      <c r="E2580" s="64" t="s">
        <v>8436</v>
      </c>
      <c r="F2580" s="64"/>
      <c r="G2580" s="64" t="s">
        <v>169</v>
      </c>
      <c r="H2580" s="65">
        <v>370500</v>
      </c>
      <c r="I2580" s="64">
        <v>5</v>
      </c>
      <c r="J2580" s="65">
        <v>370500</v>
      </c>
      <c r="K2580" s="64">
        <v>5</v>
      </c>
      <c r="L2580" s="65"/>
      <c r="M2580" s="64"/>
      <c r="N2580" s="65"/>
      <c r="O2580" s="64"/>
      <c r="P2580" s="65"/>
      <c r="Q2580" s="64"/>
      <c r="R2580" s="65">
        <v>1111500</v>
      </c>
      <c r="S2580" s="63">
        <v>15</v>
      </c>
      <c r="T2580" s="64" t="s">
        <v>7733</v>
      </c>
      <c r="U2580" s="64" t="s">
        <v>66</v>
      </c>
      <c r="V2580" s="64" t="s">
        <v>7836</v>
      </c>
    </row>
    <row r="2581" spans="1:22" s="66" customFormat="1" x14ac:dyDescent="0.2">
      <c r="A2581" s="1">
        <v>2574</v>
      </c>
      <c r="B2581" s="67" t="s">
        <v>45</v>
      </c>
      <c r="C2581" s="64" t="s">
        <v>7904</v>
      </c>
      <c r="D2581" s="64" t="s">
        <v>7905</v>
      </c>
      <c r="E2581" s="64" t="s">
        <v>8437</v>
      </c>
      <c r="F2581" s="64"/>
      <c r="G2581" s="64" t="s">
        <v>169</v>
      </c>
      <c r="H2581" s="65">
        <v>381528</v>
      </c>
      <c r="I2581" s="64">
        <v>450</v>
      </c>
      <c r="J2581" s="65">
        <v>381528</v>
      </c>
      <c r="K2581" s="64">
        <v>450</v>
      </c>
      <c r="L2581" s="65"/>
      <c r="M2581" s="64"/>
      <c r="N2581" s="65"/>
      <c r="O2581" s="64"/>
      <c r="P2581" s="65"/>
      <c r="Q2581" s="64"/>
      <c r="R2581" s="65">
        <v>1144584</v>
      </c>
      <c r="S2581" s="63">
        <v>1350</v>
      </c>
      <c r="T2581" s="64" t="s">
        <v>7733</v>
      </c>
      <c r="U2581" s="64" t="s">
        <v>24</v>
      </c>
      <c r="V2581" s="64" t="s">
        <v>7907</v>
      </c>
    </row>
    <row r="2582" spans="1:22" s="66" customFormat="1" x14ac:dyDescent="0.2">
      <c r="A2582" s="1">
        <v>2575</v>
      </c>
      <c r="B2582" s="67" t="s">
        <v>59</v>
      </c>
      <c r="C2582" s="64" t="s">
        <v>8438</v>
      </c>
      <c r="D2582" s="64" t="s">
        <v>8439</v>
      </c>
      <c r="E2582" s="64" t="s">
        <v>8440</v>
      </c>
      <c r="F2582" s="64"/>
      <c r="G2582" s="64" t="s">
        <v>430</v>
      </c>
      <c r="H2582" s="65">
        <v>382085.36</v>
      </c>
      <c r="I2582" s="64">
        <v>8</v>
      </c>
      <c r="J2582" s="65">
        <v>382085.36</v>
      </c>
      <c r="K2582" s="64">
        <v>8</v>
      </c>
      <c r="L2582" s="65"/>
      <c r="M2582" s="64"/>
      <c r="N2582" s="65"/>
      <c r="O2582" s="64"/>
      <c r="P2582" s="65"/>
      <c r="Q2582" s="64"/>
      <c r="R2582" s="65">
        <v>1146256.08</v>
      </c>
      <c r="S2582" s="63">
        <v>24</v>
      </c>
      <c r="T2582" s="64" t="s">
        <v>7733</v>
      </c>
      <c r="U2582" s="64" t="s">
        <v>19</v>
      </c>
      <c r="V2582" s="64" t="s">
        <v>1228</v>
      </c>
    </row>
    <row r="2583" spans="1:22" s="66" customFormat="1" x14ac:dyDescent="0.2">
      <c r="A2583" s="1">
        <v>2576</v>
      </c>
      <c r="B2583" s="67" t="s">
        <v>8041</v>
      </c>
      <c r="C2583" s="64" t="s">
        <v>8441</v>
      </c>
      <c r="D2583" s="64" t="s">
        <v>8442</v>
      </c>
      <c r="E2583" s="64" t="s">
        <v>8443</v>
      </c>
      <c r="F2583" s="64"/>
      <c r="G2583" s="64" t="s">
        <v>17</v>
      </c>
      <c r="H2583" s="65">
        <v>388040</v>
      </c>
      <c r="I2583" s="64">
        <v>10</v>
      </c>
      <c r="J2583" s="65">
        <v>388040</v>
      </c>
      <c r="K2583" s="64">
        <v>10</v>
      </c>
      <c r="L2583" s="65"/>
      <c r="M2583" s="64"/>
      <c r="N2583" s="65"/>
      <c r="O2583" s="64"/>
      <c r="P2583" s="65"/>
      <c r="Q2583" s="64"/>
      <c r="R2583" s="65">
        <v>1164120</v>
      </c>
      <c r="S2583" s="63">
        <v>30</v>
      </c>
      <c r="T2583" s="64" t="s">
        <v>7733</v>
      </c>
      <c r="U2583" s="64" t="s">
        <v>24</v>
      </c>
      <c r="V2583" s="64" t="s">
        <v>8045</v>
      </c>
    </row>
    <row r="2584" spans="1:22" s="66" customFormat="1" x14ac:dyDescent="0.2">
      <c r="A2584" s="1">
        <v>2577</v>
      </c>
      <c r="B2584" s="67" t="s">
        <v>8041</v>
      </c>
      <c r="C2584" s="64" t="s">
        <v>8444</v>
      </c>
      <c r="D2584" s="64" t="s">
        <v>8445</v>
      </c>
      <c r="E2584" s="64" t="s">
        <v>8446</v>
      </c>
      <c r="F2584" s="64"/>
      <c r="G2584" s="64" t="s">
        <v>17</v>
      </c>
      <c r="H2584" s="65">
        <v>388040</v>
      </c>
      <c r="I2584" s="64">
        <v>10</v>
      </c>
      <c r="J2584" s="65">
        <v>388040</v>
      </c>
      <c r="K2584" s="64">
        <v>10</v>
      </c>
      <c r="L2584" s="65"/>
      <c r="M2584" s="64"/>
      <c r="N2584" s="65"/>
      <c r="O2584" s="64"/>
      <c r="P2584" s="65"/>
      <c r="Q2584" s="64"/>
      <c r="R2584" s="65">
        <v>1164120</v>
      </c>
      <c r="S2584" s="63">
        <v>30</v>
      </c>
      <c r="T2584" s="64" t="s">
        <v>7733</v>
      </c>
      <c r="U2584" s="64" t="s">
        <v>24</v>
      </c>
      <c r="V2584" s="64" t="s">
        <v>8045</v>
      </c>
    </row>
    <row r="2585" spans="1:22" s="66" customFormat="1" x14ac:dyDescent="0.2">
      <c r="A2585" s="1">
        <v>2578</v>
      </c>
      <c r="B2585" s="67" t="s">
        <v>7766</v>
      </c>
      <c r="C2585" s="64" t="s">
        <v>7767</v>
      </c>
      <c r="D2585" s="64" t="s">
        <v>7768</v>
      </c>
      <c r="E2585" s="64" t="s">
        <v>8447</v>
      </c>
      <c r="F2585" s="64"/>
      <c r="G2585" s="64" t="s">
        <v>169</v>
      </c>
      <c r="H2585" s="65">
        <v>389845.2</v>
      </c>
      <c r="I2585" s="64">
        <v>20</v>
      </c>
      <c r="J2585" s="65">
        <v>389845.2</v>
      </c>
      <c r="K2585" s="64">
        <v>20</v>
      </c>
      <c r="L2585" s="65"/>
      <c r="M2585" s="64"/>
      <c r="N2585" s="65"/>
      <c r="O2585" s="64"/>
      <c r="P2585" s="65"/>
      <c r="Q2585" s="64"/>
      <c r="R2585" s="65">
        <v>1169535.6000000001</v>
      </c>
      <c r="S2585" s="63">
        <v>60</v>
      </c>
      <c r="T2585" s="64" t="s">
        <v>7733</v>
      </c>
      <c r="U2585" s="64" t="s">
        <v>24</v>
      </c>
      <c r="V2585" s="64" t="s">
        <v>7770</v>
      </c>
    </row>
    <row r="2586" spans="1:22" s="66" customFormat="1" x14ac:dyDescent="0.2">
      <c r="A2586" s="1">
        <v>2579</v>
      </c>
      <c r="B2586" s="67" t="s">
        <v>50</v>
      </c>
      <c r="C2586" s="64" t="s">
        <v>7449</v>
      </c>
      <c r="D2586" s="64" t="s">
        <v>381</v>
      </c>
      <c r="E2586" s="64" t="s">
        <v>8448</v>
      </c>
      <c r="F2586" s="64"/>
      <c r="G2586" s="64" t="s">
        <v>169</v>
      </c>
      <c r="H2586" s="65">
        <v>390000</v>
      </c>
      <c r="I2586" s="64">
        <v>6</v>
      </c>
      <c r="J2586" s="65">
        <v>390000</v>
      </c>
      <c r="K2586" s="64">
        <v>6</v>
      </c>
      <c r="L2586" s="65"/>
      <c r="M2586" s="64"/>
      <c r="N2586" s="65"/>
      <c r="O2586" s="64"/>
      <c r="P2586" s="65"/>
      <c r="Q2586" s="64"/>
      <c r="R2586" s="65">
        <v>1170000</v>
      </c>
      <c r="S2586" s="63">
        <v>18</v>
      </c>
      <c r="T2586" s="64" t="s">
        <v>7733</v>
      </c>
      <c r="U2586" s="64" t="s">
        <v>24</v>
      </c>
      <c r="V2586" s="64" t="s">
        <v>7788</v>
      </c>
    </row>
    <row r="2587" spans="1:22" s="66" customFormat="1" x14ac:dyDescent="0.2">
      <c r="A2587" s="1">
        <v>2580</v>
      </c>
      <c r="B2587" s="67" t="s">
        <v>2941</v>
      </c>
      <c r="C2587" s="64" t="s">
        <v>8449</v>
      </c>
      <c r="D2587" s="64" t="s">
        <v>8450</v>
      </c>
      <c r="E2587" s="64" t="s">
        <v>8451</v>
      </c>
      <c r="F2587" s="64"/>
      <c r="G2587" s="64" t="s">
        <v>169</v>
      </c>
      <c r="H2587" s="65">
        <v>400600</v>
      </c>
      <c r="I2587" s="64">
        <v>10</v>
      </c>
      <c r="J2587" s="65">
        <v>400600</v>
      </c>
      <c r="K2587" s="64">
        <v>10</v>
      </c>
      <c r="L2587" s="65"/>
      <c r="M2587" s="64"/>
      <c r="N2587" s="65"/>
      <c r="O2587" s="64"/>
      <c r="P2587" s="65"/>
      <c r="Q2587" s="64"/>
      <c r="R2587" s="65">
        <v>1201800</v>
      </c>
      <c r="S2587" s="63">
        <v>30</v>
      </c>
      <c r="T2587" s="64" t="s">
        <v>7733</v>
      </c>
      <c r="U2587" s="64" t="s">
        <v>24</v>
      </c>
      <c r="V2587" s="64" t="s">
        <v>8452</v>
      </c>
    </row>
    <row r="2588" spans="1:22" s="66" customFormat="1" x14ac:dyDescent="0.2">
      <c r="A2588" s="1">
        <v>2581</v>
      </c>
      <c r="B2588" s="67" t="s">
        <v>290</v>
      </c>
      <c r="C2588" s="64" t="s">
        <v>8453</v>
      </c>
      <c r="D2588" s="64" t="s">
        <v>8454</v>
      </c>
      <c r="E2588" s="64" t="s">
        <v>8455</v>
      </c>
      <c r="F2588" s="64"/>
      <c r="G2588" s="64" t="s">
        <v>169</v>
      </c>
      <c r="H2588" s="65">
        <v>405000</v>
      </c>
      <c r="I2588" s="64">
        <v>3</v>
      </c>
      <c r="J2588" s="65">
        <v>405000</v>
      </c>
      <c r="K2588" s="64">
        <v>3</v>
      </c>
      <c r="L2588" s="65"/>
      <c r="M2588" s="64"/>
      <c r="N2588" s="65"/>
      <c r="O2588" s="64"/>
      <c r="P2588" s="65"/>
      <c r="Q2588" s="64"/>
      <c r="R2588" s="65">
        <v>1215000</v>
      </c>
      <c r="S2588" s="63">
        <v>9</v>
      </c>
      <c r="T2588" s="64" t="s">
        <v>7733</v>
      </c>
      <c r="U2588" s="64" t="s">
        <v>19</v>
      </c>
      <c r="V2588" s="64" t="s">
        <v>1228</v>
      </c>
    </row>
    <row r="2589" spans="1:22" s="66" customFormat="1" x14ac:dyDescent="0.2">
      <c r="A2589" s="1">
        <v>2582</v>
      </c>
      <c r="B2589" s="67" t="s">
        <v>7849</v>
      </c>
      <c r="C2589" s="64" t="s">
        <v>7850</v>
      </c>
      <c r="D2589" s="64" t="s">
        <v>7851</v>
      </c>
      <c r="E2589" s="64" t="s">
        <v>8456</v>
      </c>
      <c r="F2589" s="64"/>
      <c r="G2589" s="64" t="s">
        <v>169</v>
      </c>
      <c r="H2589" s="65">
        <v>407563.1</v>
      </c>
      <c r="I2589" s="64">
        <v>70</v>
      </c>
      <c r="J2589" s="65">
        <v>407563.1</v>
      </c>
      <c r="K2589" s="64">
        <v>70</v>
      </c>
      <c r="L2589" s="65"/>
      <c r="M2589" s="64"/>
      <c r="N2589" s="65"/>
      <c r="O2589" s="64"/>
      <c r="P2589" s="65"/>
      <c r="Q2589" s="64"/>
      <c r="R2589" s="65">
        <v>1222689.2999999998</v>
      </c>
      <c r="S2589" s="63">
        <v>210</v>
      </c>
      <c r="T2589" s="64" t="s">
        <v>7733</v>
      </c>
      <c r="U2589" s="64" t="s">
        <v>24</v>
      </c>
      <c r="V2589" s="64" t="s">
        <v>7945</v>
      </c>
    </row>
    <row r="2590" spans="1:22" s="66" customFormat="1" x14ac:dyDescent="0.2">
      <c r="A2590" s="1">
        <v>2583</v>
      </c>
      <c r="B2590" s="67" t="s">
        <v>7084</v>
      </c>
      <c r="C2590" s="64" t="s">
        <v>8457</v>
      </c>
      <c r="D2590" s="64" t="s">
        <v>8458</v>
      </c>
      <c r="E2590" s="64" t="s">
        <v>8459</v>
      </c>
      <c r="F2590" s="64"/>
      <c r="G2590" s="64" t="s">
        <v>169</v>
      </c>
      <c r="H2590" s="65">
        <v>417180</v>
      </c>
      <c r="I2590" s="64">
        <v>200</v>
      </c>
      <c r="J2590" s="65">
        <v>417180</v>
      </c>
      <c r="K2590" s="64">
        <v>200</v>
      </c>
      <c r="L2590" s="65"/>
      <c r="M2590" s="64"/>
      <c r="N2590" s="65"/>
      <c r="O2590" s="64"/>
      <c r="P2590" s="65"/>
      <c r="Q2590" s="64"/>
      <c r="R2590" s="65">
        <v>1251540</v>
      </c>
      <c r="S2590" s="63">
        <v>600</v>
      </c>
      <c r="T2590" s="64" t="s">
        <v>7733</v>
      </c>
      <c r="U2590" s="64" t="s">
        <v>24</v>
      </c>
      <c r="V2590" s="64" t="s">
        <v>8252</v>
      </c>
    </row>
    <row r="2591" spans="1:22" s="66" customFormat="1" x14ac:dyDescent="0.2">
      <c r="A2591" s="1">
        <v>2584</v>
      </c>
      <c r="B2591" s="67" t="s">
        <v>34</v>
      </c>
      <c r="C2591" s="64" t="s">
        <v>549</v>
      </c>
      <c r="D2591" s="64" t="s">
        <v>550</v>
      </c>
      <c r="E2591" s="64" t="s">
        <v>8460</v>
      </c>
      <c r="F2591" s="64"/>
      <c r="G2591" s="64" t="s">
        <v>169</v>
      </c>
      <c r="H2591" s="65">
        <v>417550</v>
      </c>
      <c r="I2591" s="64">
        <v>7</v>
      </c>
      <c r="J2591" s="65">
        <v>417550</v>
      </c>
      <c r="K2591" s="64">
        <v>7</v>
      </c>
      <c r="L2591" s="65"/>
      <c r="M2591" s="64"/>
      <c r="N2591" s="65"/>
      <c r="O2591" s="64"/>
      <c r="P2591" s="65"/>
      <c r="Q2591" s="64"/>
      <c r="R2591" s="65">
        <v>1252650</v>
      </c>
      <c r="S2591" s="63">
        <v>21</v>
      </c>
      <c r="T2591" s="64" t="s">
        <v>7733</v>
      </c>
      <c r="U2591" s="64" t="s">
        <v>24</v>
      </c>
      <c r="V2591" s="64" t="s">
        <v>8097</v>
      </c>
    </row>
    <row r="2592" spans="1:22" s="66" customFormat="1" x14ac:dyDescent="0.2">
      <c r="A2592" s="1">
        <v>2585</v>
      </c>
      <c r="B2592" s="67" t="s">
        <v>7899</v>
      </c>
      <c r="C2592" s="64" t="s">
        <v>8056</v>
      </c>
      <c r="D2592" s="64" t="s">
        <v>8057</v>
      </c>
      <c r="E2592" s="64" t="s">
        <v>8461</v>
      </c>
      <c r="F2592" s="64"/>
      <c r="G2592" s="64" t="s">
        <v>169</v>
      </c>
      <c r="H2592" s="65">
        <v>431432.96000000002</v>
      </c>
      <c r="I2592" s="64">
        <v>7</v>
      </c>
      <c r="J2592" s="65">
        <v>431432.96000000002</v>
      </c>
      <c r="K2592" s="64">
        <v>7</v>
      </c>
      <c r="L2592" s="65"/>
      <c r="M2592" s="64"/>
      <c r="N2592" s="65"/>
      <c r="O2592" s="64"/>
      <c r="P2592" s="65"/>
      <c r="Q2592" s="64"/>
      <c r="R2592" s="65">
        <v>1294298.8800000001</v>
      </c>
      <c r="S2592" s="63">
        <v>21</v>
      </c>
      <c r="T2592" s="64" t="s">
        <v>7733</v>
      </c>
      <c r="U2592" s="64" t="s">
        <v>24</v>
      </c>
      <c r="V2592" s="64" t="s">
        <v>7903</v>
      </c>
    </row>
    <row r="2593" spans="1:22" s="66" customFormat="1" x14ac:dyDescent="0.2">
      <c r="A2593" s="1">
        <v>2586</v>
      </c>
      <c r="B2593" s="67" t="s">
        <v>402</v>
      </c>
      <c r="C2593" s="64" t="s">
        <v>250</v>
      </c>
      <c r="D2593" s="64" t="s">
        <v>1544</v>
      </c>
      <c r="E2593" s="64" t="s">
        <v>8462</v>
      </c>
      <c r="F2593" s="64"/>
      <c r="G2593" s="64" t="s">
        <v>169</v>
      </c>
      <c r="H2593" s="65">
        <v>435360</v>
      </c>
      <c r="I2593" s="64">
        <v>480</v>
      </c>
      <c r="J2593" s="65">
        <v>435360</v>
      </c>
      <c r="K2593" s="64">
        <v>480</v>
      </c>
      <c r="L2593" s="65"/>
      <c r="M2593" s="64"/>
      <c r="N2593" s="65"/>
      <c r="O2593" s="64"/>
      <c r="P2593" s="65"/>
      <c r="Q2593" s="64"/>
      <c r="R2593" s="65">
        <v>1306080</v>
      </c>
      <c r="S2593" s="63">
        <v>1440</v>
      </c>
      <c r="T2593" s="64" t="s">
        <v>7733</v>
      </c>
      <c r="U2593" s="64" t="s">
        <v>24</v>
      </c>
      <c r="V2593" s="64" t="s">
        <v>7809</v>
      </c>
    </row>
    <row r="2594" spans="1:22" s="66" customFormat="1" x14ac:dyDescent="0.2">
      <c r="A2594" s="1">
        <v>2587</v>
      </c>
      <c r="B2594" s="67" t="s">
        <v>8463</v>
      </c>
      <c r="C2594" s="64" t="s">
        <v>8464</v>
      </c>
      <c r="D2594" s="64" t="s">
        <v>8465</v>
      </c>
      <c r="E2594" s="64" t="s">
        <v>8466</v>
      </c>
      <c r="F2594" s="64"/>
      <c r="G2594" s="64" t="s">
        <v>72</v>
      </c>
      <c r="H2594" s="65">
        <v>439000</v>
      </c>
      <c r="I2594" s="64">
        <v>2195</v>
      </c>
      <c r="J2594" s="65">
        <v>439000</v>
      </c>
      <c r="K2594" s="64">
        <v>2195</v>
      </c>
      <c r="L2594" s="65"/>
      <c r="M2594" s="64"/>
      <c r="N2594" s="65"/>
      <c r="O2594" s="64"/>
      <c r="P2594" s="65"/>
      <c r="Q2594" s="64"/>
      <c r="R2594" s="65">
        <v>1317000</v>
      </c>
      <c r="S2594" s="63">
        <v>6585</v>
      </c>
      <c r="T2594" s="64" t="s">
        <v>7733</v>
      </c>
      <c r="U2594" s="64" t="s">
        <v>24</v>
      </c>
      <c r="V2594" s="64" t="s">
        <v>8185</v>
      </c>
    </row>
    <row r="2595" spans="1:22" s="66" customFormat="1" x14ac:dyDescent="0.2">
      <c r="A2595" s="1">
        <v>2588</v>
      </c>
      <c r="B2595" s="67" t="s">
        <v>8467</v>
      </c>
      <c r="C2595" s="64" t="s">
        <v>8468</v>
      </c>
      <c r="D2595" s="64" t="s">
        <v>8469</v>
      </c>
      <c r="E2595" s="64" t="s">
        <v>8470</v>
      </c>
      <c r="F2595" s="64"/>
      <c r="G2595" s="64" t="s">
        <v>17</v>
      </c>
      <c r="H2595" s="65">
        <v>446550</v>
      </c>
      <c r="I2595" s="64">
        <v>390</v>
      </c>
      <c r="J2595" s="65">
        <v>446550</v>
      </c>
      <c r="K2595" s="64">
        <v>390</v>
      </c>
      <c r="L2595" s="65"/>
      <c r="M2595" s="64"/>
      <c r="N2595" s="65"/>
      <c r="O2595" s="64"/>
      <c r="P2595" s="65"/>
      <c r="Q2595" s="64"/>
      <c r="R2595" s="65">
        <v>1339650</v>
      </c>
      <c r="S2595" s="63">
        <v>1170</v>
      </c>
      <c r="T2595" s="64" t="s">
        <v>7733</v>
      </c>
      <c r="U2595" s="64" t="s">
        <v>24</v>
      </c>
      <c r="V2595" s="64" t="s">
        <v>8471</v>
      </c>
    </row>
    <row r="2596" spans="1:22" s="66" customFormat="1" x14ac:dyDescent="0.2">
      <c r="A2596" s="1">
        <v>2589</v>
      </c>
      <c r="B2596" s="67" t="s">
        <v>8472</v>
      </c>
      <c r="C2596" s="64" t="s">
        <v>8473</v>
      </c>
      <c r="D2596" s="64" t="s">
        <v>8474</v>
      </c>
      <c r="E2596" s="64" t="s">
        <v>8475</v>
      </c>
      <c r="F2596" s="64"/>
      <c r="G2596" s="64" t="s">
        <v>169</v>
      </c>
      <c r="H2596" s="65">
        <v>450000</v>
      </c>
      <c r="I2596" s="64">
        <v>600</v>
      </c>
      <c r="J2596" s="65">
        <v>450000</v>
      </c>
      <c r="K2596" s="64">
        <v>600</v>
      </c>
      <c r="L2596" s="65"/>
      <c r="M2596" s="64"/>
      <c r="N2596" s="65"/>
      <c r="O2596" s="64"/>
      <c r="P2596" s="65"/>
      <c r="Q2596" s="64"/>
      <c r="R2596" s="65">
        <v>1350000</v>
      </c>
      <c r="S2596" s="63">
        <v>1800</v>
      </c>
      <c r="T2596" s="64" t="s">
        <v>7733</v>
      </c>
      <c r="U2596" s="64" t="s">
        <v>24</v>
      </c>
      <c r="V2596" s="64" t="s">
        <v>8476</v>
      </c>
    </row>
    <row r="2597" spans="1:22" s="66" customFormat="1" x14ac:dyDescent="0.2">
      <c r="A2597" s="1">
        <v>2590</v>
      </c>
      <c r="B2597" s="67" t="s">
        <v>8126</v>
      </c>
      <c r="C2597" s="64" t="s">
        <v>8127</v>
      </c>
      <c r="D2597" s="64" t="s">
        <v>2464</v>
      </c>
      <c r="E2597" s="64" t="s">
        <v>8477</v>
      </c>
      <c r="F2597" s="64"/>
      <c r="G2597" s="64" t="s">
        <v>169</v>
      </c>
      <c r="H2597" s="65">
        <v>455000</v>
      </c>
      <c r="I2597" s="64">
        <v>1</v>
      </c>
      <c r="J2597" s="65">
        <v>455000</v>
      </c>
      <c r="K2597" s="64">
        <v>1</v>
      </c>
      <c r="L2597" s="65"/>
      <c r="M2597" s="64"/>
      <c r="N2597" s="65"/>
      <c r="O2597" s="64"/>
      <c r="P2597" s="65"/>
      <c r="Q2597" s="64"/>
      <c r="R2597" s="65">
        <v>1365000</v>
      </c>
      <c r="S2597" s="63">
        <v>3</v>
      </c>
      <c r="T2597" s="64" t="s">
        <v>7733</v>
      </c>
      <c r="U2597" s="64" t="s">
        <v>19</v>
      </c>
      <c r="V2597" s="64" t="s">
        <v>1228</v>
      </c>
    </row>
    <row r="2598" spans="1:22" s="66" customFormat="1" x14ac:dyDescent="0.2">
      <c r="A2598" s="1">
        <v>2591</v>
      </c>
      <c r="B2598" s="67" t="s">
        <v>7084</v>
      </c>
      <c r="C2598" s="64" t="s">
        <v>8478</v>
      </c>
      <c r="D2598" s="64" t="s">
        <v>8479</v>
      </c>
      <c r="E2598" s="64" t="s">
        <v>8480</v>
      </c>
      <c r="F2598" s="64"/>
      <c r="G2598" s="64" t="s">
        <v>169</v>
      </c>
      <c r="H2598" s="65">
        <v>458546</v>
      </c>
      <c r="I2598" s="64">
        <v>200</v>
      </c>
      <c r="J2598" s="65">
        <v>458546</v>
      </c>
      <c r="K2598" s="64">
        <v>200</v>
      </c>
      <c r="L2598" s="65"/>
      <c r="M2598" s="64"/>
      <c r="N2598" s="65"/>
      <c r="O2598" s="64"/>
      <c r="P2598" s="65"/>
      <c r="Q2598" s="64"/>
      <c r="R2598" s="65">
        <v>1375638</v>
      </c>
      <c r="S2598" s="63">
        <v>600</v>
      </c>
      <c r="T2598" s="64" t="s">
        <v>7733</v>
      </c>
      <c r="U2598" s="64" t="s">
        <v>24</v>
      </c>
      <c r="V2598" s="64" t="s">
        <v>8252</v>
      </c>
    </row>
    <row r="2599" spans="1:22" s="66" customFormat="1" x14ac:dyDescent="0.2">
      <c r="A2599" s="1">
        <v>2592</v>
      </c>
      <c r="B2599" s="67" t="s">
        <v>7876</v>
      </c>
      <c r="C2599" s="64" t="s">
        <v>8481</v>
      </c>
      <c r="D2599" s="64" t="s">
        <v>8482</v>
      </c>
      <c r="E2599" s="64" t="s">
        <v>8483</v>
      </c>
      <c r="F2599" s="64"/>
      <c r="G2599" s="64" t="s">
        <v>169</v>
      </c>
      <c r="H2599" s="65">
        <v>459000</v>
      </c>
      <c r="I2599" s="64">
        <v>500</v>
      </c>
      <c r="J2599" s="65">
        <v>459000</v>
      </c>
      <c r="K2599" s="64">
        <v>500</v>
      </c>
      <c r="L2599" s="65"/>
      <c r="M2599" s="64"/>
      <c r="N2599" s="65"/>
      <c r="O2599" s="64"/>
      <c r="P2599" s="65"/>
      <c r="Q2599" s="64"/>
      <c r="R2599" s="65">
        <v>1377000</v>
      </c>
      <c r="S2599" s="63">
        <v>1500</v>
      </c>
      <c r="T2599" s="64" t="s">
        <v>7733</v>
      </c>
      <c r="U2599" s="64" t="s">
        <v>24</v>
      </c>
      <c r="V2599" s="64" t="s">
        <v>7880</v>
      </c>
    </row>
    <row r="2600" spans="1:22" s="66" customFormat="1" x14ac:dyDescent="0.2">
      <c r="A2600" s="1">
        <v>2593</v>
      </c>
      <c r="B2600" s="67" t="s">
        <v>34</v>
      </c>
      <c r="C2600" s="64" t="s">
        <v>549</v>
      </c>
      <c r="D2600" s="64" t="s">
        <v>550</v>
      </c>
      <c r="E2600" s="64" t="s">
        <v>8484</v>
      </c>
      <c r="F2600" s="64"/>
      <c r="G2600" s="64" t="s">
        <v>169</v>
      </c>
      <c r="H2600" s="65">
        <v>463633.31</v>
      </c>
      <c r="I2600" s="64">
        <v>7</v>
      </c>
      <c r="J2600" s="65">
        <v>463633.31</v>
      </c>
      <c r="K2600" s="64">
        <v>7</v>
      </c>
      <c r="L2600" s="65"/>
      <c r="M2600" s="64"/>
      <c r="N2600" s="65"/>
      <c r="O2600" s="64"/>
      <c r="P2600" s="65"/>
      <c r="Q2600" s="64"/>
      <c r="R2600" s="65">
        <v>1390899.93</v>
      </c>
      <c r="S2600" s="63">
        <v>21</v>
      </c>
      <c r="T2600" s="64" t="s">
        <v>7733</v>
      </c>
      <c r="U2600" s="64" t="s">
        <v>24</v>
      </c>
      <c r="V2600" s="64" t="s">
        <v>8097</v>
      </c>
    </row>
    <row r="2601" spans="1:22" s="66" customFormat="1" x14ac:dyDescent="0.2">
      <c r="A2601" s="1">
        <v>2594</v>
      </c>
      <c r="B2601" s="67" t="s">
        <v>8485</v>
      </c>
      <c r="C2601" s="64" t="s">
        <v>8486</v>
      </c>
      <c r="D2601" s="64" t="s">
        <v>8487</v>
      </c>
      <c r="E2601" s="64" t="s">
        <v>8488</v>
      </c>
      <c r="F2601" s="64"/>
      <c r="G2601" s="64" t="s">
        <v>169</v>
      </c>
      <c r="H2601" s="65">
        <v>465010</v>
      </c>
      <c r="I2601" s="64">
        <v>1</v>
      </c>
      <c r="J2601" s="65">
        <v>465010</v>
      </c>
      <c r="K2601" s="64">
        <v>1</v>
      </c>
      <c r="L2601" s="65"/>
      <c r="M2601" s="64"/>
      <c r="N2601" s="65"/>
      <c r="O2601" s="64"/>
      <c r="P2601" s="65"/>
      <c r="Q2601" s="64"/>
      <c r="R2601" s="65">
        <v>1395030</v>
      </c>
      <c r="S2601" s="63">
        <v>3</v>
      </c>
      <c r="T2601" s="64" t="s">
        <v>7733</v>
      </c>
      <c r="U2601" s="64" t="s">
        <v>8489</v>
      </c>
      <c r="V2601" s="64" t="s">
        <v>8490</v>
      </c>
    </row>
    <row r="2602" spans="1:22" s="66" customFormat="1" x14ac:dyDescent="0.2">
      <c r="A2602" s="1">
        <v>2595</v>
      </c>
      <c r="B2602" s="67" t="s">
        <v>8491</v>
      </c>
      <c r="C2602" s="64" t="s">
        <v>8492</v>
      </c>
      <c r="D2602" s="64" t="s">
        <v>8493</v>
      </c>
      <c r="E2602" s="64" t="s">
        <v>8494</v>
      </c>
      <c r="F2602" s="64"/>
      <c r="G2602" s="64" t="s">
        <v>17</v>
      </c>
      <c r="H2602" s="65">
        <v>466550</v>
      </c>
      <c r="I2602" s="64">
        <v>50</v>
      </c>
      <c r="J2602" s="65">
        <v>466550</v>
      </c>
      <c r="K2602" s="64">
        <v>50</v>
      </c>
      <c r="L2602" s="65"/>
      <c r="M2602" s="64"/>
      <c r="N2602" s="65"/>
      <c r="O2602" s="64"/>
      <c r="P2602" s="65"/>
      <c r="Q2602" s="64"/>
      <c r="R2602" s="65">
        <v>1399650</v>
      </c>
      <c r="S2602" s="63">
        <v>150</v>
      </c>
      <c r="T2602" s="64" t="s">
        <v>7733</v>
      </c>
      <c r="U2602" s="64" t="s">
        <v>7785</v>
      </c>
      <c r="V2602" s="64" t="s">
        <v>8495</v>
      </c>
    </row>
    <row r="2603" spans="1:22" s="66" customFormat="1" x14ac:dyDescent="0.2">
      <c r="A2603" s="1">
        <v>2596</v>
      </c>
      <c r="B2603" s="67" t="s">
        <v>8496</v>
      </c>
      <c r="C2603" s="64" t="s">
        <v>8497</v>
      </c>
      <c r="D2603" s="64" t="s">
        <v>8498</v>
      </c>
      <c r="E2603" s="64" t="s">
        <v>8499</v>
      </c>
      <c r="F2603" s="64"/>
      <c r="G2603" s="64" t="s">
        <v>169</v>
      </c>
      <c r="H2603" s="65">
        <v>480000</v>
      </c>
      <c r="I2603" s="64">
        <v>6</v>
      </c>
      <c r="J2603" s="65">
        <v>480000</v>
      </c>
      <c r="K2603" s="64">
        <v>6</v>
      </c>
      <c r="L2603" s="65"/>
      <c r="M2603" s="64"/>
      <c r="N2603" s="65"/>
      <c r="O2603" s="64"/>
      <c r="P2603" s="65"/>
      <c r="Q2603" s="64"/>
      <c r="R2603" s="65">
        <v>1440000</v>
      </c>
      <c r="S2603" s="63">
        <v>18</v>
      </c>
      <c r="T2603" s="64" t="s">
        <v>7733</v>
      </c>
      <c r="U2603" s="64" t="s">
        <v>24</v>
      </c>
      <c r="V2603" s="64" t="s">
        <v>7799</v>
      </c>
    </row>
    <row r="2604" spans="1:22" s="66" customFormat="1" x14ac:dyDescent="0.2">
      <c r="A2604" s="1">
        <v>2597</v>
      </c>
      <c r="B2604" s="67" t="s">
        <v>620</v>
      </c>
      <c r="C2604" s="64" t="s">
        <v>217</v>
      </c>
      <c r="D2604" s="64" t="s">
        <v>621</v>
      </c>
      <c r="E2604" s="64" t="s">
        <v>8500</v>
      </c>
      <c r="F2604" s="64"/>
      <c r="G2604" s="64" t="s">
        <v>430</v>
      </c>
      <c r="H2604" s="65">
        <v>486360.29</v>
      </c>
      <c r="I2604" s="64">
        <v>13</v>
      </c>
      <c r="J2604" s="65">
        <v>486360.29</v>
      </c>
      <c r="K2604" s="64">
        <v>13</v>
      </c>
      <c r="L2604" s="65"/>
      <c r="M2604" s="64"/>
      <c r="N2604" s="65"/>
      <c r="O2604" s="64"/>
      <c r="P2604" s="65"/>
      <c r="Q2604" s="64"/>
      <c r="R2604" s="65">
        <v>1459080.8699999999</v>
      </c>
      <c r="S2604" s="63">
        <v>39</v>
      </c>
      <c r="T2604" s="64" t="s">
        <v>7733</v>
      </c>
      <c r="U2604" s="64" t="s">
        <v>19</v>
      </c>
      <c r="V2604" s="64" t="s">
        <v>1228</v>
      </c>
    </row>
    <row r="2605" spans="1:22" s="66" customFormat="1" x14ac:dyDescent="0.2">
      <c r="A2605" s="1">
        <v>2598</v>
      </c>
      <c r="B2605" s="67" t="s">
        <v>8501</v>
      </c>
      <c r="C2605" s="64" t="s">
        <v>8502</v>
      </c>
      <c r="D2605" s="64" t="s">
        <v>8503</v>
      </c>
      <c r="E2605" s="64" t="s">
        <v>8504</v>
      </c>
      <c r="F2605" s="64"/>
      <c r="G2605" s="64" t="s">
        <v>169</v>
      </c>
      <c r="H2605" s="65">
        <v>500286</v>
      </c>
      <c r="I2605" s="64">
        <v>2</v>
      </c>
      <c r="J2605" s="65">
        <v>500286</v>
      </c>
      <c r="K2605" s="64">
        <v>2</v>
      </c>
      <c r="L2605" s="65"/>
      <c r="M2605" s="64"/>
      <c r="N2605" s="65"/>
      <c r="O2605" s="64"/>
      <c r="P2605" s="65"/>
      <c r="Q2605" s="64"/>
      <c r="R2605" s="65">
        <v>1500858</v>
      </c>
      <c r="S2605" s="63">
        <v>6</v>
      </c>
      <c r="T2605" s="64" t="s">
        <v>7733</v>
      </c>
      <c r="U2605" s="64" t="s">
        <v>24</v>
      </c>
      <c r="V2605" s="64" t="s">
        <v>8505</v>
      </c>
    </row>
    <row r="2606" spans="1:22" s="66" customFormat="1" x14ac:dyDescent="0.2">
      <c r="A2606" s="1">
        <v>2599</v>
      </c>
      <c r="B2606" s="67" t="s">
        <v>123</v>
      </c>
      <c r="C2606" s="64" t="s">
        <v>8506</v>
      </c>
      <c r="D2606" s="64" t="s">
        <v>8507</v>
      </c>
      <c r="E2606" s="64" t="s">
        <v>8508</v>
      </c>
      <c r="F2606" s="64"/>
      <c r="G2606" s="64" t="s">
        <v>169</v>
      </c>
      <c r="H2606" s="65">
        <v>502600</v>
      </c>
      <c r="I2606" s="64">
        <v>100</v>
      </c>
      <c r="J2606" s="65">
        <v>502600</v>
      </c>
      <c r="K2606" s="64">
        <v>100</v>
      </c>
      <c r="L2606" s="65"/>
      <c r="M2606" s="64"/>
      <c r="N2606" s="65"/>
      <c r="O2606" s="64"/>
      <c r="P2606" s="65"/>
      <c r="Q2606" s="64"/>
      <c r="R2606" s="65">
        <v>1507800</v>
      </c>
      <c r="S2606" s="63">
        <v>300</v>
      </c>
      <c r="T2606" s="64" t="s">
        <v>7733</v>
      </c>
      <c r="U2606" s="64" t="s">
        <v>8509</v>
      </c>
      <c r="V2606" s="64" t="s">
        <v>8510</v>
      </c>
    </row>
    <row r="2607" spans="1:22" s="66" customFormat="1" x14ac:dyDescent="0.2">
      <c r="A2607" s="1">
        <v>2600</v>
      </c>
      <c r="B2607" s="67" t="s">
        <v>8117</v>
      </c>
      <c r="C2607" s="64" t="s">
        <v>8511</v>
      </c>
      <c r="D2607" s="64" t="s">
        <v>8512</v>
      </c>
      <c r="E2607" s="64" t="s">
        <v>8513</v>
      </c>
      <c r="F2607" s="64"/>
      <c r="G2607" s="64" t="s">
        <v>144</v>
      </c>
      <c r="H2607" s="65">
        <v>502899</v>
      </c>
      <c r="I2607" s="64">
        <v>300</v>
      </c>
      <c r="J2607" s="65">
        <v>502899</v>
      </c>
      <c r="K2607" s="64">
        <v>300</v>
      </c>
      <c r="L2607" s="65"/>
      <c r="M2607" s="64"/>
      <c r="N2607" s="65"/>
      <c r="O2607" s="64"/>
      <c r="P2607" s="65"/>
      <c r="Q2607" s="64"/>
      <c r="R2607" s="65">
        <v>1508697</v>
      </c>
      <c r="S2607" s="63">
        <v>900</v>
      </c>
      <c r="T2607" s="64" t="s">
        <v>7733</v>
      </c>
      <c r="U2607" s="64" t="s">
        <v>24</v>
      </c>
      <c r="V2607" s="64" t="s">
        <v>8514</v>
      </c>
    </row>
    <row r="2608" spans="1:22" s="66" customFormat="1" x14ac:dyDescent="0.2">
      <c r="A2608" s="1">
        <v>2601</v>
      </c>
      <c r="B2608" s="67" t="s">
        <v>8515</v>
      </c>
      <c r="C2608" s="64" t="s">
        <v>8516</v>
      </c>
      <c r="D2608" s="64" t="s">
        <v>8517</v>
      </c>
      <c r="E2608" s="64" t="s">
        <v>8518</v>
      </c>
      <c r="F2608" s="64"/>
      <c r="G2608" s="64" t="s">
        <v>72</v>
      </c>
      <c r="H2608" s="65">
        <v>504000</v>
      </c>
      <c r="I2608" s="64">
        <v>126</v>
      </c>
      <c r="J2608" s="65">
        <v>504000</v>
      </c>
      <c r="K2608" s="64">
        <v>126</v>
      </c>
      <c r="L2608" s="65"/>
      <c r="M2608" s="64"/>
      <c r="N2608" s="65"/>
      <c r="O2608" s="64"/>
      <c r="P2608" s="65"/>
      <c r="Q2608" s="64"/>
      <c r="R2608" s="65">
        <v>1512000</v>
      </c>
      <c r="S2608" s="63">
        <v>378</v>
      </c>
      <c r="T2608" s="64" t="s">
        <v>7733</v>
      </c>
      <c r="U2608" s="64" t="s">
        <v>24</v>
      </c>
      <c r="V2608" s="64" t="s">
        <v>8108</v>
      </c>
    </row>
    <row r="2609" spans="1:22" s="66" customFormat="1" x14ac:dyDescent="0.2">
      <c r="A2609" s="1">
        <v>2602</v>
      </c>
      <c r="B2609" s="67" t="s">
        <v>34</v>
      </c>
      <c r="C2609" s="64" t="s">
        <v>549</v>
      </c>
      <c r="D2609" s="64" t="s">
        <v>550</v>
      </c>
      <c r="E2609" s="64" t="s">
        <v>8519</v>
      </c>
      <c r="F2609" s="64"/>
      <c r="G2609" s="64" t="s">
        <v>169</v>
      </c>
      <c r="H2609" s="65">
        <v>505575</v>
      </c>
      <c r="I2609" s="64">
        <v>14</v>
      </c>
      <c r="J2609" s="65">
        <v>505575</v>
      </c>
      <c r="K2609" s="64">
        <v>14</v>
      </c>
      <c r="L2609" s="65"/>
      <c r="M2609" s="64"/>
      <c r="N2609" s="65"/>
      <c r="O2609" s="64"/>
      <c r="P2609" s="65"/>
      <c r="Q2609" s="64"/>
      <c r="R2609" s="65">
        <v>1516725</v>
      </c>
      <c r="S2609" s="63">
        <v>42</v>
      </c>
      <c r="T2609" s="64" t="s">
        <v>7733</v>
      </c>
      <c r="U2609" s="64" t="s">
        <v>24</v>
      </c>
      <c r="V2609" s="64" t="s">
        <v>8097</v>
      </c>
    </row>
    <row r="2610" spans="1:22" s="66" customFormat="1" x14ac:dyDescent="0.2">
      <c r="A2610" s="1">
        <v>2603</v>
      </c>
      <c r="B2610" s="67" t="s">
        <v>34</v>
      </c>
      <c r="C2610" s="64" t="s">
        <v>2937</v>
      </c>
      <c r="D2610" s="64" t="s">
        <v>2938</v>
      </c>
      <c r="E2610" s="64" t="s">
        <v>8520</v>
      </c>
      <c r="F2610" s="64"/>
      <c r="G2610" s="64" t="s">
        <v>169</v>
      </c>
      <c r="H2610" s="65">
        <v>511875</v>
      </c>
      <c r="I2610" s="64">
        <v>14</v>
      </c>
      <c r="J2610" s="65">
        <v>511875</v>
      </c>
      <c r="K2610" s="64">
        <v>14</v>
      </c>
      <c r="L2610" s="65"/>
      <c r="M2610" s="64"/>
      <c r="N2610" s="65"/>
      <c r="O2610" s="64"/>
      <c r="P2610" s="65"/>
      <c r="Q2610" s="64"/>
      <c r="R2610" s="65">
        <v>1535625</v>
      </c>
      <c r="S2610" s="63">
        <v>42</v>
      </c>
      <c r="T2610" s="64" t="s">
        <v>7733</v>
      </c>
      <c r="U2610" s="64" t="s">
        <v>24</v>
      </c>
      <c r="V2610" s="64" t="s">
        <v>8097</v>
      </c>
    </row>
    <row r="2611" spans="1:22" s="66" customFormat="1" x14ac:dyDescent="0.2">
      <c r="A2611" s="1">
        <v>2604</v>
      </c>
      <c r="B2611" s="67" t="s">
        <v>290</v>
      </c>
      <c r="C2611" s="64" t="s">
        <v>8521</v>
      </c>
      <c r="D2611" s="64" t="s">
        <v>8522</v>
      </c>
      <c r="E2611" s="64" t="s">
        <v>8523</v>
      </c>
      <c r="F2611" s="64"/>
      <c r="G2611" s="64" t="s">
        <v>169</v>
      </c>
      <c r="H2611" s="65">
        <v>516840</v>
      </c>
      <c r="I2611" s="64">
        <v>2</v>
      </c>
      <c r="J2611" s="65">
        <v>516840</v>
      </c>
      <c r="K2611" s="64">
        <v>2</v>
      </c>
      <c r="L2611" s="65"/>
      <c r="M2611" s="64"/>
      <c r="N2611" s="65"/>
      <c r="O2611" s="64"/>
      <c r="P2611" s="65"/>
      <c r="Q2611" s="64"/>
      <c r="R2611" s="65">
        <v>1550520</v>
      </c>
      <c r="S2611" s="63">
        <v>6</v>
      </c>
      <c r="T2611" s="64" t="s">
        <v>7733</v>
      </c>
      <c r="U2611" s="64" t="s">
        <v>19</v>
      </c>
      <c r="V2611" s="64" t="s">
        <v>1228</v>
      </c>
    </row>
    <row r="2612" spans="1:22" s="66" customFormat="1" x14ac:dyDescent="0.2">
      <c r="A2612" s="1">
        <v>2605</v>
      </c>
      <c r="B2612" s="67" t="s">
        <v>50</v>
      </c>
      <c r="C2612" s="64" t="s">
        <v>1117</v>
      </c>
      <c r="D2612" s="64" t="s">
        <v>1118</v>
      </c>
      <c r="E2612" s="64" t="s">
        <v>8524</v>
      </c>
      <c r="F2612" s="64"/>
      <c r="G2612" s="64" t="s">
        <v>169</v>
      </c>
      <c r="H2612" s="65">
        <v>522900</v>
      </c>
      <c r="I2612" s="64">
        <v>14</v>
      </c>
      <c r="J2612" s="65">
        <v>522900</v>
      </c>
      <c r="K2612" s="64">
        <v>14</v>
      </c>
      <c r="L2612" s="65"/>
      <c r="M2612" s="64"/>
      <c r="N2612" s="65"/>
      <c r="O2612" s="64"/>
      <c r="P2612" s="65"/>
      <c r="Q2612" s="64"/>
      <c r="R2612" s="65">
        <v>1568700</v>
      </c>
      <c r="S2612" s="63">
        <v>42</v>
      </c>
      <c r="T2612" s="64" t="s">
        <v>7733</v>
      </c>
      <c r="U2612" s="64" t="s">
        <v>24</v>
      </c>
      <c r="V2612" s="64" t="s">
        <v>8525</v>
      </c>
    </row>
    <row r="2613" spans="1:22" s="66" customFormat="1" x14ac:dyDescent="0.2">
      <c r="A2613" s="1">
        <v>2606</v>
      </c>
      <c r="B2613" s="67" t="s">
        <v>8526</v>
      </c>
      <c r="C2613" s="64" t="s">
        <v>8527</v>
      </c>
      <c r="D2613" s="64" t="s">
        <v>8528</v>
      </c>
      <c r="E2613" s="64" t="s">
        <v>8529</v>
      </c>
      <c r="F2613" s="64"/>
      <c r="G2613" s="64" t="s">
        <v>72</v>
      </c>
      <c r="H2613" s="65">
        <v>536800</v>
      </c>
      <c r="I2613" s="64">
        <v>244</v>
      </c>
      <c r="J2613" s="65">
        <v>536800</v>
      </c>
      <c r="K2613" s="64">
        <v>244</v>
      </c>
      <c r="L2613" s="65"/>
      <c r="M2613" s="64"/>
      <c r="N2613" s="65"/>
      <c r="O2613" s="64"/>
      <c r="P2613" s="65"/>
      <c r="Q2613" s="64"/>
      <c r="R2613" s="65">
        <v>1610400</v>
      </c>
      <c r="S2613" s="63">
        <v>732</v>
      </c>
      <c r="T2613" s="64" t="s">
        <v>7733</v>
      </c>
      <c r="U2613" s="64" t="s">
        <v>24</v>
      </c>
      <c r="V2613" s="64" t="s">
        <v>8530</v>
      </c>
    </row>
    <row r="2614" spans="1:22" s="66" customFormat="1" x14ac:dyDescent="0.2">
      <c r="A2614" s="1">
        <v>2607</v>
      </c>
      <c r="B2614" s="67" t="s">
        <v>1371</v>
      </c>
      <c r="C2614" s="64" t="s">
        <v>1372</v>
      </c>
      <c r="D2614" s="64" t="s">
        <v>1373</v>
      </c>
      <c r="E2614" s="64" t="s">
        <v>8531</v>
      </c>
      <c r="F2614" s="64"/>
      <c r="G2614" s="64" t="s">
        <v>169</v>
      </c>
      <c r="H2614" s="65">
        <v>538090</v>
      </c>
      <c r="I2614" s="64">
        <v>10</v>
      </c>
      <c r="J2614" s="65">
        <v>538090</v>
      </c>
      <c r="K2614" s="64">
        <v>10</v>
      </c>
      <c r="L2614" s="65"/>
      <c r="M2614" s="64"/>
      <c r="N2614" s="65"/>
      <c r="O2614" s="64"/>
      <c r="P2614" s="65"/>
      <c r="Q2614" s="64"/>
      <c r="R2614" s="65">
        <v>1614270</v>
      </c>
      <c r="S2614" s="63">
        <v>30</v>
      </c>
      <c r="T2614" s="64" t="s">
        <v>7733</v>
      </c>
      <c r="U2614" s="64" t="s">
        <v>24</v>
      </c>
      <c r="V2614" s="64" t="s">
        <v>8196</v>
      </c>
    </row>
    <row r="2615" spans="1:22" s="66" customFormat="1" x14ac:dyDescent="0.2">
      <c r="A2615" s="1">
        <v>2608</v>
      </c>
      <c r="B2615" s="67" t="s">
        <v>8234</v>
      </c>
      <c r="C2615" s="64" t="s">
        <v>8235</v>
      </c>
      <c r="D2615" s="64" t="s">
        <v>8236</v>
      </c>
      <c r="E2615" s="64" t="s">
        <v>8532</v>
      </c>
      <c r="F2615" s="64"/>
      <c r="G2615" s="64" t="s">
        <v>169</v>
      </c>
      <c r="H2615" s="65">
        <v>542080</v>
      </c>
      <c r="I2615" s="64">
        <v>35</v>
      </c>
      <c r="J2615" s="65">
        <v>542080</v>
      </c>
      <c r="K2615" s="64">
        <v>35</v>
      </c>
      <c r="L2615" s="65"/>
      <c r="M2615" s="64"/>
      <c r="N2615" s="65"/>
      <c r="O2615" s="64"/>
      <c r="P2615" s="65"/>
      <c r="Q2615" s="64"/>
      <c r="R2615" s="65">
        <v>1626240</v>
      </c>
      <c r="S2615" s="63">
        <v>105</v>
      </c>
      <c r="T2615" s="64" t="s">
        <v>7733</v>
      </c>
      <c r="U2615" s="64" t="s">
        <v>24</v>
      </c>
      <c r="V2615" s="64" t="s">
        <v>8533</v>
      </c>
    </row>
    <row r="2616" spans="1:22" s="66" customFormat="1" x14ac:dyDescent="0.2">
      <c r="A2616" s="1">
        <v>2609</v>
      </c>
      <c r="B2616" s="67" t="s">
        <v>1031</v>
      </c>
      <c r="C2616" s="64" t="s">
        <v>1032</v>
      </c>
      <c r="D2616" s="64" t="s">
        <v>1033</v>
      </c>
      <c r="E2616" s="64" t="s">
        <v>8534</v>
      </c>
      <c r="F2616" s="64"/>
      <c r="G2616" s="64" t="s">
        <v>430</v>
      </c>
      <c r="H2616" s="65">
        <v>545615</v>
      </c>
      <c r="I2616" s="64">
        <v>35</v>
      </c>
      <c r="J2616" s="65">
        <v>545615</v>
      </c>
      <c r="K2616" s="64">
        <v>35</v>
      </c>
      <c r="L2616" s="65"/>
      <c r="M2616" s="64"/>
      <c r="N2616" s="65"/>
      <c r="O2616" s="64"/>
      <c r="P2616" s="65"/>
      <c r="Q2616" s="64"/>
      <c r="R2616" s="65">
        <v>1636845</v>
      </c>
      <c r="S2616" s="63">
        <v>105</v>
      </c>
      <c r="T2616" s="64" t="s">
        <v>7733</v>
      </c>
      <c r="U2616" s="64" t="s">
        <v>24</v>
      </c>
      <c r="V2616" s="64" t="s">
        <v>7799</v>
      </c>
    </row>
    <row r="2617" spans="1:22" s="66" customFormat="1" x14ac:dyDescent="0.2">
      <c r="A2617" s="1">
        <v>2610</v>
      </c>
      <c r="B2617" s="67" t="s">
        <v>74</v>
      </c>
      <c r="C2617" s="64" t="s">
        <v>75</v>
      </c>
      <c r="D2617" s="64" t="s">
        <v>76</v>
      </c>
      <c r="E2617" s="64" t="s">
        <v>8535</v>
      </c>
      <c r="F2617" s="64"/>
      <c r="G2617" s="64" t="s">
        <v>169</v>
      </c>
      <c r="H2617" s="65">
        <v>555000</v>
      </c>
      <c r="I2617" s="64">
        <v>15</v>
      </c>
      <c r="J2617" s="65">
        <v>555000</v>
      </c>
      <c r="K2617" s="64">
        <v>15</v>
      </c>
      <c r="L2617" s="65"/>
      <c r="M2617" s="64"/>
      <c r="N2617" s="65"/>
      <c r="O2617" s="64"/>
      <c r="P2617" s="65"/>
      <c r="Q2617" s="64"/>
      <c r="R2617" s="65">
        <v>1665000</v>
      </c>
      <c r="S2617" s="63">
        <v>45</v>
      </c>
      <c r="T2617" s="64" t="s">
        <v>7733</v>
      </c>
      <c r="U2617" s="64" t="s">
        <v>24</v>
      </c>
      <c r="V2617" s="64" t="s">
        <v>7799</v>
      </c>
    </row>
    <row r="2618" spans="1:22" s="66" customFormat="1" x14ac:dyDescent="0.2">
      <c r="A2618" s="1">
        <v>2611</v>
      </c>
      <c r="B2618" s="67" t="s">
        <v>74</v>
      </c>
      <c r="C2618" s="64" t="s">
        <v>75</v>
      </c>
      <c r="D2618" s="64" t="s">
        <v>76</v>
      </c>
      <c r="E2618" s="64" t="s">
        <v>8536</v>
      </c>
      <c r="F2618" s="64"/>
      <c r="G2618" s="64" t="s">
        <v>169</v>
      </c>
      <c r="H2618" s="65">
        <v>558000</v>
      </c>
      <c r="I2618" s="64">
        <v>9</v>
      </c>
      <c r="J2618" s="65">
        <v>558000</v>
      </c>
      <c r="K2618" s="64">
        <v>9</v>
      </c>
      <c r="L2618" s="65"/>
      <c r="M2618" s="64"/>
      <c r="N2618" s="65"/>
      <c r="O2618" s="64"/>
      <c r="P2618" s="65"/>
      <c r="Q2618" s="64"/>
      <c r="R2618" s="65">
        <v>1674000</v>
      </c>
      <c r="S2618" s="63">
        <v>27</v>
      </c>
      <c r="T2618" s="64" t="s">
        <v>7733</v>
      </c>
      <c r="U2618" s="64" t="s">
        <v>24</v>
      </c>
      <c r="V2618" s="64" t="s">
        <v>7799</v>
      </c>
    </row>
    <row r="2619" spans="1:22" s="66" customFormat="1" x14ac:dyDescent="0.2">
      <c r="A2619" s="1">
        <v>2612</v>
      </c>
      <c r="B2619" s="67" t="s">
        <v>8537</v>
      </c>
      <c r="C2619" s="64" t="s">
        <v>8538</v>
      </c>
      <c r="D2619" s="64" t="s">
        <v>8539</v>
      </c>
      <c r="E2619" s="64" t="s">
        <v>8540</v>
      </c>
      <c r="F2619" s="64"/>
      <c r="G2619" s="64" t="s">
        <v>169</v>
      </c>
      <c r="H2619" s="65">
        <v>596700</v>
      </c>
      <c r="I2619" s="64">
        <v>300</v>
      </c>
      <c r="J2619" s="65">
        <v>596700</v>
      </c>
      <c r="K2619" s="64">
        <v>300</v>
      </c>
      <c r="L2619" s="65"/>
      <c r="M2619" s="64"/>
      <c r="N2619" s="65"/>
      <c r="O2619" s="64"/>
      <c r="P2619" s="65"/>
      <c r="Q2619" s="64"/>
      <c r="R2619" s="65">
        <v>1790100</v>
      </c>
      <c r="S2619" s="63">
        <v>900</v>
      </c>
      <c r="T2619" s="64" t="s">
        <v>7733</v>
      </c>
      <c r="U2619" s="64" t="s">
        <v>24</v>
      </c>
      <c r="V2619" s="64" t="s">
        <v>8541</v>
      </c>
    </row>
    <row r="2620" spans="1:22" s="66" customFormat="1" x14ac:dyDescent="0.2">
      <c r="A2620" s="1">
        <v>2613</v>
      </c>
      <c r="B2620" s="67" t="s">
        <v>620</v>
      </c>
      <c r="C2620" s="64" t="s">
        <v>217</v>
      </c>
      <c r="D2620" s="64" t="s">
        <v>621</v>
      </c>
      <c r="E2620" s="64" t="s">
        <v>8542</v>
      </c>
      <c r="F2620" s="64"/>
      <c r="G2620" s="64" t="s">
        <v>169</v>
      </c>
      <c r="H2620" s="65">
        <v>614063.30000000005</v>
      </c>
      <c r="I2620" s="64">
        <v>10</v>
      </c>
      <c r="J2620" s="65">
        <v>614063.30000000005</v>
      </c>
      <c r="K2620" s="64">
        <v>10</v>
      </c>
      <c r="L2620" s="65"/>
      <c r="M2620" s="64"/>
      <c r="N2620" s="65"/>
      <c r="O2620" s="64"/>
      <c r="P2620" s="65"/>
      <c r="Q2620" s="64"/>
      <c r="R2620" s="65">
        <v>1842189.9000000001</v>
      </c>
      <c r="S2620" s="63">
        <v>30</v>
      </c>
      <c r="T2620" s="64" t="s">
        <v>7733</v>
      </c>
      <c r="U2620" s="64" t="s">
        <v>19</v>
      </c>
      <c r="V2620" s="64" t="s">
        <v>1228</v>
      </c>
    </row>
    <row r="2621" spans="1:22" s="66" customFormat="1" x14ac:dyDescent="0.2">
      <c r="A2621" s="1">
        <v>2614</v>
      </c>
      <c r="B2621" s="67" t="s">
        <v>8543</v>
      </c>
      <c r="C2621" s="64" t="s">
        <v>8544</v>
      </c>
      <c r="D2621" s="64" t="s">
        <v>8545</v>
      </c>
      <c r="E2621" s="64" t="s">
        <v>8546</v>
      </c>
      <c r="F2621" s="64"/>
      <c r="G2621" s="64" t="s">
        <v>144</v>
      </c>
      <c r="H2621" s="65">
        <v>616000</v>
      </c>
      <c r="I2621" s="64">
        <v>160</v>
      </c>
      <c r="J2621" s="65">
        <v>616000</v>
      </c>
      <c r="K2621" s="64">
        <v>160</v>
      </c>
      <c r="L2621" s="65"/>
      <c r="M2621" s="64"/>
      <c r="N2621" s="65"/>
      <c r="O2621" s="64"/>
      <c r="P2621" s="65"/>
      <c r="Q2621" s="64"/>
      <c r="R2621" s="65">
        <v>1848000</v>
      </c>
      <c r="S2621" s="63">
        <v>480</v>
      </c>
      <c r="T2621" s="64" t="s">
        <v>7733</v>
      </c>
      <c r="U2621" s="64" t="s">
        <v>24</v>
      </c>
      <c r="V2621" s="64" t="s">
        <v>8029</v>
      </c>
    </row>
    <row r="2622" spans="1:22" s="66" customFormat="1" x14ac:dyDescent="0.2">
      <c r="A2622" s="1">
        <v>2615</v>
      </c>
      <c r="B2622" s="67" t="s">
        <v>71</v>
      </c>
      <c r="C2622" s="64" t="s">
        <v>118</v>
      </c>
      <c r="D2622" s="64" t="s">
        <v>8547</v>
      </c>
      <c r="E2622" s="64" t="s">
        <v>8548</v>
      </c>
      <c r="F2622" s="64"/>
      <c r="G2622" s="64" t="s">
        <v>169</v>
      </c>
      <c r="H2622" s="65">
        <v>616000</v>
      </c>
      <c r="I2622" s="64">
        <v>40</v>
      </c>
      <c r="J2622" s="65">
        <v>616000</v>
      </c>
      <c r="K2622" s="64">
        <v>40</v>
      </c>
      <c r="L2622" s="65"/>
      <c r="M2622" s="64"/>
      <c r="N2622" s="65"/>
      <c r="O2622" s="64"/>
      <c r="P2622" s="65"/>
      <c r="Q2622" s="64"/>
      <c r="R2622" s="65">
        <v>1848000</v>
      </c>
      <c r="S2622" s="63">
        <v>120</v>
      </c>
      <c r="T2622" s="64" t="s">
        <v>7733</v>
      </c>
      <c r="U2622" s="64" t="s">
        <v>24</v>
      </c>
      <c r="V2622" s="64" t="s">
        <v>7862</v>
      </c>
    </row>
    <row r="2623" spans="1:22" s="66" customFormat="1" x14ac:dyDescent="0.2">
      <c r="A2623" s="1">
        <v>2616</v>
      </c>
      <c r="B2623" s="67" t="s">
        <v>8549</v>
      </c>
      <c r="C2623" s="64" t="s">
        <v>8550</v>
      </c>
      <c r="D2623" s="64" t="s">
        <v>8551</v>
      </c>
      <c r="E2623" s="64" t="s">
        <v>8552</v>
      </c>
      <c r="F2623" s="64"/>
      <c r="G2623" s="64" t="s">
        <v>72</v>
      </c>
      <c r="H2623" s="65">
        <v>633000</v>
      </c>
      <c r="I2623" s="64">
        <v>422</v>
      </c>
      <c r="J2623" s="65">
        <v>633000</v>
      </c>
      <c r="K2623" s="64">
        <v>422</v>
      </c>
      <c r="L2623" s="65"/>
      <c r="M2623" s="64"/>
      <c r="N2623" s="65"/>
      <c r="O2623" s="64"/>
      <c r="P2623" s="65"/>
      <c r="Q2623" s="64"/>
      <c r="R2623" s="65">
        <v>1899000</v>
      </c>
      <c r="S2623" s="63">
        <v>1266</v>
      </c>
      <c r="T2623" s="64" t="s">
        <v>7733</v>
      </c>
      <c r="U2623" s="64" t="s">
        <v>24</v>
      </c>
      <c r="V2623" s="64" t="s">
        <v>8553</v>
      </c>
    </row>
    <row r="2624" spans="1:22" s="66" customFormat="1" x14ac:dyDescent="0.2">
      <c r="A2624" s="1">
        <v>2617</v>
      </c>
      <c r="B2624" s="67" t="s">
        <v>34</v>
      </c>
      <c r="C2624" s="64" t="s">
        <v>362</v>
      </c>
      <c r="D2624" s="64" t="s">
        <v>2939</v>
      </c>
      <c r="E2624" s="64" t="s">
        <v>8554</v>
      </c>
      <c r="F2624" s="64"/>
      <c r="G2624" s="64" t="s">
        <v>169</v>
      </c>
      <c r="H2624" s="65">
        <v>648000</v>
      </c>
      <c r="I2624" s="64">
        <v>12</v>
      </c>
      <c r="J2624" s="65">
        <v>648000</v>
      </c>
      <c r="K2624" s="64">
        <v>12</v>
      </c>
      <c r="L2624" s="65"/>
      <c r="M2624" s="64"/>
      <c r="N2624" s="65"/>
      <c r="O2624" s="64"/>
      <c r="P2624" s="65"/>
      <c r="Q2624" s="64"/>
      <c r="R2624" s="65">
        <v>1944000</v>
      </c>
      <c r="S2624" s="63">
        <v>36</v>
      </c>
      <c r="T2624" s="64" t="s">
        <v>7733</v>
      </c>
      <c r="U2624" s="64" t="s">
        <v>24</v>
      </c>
      <c r="V2624" s="64" t="s">
        <v>8097</v>
      </c>
    </row>
    <row r="2625" spans="1:22" s="66" customFormat="1" x14ac:dyDescent="0.2">
      <c r="A2625" s="1">
        <v>2618</v>
      </c>
      <c r="B2625" s="67" t="s">
        <v>8234</v>
      </c>
      <c r="C2625" s="64" t="s">
        <v>8555</v>
      </c>
      <c r="D2625" s="64" t="s">
        <v>8556</v>
      </c>
      <c r="E2625" s="64" t="s">
        <v>8557</v>
      </c>
      <c r="F2625" s="64"/>
      <c r="G2625" s="64" t="s">
        <v>169</v>
      </c>
      <c r="H2625" s="65">
        <v>651880</v>
      </c>
      <c r="I2625" s="64">
        <v>20</v>
      </c>
      <c r="J2625" s="65">
        <v>651880</v>
      </c>
      <c r="K2625" s="64">
        <v>20</v>
      </c>
      <c r="L2625" s="65"/>
      <c r="M2625" s="64"/>
      <c r="N2625" s="65"/>
      <c r="O2625" s="64"/>
      <c r="P2625" s="65"/>
      <c r="Q2625" s="64"/>
      <c r="R2625" s="65">
        <v>1955640</v>
      </c>
      <c r="S2625" s="63">
        <v>60</v>
      </c>
      <c r="T2625" s="64" t="s">
        <v>7733</v>
      </c>
      <c r="U2625" s="64" t="s">
        <v>24</v>
      </c>
      <c r="V2625" s="64" t="s">
        <v>8533</v>
      </c>
    </row>
    <row r="2626" spans="1:22" s="66" customFormat="1" x14ac:dyDescent="0.2">
      <c r="A2626" s="1">
        <v>2619</v>
      </c>
      <c r="B2626" s="67" t="s">
        <v>1283</v>
      </c>
      <c r="C2626" s="64" t="s">
        <v>8558</v>
      </c>
      <c r="D2626" s="64" t="s">
        <v>8559</v>
      </c>
      <c r="E2626" s="64" t="s">
        <v>8560</v>
      </c>
      <c r="F2626" s="64"/>
      <c r="G2626" s="64" t="s">
        <v>169</v>
      </c>
      <c r="H2626" s="65">
        <v>664110.65</v>
      </c>
      <c r="I2626" s="64">
        <v>5</v>
      </c>
      <c r="J2626" s="65">
        <v>664110.65</v>
      </c>
      <c r="K2626" s="64">
        <v>5</v>
      </c>
      <c r="L2626" s="65"/>
      <c r="M2626" s="64"/>
      <c r="N2626" s="65"/>
      <c r="O2626" s="64"/>
      <c r="P2626" s="65"/>
      <c r="Q2626" s="64"/>
      <c r="R2626" s="65">
        <v>1992331.9500000002</v>
      </c>
      <c r="S2626" s="63">
        <v>15</v>
      </c>
      <c r="T2626" s="64" t="s">
        <v>7733</v>
      </c>
      <c r="U2626" s="64" t="s">
        <v>24</v>
      </c>
      <c r="V2626" s="64" t="s">
        <v>7780</v>
      </c>
    </row>
    <row r="2627" spans="1:22" s="66" customFormat="1" x14ac:dyDescent="0.2">
      <c r="A2627" s="1">
        <v>2620</v>
      </c>
      <c r="B2627" s="67" t="s">
        <v>34</v>
      </c>
      <c r="C2627" s="64" t="s">
        <v>39</v>
      </c>
      <c r="D2627" s="64" t="s">
        <v>40</v>
      </c>
      <c r="E2627" s="64" t="s">
        <v>8561</v>
      </c>
      <c r="F2627" s="64"/>
      <c r="G2627" s="64" t="s">
        <v>169</v>
      </c>
      <c r="H2627" s="65">
        <v>686700</v>
      </c>
      <c r="I2627" s="64">
        <v>14</v>
      </c>
      <c r="J2627" s="65">
        <v>686700</v>
      </c>
      <c r="K2627" s="64">
        <v>14</v>
      </c>
      <c r="L2627" s="65"/>
      <c r="M2627" s="64"/>
      <c r="N2627" s="65"/>
      <c r="O2627" s="64"/>
      <c r="P2627" s="65"/>
      <c r="Q2627" s="64"/>
      <c r="R2627" s="65">
        <v>2060100</v>
      </c>
      <c r="S2627" s="63">
        <v>42</v>
      </c>
      <c r="T2627" s="64" t="s">
        <v>7733</v>
      </c>
      <c r="U2627" s="64" t="s">
        <v>24</v>
      </c>
      <c r="V2627" s="64" t="s">
        <v>8097</v>
      </c>
    </row>
    <row r="2628" spans="1:22" s="66" customFormat="1" x14ac:dyDescent="0.2">
      <c r="A2628" s="1">
        <v>2621</v>
      </c>
      <c r="B2628" s="67" t="s">
        <v>71</v>
      </c>
      <c r="C2628" s="64" t="s">
        <v>234</v>
      </c>
      <c r="D2628" s="64" t="s">
        <v>1387</v>
      </c>
      <c r="E2628" s="64" t="s">
        <v>8562</v>
      </c>
      <c r="F2628" s="64"/>
      <c r="G2628" s="64" t="s">
        <v>169</v>
      </c>
      <c r="H2628" s="65">
        <v>690982</v>
      </c>
      <c r="I2628" s="64">
        <v>50</v>
      </c>
      <c r="J2628" s="65">
        <v>690982</v>
      </c>
      <c r="K2628" s="64">
        <v>50</v>
      </c>
      <c r="L2628" s="65"/>
      <c r="M2628" s="64"/>
      <c r="N2628" s="65"/>
      <c r="O2628" s="64"/>
      <c r="P2628" s="65"/>
      <c r="Q2628" s="64"/>
      <c r="R2628" s="65">
        <v>2072946</v>
      </c>
      <c r="S2628" s="63">
        <v>150</v>
      </c>
      <c r="T2628" s="64" t="s">
        <v>7733</v>
      </c>
      <c r="U2628" s="64" t="s">
        <v>24</v>
      </c>
      <c r="V2628" s="64" t="s">
        <v>7862</v>
      </c>
    </row>
    <row r="2629" spans="1:22" s="66" customFormat="1" x14ac:dyDescent="0.2">
      <c r="A2629" s="1">
        <v>2622</v>
      </c>
      <c r="B2629" s="67" t="s">
        <v>449</v>
      </c>
      <c r="C2629" s="64" t="s">
        <v>232</v>
      </c>
      <c r="D2629" s="64" t="s">
        <v>828</v>
      </c>
      <c r="E2629" s="64" t="s">
        <v>8563</v>
      </c>
      <c r="F2629" s="64"/>
      <c r="G2629" s="64" t="s">
        <v>169</v>
      </c>
      <c r="H2629" s="65">
        <v>697898.08</v>
      </c>
      <c r="I2629" s="64">
        <v>16</v>
      </c>
      <c r="J2629" s="65">
        <v>697898.08</v>
      </c>
      <c r="K2629" s="64">
        <v>16</v>
      </c>
      <c r="L2629" s="65"/>
      <c r="M2629" s="64"/>
      <c r="N2629" s="65"/>
      <c r="O2629" s="64"/>
      <c r="P2629" s="65"/>
      <c r="Q2629" s="64"/>
      <c r="R2629" s="65">
        <v>2093694.2399999998</v>
      </c>
      <c r="S2629" s="63">
        <v>48</v>
      </c>
      <c r="T2629" s="64" t="s">
        <v>7733</v>
      </c>
      <c r="U2629" s="64" t="s">
        <v>24</v>
      </c>
      <c r="V2629" s="64" t="s">
        <v>7818</v>
      </c>
    </row>
    <row r="2630" spans="1:22" s="66" customFormat="1" x14ac:dyDescent="0.2">
      <c r="A2630" s="1">
        <v>2623</v>
      </c>
      <c r="B2630" s="67" t="s">
        <v>2941</v>
      </c>
      <c r="C2630" s="64" t="s">
        <v>8564</v>
      </c>
      <c r="D2630" s="64" t="s">
        <v>2945</v>
      </c>
      <c r="E2630" s="64" t="s">
        <v>8565</v>
      </c>
      <c r="F2630" s="64"/>
      <c r="G2630" s="64" t="s">
        <v>169</v>
      </c>
      <c r="H2630" s="65">
        <v>707850</v>
      </c>
      <c r="I2630" s="64">
        <v>10</v>
      </c>
      <c r="J2630" s="65">
        <v>707850</v>
      </c>
      <c r="K2630" s="64">
        <v>10</v>
      </c>
      <c r="L2630" s="65"/>
      <c r="M2630" s="64"/>
      <c r="N2630" s="65"/>
      <c r="O2630" s="64"/>
      <c r="P2630" s="65"/>
      <c r="Q2630" s="64"/>
      <c r="R2630" s="65">
        <v>2123550</v>
      </c>
      <c r="S2630" s="63">
        <v>30</v>
      </c>
      <c r="T2630" s="64" t="s">
        <v>7733</v>
      </c>
      <c r="U2630" s="64" t="s">
        <v>24</v>
      </c>
      <c r="V2630" s="64" t="s">
        <v>8452</v>
      </c>
    </row>
    <row r="2631" spans="1:22" s="66" customFormat="1" x14ac:dyDescent="0.2">
      <c r="A2631" s="1">
        <v>2624</v>
      </c>
      <c r="B2631" s="67" t="s">
        <v>34</v>
      </c>
      <c r="C2631" s="64" t="s">
        <v>1696</v>
      </c>
      <c r="D2631" s="64" t="s">
        <v>1697</v>
      </c>
      <c r="E2631" s="64" t="s">
        <v>8566</v>
      </c>
      <c r="F2631" s="64"/>
      <c r="G2631" s="64" t="s">
        <v>169</v>
      </c>
      <c r="H2631" s="65">
        <v>718591.5</v>
      </c>
      <c r="I2631" s="64">
        <v>6</v>
      </c>
      <c r="J2631" s="65">
        <v>718591.5</v>
      </c>
      <c r="K2631" s="64">
        <v>6</v>
      </c>
      <c r="L2631" s="65"/>
      <c r="M2631" s="64"/>
      <c r="N2631" s="65"/>
      <c r="O2631" s="64"/>
      <c r="P2631" s="65"/>
      <c r="Q2631" s="64"/>
      <c r="R2631" s="65">
        <v>2155774.5</v>
      </c>
      <c r="S2631" s="63">
        <v>18</v>
      </c>
      <c r="T2631" s="64" t="s">
        <v>7733</v>
      </c>
      <c r="U2631" s="64" t="s">
        <v>24</v>
      </c>
      <c r="V2631" s="64" t="s">
        <v>8097</v>
      </c>
    </row>
    <row r="2632" spans="1:22" s="66" customFormat="1" x14ac:dyDescent="0.2">
      <c r="A2632" s="1">
        <v>2625</v>
      </c>
      <c r="B2632" s="67" t="s">
        <v>1097</v>
      </c>
      <c r="C2632" s="64" t="s">
        <v>8567</v>
      </c>
      <c r="D2632" s="64" t="s">
        <v>8568</v>
      </c>
      <c r="E2632" s="64" t="s">
        <v>8569</v>
      </c>
      <c r="F2632" s="64"/>
      <c r="G2632" s="64" t="s">
        <v>144</v>
      </c>
      <c r="H2632" s="65">
        <v>720590</v>
      </c>
      <c r="I2632" s="64">
        <v>260</v>
      </c>
      <c r="J2632" s="65">
        <v>720590</v>
      </c>
      <c r="K2632" s="64">
        <v>260</v>
      </c>
      <c r="L2632" s="65"/>
      <c r="M2632" s="64"/>
      <c r="N2632" s="65"/>
      <c r="O2632" s="64"/>
      <c r="P2632" s="65"/>
      <c r="Q2632" s="64"/>
      <c r="R2632" s="65">
        <v>2161770</v>
      </c>
      <c r="S2632" s="63">
        <v>780</v>
      </c>
      <c r="T2632" s="64" t="s">
        <v>7733</v>
      </c>
      <c r="U2632" s="64" t="s">
        <v>24</v>
      </c>
      <c r="V2632" s="64" t="s">
        <v>8570</v>
      </c>
    </row>
    <row r="2633" spans="1:22" s="66" customFormat="1" x14ac:dyDescent="0.2">
      <c r="A2633" s="1">
        <v>2626</v>
      </c>
      <c r="B2633" s="67" t="s">
        <v>402</v>
      </c>
      <c r="C2633" s="64" t="s">
        <v>250</v>
      </c>
      <c r="D2633" s="64" t="s">
        <v>1544</v>
      </c>
      <c r="E2633" s="64" t="s">
        <v>8571</v>
      </c>
      <c r="F2633" s="64"/>
      <c r="G2633" s="64" t="s">
        <v>169</v>
      </c>
      <c r="H2633" s="65">
        <v>736320</v>
      </c>
      <c r="I2633" s="64">
        <v>480</v>
      </c>
      <c r="J2633" s="65">
        <v>736320</v>
      </c>
      <c r="K2633" s="64">
        <v>480</v>
      </c>
      <c r="L2633" s="65"/>
      <c r="M2633" s="64"/>
      <c r="N2633" s="65"/>
      <c r="O2633" s="64"/>
      <c r="P2633" s="65"/>
      <c r="Q2633" s="64"/>
      <c r="R2633" s="65">
        <v>2208960</v>
      </c>
      <c r="S2633" s="63">
        <v>1440</v>
      </c>
      <c r="T2633" s="64" t="s">
        <v>7733</v>
      </c>
      <c r="U2633" s="64" t="s">
        <v>24</v>
      </c>
      <c r="V2633" s="64" t="s">
        <v>7809</v>
      </c>
    </row>
    <row r="2634" spans="1:22" s="66" customFormat="1" x14ac:dyDescent="0.2">
      <c r="A2634" s="1">
        <v>2627</v>
      </c>
      <c r="B2634" s="67" t="s">
        <v>8572</v>
      </c>
      <c r="C2634" s="64" t="s">
        <v>8573</v>
      </c>
      <c r="D2634" s="64" t="s">
        <v>8574</v>
      </c>
      <c r="E2634" s="64" t="s">
        <v>8575</v>
      </c>
      <c r="F2634" s="64"/>
      <c r="G2634" s="64" t="s">
        <v>17</v>
      </c>
      <c r="H2634" s="65">
        <v>752560</v>
      </c>
      <c r="I2634" s="64">
        <v>80</v>
      </c>
      <c r="J2634" s="65">
        <v>752560</v>
      </c>
      <c r="K2634" s="64">
        <v>80</v>
      </c>
      <c r="L2634" s="65"/>
      <c r="M2634" s="64"/>
      <c r="N2634" s="65"/>
      <c r="O2634" s="64"/>
      <c r="P2634" s="65"/>
      <c r="Q2634" s="64"/>
      <c r="R2634" s="65">
        <v>2257680</v>
      </c>
      <c r="S2634" s="63">
        <v>240</v>
      </c>
      <c r="T2634" s="64" t="s">
        <v>7733</v>
      </c>
      <c r="U2634" s="64" t="s">
        <v>24</v>
      </c>
      <c r="V2634" s="64" t="s">
        <v>8576</v>
      </c>
    </row>
    <row r="2635" spans="1:22" s="66" customFormat="1" x14ac:dyDescent="0.2">
      <c r="A2635" s="1">
        <v>2628</v>
      </c>
      <c r="B2635" s="67" t="s">
        <v>8572</v>
      </c>
      <c r="C2635" s="64" t="s">
        <v>8573</v>
      </c>
      <c r="D2635" s="64" t="s">
        <v>8574</v>
      </c>
      <c r="E2635" s="64" t="s">
        <v>8577</v>
      </c>
      <c r="F2635" s="64"/>
      <c r="G2635" s="64" t="s">
        <v>17</v>
      </c>
      <c r="H2635" s="65">
        <v>752560</v>
      </c>
      <c r="I2635" s="64">
        <v>80</v>
      </c>
      <c r="J2635" s="65">
        <v>752560</v>
      </c>
      <c r="K2635" s="64">
        <v>80</v>
      </c>
      <c r="L2635" s="65"/>
      <c r="M2635" s="64"/>
      <c r="N2635" s="65"/>
      <c r="O2635" s="64"/>
      <c r="P2635" s="65"/>
      <c r="Q2635" s="64"/>
      <c r="R2635" s="65">
        <v>2257680</v>
      </c>
      <c r="S2635" s="63">
        <v>240</v>
      </c>
      <c r="T2635" s="64" t="s">
        <v>7733</v>
      </c>
      <c r="U2635" s="64" t="s">
        <v>24</v>
      </c>
      <c r="V2635" s="64" t="s">
        <v>8576</v>
      </c>
    </row>
    <row r="2636" spans="1:22" s="66" customFormat="1" x14ac:dyDescent="0.2">
      <c r="A2636" s="1">
        <v>2629</v>
      </c>
      <c r="B2636" s="67" t="s">
        <v>8578</v>
      </c>
      <c r="C2636" s="64" t="s">
        <v>8579</v>
      </c>
      <c r="D2636" s="64" t="s">
        <v>8580</v>
      </c>
      <c r="E2636" s="64" t="s">
        <v>8581</v>
      </c>
      <c r="F2636" s="64"/>
      <c r="G2636" s="64" t="s">
        <v>169</v>
      </c>
      <c r="H2636" s="65">
        <v>766672.2</v>
      </c>
      <c r="I2636" s="64">
        <v>180</v>
      </c>
      <c r="J2636" s="65">
        <v>766672.2</v>
      </c>
      <c r="K2636" s="64">
        <v>180</v>
      </c>
      <c r="L2636" s="65"/>
      <c r="M2636" s="64"/>
      <c r="N2636" s="65"/>
      <c r="O2636" s="64"/>
      <c r="P2636" s="65"/>
      <c r="Q2636" s="64"/>
      <c r="R2636" s="65">
        <v>2300016.5999999996</v>
      </c>
      <c r="S2636" s="63">
        <v>540</v>
      </c>
      <c r="T2636" s="64" t="s">
        <v>7733</v>
      </c>
      <c r="U2636" s="64" t="s">
        <v>24</v>
      </c>
      <c r="V2636" s="64" t="s">
        <v>8582</v>
      </c>
    </row>
    <row r="2637" spans="1:22" s="66" customFormat="1" x14ac:dyDescent="0.2">
      <c r="A2637" s="1">
        <v>2630</v>
      </c>
      <c r="B2637" s="67" t="s">
        <v>34</v>
      </c>
      <c r="C2637" s="64" t="s">
        <v>8583</v>
      </c>
      <c r="D2637" s="64" t="s">
        <v>8584</v>
      </c>
      <c r="E2637" s="64" t="s">
        <v>8585</v>
      </c>
      <c r="F2637" s="64"/>
      <c r="G2637" s="64" t="s">
        <v>169</v>
      </c>
      <c r="H2637" s="65">
        <v>788400</v>
      </c>
      <c r="I2637" s="64">
        <v>12</v>
      </c>
      <c r="J2637" s="65">
        <v>788400</v>
      </c>
      <c r="K2637" s="64">
        <v>12</v>
      </c>
      <c r="L2637" s="65"/>
      <c r="M2637" s="64"/>
      <c r="N2637" s="65"/>
      <c r="O2637" s="64"/>
      <c r="P2637" s="65"/>
      <c r="Q2637" s="64"/>
      <c r="R2637" s="65">
        <v>2365200</v>
      </c>
      <c r="S2637" s="63">
        <v>36</v>
      </c>
      <c r="T2637" s="64" t="s">
        <v>7733</v>
      </c>
      <c r="U2637" s="64" t="s">
        <v>24</v>
      </c>
      <c r="V2637" s="64" t="s">
        <v>8097</v>
      </c>
    </row>
    <row r="2638" spans="1:22" s="66" customFormat="1" x14ac:dyDescent="0.2">
      <c r="A2638" s="1">
        <v>2631</v>
      </c>
      <c r="B2638" s="67" t="s">
        <v>2160</v>
      </c>
      <c r="C2638" s="64" t="s">
        <v>8586</v>
      </c>
      <c r="D2638" s="64" t="s">
        <v>8587</v>
      </c>
      <c r="E2638" s="64" t="s">
        <v>8588</v>
      </c>
      <c r="F2638" s="64"/>
      <c r="G2638" s="64" t="s">
        <v>144</v>
      </c>
      <c r="H2638" s="65">
        <v>800000</v>
      </c>
      <c r="I2638" s="64">
        <v>1000</v>
      </c>
      <c r="J2638" s="65">
        <v>800000</v>
      </c>
      <c r="K2638" s="64">
        <v>1000</v>
      </c>
      <c r="L2638" s="65"/>
      <c r="M2638" s="64"/>
      <c r="N2638" s="65"/>
      <c r="O2638" s="64"/>
      <c r="P2638" s="65"/>
      <c r="Q2638" s="64"/>
      <c r="R2638" s="65">
        <v>2400000</v>
      </c>
      <c r="S2638" s="63">
        <v>3000</v>
      </c>
      <c r="T2638" s="64" t="s">
        <v>7733</v>
      </c>
      <c r="U2638" s="64" t="s">
        <v>24</v>
      </c>
      <c r="V2638" s="64" t="s">
        <v>8348</v>
      </c>
    </row>
    <row r="2639" spans="1:22" s="66" customFormat="1" x14ac:dyDescent="0.2">
      <c r="A2639" s="1">
        <v>2632</v>
      </c>
      <c r="B2639" s="67" t="s">
        <v>34</v>
      </c>
      <c r="C2639" s="64" t="s">
        <v>7612</v>
      </c>
      <c r="D2639" s="64" t="s">
        <v>7613</v>
      </c>
      <c r="E2639" s="64" t="s">
        <v>8589</v>
      </c>
      <c r="F2639" s="64"/>
      <c r="G2639" s="64" t="s">
        <v>169</v>
      </c>
      <c r="H2639" s="65">
        <v>800550</v>
      </c>
      <c r="I2639" s="64">
        <v>4</v>
      </c>
      <c r="J2639" s="65">
        <v>800550</v>
      </c>
      <c r="K2639" s="64">
        <v>4</v>
      </c>
      <c r="L2639" s="65"/>
      <c r="M2639" s="64"/>
      <c r="N2639" s="65"/>
      <c r="O2639" s="64"/>
      <c r="P2639" s="65"/>
      <c r="Q2639" s="64"/>
      <c r="R2639" s="65">
        <v>2401650</v>
      </c>
      <c r="S2639" s="63">
        <v>12</v>
      </c>
      <c r="T2639" s="64" t="s">
        <v>7733</v>
      </c>
      <c r="U2639" s="64" t="s">
        <v>24</v>
      </c>
      <c r="V2639" s="64" t="s">
        <v>8097</v>
      </c>
    </row>
    <row r="2640" spans="1:22" s="66" customFormat="1" x14ac:dyDescent="0.2">
      <c r="A2640" s="1">
        <v>2633</v>
      </c>
      <c r="B2640" s="67" t="s">
        <v>34</v>
      </c>
      <c r="C2640" s="64" t="s">
        <v>39</v>
      </c>
      <c r="D2640" s="64" t="s">
        <v>40</v>
      </c>
      <c r="E2640" s="64" t="s">
        <v>8590</v>
      </c>
      <c r="F2640" s="64"/>
      <c r="G2640" s="64" t="s">
        <v>169</v>
      </c>
      <c r="H2640" s="65">
        <v>817875</v>
      </c>
      <c r="I2640" s="64">
        <v>10</v>
      </c>
      <c r="J2640" s="65">
        <v>817875</v>
      </c>
      <c r="K2640" s="64">
        <v>10</v>
      </c>
      <c r="L2640" s="65"/>
      <c r="M2640" s="64"/>
      <c r="N2640" s="65"/>
      <c r="O2640" s="64"/>
      <c r="P2640" s="65"/>
      <c r="Q2640" s="64"/>
      <c r="R2640" s="65">
        <v>2453625</v>
      </c>
      <c r="S2640" s="63">
        <v>30</v>
      </c>
      <c r="T2640" s="64" t="s">
        <v>7733</v>
      </c>
      <c r="U2640" s="64" t="s">
        <v>24</v>
      </c>
      <c r="V2640" s="64" t="s">
        <v>8097</v>
      </c>
    </row>
    <row r="2641" spans="1:22" s="66" customFormat="1" x14ac:dyDescent="0.2">
      <c r="A2641" s="1">
        <v>2634</v>
      </c>
      <c r="B2641" s="67" t="s">
        <v>8591</v>
      </c>
      <c r="C2641" s="64" t="s">
        <v>8592</v>
      </c>
      <c r="D2641" s="64" t="s">
        <v>8593</v>
      </c>
      <c r="E2641" s="64" t="s">
        <v>8594</v>
      </c>
      <c r="F2641" s="64"/>
      <c r="G2641" s="64" t="s">
        <v>72</v>
      </c>
      <c r="H2641" s="65">
        <v>820000</v>
      </c>
      <c r="I2641" s="64">
        <v>82</v>
      </c>
      <c r="J2641" s="65">
        <v>820000</v>
      </c>
      <c r="K2641" s="64">
        <v>82</v>
      </c>
      <c r="L2641" s="65"/>
      <c r="M2641" s="64"/>
      <c r="N2641" s="65"/>
      <c r="O2641" s="64"/>
      <c r="P2641" s="65"/>
      <c r="Q2641" s="64"/>
      <c r="R2641" s="65">
        <v>2460000</v>
      </c>
      <c r="S2641" s="63">
        <v>246</v>
      </c>
      <c r="T2641" s="64" t="s">
        <v>7733</v>
      </c>
      <c r="U2641" s="64" t="s">
        <v>24</v>
      </c>
      <c r="V2641" s="64" t="s">
        <v>8595</v>
      </c>
    </row>
    <row r="2642" spans="1:22" s="66" customFormat="1" x14ac:dyDescent="0.2">
      <c r="A2642" s="1">
        <v>2635</v>
      </c>
      <c r="B2642" s="67" t="s">
        <v>8596</v>
      </c>
      <c r="C2642" s="64" t="s">
        <v>8597</v>
      </c>
      <c r="D2642" s="64" t="s">
        <v>8598</v>
      </c>
      <c r="E2642" s="64" t="s">
        <v>8599</v>
      </c>
      <c r="F2642" s="64"/>
      <c r="G2642" s="64" t="s">
        <v>169</v>
      </c>
      <c r="H2642" s="65">
        <v>824964</v>
      </c>
      <c r="I2642" s="64">
        <v>80</v>
      </c>
      <c r="J2642" s="65">
        <v>824964</v>
      </c>
      <c r="K2642" s="64">
        <v>80</v>
      </c>
      <c r="L2642" s="65"/>
      <c r="M2642" s="64"/>
      <c r="N2642" s="65"/>
      <c r="O2642" s="64"/>
      <c r="P2642" s="65"/>
      <c r="Q2642" s="64"/>
      <c r="R2642" s="65">
        <v>2474892</v>
      </c>
      <c r="S2642" s="63">
        <v>240</v>
      </c>
      <c r="T2642" s="64" t="s">
        <v>7733</v>
      </c>
      <c r="U2642" s="64" t="s">
        <v>24</v>
      </c>
      <c r="V2642" s="64" t="s">
        <v>8600</v>
      </c>
    </row>
    <row r="2643" spans="1:22" s="66" customFormat="1" x14ac:dyDescent="0.2">
      <c r="A2643" s="1">
        <v>2636</v>
      </c>
      <c r="B2643" s="67" t="s">
        <v>34</v>
      </c>
      <c r="C2643" s="64" t="s">
        <v>2935</v>
      </c>
      <c r="D2643" s="64" t="s">
        <v>2936</v>
      </c>
      <c r="E2643" s="64" t="s">
        <v>8601</v>
      </c>
      <c r="F2643" s="64"/>
      <c r="G2643" s="64" t="s">
        <v>169</v>
      </c>
      <c r="H2643" s="65">
        <v>882000</v>
      </c>
      <c r="I2643" s="64">
        <v>20</v>
      </c>
      <c r="J2643" s="65">
        <v>882000</v>
      </c>
      <c r="K2643" s="64">
        <v>20</v>
      </c>
      <c r="L2643" s="65"/>
      <c r="M2643" s="64"/>
      <c r="N2643" s="65"/>
      <c r="O2643" s="64"/>
      <c r="P2643" s="65"/>
      <c r="Q2643" s="64"/>
      <c r="R2643" s="65">
        <v>2646000</v>
      </c>
      <c r="S2643" s="63">
        <v>60</v>
      </c>
      <c r="T2643" s="64" t="s">
        <v>7733</v>
      </c>
      <c r="U2643" s="64" t="s">
        <v>24</v>
      </c>
      <c r="V2643" s="64" t="s">
        <v>8097</v>
      </c>
    </row>
    <row r="2644" spans="1:22" s="66" customFormat="1" x14ac:dyDescent="0.2">
      <c r="A2644" s="1">
        <v>2637</v>
      </c>
      <c r="B2644" s="67" t="s">
        <v>34</v>
      </c>
      <c r="C2644" s="64" t="s">
        <v>2935</v>
      </c>
      <c r="D2644" s="64" t="s">
        <v>2936</v>
      </c>
      <c r="E2644" s="64" t="s">
        <v>8602</v>
      </c>
      <c r="F2644" s="64"/>
      <c r="G2644" s="64" t="s">
        <v>169</v>
      </c>
      <c r="H2644" s="65">
        <v>882000</v>
      </c>
      <c r="I2644" s="64">
        <v>20</v>
      </c>
      <c r="J2644" s="65">
        <v>882000</v>
      </c>
      <c r="K2644" s="64">
        <v>20</v>
      </c>
      <c r="L2644" s="65"/>
      <c r="M2644" s="64"/>
      <c r="N2644" s="65"/>
      <c r="O2644" s="64"/>
      <c r="P2644" s="65"/>
      <c r="Q2644" s="64"/>
      <c r="R2644" s="65">
        <v>2646000</v>
      </c>
      <c r="S2644" s="63">
        <v>60</v>
      </c>
      <c r="T2644" s="64" t="s">
        <v>7733</v>
      </c>
      <c r="U2644" s="64" t="s">
        <v>24</v>
      </c>
      <c r="V2644" s="64" t="s">
        <v>8097</v>
      </c>
    </row>
    <row r="2645" spans="1:22" s="66" customFormat="1" x14ac:dyDescent="0.2">
      <c r="A2645" s="1">
        <v>2638</v>
      </c>
      <c r="B2645" s="67" t="s">
        <v>8603</v>
      </c>
      <c r="C2645" s="64" t="s">
        <v>8604</v>
      </c>
      <c r="D2645" s="64" t="s">
        <v>8605</v>
      </c>
      <c r="E2645" s="64" t="s">
        <v>8606</v>
      </c>
      <c r="F2645" s="64"/>
      <c r="G2645" s="64" t="s">
        <v>17</v>
      </c>
      <c r="H2645" s="65">
        <v>905940</v>
      </c>
      <c r="I2645" s="64">
        <v>60</v>
      </c>
      <c r="J2645" s="65">
        <v>905940</v>
      </c>
      <c r="K2645" s="64">
        <v>60</v>
      </c>
      <c r="L2645" s="65"/>
      <c r="M2645" s="64"/>
      <c r="N2645" s="65"/>
      <c r="O2645" s="64"/>
      <c r="P2645" s="65"/>
      <c r="Q2645" s="64"/>
      <c r="R2645" s="65">
        <v>2717820</v>
      </c>
      <c r="S2645" s="63">
        <v>180</v>
      </c>
      <c r="T2645" s="64" t="s">
        <v>7733</v>
      </c>
      <c r="U2645" s="64" t="s">
        <v>24</v>
      </c>
      <c r="V2645" s="64" t="s">
        <v>8607</v>
      </c>
    </row>
    <row r="2646" spans="1:22" s="66" customFormat="1" x14ac:dyDescent="0.2">
      <c r="A2646" s="1">
        <v>2639</v>
      </c>
      <c r="B2646" s="67" t="s">
        <v>2160</v>
      </c>
      <c r="C2646" s="64" t="s">
        <v>2161</v>
      </c>
      <c r="D2646" s="64" t="s">
        <v>2162</v>
      </c>
      <c r="E2646" s="64" t="s">
        <v>8608</v>
      </c>
      <c r="F2646" s="64"/>
      <c r="G2646" s="64" t="s">
        <v>144</v>
      </c>
      <c r="H2646" s="65">
        <v>912000</v>
      </c>
      <c r="I2646" s="64">
        <v>1140</v>
      </c>
      <c r="J2646" s="65">
        <v>912000</v>
      </c>
      <c r="K2646" s="64">
        <v>1140</v>
      </c>
      <c r="L2646" s="65"/>
      <c r="M2646" s="64"/>
      <c r="N2646" s="65"/>
      <c r="O2646" s="64"/>
      <c r="P2646" s="65"/>
      <c r="Q2646" s="64"/>
      <c r="R2646" s="65">
        <v>2736000</v>
      </c>
      <c r="S2646" s="63">
        <v>3420</v>
      </c>
      <c r="T2646" s="64" t="s">
        <v>7733</v>
      </c>
      <c r="U2646" s="64" t="s">
        <v>24</v>
      </c>
      <c r="V2646" s="64" t="s">
        <v>8348</v>
      </c>
    </row>
    <row r="2647" spans="1:22" s="66" customFormat="1" x14ac:dyDescent="0.2">
      <c r="A2647" s="1">
        <v>2640</v>
      </c>
      <c r="B2647" s="67" t="s">
        <v>1223</v>
      </c>
      <c r="C2647" s="64" t="s">
        <v>8242</v>
      </c>
      <c r="D2647" s="64" t="s">
        <v>8243</v>
      </c>
      <c r="E2647" s="64" t="s">
        <v>8609</v>
      </c>
      <c r="F2647" s="64"/>
      <c r="G2647" s="64" t="s">
        <v>169</v>
      </c>
      <c r="H2647" s="65">
        <v>932617</v>
      </c>
      <c r="I2647" s="64">
        <v>7</v>
      </c>
      <c r="J2647" s="65">
        <v>932617</v>
      </c>
      <c r="K2647" s="64">
        <v>7</v>
      </c>
      <c r="L2647" s="65"/>
      <c r="M2647" s="64"/>
      <c r="N2647" s="65"/>
      <c r="O2647" s="64"/>
      <c r="P2647" s="65"/>
      <c r="Q2647" s="64"/>
      <c r="R2647" s="65">
        <v>2797851</v>
      </c>
      <c r="S2647" s="63">
        <v>21</v>
      </c>
      <c r="T2647" s="64" t="s">
        <v>7733</v>
      </c>
      <c r="U2647" s="64" t="s">
        <v>24</v>
      </c>
      <c r="V2647" s="64" t="s">
        <v>7799</v>
      </c>
    </row>
    <row r="2648" spans="1:22" s="66" customFormat="1" x14ac:dyDescent="0.2">
      <c r="A2648" s="1">
        <v>2641</v>
      </c>
      <c r="B2648" s="67" t="s">
        <v>1486</v>
      </c>
      <c r="C2648" s="64" t="s">
        <v>8610</v>
      </c>
      <c r="D2648" s="64" t="s">
        <v>8611</v>
      </c>
      <c r="E2648" s="64" t="s">
        <v>8612</v>
      </c>
      <c r="F2648" s="64"/>
      <c r="G2648" s="64" t="s">
        <v>117</v>
      </c>
      <c r="H2648" s="65">
        <v>933036</v>
      </c>
      <c r="I2648" s="64">
        <v>1</v>
      </c>
      <c r="J2648" s="65">
        <v>933036</v>
      </c>
      <c r="K2648" s="64">
        <v>1</v>
      </c>
      <c r="L2648" s="65"/>
      <c r="M2648" s="64"/>
      <c r="N2648" s="65"/>
      <c r="O2648" s="64"/>
      <c r="P2648" s="65"/>
      <c r="Q2648" s="64"/>
      <c r="R2648" s="65">
        <v>2799108</v>
      </c>
      <c r="S2648" s="63">
        <v>3</v>
      </c>
      <c r="T2648" s="64" t="s">
        <v>7733</v>
      </c>
      <c r="U2648" s="64" t="s">
        <v>24</v>
      </c>
      <c r="V2648" s="64" t="s">
        <v>8613</v>
      </c>
    </row>
    <row r="2649" spans="1:22" s="66" customFormat="1" x14ac:dyDescent="0.2">
      <c r="A2649" s="1">
        <v>2642</v>
      </c>
      <c r="B2649" s="67" t="s">
        <v>7076</v>
      </c>
      <c r="C2649" s="64" t="s">
        <v>8614</v>
      </c>
      <c r="D2649" s="64" t="s">
        <v>8615</v>
      </c>
      <c r="E2649" s="64" t="s">
        <v>8616</v>
      </c>
      <c r="F2649" s="64"/>
      <c r="G2649" s="64" t="s">
        <v>17</v>
      </c>
      <c r="H2649" s="65">
        <v>940700</v>
      </c>
      <c r="I2649" s="64">
        <v>100</v>
      </c>
      <c r="J2649" s="65">
        <v>940700</v>
      </c>
      <c r="K2649" s="64">
        <v>100</v>
      </c>
      <c r="L2649" s="65"/>
      <c r="M2649" s="64"/>
      <c r="N2649" s="65"/>
      <c r="O2649" s="64"/>
      <c r="P2649" s="65"/>
      <c r="Q2649" s="64"/>
      <c r="R2649" s="65">
        <v>2822100</v>
      </c>
      <c r="S2649" s="63">
        <v>300</v>
      </c>
      <c r="T2649" s="64" t="s">
        <v>7733</v>
      </c>
      <c r="U2649" s="64" t="s">
        <v>24</v>
      </c>
      <c r="V2649" s="64" t="s">
        <v>8576</v>
      </c>
    </row>
    <row r="2650" spans="1:22" s="66" customFormat="1" x14ac:dyDescent="0.2">
      <c r="A2650" s="1">
        <v>2643</v>
      </c>
      <c r="B2650" s="67" t="s">
        <v>7076</v>
      </c>
      <c r="C2650" s="64" t="s">
        <v>8614</v>
      </c>
      <c r="D2650" s="64" t="s">
        <v>8615</v>
      </c>
      <c r="E2650" s="64" t="s">
        <v>8617</v>
      </c>
      <c r="F2650" s="64"/>
      <c r="G2650" s="64" t="s">
        <v>17</v>
      </c>
      <c r="H2650" s="65">
        <v>940700</v>
      </c>
      <c r="I2650" s="64">
        <v>100</v>
      </c>
      <c r="J2650" s="65">
        <v>940700</v>
      </c>
      <c r="K2650" s="64">
        <v>100</v>
      </c>
      <c r="L2650" s="65"/>
      <c r="M2650" s="64"/>
      <c r="N2650" s="65"/>
      <c r="O2650" s="64"/>
      <c r="P2650" s="65"/>
      <c r="Q2650" s="64"/>
      <c r="R2650" s="65">
        <v>2822100</v>
      </c>
      <c r="S2650" s="63">
        <v>300</v>
      </c>
      <c r="T2650" s="64" t="s">
        <v>7733</v>
      </c>
      <c r="U2650" s="64" t="s">
        <v>24</v>
      </c>
      <c r="V2650" s="64" t="s">
        <v>8576</v>
      </c>
    </row>
    <row r="2651" spans="1:22" s="66" customFormat="1" x14ac:dyDescent="0.2">
      <c r="A2651" s="1">
        <v>2644</v>
      </c>
      <c r="B2651" s="67" t="s">
        <v>7076</v>
      </c>
      <c r="C2651" s="64" t="s">
        <v>8614</v>
      </c>
      <c r="D2651" s="64" t="s">
        <v>8615</v>
      </c>
      <c r="E2651" s="64" t="s">
        <v>8618</v>
      </c>
      <c r="F2651" s="64"/>
      <c r="G2651" s="64" t="s">
        <v>17</v>
      </c>
      <c r="H2651" s="65">
        <v>940700</v>
      </c>
      <c r="I2651" s="64">
        <v>100</v>
      </c>
      <c r="J2651" s="65">
        <v>940700</v>
      </c>
      <c r="K2651" s="64">
        <v>100</v>
      </c>
      <c r="L2651" s="65"/>
      <c r="M2651" s="64"/>
      <c r="N2651" s="65"/>
      <c r="O2651" s="64"/>
      <c r="P2651" s="65"/>
      <c r="Q2651" s="64"/>
      <c r="R2651" s="65">
        <v>2822100</v>
      </c>
      <c r="S2651" s="63">
        <v>300</v>
      </c>
      <c r="T2651" s="64" t="s">
        <v>7733</v>
      </c>
      <c r="U2651" s="64" t="s">
        <v>24</v>
      </c>
      <c r="V2651" s="64" t="s">
        <v>8576</v>
      </c>
    </row>
    <row r="2652" spans="1:22" s="66" customFormat="1" x14ac:dyDescent="0.2">
      <c r="A2652" s="1">
        <v>2645</v>
      </c>
      <c r="B2652" s="67" t="s">
        <v>7076</v>
      </c>
      <c r="C2652" s="64" t="s">
        <v>8614</v>
      </c>
      <c r="D2652" s="64" t="s">
        <v>8615</v>
      </c>
      <c r="E2652" s="64" t="s">
        <v>8619</v>
      </c>
      <c r="F2652" s="64"/>
      <c r="G2652" s="64" t="s">
        <v>17</v>
      </c>
      <c r="H2652" s="65">
        <v>940700</v>
      </c>
      <c r="I2652" s="64">
        <v>100</v>
      </c>
      <c r="J2652" s="65">
        <v>940700</v>
      </c>
      <c r="K2652" s="64">
        <v>100</v>
      </c>
      <c r="L2652" s="65"/>
      <c r="M2652" s="64"/>
      <c r="N2652" s="65"/>
      <c r="O2652" s="64"/>
      <c r="P2652" s="65"/>
      <c r="Q2652" s="64"/>
      <c r="R2652" s="65">
        <v>2822100</v>
      </c>
      <c r="S2652" s="63">
        <v>300</v>
      </c>
      <c r="T2652" s="64" t="s">
        <v>7733</v>
      </c>
      <c r="U2652" s="64" t="s">
        <v>24</v>
      </c>
      <c r="V2652" s="64" t="s">
        <v>8576</v>
      </c>
    </row>
    <row r="2653" spans="1:22" s="66" customFormat="1" x14ac:dyDescent="0.2">
      <c r="A2653" s="1">
        <v>2646</v>
      </c>
      <c r="B2653" s="67" t="s">
        <v>34</v>
      </c>
      <c r="C2653" s="64" t="s">
        <v>2935</v>
      </c>
      <c r="D2653" s="64" t="s">
        <v>2936</v>
      </c>
      <c r="E2653" s="64" t="s">
        <v>8620</v>
      </c>
      <c r="F2653" s="64"/>
      <c r="G2653" s="64" t="s">
        <v>169</v>
      </c>
      <c r="H2653" s="65">
        <v>957600</v>
      </c>
      <c r="I2653" s="64">
        <v>32</v>
      </c>
      <c r="J2653" s="65">
        <v>957600</v>
      </c>
      <c r="K2653" s="64">
        <v>32</v>
      </c>
      <c r="L2653" s="65"/>
      <c r="M2653" s="64"/>
      <c r="N2653" s="65"/>
      <c r="O2653" s="64"/>
      <c r="P2653" s="65"/>
      <c r="Q2653" s="64"/>
      <c r="R2653" s="65">
        <v>2872800</v>
      </c>
      <c r="S2653" s="63">
        <v>96</v>
      </c>
      <c r="T2653" s="64" t="s">
        <v>7733</v>
      </c>
      <c r="U2653" s="64" t="s">
        <v>24</v>
      </c>
      <c r="V2653" s="64" t="s">
        <v>8097</v>
      </c>
    </row>
    <row r="2654" spans="1:22" s="66" customFormat="1" x14ac:dyDescent="0.2">
      <c r="A2654" s="1">
        <v>2647</v>
      </c>
      <c r="B2654" s="67" t="s">
        <v>387</v>
      </c>
      <c r="C2654" s="64" t="s">
        <v>8621</v>
      </c>
      <c r="D2654" s="64" t="s">
        <v>8622</v>
      </c>
      <c r="E2654" s="64" t="s">
        <v>8623</v>
      </c>
      <c r="F2654" s="64"/>
      <c r="G2654" s="64" t="s">
        <v>169</v>
      </c>
      <c r="H2654" s="65">
        <v>982800</v>
      </c>
      <c r="I2654" s="64">
        <v>9</v>
      </c>
      <c r="J2654" s="65">
        <v>982800</v>
      </c>
      <c r="K2654" s="64">
        <v>9</v>
      </c>
      <c r="L2654" s="65"/>
      <c r="M2654" s="64"/>
      <c r="N2654" s="65"/>
      <c r="O2654" s="64"/>
      <c r="P2654" s="65"/>
      <c r="Q2654" s="64"/>
      <c r="R2654" s="65">
        <v>2948400</v>
      </c>
      <c r="S2654" s="63">
        <v>27</v>
      </c>
      <c r="T2654" s="64" t="s">
        <v>7733</v>
      </c>
      <c r="U2654" s="64" t="s">
        <v>78</v>
      </c>
      <c r="V2654" s="64" t="s">
        <v>8624</v>
      </c>
    </row>
    <row r="2655" spans="1:22" s="66" customFormat="1" x14ac:dyDescent="0.2">
      <c r="A2655" s="1">
        <v>2648</v>
      </c>
      <c r="B2655" s="67" t="s">
        <v>620</v>
      </c>
      <c r="C2655" s="64" t="s">
        <v>217</v>
      </c>
      <c r="D2655" s="64" t="s">
        <v>621</v>
      </c>
      <c r="E2655" s="64" t="s">
        <v>8625</v>
      </c>
      <c r="F2655" s="64"/>
      <c r="G2655" s="64" t="s">
        <v>430</v>
      </c>
      <c r="H2655" s="65">
        <v>989040</v>
      </c>
      <c r="I2655" s="64">
        <v>5</v>
      </c>
      <c r="J2655" s="65">
        <v>989040</v>
      </c>
      <c r="K2655" s="64">
        <v>5</v>
      </c>
      <c r="L2655" s="65"/>
      <c r="M2655" s="64"/>
      <c r="N2655" s="65"/>
      <c r="O2655" s="64"/>
      <c r="P2655" s="65"/>
      <c r="Q2655" s="64"/>
      <c r="R2655" s="65">
        <v>2967120</v>
      </c>
      <c r="S2655" s="63">
        <v>15</v>
      </c>
      <c r="T2655" s="64" t="s">
        <v>7733</v>
      </c>
      <c r="U2655" s="64" t="s">
        <v>19</v>
      </c>
      <c r="V2655" s="64" t="s">
        <v>1228</v>
      </c>
    </row>
    <row r="2656" spans="1:22" s="66" customFormat="1" x14ac:dyDescent="0.2">
      <c r="A2656" s="1">
        <v>2649</v>
      </c>
      <c r="B2656" s="67" t="s">
        <v>7899</v>
      </c>
      <c r="C2656" s="64" t="s">
        <v>8056</v>
      </c>
      <c r="D2656" s="64" t="s">
        <v>8057</v>
      </c>
      <c r="E2656" s="64" t="s">
        <v>8626</v>
      </c>
      <c r="F2656" s="64"/>
      <c r="G2656" s="64" t="s">
        <v>169</v>
      </c>
      <c r="H2656" s="65">
        <v>989387.98</v>
      </c>
      <c r="I2656" s="64">
        <v>14</v>
      </c>
      <c r="J2656" s="65">
        <v>989387.98</v>
      </c>
      <c r="K2656" s="64">
        <v>14</v>
      </c>
      <c r="L2656" s="65"/>
      <c r="M2656" s="64"/>
      <c r="N2656" s="65"/>
      <c r="O2656" s="64"/>
      <c r="P2656" s="65"/>
      <c r="Q2656" s="64"/>
      <c r="R2656" s="65">
        <v>2968163.94</v>
      </c>
      <c r="S2656" s="63">
        <v>42</v>
      </c>
      <c r="T2656" s="64" t="s">
        <v>7733</v>
      </c>
      <c r="U2656" s="64" t="s">
        <v>24</v>
      </c>
      <c r="V2656" s="64" t="s">
        <v>7903</v>
      </c>
    </row>
    <row r="2657" spans="1:52" s="66" customFormat="1" x14ac:dyDescent="0.2">
      <c r="A2657" s="1">
        <v>2650</v>
      </c>
      <c r="B2657" s="67" t="s">
        <v>7781</v>
      </c>
      <c r="C2657" s="64" t="s">
        <v>7782</v>
      </c>
      <c r="D2657" s="64" t="s">
        <v>7783</v>
      </c>
      <c r="E2657" s="64" t="s">
        <v>8627</v>
      </c>
      <c r="F2657" s="64"/>
      <c r="G2657" s="64" t="s">
        <v>169</v>
      </c>
      <c r="H2657" s="65">
        <v>993000</v>
      </c>
      <c r="I2657" s="64">
        <v>3000</v>
      </c>
      <c r="J2657" s="65">
        <v>993000</v>
      </c>
      <c r="K2657" s="64">
        <v>3000</v>
      </c>
      <c r="L2657" s="65"/>
      <c r="M2657" s="64"/>
      <c r="N2657" s="65"/>
      <c r="O2657" s="64"/>
      <c r="P2657" s="65"/>
      <c r="Q2657" s="64"/>
      <c r="R2657" s="65">
        <v>2979000</v>
      </c>
      <c r="S2657" s="63">
        <v>9000</v>
      </c>
      <c r="T2657" s="64" t="s">
        <v>7733</v>
      </c>
      <c r="U2657" s="64" t="s">
        <v>7785</v>
      </c>
      <c r="V2657" s="64" t="s">
        <v>7786</v>
      </c>
    </row>
    <row r="2658" spans="1:52" s="66" customFormat="1" x14ac:dyDescent="0.2">
      <c r="A2658" s="1">
        <v>2651</v>
      </c>
      <c r="B2658" s="67" t="s">
        <v>8628</v>
      </c>
      <c r="C2658" s="64" t="s">
        <v>8629</v>
      </c>
      <c r="D2658" s="64" t="s">
        <v>8630</v>
      </c>
      <c r="E2658" s="64" t="s">
        <v>8631</v>
      </c>
      <c r="F2658" s="64"/>
      <c r="G2658" s="64" t="s">
        <v>169</v>
      </c>
      <c r="H2658" s="65">
        <v>998545.05</v>
      </c>
      <c r="I2658" s="64">
        <v>5</v>
      </c>
      <c r="J2658" s="65">
        <v>998545.05</v>
      </c>
      <c r="K2658" s="64">
        <v>5</v>
      </c>
      <c r="L2658" s="65"/>
      <c r="M2658" s="64"/>
      <c r="N2658" s="65"/>
      <c r="O2658" s="64"/>
      <c r="P2658" s="65"/>
      <c r="Q2658" s="64"/>
      <c r="R2658" s="65">
        <v>2995635.1500000004</v>
      </c>
      <c r="S2658" s="63">
        <v>15</v>
      </c>
      <c r="T2658" s="64" t="s">
        <v>7733</v>
      </c>
      <c r="U2658" s="64" t="s">
        <v>24</v>
      </c>
      <c r="V2658" s="64" t="s">
        <v>8238</v>
      </c>
    </row>
    <row r="2659" spans="1:52" s="66" customFormat="1" x14ac:dyDescent="0.2">
      <c r="A2659" s="1">
        <v>2652</v>
      </c>
      <c r="B2659" s="67" t="s">
        <v>34</v>
      </c>
      <c r="C2659" s="64" t="s">
        <v>1696</v>
      </c>
      <c r="D2659" s="64" t="s">
        <v>1697</v>
      </c>
      <c r="E2659" s="64" t="s">
        <v>8632</v>
      </c>
      <c r="F2659" s="64"/>
      <c r="G2659" s="64" t="s">
        <v>169</v>
      </c>
      <c r="H2659" s="65">
        <v>1000000.02</v>
      </c>
      <c r="I2659" s="64">
        <v>6</v>
      </c>
      <c r="J2659" s="65">
        <v>1000000.02</v>
      </c>
      <c r="K2659" s="64">
        <v>6</v>
      </c>
      <c r="L2659" s="65"/>
      <c r="M2659" s="64"/>
      <c r="N2659" s="65"/>
      <c r="O2659" s="64"/>
      <c r="P2659" s="65"/>
      <c r="Q2659" s="64"/>
      <c r="R2659" s="65">
        <v>3000000.06</v>
      </c>
      <c r="S2659" s="63">
        <v>18</v>
      </c>
      <c r="T2659" s="64" t="s">
        <v>7733</v>
      </c>
      <c r="U2659" s="64" t="s">
        <v>24</v>
      </c>
      <c r="V2659" s="64" t="s">
        <v>8097</v>
      </c>
    </row>
    <row r="2660" spans="1:52" s="66" customFormat="1" x14ac:dyDescent="0.2">
      <c r="A2660" s="1">
        <v>2653</v>
      </c>
      <c r="B2660" s="67" t="s">
        <v>2941</v>
      </c>
      <c r="C2660" s="64" t="s">
        <v>8633</v>
      </c>
      <c r="D2660" s="64" t="s">
        <v>8634</v>
      </c>
      <c r="E2660" s="64" t="s">
        <v>8635</v>
      </c>
      <c r="F2660" s="64"/>
      <c r="G2660" s="64" t="s">
        <v>169</v>
      </c>
      <c r="H2660" s="65">
        <v>1033500</v>
      </c>
      <c r="I2660" s="64">
        <v>5</v>
      </c>
      <c r="J2660" s="65">
        <v>1033500</v>
      </c>
      <c r="K2660" s="64">
        <v>5</v>
      </c>
      <c r="L2660" s="65"/>
      <c r="M2660" s="64"/>
      <c r="N2660" s="65"/>
      <c r="O2660" s="64"/>
      <c r="P2660" s="65"/>
      <c r="Q2660" s="64"/>
      <c r="R2660" s="65">
        <v>3100500</v>
      </c>
      <c r="S2660" s="63">
        <v>15</v>
      </c>
      <c r="T2660" s="64" t="s">
        <v>7733</v>
      </c>
      <c r="U2660" s="64" t="s">
        <v>24</v>
      </c>
      <c r="V2660" s="64" t="s">
        <v>8452</v>
      </c>
    </row>
    <row r="2661" spans="1:52" s="66" customFormat="1" x14ac:dyDescent="0.2">
      <c r="A2661" s="1">
        <v>2654</v>
      </c>
      <c r="B2661" s="67" t="s">
        <v>201</v>
      </c>
      <c r="C2661" s="64" t="s">
        <v>8636</v>
      </c>
      <c r="D2661" s="64" t="s">
        <v>8637</v>
      </c>
      <c r="E2661" s="64" t="s">
        <v>8638</v>
      </c>
      <c r="F2661" s="64"/>
      <c r="G2661" s="64" t="s">
        <v>169</v>
      </c>
      <c r="H2661" s="65">
        <v>1100556.6100000001</v>
      </c>
      <c r="I2661" s="64">
        <v>1</v>
      </c>
      <c r="J2661" s="65">
        <v>1100556.6100000001</v>
      </c>
      <c r="K2661" s="64">
        <v>1</v>
      </c>
      <c r="L2661" s="65"/>
      <c r="M2661" s="64"/>
      <c r="N2661" s="65"/>
      <c r="O2661" s="64"/>
      <c r="P2661" s="65"/>
      <c r="Q2661" s="64"/>
      <c r="R2661" s="65">
        <v>3301669.83</v>
      </c>
      <c r="S2661" s="63">
        <v>3</v>
      </c>
      <c r="T2661" s="64" t="s">
        <v>7733</v>
      </c>
      <c r="U2661" s="64" t="s">
        <v>24</v>
      </c>
      <c r="V2661" s="64" t="s">
        <v>8639</v>
      </c>
    </row>
    <row r="2662" spans="1:52" s="66" customFormat="1" x14ac:dyDescent="0.2">
      <c r="A2662" s="1">
        <v>2655</v>
      </c>
      <c r="B2662" s="67" t="s">
        <v>34</v>
      </c>
      <c r="C2662" s="64" t="s">
        <v>245</v>
      </c>
      <c r="D2662" s="64" t="s">
        <v>246</v>
      </c>
      <c r="E2662" s="64" t="s">
        <v>8640</v>
      </c>
      <c r="F2662" s="64"/>
      <c r="G2662" s="64" t="s">
        <v>169</v>
      </c>
      <c r="H2662" s="65">
        <v>1109205.8999999999</v>
      </c>
      <c r="I2662" s="64">
        <v>6</v>
      </c>
      <c r="J2662" s="65">
        <v>1109205.8999999999</v>
      </c>
      <c r="K2662" s="64">
        <v>6</v>
      </c>
      <c r="L2662" s="65"/>
      <c r="M2662" s="64"/>
      <c r="N2662" s="65"/>
      <c r="O2662" s="64"/>
      <c r="P2662" s="65"/>
      <c r="Q2662" s="64"/>
      <c r="R2662" s="65">
        <v>3327617.6999999997</v>
      </c>
      <c r="S2662" s="63">
        <v>18</v>
      </c>
      <c r="T2662" s="64" t="s">
        <v>7733</v>
      </c>
      <c r="U2662" s="64" t="s">
        <v>24</v>
      </c>
      <c r="V2662" s="64" t="s">
        <v>8097</v>
      </c>
    </row>
    <row r="2663" spans="1:52" s="66" customFormat="1" x14ac:dyDescent="0.2">
      <c r="A2663" s="1">
        <v>2656</v>
      </c>
      <c r="B2663" s="67" t="s">
        <v>2947</v>
      </c>
      <c r="C2663" s="64" t="s">
        <v>8641</v>
      </c>
      <c r="D2663" s="64" t="s">
        <v>8227</v>
      </c>
      <c r="E2663" s="64" t="s">
        <v>8642</v>
      </c>
      <c r="F2663" s="64"/>
      <c r="G2663" s="64" t="s">
        <v>169</v>
      </c>
      <c r="H2663" s="65">
        <v>1140000</v>
      </c>
      <c r="I2663" s="64">
        <v>4</v>
      </c>
      <c r="J2663" s="65">
        <v>1140000</v>
      </c>
      <c r="K2663" s="64">
        <v>4</v>
      </c>
      <c r="L2663" s="65"/>
      <c r="M2663" s="64"/>
      <c r="N2663" s="65"/>
      <c r="O2663" s="64"/>
      <c r="P2663" s="65"/>
      <c r="Q2663" s="64"/>
      <c r="R2663" s="65">
        <v>3420000</v>
      </c>
      <c r="S2663" s="63">
        <v>12</v>
      </c>
      <c r="T2663" s="64" t="s">
        <v>7733</v>
      </c>
      <c r="U2663" s="64" t="s">
        <v>8489</v>
      </c>
      <c r="V2663" s="64" t="s">
        <v>8643</v>
      </c>
    </row>
    <row r="2664" spans="1:52" s="66" customFormat="1" x14ac:dyDescent="0.2">
      <c r="A2664" s="1">
        <v>2657</v>
      </c>
      <c r="B2664" s="67" t="s">
        <v>8644</v>
      </c>
      <c r="C2664" s="64" t="s">
        <v>8645</v>
      </c>
      <c r="D2664" s="64" t="s">
        <v>8646</v>
      </c>
      <c r="E2664" s="64" t="s">
        <v>8647</v>
      </c>
      <c r="F2664" s="64"/>
      <c r="G2664" s="64" t="s">
        <v>144</v>
      </c>
      <c r="H2664" s="65">
        <v>1175400</v>
      </c>
      <c r="I2664" s="64">
        <v>900</v>
      </c>
      <c r="J2664" s="65">
        <v>1175400</v>
      </c>
      <c r="K2664" s="64">
        <v>900</v>
      </c>
      <c r="L2664" s="65"/>
      <c r="M2664" s="64"/>
      <c r="N2664" s="65"/>
      <c r="O2664" s="64"/>
      <c r="P2664" s="65"/>
      <c r="Q2664" s="64"/>
      <c r="R2664" s="65">
        <v>3526200</v>
      </c>
      <c r="S2664" s="63">
        <v>2700</v>
      </c>
      <c r="T2664" s="64" t="s">
        <v>7733</v>
      </c>
      <c r="U2664" s="64" t="s">
        <v>24</v>
      </c>
      <c r="V2664" s="64" t="s">
        <v>8029</v>
      </c>
    </row>
    <row r="2665" spans="1:52" s="66" customFormat="1" x14ac:dyDescent="0.2">
      <c r="A2665" s="1">
        <v>2658</v>
      </c>
      <c r="B2665" s="67" t="s">
        <v>7084</v>
      </c>
      <c r="C2665" s="64" t="s">
        <v>8457</v>
      </c>
      <c r="D2665" s="64" t="s">
        <v>8458</v>
      </c>
      <c r="E2665" s="64" t="s">
        <v>8648</v>
      </c>
      <c r="F2665" s="64"/>
      <c r="G2665" s="64" t="s">
        <v>169</v>
      </c>
      <c r="H2665" s="65">
        <v>1175428</v>
      </c>
      <c r="I2665" s="64">
        <v>200</v>
      </c>
      <c r="J2665" s="65">
        <v>1175428</v>
      </c>
      <c r="K2665" s="64">
        <v>200</v>
      </c>
      <c r="L2665" s="65"/>
      <c r="M2665" s="64"/>
      <c r="N2665" s="65"/>
      <c r="O2665" s="64"/>
      <c r="P2665" s="65"/>
      <c r="Q2665" s="64"/>
      <c r="R2665" s="65">
        <v>3526284</v>
      </c>
      <c r="S2665" s="63">
        <v>600</v>
      </c>
      <c r="T2665" s="64" t="s">
        <v>7733</v>
      </c>
      <c r="U2665" s="64" t="s">
        <v>24</v>
      </c>
      <c r="V2665" s="64" t="s">
        <v>8252</v>
      </c>
    </row>
    <row r="2666" spans="1:52" s="66" customFormat="1" x14ac:dyDescent="0.2">
      <c r="A2666" s="1">
        <v>2659</v>
      </c>
      <c r="B2666" s="67" t="s">
        <v>364</v>
      </c>
      <c r="C2666" s="64" t="s">
        <v>428</v>
      </c>
      <c r="D2666" s="64" t="s">
        <v>429</v>
      </c>
      <c r="E2666" s="64" t="s">
        <v>8649</v>
      </c>
      <c r="F2666" s="64"/>
      <c r="G2666" s="64" t="s">
        <v>117</v>
      </c>
      <c r="H2666" s="65">
        <v>1296070.2</v>
      </c>
      <c r="I2666" s="64">
        <v>2.7</v>
      </c>
      <c r="J2666" s="65">
        <v>1296070.2</v>
      </c>
      <c r="K2666" s="64">
        <v>2.7</v>
      </c>
      <c r="L2666" s="65"/>
      <c r="M2666" s="64"/>
      <c r="N2666" s="65"/>
      <c r="O2666" s="64"/>
      <c r="P2666" s="65"/>
      <c r="Q2666" s="64"/>
      <c r="R2666" s="65">
        <v>3888210.5999999996</v>
      </c>
      <c r="S2666" s="63">
        <v>8.1000000000000014</v>
      </c>
      <c r="T2666" s="64" t="s">
        <v>7733</v>
      </c>
      <c r="U2666" s="64" t="s">
        <v>24</v>
      </c>
      <c r="V2666" s="64" t="s">
        <v>8650</v>
      </c>
    </row>
    <row r="2667" spans="1:52" s="66" customFormat="1" x14ac:dyDescent="0.2">
      <c r="A2667" s="1">
        <v>2660</v>
      </c>
      <c r="B2667" s="67" t="s">
        <v>8651</v>
      </c>
      <c r="C2667" s="64" t="s">
        <v>8652</v>
      </c>
      <c r="D2667" s="64" t="s">
        <v>8653</v>
      </c>
      <c r="E2667" s="64" t="s">
        <v>8654</v>
      </c>
      <c r="F2667" s="64"/>
      <c r="G2667" s="64" t="s">
        <v>169</v>
      </c>
      <c r="H2667" s="65">
        <v>1341812.1000000001</v>
      </c>
      <c r="I2667" s="64">
        <v>6</v>
      </c>
      <c r="J2667" s="65">
        <v>1341812.1000000001</v>
      </c>
      <c r="K2667" s="64">
        <v>6</v>
      </c>
      <c r="L2667" s="65"/>
      <c r="M2667" s="64"/>
      <c r="N2667" s="65"/>
      <c r="O2667" s="64"/>
      <c r="P2667" s="65"/>
      <c r="Q2667" s="64"/>
      <c r="R2667" s="65">
        <v>4025436.3000000003</v>
      </c>
      <c r="S2667" s="63">
        <v>18</v>
      </c>
      <c r="T2667" s="64" t="s">
        <v>7733</v>
      </c>
      <c r="U2667" s="64" t="s">
        <v>24</v>
      </c>
      <c r="V2667" s="64" t="s">
        <v>8238</v>
      </c>
    </row>
    <row r="2668" spans="1:52" s="66" customFormat="1" x14ac:dyDescent="0.2">
      <c r="A2668" s="1">
        <v>2661</v>
      </c>
      <c r="B2668" s="67" t="s">
        <v>201</v>
      </c>
      <c r="C2668" s="64" t="s">
        <v>8655</v>
      </c>
      <c r="D2668" s="64" t="s">
        <v>8656</v>
      </c>
      <c r="E2668" s="64" t="s">
        <v>8638</v>
      </c>
      <c r="F2668" s="64"/>
      <c r="G2668" s="64" t="s">
        <v>169</v>
      </c>
      <c r="H2668" s="65">
        <v>1434596.44</v>
      </c>
      <c r="I2668" s="64">
        <v>4</v>
      </c>
      <c r="J2668" s="65">
        <v>1434596.44</v>
      </c>
      <c r="K2668" s="64">
        <v>4</v>
      </c>
      <c r="L2668" s="65"/>
      <c r="M2668" s="64"/>
      <c r="N2668" s="65"/>
      <c r="O2668" s="64"/>
      <c r="P2668" s="65"/>
      <c r="Q2668" s="64"/>
      <c r="R2668" s="65">
        <v>4303789.32</v>
      </c>
      <c r="S2668" s="63">
        <v>12</v>
      </c>
      <c r="T2668" s="64" t="s">
        <v>7733</v>
      </c>
      <c r="U2668" s="64" t="s">
        <v>24</v>
      </c>
      <c r="V2668" s="64" t="s">
        <v>8639</v>
      </c>
    </row>
    <row r="2669" spans="1:52" s="66" customFormat="1" x14ac:dyDescent="0.2">
      <c r="A2669" s="1">
        <v>2662</v>
      </c>
      <c r="B2669" s="67" t="s">
        <v>1031</v>
      </c>
      <c r="C2669" s="64" t="s">
        <v>1032</v>
      </c>
      <c r="D2669" s="64" t="s">
        <v>1033</v>
      </c>
      <c r="E2669" s="64" t="s">
        <v>8657</v>
      </c>
      <c r="F2669" s="64"/>
      <c r="G2669" s="64" t="s">
        <v>430</v>
      </c>
      <c r="H2669" s="65">
        <v>1490602.8</v>
      </c>
      <c r="I2669" s="64">
        <v>10</v>
      </c>
      <c r="J2669" s="65">
        <v>1490602.8</v>
      </c>
      <c r="K2669" s="64">
        <v>10</v>
      </c>
      <c r="L2669" s="65"/>
      <c r="M2669" s="64"/>
      <c r="N2669" s="65"/>
      <c r="O2669" s="64"/>
      <c r="P2669" s="65"/>
      <c r="Q2669" s="64"/>
      <c r="R2669" s="65">
        <v>4471808.4000000004</v>
      </c>
      <c r="S2669" s="63">
        <v>30</v>
      </c>
      <c r="T2669" s="64" t="s">
        <v>7733</v>
      </c>
      <c r="U2669" s="64" t="s">
        <v>19</v>
      </c>
      <c r="V2669" s="64" t="s">
        <v>8299</v>
      </c>
    </row>
    <row r="2670" spans="1:52" s="255" customFormat="1" x14ac:dyDescent="0.2">
      <c r="A2670" s="1">
        <v>2663</v>
      </c>
      <c r="B2670" s="67" t="s">
        <v>8025</v>
      </c>
      <c r="C2670" s="64" t="s">
        <v>8658</v>
      </c>
      <c r="D2670" s="64" t="s">
        <v>8659</v>
      </c>
      <c r="E2670" s="64" t="s">
        <v>8660</v>
      </c>
      <c r="F2670" s="64"/>
      <c r="G2670" s="64" t="s">
        <v>17</v>
      </c>
      <c r="H2670" s="65">
        <v>1512000</v>
      </c>
      <c r="I2670" s="64">
        <v>420</v>
      </c>
      <c r="J2670" s="65">
        <v>1512000</v>
      </c>
      <c r="K2670" s="64">
        <v>420</v>
      </c>
      <c r="L2670" s="65"/>
      <c r="M2670" s="64"/>
      <c r="N2670" s="65"/>
      <c r="O2670" s="64"/>
      <c r="P2670" s="65"/>
      <c r="Q2670" s="64"/>
      <c r="R2670" s="65">
        <v>4536000</v>
      </c>
      <c r="S2670" s="63">
        <v>1260</v>
      </c>
      <c r="T2670" s="64" t="s">
        <v>7733</v>
      </c>
      <c r="U2670" s="64" t="s">
        <v>24</v>
      </c>
      <c r="V2670" s="64" t="s">
        <v>8029</v>
      </c>
      <c r="W2670" s="66"/>
      <c r="X2670" s="66"/>
      <c r="Y2670" s="66"/>
      <c r="Z2670" s="66"/>
      <c r="AA2670" s="66"/>
      <c r="AB2670" s="66"/>
      <c r="AC2670" s="66"/>
      <c r="AD2670" s="66"/>
      <c r="AE2670" s="66"/>
      <c r="AF2670" s="66"/>
      <c r="AG2670" s="66"/>
      <c r="AH2670" s="66"/>
      <c r="AI2670" s="66"/>
      <c r="AJ2670" s="66"/>
      <c r="AK2670" s="66"/>
      <c r="AL2670" s="66"/>
      <c r="AM2670" s="66"/>
      <c r="AN2670" s="66"/>
      <c r="AO2670" s="66"/>
      <c r="AP2670" s="66"/>
      <c r="AQ2670" s="66"/>
      <c r="AR2670" s="66"/>
      <c r="AS2670" s="66"/>
      <c r="AT2670" s="66"/>
      <c r="AU2670" s="66"/>
      <c r="AV2670" s="66"/>
      <c r="AW2670" s="66"/>
      <c r="AX2670" s="66"/>
      <c r="AY2670" s="66"/>
      <c r="AZ2670" s="254"/>
    </row>
    <row r="2671" spans="1:52" s="64" customFormat="1" x14ac:dyDescent="0.2">
      <c r="A2671" s="1">
        <v>2664</v>
      </c>
      <c r="B2671" s="67" t="s">
        <v>1371</v>
      </c>
      <c r="C2671" s="64" t="s">
        <v>8661</v>
      </c>
      <c r="D2671" s="64" t="s">
        <v>8662</v>
      </c>
      <c r="E2671" s="64" t="s">
        <v>8663</v>
      </c>
      <c r="G2671" s="64" t="s">
        <v>169</v>
      </c>
      <c r="H2671" s="65">
        <v>1514920</v>
      </c>
      <c r="I2671" s="64">
        <v>2</v>
      </c>
      <c r="J2671" s="65">
        <v>1514920</v>
      </c>
      <c r="K2671" s="64">
        <v>2</v>
      </c>
      <c r="L2671" s="65"/>
      <c r="N2671" s="65"/>
      <c r="P2671" s="65"/>
      <c r="R2671" s="65">
        <v>4544760</v>
      </c>
      <c r="S2671" s="63">
        <v>6</v>
      </c>
      <c r="T2671" s="64" t="s">
        <v>7733</v>
      </c>
      <c r="U2671" s="64" t="s">
        <v>24</v>
      </c>
      <c r="V2671" s="64" t="s">
        <v>8196</v>
      </c>
      <c r="W2671" s="66"/>
      <c r="X2671" s="66"/>
      <c r="Y2671" s="66"/>
      <c r="Z2671" s="66"/>
      <c r="AA2671" s="66"/>
      <c r="AB2671" s="66"/>
      <c r="AC2671" s="66"/>
      <c r="AD2671" s="66"/>
      <c r="AE2671" s="66"/>
      <c r="AF2671" s="66"/>
      <c r="AG2671" s="66"/>
      <c r="AH2671" s="66"/>
      <c r="AI2671" s="66"/>
      <c r="AJ2671" s="66"/>
      <c r="AK2671" s="66"/>
      <c r="AL2671" s="66"/>
      <c r="AM2671" s="66"/>
      <c r="AN2671" s="66"/>
      <c r="AO2671" s="66"/>
      <c r="AP2671" s="66"/>
      <c r="AQ2671" s="66"/>
      <c r="AR2671" s="66"/>
      <c r="AS2671" s="66"/>
      <c r="AT2671" s="66"/>
      <c r="AU2671" s="66"/>
      <c r="AV2671" s="66"/>
      <c r="AW2671" s="66"/>
      <c r="AX2671" s="66"/>
      <c r="AY2671" s="66"/>
      <c r="AZ2671" s="67"/>
    </row>
    <row r="2672" spans="1:52" s="64" customFormat="1" x14ac:dyDescent="0.2">
      <c r="A2672" s="1">
        <v>2665</v>
      </c>
      <c r="B2672" s="67" t="s">
        <v>1371</v>
      </c>
      <c r="C2672" s="64" t="s">
        <v>255</v>
      </c>
      <c r="D2672" s="64" t="s">
        <v>1807</v>
      </c>
      <c r="E2672" s="64" t="s">
        <v>8664</v>
      </c>
      <c r="G2672" s="64" t="s">
        <v>169</v>
      </c>
      <c r="H2672" s="65">
        <v>1550862</v>
      </c>
      <c r="I2672" s="64">
        <v>6</v>
      </c>
      <c r="J2672" s="65">
        <v>1550862</v>
      </c>
      <c r="K2672" s="64">
        <v>6</v>
      </c>
      <c r="L2672" s="65"/>
      <c r="N2672" s="65"/>
      <c r="P2672" s="65"/>
      <c r="R2672" s="65">
        <v>4652586</v>
      </c>
      <c r="S2672" s="63">
        <v>18</v>
      </c>
      <c r="T2672" s="64" t="s">
        <v>7733</v>
      </c>
      <c r="U2672" s="64" t="s">
        <v>24</v>
      </c>
      <c r="V2672" s="64" t="s">
        <v>8196</v>
      </c>
      <c r="W2672" s="66"/>
      <c r="X2672" s="66"/>
      <c r="Y2672" s="66"/>
      <c r="Z2672" s="66"/>
      <c r="AA2672" s="66"/>
      <c r="AB2672" s="66"/>
      <c r="AC2672" s="66"/>
      <c r="AD2672" s="66"/>
      <c r="AE2672" s="66"/>
      <c r="AF2672" s="66"/>
      <c r="AG2672" s="66"/>
      <c r="AH2672" s="66"/>
      <c r="AI2672" s="66"/>
      <c r="AJ2672" s="66"/>
      <c r="AK2672" s="66"/>
      <c r="AL2672" s="66"/>
      <c r="AM2672" s="66"/>
      <c r="AN2672" s="66"/>
      <c r="AO2672" s="66"/>
      <c r="AP2672" s="66"/>
      <c r="AQ2672" s="66"/>
      <c r="AR2672" s="66"/>
      <c r="AS2672" s="66"/>
      <c r="AT2672" s="66"/>
      <c r="AU2672" s="66"/>
      <c r="AV2672" s="66"/>
      <c r="AW2672" s="66"/>
      <c r="AX2672" s="66"/>
      <c r="AY2672" s="66"/>
      <c r="AZ2672" s="67"/>
    </row>
    <row r="2673" spans="1:52" s="64" customFormat="1" x14ac:dyDescent="0.2">
      <c r="A2673" s="1">
        <v>2666</v>
      </c>
      <c r="B2673" s="67" t="s">
        <v>8491</v>
      </c>
      <c r="C2673" s="64" t="s">
        <v>8492</v>
      </c>
      <c r="D2673" s="64" t="s">
        <v>8493</v>
      </c>
      <c r="E2673" s="64" t="s">
        <v>8665</v>
      </c>
      <c r="G2673" s="64" t="s">
        <v>17</v>
      </c>
      <c r="H2673" s="65">
        <v>1564500</v>
      </c>
      <c r="I2673" s="64">
        <v>50</v>
      </c>
      <c r="J2673" s="65">
        <v>1564500</v>
      </c>
      <c r="K2673" s="64">
        <v>50</v>
      </c>
      <c r="L2673" s="65"/>
      <c r="N2673" s="65"/>
      <c r="P2673" s="65"/>
      <c r="R2673" s="65">
        <v>4693500</v>
      </c>
      <c r="S2673" s="63">
        <v>150</v>
      </c>
      <c r="T2673" s="64" t="s">
        <v>7733</v>
      </c>
      <c r="U2673" s="64" t="s">
        <v>7785</v>
      </c>
      <c r="V2673" s="64" t="s">
        <v>8495</v>
      </c>
      <c r="W2673" s="66"/>
      <c r="X2673" s="66"/>
      <c r="Y2673" s="66"/>
      <c r="Z2673" s="66"/>
      <c r="AA2673" s="66"/>
      <c r="AB2673" s="66"/>
      <c r="AC2673" s="66"/>
      <c r="AD2673" s="66"/>
      <c r="AE2673" s="66"/>
      <c r="AF2673" s="66"/>
      <c r="AG2673" s="66"/>
      <c r="AH2673" s="66"/>
      <c r="AI2673" s="66"/>
      <c r="AJ2673" s="66"/>
      <c r="AK2673" s="66"/>
      <c r="AL2673" s="66"/>
      <c r="AM2673" s="66"/>
      <c r="AN2673" s="66"/>
      <c r="AO2673" s="66"/>
      <c r="AP2673" s="66"/>
      <c r="AQ2673" s="66"/>
      <c r="AR2673" s="66"/>
      <c r="AS2673" s="66"/>
      <c r="AT2673" s="66"/>
      <c r="AU2673" s="66"/>
      <c r="AV2673" s="66"/>
      <c r="AW2673" s="66"/>
      <c r="AX2673" s="66"/>
      <c r="AY2673" s="66"/>
      <c r="AZ2673" s="67"/>
    </row>
    <row r="2674" spans="1:52" s="64" customFormat="1" x14ac:dyDescent="0.2">
      <c r="A2674" s="1">
        <v>2667</v>
      </c>
      <c r="B2674" s="67" t="s">
        <v>45</v>
      </c>
      <c r="C2674" s="64" t="s">
        <v>8085</v>
      </c>
      <c r="D2674" s="64" t="s">
        <v>8086</v>
      </c>
      <c r="E2674" s="64" t="s">
        <v>8666</v>
      </c>
      <c r="G2674" s="64" t="s">
        <v>169</v>
      </c>
      <c r="H2674" s="65">
        <v>1590892</v>
      </c>
      <c r="I2674" s="64">
        <v>200</v>
      </c>
      <c r="J2674" s="65">
        <v>1590892</v>
      </c>
      <c r="K2674" s="64">
        <v>200</v>
      </c>
      <c r="L2674" s="65"/>
      <c r="N2674" s="65"/>
      <c r="P2674" s="65"/>
      <c r="R2674" s="65">
        <v>4772676</v>
      </c>
      <c r="S2674" s="63">
        <v>600</v>
      </c>
      <c r="T2674" s="64" t="s">
        <v>7733</v>
      </c>
      <c r="U2674" s="64" t="s">
        <v>24</v>
      </c>
      <c r="V2674" s="64" t="s">
        <v>7907</v>
      </c>
      <c r="W2674" s="66"/>
      <c r="X2674" s="66"/>
      <c r="Y2674" s="66"/>
      <c r="Z2674" s="66"/>
      <c r="AA2674" s="66"/>
      <c r="AB2674" s="66"/>
      <c r="AC2674" s="66"/>
      <c r="AD2674" s="66"/>
      <c r="AE2674" s="66"/>
      <c r="AF2674" s="66"/>
      <c r="AG2674" s="66"/>
      <c r="AH2674" s="66"/>
      <c r="AI2674" s="66"/>
      <c r="AJ2674" s="66"/>
      <c r="AK2674" s="66"/>
      <c r="AL2674" s="66"/>
      <c r="AM2674" s="66"/>
      <c r="AN2674" s="66"/>
      <c r="AO2674" s="66"/>
      <c r="AP2674" s="66"/>
      <c r="AQ2674" s="66"/>
      <c r="AR2674" s="66"/>
      <c r="AS2674" s="66"/>
      <c r="AT2674" s="66"/>
      <c r="AU2674" s="66"/>
      <c r="AV2674" s="66"/>
      <c r="AW2674" s="66"/>
      <c r="AX2674" s="66"/>
      <c r="AY2674" s="66"/>
      <c r="AZ2674" s="67"/>
    </row>
    <row r="2675" spans="1:52" s="64" customFormat="1" x14ac:dyDescent="0.2">
      <c r="A2675" s="1">
        <v>2668</v>
      </c>
      <c r="B2675" s="67" t="s">
        <v>34</v>
      </c>
      <c r="C2675" s="64" t="s">
        <v>245</v>
      </c>
      <c r="D2675" s="64" t="s">
        <v>246</v>
      </c>
      <c r="E2675" s="64" t="s">
        <v>8667</v>
      </c>
      <c r="G2675" s="64" t="s">
        <v>169</v>
      </c>
      <c r="H2675" s="65">
        <v>1773150.03</v>
      </c>
      <c r="I2675" s="64">
        <v>9</v>
      </c>
      <c r="J2675" s="65">
        <v>1773150.03</v>
      </c>
      <c r="K2675" s="64">
        <v>9</v>
      </c>
      <c r="L2675" s="65"/>
      <c r="N2675" s="65"/>
      <c r="P2675" s="65"/>
      <c r="R2675" s="65">
        <v>5319450.09</v>
      </c>
      <c r="S2675" s="63">
        <v>27</v>
      </c>
      <c r="T2675" s="64" t="s">
        <v>7733</v>
      </c>
      <c r="U2675" s="64" t="s">
        <v>24</v>
      </c>
      <c r="V2675" s="64" t="s">
        <v>8097</v>
      </c>
      <c r="W2675" s="66"/>
      <c r="X2675" s="66"/>
      <c r="Y2675" s="66"/>
      <c r="Z2675" s="66"/>
      <c r="AA2675" s="66"/>
      <c r="AB2675" s="66"/>
      <c r="AC2675" s="66"/>
      <c r="AD2675" s="66"/>
      <c r="AE2675" s="66"/>
      <c r="AF2675" s="66"/>
      <c r="AG2675" s="66"/>
      <c r="AH2675" s="66"/>
      <c r="AI2675" s="66"/>
      <c r="AJ2675" s="66"/>
      <c r="AK2675" s="66"/>
      <c r="AL2675" s="66"/>
      <c r="AM2675" s="66"/>
      <c r="AN2675" s="66"/>
      <c r="AO2675" s="66"/>
      <c r="AP2675" s="66"/>
      <c r="AQ2675" s="66"/>
      <c r="AR2675" s="66"/>
      <c r="AS2675" s="66"/>
      <c r="AT2675" s="66"/>
      <c r="AU2675" s="66"/>
      <c r="AV2675" s="66"/>
      <c r="AW2675" s="66"/>
      <c r="AX2675" s="66"/>
      <c r="AY2675" s="66"/>
      <c r="AZ2675" s="67"/>
    </row>
    <row r="2676" spans="1:52" s="64" customFormat="1" x14ac:dyDescent="0.2">
      <c r="A2676" s="1">
        <v>2669</v>
      </c>
      <c r="B2676" s="67" t="s">
        <v>620</v>
      </c>
      <c r="C2676" s="64" t="s">
        <v>217</v>
      </c>
      <c r="D2676" s="64" t="s">
        <v>621</v>
      </c>
      <c r="E2676" s="64" t="s">
        <v>8668</v>
      </c>
      <c r="G2676" s="64" t="s">
        <v>430</v>
      </c>
      <c r="H2676" s="65">
        <v>1848330</v>
      </c>
      <c r="I2676" s="64">
        <v>15</v>
      </c>
      <c r="J2676" s="65">
        <v>1848330</v>
      </c>
      <c r="K2676" s="64">
        <v>15</v>
      </c>
      <c r="L2676" s="65"/>
      <c r="N2676" s="65"/>
      <c r="P2676" s="65"/>
      <c r="R2676" s="65">
        <v>5544990</v>
      </c>
      <c r="S2676" s="63">
        <v>45</v>
      </c>
      <c r="T2676" s="64" t="s">
        <v>7733</v>
      </c>
      <c r="U2676" s="64" t="s">
        <v>19</v>
      </c>
      <c r="V2676" s="64" t="s">
        <v>1228</v>
      </c>
      <c r="W2676" s="66"/>
      <c r="X2676" s="66"/>
      <c r="Y2676" s="66"/>
      <c r="Z2676" s="66"/>
      <c r="AA2676" s="66"/>
      <c r="AB2676" s="66"/>
      <c r="AC2676" s="66"/>
      <c r="AD2676" s="66"/>
      <c r="AE2676" s="66"/>
      <c r="AF2676" s="66"/>
      <c r="AG2676" s="66"/>
      <c r="AH2676" s="66"/>
      <c r="AI2676" s="66"/>
      <c r="AJ2676" s="66"/>
      <c r="AK2676" s="66"/>
      <c r="AL2676" s="66"/>
      <c r="AM2676" s="66"/>
      <c r="AN2676" s="66"/>
      <c r="AO2676" s="66"/>
      <c r="AP2676" s="66"/>
      <c r="AQ2676" s="66"/>
      <c r="AR2676" s="66"/>
      <c r="AS2676" s="66"/>
      <c r="AT2676" s="66"/>
      <c r="AU2676" s="66"/>
      <c r="AV2676" s="66"/>
      <c r="AW2676" s="66"/>
      <c r="AX2676" s="66"/>
      <c r="AY2676" s="66"/>
      <c r="AZ2676" s="67"/>
    </row>
    <row r="2677" spans="1:52" s="64" customFormat="1" x14ac:dyDescent="0.2">
      <c r="A2677" s="1">
        <v>2670</v>
      </c>
      <c r="B2677" s="67" t="s">
        <v>1371</v>
      </c>
      <c r="C2677" s="64" t="s">
        <v>1742</v>
      </c>
      <c r="D2677" s="64" t="s">
        <v>1743</v>
      </c>
      <c r="E2677" s="64" t="s">
        <v>8669</v>
      </c>
      <c r="G2677" s="64" t="s">
        <v>169</v>
      </c>
      <c r="H2677" s="65">
        <v>1933416</v>
      </c>
      <c r="I2677" s="64">
        <v>4</v>
      </c>
      <c r="J2677" s="65">
        <v>1933416</v>
      </c>
      <c r="K2677" s="64">
        <v>4</v>
      </c>
      <c r="L2677" s="65"/>
      <c r="N2677" s="65"/>
      <c r="P2677" s="65"/>
      <c r="R2677" s="65">
        <v>5800248</v>
      </c>
      <c r="S2677" s="63">
        <v>12</v>
      </c>
      <c r="T2677" s="64" t="s">
        <v>7733</v>
      </c>
      <c r="U2677" s="64" t="s">
        <v>24</v>
      </c>
      <c r="V2677" s="64" t="s">
        <v>8196</v>
      </c>
      <c r="W2677" s="66"/>
      <c r="X2677" s="66"/>
      <c r="Y2677" s="66"/>
      <c r="Z2677" s="66"/>
      <c r="AA2677" s="66"/>
      <c r="AB2677" s="66"/>
      <c r="AC2677" s="66"/>
      <c r="AD2677" s="66"/>
      <c r="AE2677" s="66"/>
      <c r="AF2677" s="66"/>
      <c r="AG2677" s="66"/>
      <c r="AH2677" s="66"/>
      <c r="AI2677" s="66"/>
      <c r="AJ2677" s="66"/>
      <c r="AK2677" s="66"/>
      <c r="AL2677" s="66"/>
      <c r="AM2677" s="66"/>
      <c r="AN2677" s="66"/>
      <c r="AO2677" s="66"/>
      <c r="AP2677" s="66"/>
      <c r="AQ2677" s="66"/>
      <c r="AR2677" s="66"/>
      <c r="AS2677" s="66"/>
      <c r="AT2677" s="66"/>
      <c r="AU2677" s="66"/>
      <c r="AV2677" s="66"/>
      <c r="AW2677" s="66"/>
      <c r="AX2677" s="66"/>
      <c r="AY2677" s="66"/>
      <c r="AZ2677" s="67"/>
    </row>
    <row r="2678" spans="1:52" s="64" customFormat="1" x14ac:dyDescent="0.2">
      <c r="A2678" s="1">
        <v>2671</v>
      </c>
      <c r="B2678" s="67" t="s">
        <v>34</v>
      </c>
      <c r="C2678" s="64" t="s">
        <v>1644</v>
      </c>
      <c r="D2678" s="64" t="s">
        <v>1645</v>
      </c>
      <c r="E2678" s="64" t="s">
        <v>8670</v>
      </c>
      <c r="G2678" s="64" t="s">
        <v>169</v>
      </c>
      <c r="H2678" s="65">
        <v>1953000</v>
      </c>
      <c r="I2678" s="64">
        <v>28</v>
      </c>
      <c r="J2678" s="65">
        <v>1953000</v>
      </c>
      <c r="K2678" s="64">
        <v>28</v>
      </c>
      <c r="L2678" s="65"/>
      <c r="N2678" s="65"/>
      <c r="P2678" s="65"/>
      <c r="R2678" s="65">
        <v>5859000</v>
      </c>
      <c r="S2678" s="63">
        <v>84</v>
      </c>
      <c r="T2678" s="64" t="s">
        <v>7733</v>
      </c>
      <c r="U2678" s="64" t="s">
        <v>24</v>
      </c>
      <c r="V2678" s="64" t="s">
        <v>8097</v>
      </c>
      <c r="W2678" s="66"/>
      <c r="X2678" s="66"/>
      <c r="Y2678" s="66"/>
      <c r="Z2678" s="66"/>
      <c r="AA2678" s="66"/>
      <c r="AB2678" s="66"/>
      <c r="AC2678" s="66"/>
      <c r="AD2678" s="66"/>
      <c r="AE2678" s="66"/>
      <c r="AF2678" s="66"/>
      <c r="AG2678" s="66"/>
      <c r="AH2678" s="66"/>
      <c r="AI2678" s="66"/>
      <c r="AJ2678" s="66"/>
      <c r="AK2678" s="66"/>
      <c r="AL2678" s="66"/>
      <c r="AM2678" s="66"/>
      <c r="AN2678" s="66"/>
      <c r="AO2678" s="66"/>
      <c r="AP2678" s="66"/>
      <c r="AQ2678" s="66"/>
      <c r="AR2678" s="66"/>
      <c r="AS2678" s="66"/>
      <c r="AT2678" s="66"/>
      <c r="AU2678" s="66"/>
      <c r="AV2678" s="66"/>
      <c r="AW2678" s="66"/>
      <c r="AX2678" s="66"/>
      <c r="AY2678" s="66"/>
      <c r="AZ2678" s="67"/>
    </row>
    <row r="2679" spans="1:52" s="64" customFormat="1" x14ac:dyDescent="0.2">
      <c r="A2679" s="1">
        <v>2672</v>
      </c>
      <c r="B2679" s="67" t="s">
        <v>59</v>
      </c>
      <c r="C2679" s="64" t="s">
        <v>1939</v>
      </c>
      <c r="D2679" s="64" t="s">
        <v>1940</v>
      </c>
      <c r="E2679" s="64" t="s">
        <v>8671</v>
      </c>
      <c r="G2679" s="64" t="s">
        <v>430</v>
      </c>
      <c r="H2679" s="65">
        <v>1965003.96</v>
      </c>
      <c r="I2679" s="64">
        <v>12</v>
      </c>
      <c r="J2679" s="65">
        <v>1965003.96</v>
      </c>
      <c r="K2679" s="64">
        <v>12</v>
      </c>
      <c r="L2679" s="65"/>
      <c r="N2679" s="65"/>
      <c r="P2679" s="65"/>
      <c r="R2679" s="65">
        <v>5895011.8799999999</v>
      </c>
      <c r="S2679" s="63">
        <v>36</v>
      </c>
      <c r="T2679" s="64" t="s">
        <v>7733</v>
      </c>
      <c r="U2679" s="64" t="s">
        <v>19</v>
      </c>
      <c r="V2679" s="64" t="s">
        <v>1228</v>
      </c>
      <c r="W2679" s="66"/>
      <c r="X2679" s="66"/>
      <c r="Y2679" s="66"/>
      <c r="Z2679" s="66"/>
      <c r="AA2679" s="66"/>
      <c r="AB2679" s="66"/>
      <c r="AC2679" s="66"/>
      <c r="AD2679" s="66"/>
      <c r="AE2679" s="66"/>
      <c r="AF2679" s="66"/>
      <c r="AG2679" s="66"/>
      <c r="AH2679" s="66"/>
      <c r="AI2679" s="66"/>
      <c r="AJ2679" s="66"/>
      <c r="AK2679" s="66"/>
      <c r="AL2679" s="66"/>
      <c r="AM2679" s="66"/>
      <c r="AN2679" s="66"/>
      <c r="AO2679" s="66"/>
      <c r="AP2679" s="66"/>
      <c r="AQ2679" s="66"/>
      <c r="AR2679" s="66"/>
      <c r="AS2679" s="66"/>
      <c r="AT2679" s="66"/>
      <c r="AU2679" s="66"/>
      <c r="AV2679" s="66"/>
      <c r="AW2679" s="66"/>
      <c r="AX2679" s="66"/>
      <c r="AY2679" s="66"/>
      <c r="AZ2679" s="67"/>
    </row>
    <row r="2680" spans="1:52" s="64" customFormat="1" x14ac:dyDescent="0.2">
      <c r="A2680" s="1">
        <v>2673</v>
      </c>
      <c r="B2680" s="67" t="s">
        <v>8672</v>
      </c>
      <c r="C2680" s="64" t="s">
        <v>8673</v>
      </c>
      <c r="D2680" s="64" t="s">
        <v>8674</v>
      </c>
      <c r="E2680" s="64" t="s">
        <v>8675</v>
      </c>
      <c r="G2680" s="64" t="s">
        <v>72</v>
      </c>
      <c r="H2680" s="65">
        <v>2040600</v>
      </c>
      <c r="I2680" s="64">
        <v>537</v>
      </c>
      <c r="J2680" s="65">
        <v>2040600</v>
      </c>
      <c r="K2680" s="64">
        <v>537</v>
      </c>
      <c r="L2680" s="65"/>
      <c r="N2680" s="65"/>
      <c r="P2680" s="65"/>
      <c r="R2680" s="65">
        <v>6121800</v>
      </c>
      <c r="S2680" s="63">
        <v>1611</v>
      </c>
      <c r="T2680" s="64" t="s">
        <v>7733</v>
      </c>
      <c r="U2680" s="64" t="s">
        <v>24</v>
      </c>
      <c r="V2680" s="64" t="s">
        <v>8676</v>
      </c>
      <c r="W2680" s="66"/>
      <c r="X2680" s="66"/>
      <c r="Y2680" s="66"/>
      <c r="Z2680" s="66"/>
      <c r="AA2680" s="66"/>
      <c r="AB2680" s="66"/>
      <c r="AC2680" s="66"/>
      <c r="AD2680" s="66"/>
      <c r="AE2680" s="66"/>
      <c r="AF2680" s="66"/>
      <c r="AG2680" s="66"/>
      <c r="AH2680" s="66"/>
      <c r="AI2680" s="66"/>
      <c r="AJ2680" s="66"/>
      <c r="AK2680" s="66"/>
      <c r="AL2680" s="66"/>
      <c r="AM2680" s="66"/>
      <c r="AN2680" s="66"/>
      <c r="AO2680" s="66"/>
      <c r="AP2680" s="66"/>
      <c r="AQ2680" s="66"/>
      <c r="AR2680" s="66"/>
      <c r="AS2680" s="66"/>
      <c r="AT2680" s="66"/>
      <c r="AU2680" s="66"/>
      <c r="AV2680" s="66"/>
      <c r="AW2680" s="66"/>
      <c r="AX2680" s="66"/>
      <c r="AY2680" s="66"/>
      <c r="AZ2680" s="67"/>
    </row>
    <row r="2681" spans="1:52" s="64" customFormat="1" x14ac:dyDescent="0.2">
      <c r="A2681" s="1">
        <v>2674</v>
      </c>
      <c r="B2681" s="67" t="s">
        <v>123</v>
      </c>
      <c r="C2681" s="64" t="s">
        <v>6543</v>
      </c>
      <c r="D2681" s="64" t="s">
        <v>6544</v>
      </c>
      <c r="E2681" s="64" t="s">
        <v>8677</v>
      </c>
      <c r="G2681" s="64" t="s">
        <v>29</v>
      </c>
      <c r="H2681" s="65">
        <v>2187433.04</v>
      </c>
      <c r="I2681" s="64">
        <v>1</v>
      </c>
      <c r="J2681" s="65">
        <v>2187433.04</v>
      </c>
      <c r="K2681" s="64">
        <v>1</v>
      </c>
      <c r="L2681" s="65"/>
      <c r="N2681" s="65"/>
      <c r="P2681" s="65"/>
      <c r="R2681" s="65">
        <v>6562299.1200000001</v>
      </c>
      <c r="S2681" s="63">
        <v>3</v>
      </c>
      <c r="T2681" s="64" t="s">
        <v>7733</v>
      </c>
      <c r="U2681" s="64" t="s">
        <v>8509</v>
      </c>
      <c r="V2681" s="64" t="s">
        <v>8510</v>
      </c>
      <c r="W2681" s="66"/>
      <c r="X2681" s="66"/>
      <c r="Y2681" s="66"/>
      <c r="Z2681" s="66"/>
      <c r="AA2681" s="66"/>
      <c r="AB2681" s="66"/>
      <c r="AC2681" s="66"/>
      <c r="AD2681" s="66"/>
      <c r="AE2681" s="66"/>
      <c r="AF2681" s="66"/>
      <c r="AG2681" s="66"/>
      <c r="AH2681" s="66"/>
      <c r="AI2681" s="66"/>
      <c r="AJ2681" s="66"/>
      <c r="AK2681" s="66"/>
      <c r="AL2681" s="66"/>
      <c r="AM2681" s="66"/>
      <c r="AN2681" s="66"/>
      <c r="AO2681" s="66"/>
      <c r="AP2681" s="66"/>
      <c r="AQ2681" s="66"/>
      <c r="AR2681" s="66"/>
      <c r="AS2681" s="66"/>
      <c r="AT2681" s="66"/>
      <c r="AU2681" s="66"/>
      <c r="AV2681" s="66"/>
      <c r="AW2681" s="66"/>
      <c r="AX2681" s="66"/>
      <c r="AY2681" s="66"/>
      <c r="AZ2681" s="67"/>
    </row>
    <row r="2682" spans="1:52" s="64" customFormat="1" x14ac:dyDescent="0.2">
      <c r="A2682" s="1">
        <v>2675</v>
      </c>
      <c r="B2682" s="67" t="s">
        <v>2947</v>
      </c>
      <c r="C2682" s="64" t="s">
        <v>8641</v>
      </c>
      <c r="D2682" s="64" t="s">
        <v>8227</v>
      </c>
      <c r="E2682" s="64" t="s">
        <v>8678</v>
      </c>
      <c r="G2682" s="64" t="s">
        <v>169</v>
      </c>
      <c r="H2682" s="65">
        <v>2280000</v>
      </c>
      <c r="I2682" s="64">
        <v>8</v>
      </c>
      <c r="J2682" s="65">
        <v>2280000</v>
      </c>
      <c r="K2682" s="64">
        <v>8</v>
      </c>
      <c r="L2682" s="65"/>
      <c r="N2682" s="65"/>
      <c r="P2682" s="65"/>
      <c r="R2682" s="65">
        <v>6840000</v>
      </c>
      <c r="S2682" s="63">
        <v>24</v>
      </c>
      <c r="T2682" s="64" t="s">
        <v>7733</v>
      </c>
      <c r="U2682" s="64" t="s">
        <v>8489</v>
      </c>
      <c r="V2682" s="64" t="s">
        <v>8643</v>
      </c>
      <c r="W2682" s="66"/>
      <c r="X2682" s="66"/>
      <c r="Y2682" s="66"/>
      <c r="Z2682" s="66"/>
      <c r="AA2682" s="66"/>
      <c r="AB2682" s="66"/>
      <c r="AC2682" s="66"/>
      <c r="AD2682" s="66"/>
      <c r="AE2682" s="66"/>
      <c r="AF2682" s="66"/>
      <c r="AG2682" s="66"/>
      <c r="AH2682" s="66"/>
      <c r="AI2682" s="66"/>
      <c r="AJ2682" s="66"/>
      <c r="AK2682" s="66"/>
      <c r="AL2682" s="66"/>
      <c r="AM2682" s="66"/>
      <c r="AN2682" s="66"/>
      <c r="AO2682" s="66"/>
      <c r="AP2682" s="66"/>
      <c r="AQ2682" s="66"/>
      <c r="AR2682" s="66"/>
      <c r="AS2682" s="66"/>
      <c r="AT2682" s="66"/>
      <c r="AU2682" s="66"/>
      <c r="AV2682" s="66"/>
      <c r="AW2682" s="66"/>
      <c r="AX2682" s="66"/>
      <c r="AY2682" s="66"/>
      <c r="AZ2682" s="67"/>
    </row>
    <row r="2683" spans="1:52" s="64" customFormat="1" x14ac:dyDescent="0.2">
      <c r="A2683" s="1">
        <v>2676</v>
      </c>
      <c r="B2683" s="67" t="s">
        <v>8679</v>
      </c>
      <c r="C2683" s="64" t="s">
        <v>8680</v>
      </c>
      <c r="D2683" s="64" t="s">
        <v>8681</v>
      </c>
      <c r="E2683" s="64" t="s">
        <v>8682</v>
      </c>
      <c r="G2683" s="64" t="s">
        <v>117</v>
      </c>
      <c r="H2683" s="65">
        <v>2310267</v>
      </c>
      <c r="I2683" s="64">
        <v>3</v>
      </c>
      <c r="J2683" s="65">
        <v>2310267</v>
      </c>
      <c r="K2683" s="64">
        <v>3</v>
      </c>
      <c r="L2683" s="65"/>
      <c r="N2683" s="65"/>
      <c r="P2683" s="65"/>
      <c r="R2683" s="65">
        <v>6930801</v>
      </c>
      <c r="S2683" s="63">
        <v>9</v>
      </c>
      <c r="T2683" s="64" t="s">
        <v>7733</v>
      </c>
      <c r="U2683" s="64" t="s">
        <v>24</v>
      </c>
      <c r="V2683" s="64" t="s">
        <v>8683</v>
      </c>
      <c r="W2683" s="66"/>
      <c r="X2683" s="66"/>
      <c r="Y2683" s="66"/>
      <c r="Z2683" s="66"/>
      <c r="AA2683" s="66"/>
      <c r="AB2683" s="66"/>
      <c r="AC2683" s="66"/>
      <c r="AD2683" s="66"/>
      <c r="AE2683" s="66"/>
      <c r="AF2683" s="66"/>
      <c r="AG2683" s="66"/>
      <c r="AH2683" s="66"/>
      <c r="AI2683" s="66"/>
      <c r="AJ2683" s="66"/>
      <c r="AK2683" s="66"/>
      <c r="AL2683" s="66"/>
      <c r="AM2683" s="66"/>
      <c r="AN2683" s="66"/>
      <c r="AO2683" s="66"/>
      <c r="AP2683" s="66"/>
      <c r="AQ2683" s="66"/>
      <c r="AR2683" s="66"/>
      <c r="AS2683" s="66"/>
      <c r="AT2683" s="66"/>
      <c r="AU2683" s="66"/>
      <c r="AV2683" s="66"/>
      <c r="AW2683" s="66"/>
      <c r="AX2683" s="66"/>
      <c r="AY2683" s="66"/>
      <c r="AZ2683" s="67"/>
    </row>
    <row r="2684" spans="1:52" s="64" customFormat="1" x14ac:dyDescent="0.2">
      <c r="A2684" s="1">
        <v>2677</v>
      </c>
      <c r="B2684" s="67" t="s">
        <v>34</v>
      </c>
      <c r="C2684" s="64" t="s">
        <v>245</v>
      </c>
      <c r="D2684" s="64" t="s">
        <v>246</v>
      </c>
      <c r="E2684" s="64" t="s">
        <v>8684</v>
      </c>
      <c r="G2684" s="64" t="s">
        <v>169</v>
      </c>
      <c r="H2684" s="65">
        <v>2390400</v>
      </c>
      <c r="I2684" s="64">
        <v>12</v>
      </c>
      <c r="J2684" s="65">
        <v>2390400</v>
      </c>
      <c r="K2684" s="64">
        <v>12</v>
      </c>
      <c r="L2684" s="65"/>
      <c r="N2684" s="65"/>
      <c r="P2684" s="65"/>
      <c r="R2684" s="65">
        <v>7171200</v>
      </c>
      <c r="S2684" s="63">
        <v>36</v>
      </c>
      <c r="T2684" s="64" t="s">
        <v>7733</v>
      </c>
      <c r="U2684" s="64" t="s">
        <v>24</v>
      </c>
      <c r="V2684" s="64" t="s">
        <v>8097</v>
      </c>
      <c r="W2684" s="66"/>
      <c r="X2684" s="66"/>
      <c r="Y2684" s="66"/>
      <c r="Z2684" s="66"/>
      <c r="AA2684" s="66"/>
      <c r="AB2684" s="66"/>
      <c r="AC2684" s="66"/>
      <c r="AD2684" s="66"/>
      <c r="AE2684" s="66"/>
      <c r="AF2684" s="66"/>
      <c r="AG2684" s="66"/>
      <c r="AH2684" s="66"/>
      <c r="AI2684" s="66"/>
      <c r="AJ2684" s="66"/>
      <c r="AK2684" s="66"/>
      <c r="AL2684" s="66"/>
      <c r="AM2684" s="66"/>
      <c r="AN2684" s="66"/>
      <c r="AO2684" s="66"/>
      <c r="AP2684" s="66"/>
      <c r="AQ2684" s="66"/>
      <c r="AR2684" s="66"/>
      <c r="AS2684" s="66"/>
      <c r="AT2684" s="66"/>
      <c r="AU2684" s="66"/>
      <c r="AV2684" s="66"/>
      <c r="AW2684" s="66"/>
      <c r="AX2684" s="66"/>
      <c r="AY2684" s="66"/>
      <c r="AZ2684" s="67"/>
    </row>
    <row r="2685" spans="1:52" s="64" customFormat="1" x14ac:dyDescent="0.2">
      <c r="A2685" s="1">
        <v>2678</v>
      </c>
      <c r="B2685" s="67" t="s">
        <v>34</v>
      </c>
      <c r="C2685" s="64" t="s">
        <v>245</v>
      </c>
      <c r="D2685" s="64" t="s">
        <v>246</v>
      </c>
      <c r="E2685" s="64" t="s">
        <v>8685</v>
      </c>
      <c r="G2685" s="64" t="s">
        <v>169</v>
      </c>
      <c r="H2685" s="65">
        <v>2422800</v>
      </c>
      <c r="I2685" s="64">
        <v>12</v>
      </c>
      <c r="J2685" s="65">
        <v>2422800</v>
      </c>
      <c r="K2685" s="64">
        <v>12</v>
      </c>
      <c r="L2685" s="65"/>
      <c r="N2685" s="65"/>
      <c r="P2685" s="65"/>
      <c r="R2685" s="65">
        <v>7268400</v>
      </c>
      <c r="S2685" s="63">
        <v>36</v>
      </c>
      <c r="T2685" s="64" t="s">
        <v>7733</v>
      </c>
      <c r="U2685" s="64" t="s">
        <v>24</v>
      </c>
      <c r="V2685" s="64" t="s">
        <v>8097</v>
      </c>
      <c r="W2685" s="66"/>
      <c r="X2685" s="66"/>
      <c r="Y2685" s="66"/>
      <c r="Z2685" s="66"/>
      <c r="AA2685" s="66"/>
      <c r="AB2685" s="66"/>
      <c r="AC2685" s="66"/>
      <c r="AD2685" s="66"/>
      <c r="AE2685" s="66"/>
      <c r="AF2685" s="66"/>
      <c r="AG2685" s="66"/>
      <c r="AH2685" s="66"/>
      <c r="AI2685" s="66"/>
      <c r="AJ2685" s="66"/>
      <c r="AK2685" s="66"/>
      <c r="AL2685" s="66"/>
      <c r="AM2685" s="66"/>
      <c r="AN2685" s="66"/>
      <c r="AO2685" s="66"/>
      <c r="AP2685" s="66"/>
      <c r="AQ2685" s="66"/>
      <c r="AR2685" s="66"/>
      <c r="AS2685" s="66"/>
      <c r="AT2685" s="66"/>
      <c r="AU2685" s="66"/>
      <c r="AV2685" s="66"/>
      <c r="AW2685" s="66"/>
      <c r="AX2685" s="66"/>
      <c r="AY2685" s="66"/>
      <c r="AZ2685" s="67"/>
    </row>
    <row r="2686" spans="1:52" s="64" customFormat="1" x14ac:dyDescent="0.2">
      <c r="A2686" s="1">
        <v>2679</v>
      </c>
      <c r="B2686" s="67" t="s">
        <v>2707</v>
      </c>
      <c r="C2686" s="64" t="s">
        <v>8686</v>
      </c>
      <c r="D2686" s="64" t="s">
        <v>8687</v>
      </c>
      <c r="E2686" s="64" t="s">
        <v>8688</v>
      </c>
      <c r="G2686" s="64" t="s">
        <v>17</v>
      </c>
      <c r="H2686" s="65">
        <v>2438000</v>
      </c>
      <c r="I2686" s="64">
        <v>1000</v>
      </c>
      <c r="J2686" s="65">
        <v>2438000</v>
      </c>
      <c r="K2686" s="64">
        <v>1000</v>
      </c>
      <c r="L2686" s="65"/>
      <c r="N2686" s="65"/>
      <c r="P2686" s="65"/>
      <c r="R2686" s="65">
        <v>7314000</v>
      </c>
      <c r="S2686" s="63">
        <v>3000</v>
      </c>
      <c r="T2686" s="64" t="s">
        <v>7733</v>
      </c>
      <c r="U2686" s="64" t="s">
        <v>24</v>
      </c>
      <c r="V2686" s="64" t="s">
        <v>8689</v>
      </c>
      <c r="W2686" s="66"/>
      <c r="X2686" s="66"/>
      <c r="Y2686" s="66"/>
      <c r="Z2686" s="66"/>
      <c r="AA2686" s="66"/>
      <c r="AB2686" s="66"/>
      <c r="AC2686" s="66"/>
      <c r="AD2686" s="66"/>
      <c r="AE2686" s="66"/>
      <c r="AF2686" s="66"/>
      <c r="AG2686" s="66"/>
      <c r="AH2686" s="66"/>
      <c r="AI2686" s="66"/>
      <c r="AJ2686" s="66"/>
      <c r="AK2686" s="66"/>
      <c r="AL2686" s="66"/>
      <c r="AM2686" s="66"/>
      <c r="AN2686" s="66"/>
      <c r="AO2686" s="66"/>
      <c r="AP2686" s="66"/>
      <c r="AQ2686" s="66"/>
      <c r="AR2686" s="66"/>
      <c r="AS2686" s="66"/>
      <c r="AT2686" s="66"/>
      <c r="AU2686" s="66"/>
      <c r="AV2686" s="66"/>
      <c r="AW2686" s="66"/>
      <c r="AX2686" s="66"/>
      <c r="AY2686" s="66"/>
      <c r="AZ2686" s="67"/>
    </row>
    <row r="2687" spans="1:52" s="64" customFormat="1" x14ac:dyDescent="0.2">
      <c r="A2687" s="1">
        <v>2680</v>
      </c>
      <c r="B2687" s="67" t="s">
        <v>620</v>
      </c>
      <c r="C2687" s="64" t="s">
        <v>217</v>
      </c>
      <c r="D2687" s="64" t="s">
        <v>621</v>
      </c>
      <c r="E2687" s="64" t="s">
        <v>8690</v>
      </c>
      <c r="G2687" s="64" t="s">
        <v>430</v>
      </c>
      <c r="H2687" s="65">
        <v>2565423.96</v>
      </c>
      <c r="I2687" s="64">
        <v>12</v>
      </c>
      <c r="J2687" s="65">
        <v>2565423.96</v>
      </c>
      <c r="K2687" s="64">
        <v>12</v>
      </c>
      <c r="L2687" s="65"/>
      <c r="N2687" s="65"/>
      <c r="P2687" s="65"/>
      <c r="R2687" s="65">
        <v>7696271.8799999999</v>
      </c>
      <c r="S2687" s="63">
        <v>36</v>
      </c>
      <c r="T2687" s="64" t="s">
        <v>7733</v>
      </c>
      <c r="U2687" s="64" t="s">
        <v>19</v>
      </c>
      <c r="V2687" s="64" t="s">
        <v>1228</v>
      </c>
      <c r="W2687" s="66"/>
      <c r="X2687" s="66"/>
      <c r="Y2687" s="66"/>
      <c r="Z2687" s="66"/>
      <c r="AA2687" s="66"/>
      <c r="AB2687" s="66"/>
      <c r="AC2687" s="66"/>
      <c r="AD2687" s="66"/>
      <c r="AE2687" s="66"/>
      <c r="AF2687" s="66"/>
      <c r="AG2687" s="66"/>
      <c r="AH2687" s="66"/>
      <c r="AI2687" s="66"/>
      <c r="AJ2687" s="66"/>
      <c r="AK2687" s="66"/>
      <c r="AL2687" s="66"/>
      <c r="AM2687" s="66"/>
      <c r="AN2687" s="66"/>
      <c r="AO2687" s="66"/>
      <c r="AP2687" s="66"/>
      <c r="AQ2687" s="66"/>
      <c r="AR2687" s="66"/>
      <c r="AS2687" s="66"/>
      <c r="AT2687" s="66"/>
      <c r="AU2687" s="66"/>
      <c r="AV2687" s="66"/>
      <c r="AW2687" s="66"/>
      <c r="AX2687" s="66"/>
      <c r="AY2687" s="66"/>
      <c r="AZ2687" s="67"/>
    </row>
    <row r="2688" spans="1:52" s="64" customFormat="1" x14ac:dyDescent="0.2">
      <c r="A2688" s="1">
        <v>2681</v>
      </c>
      <c r="B2688" s="67" t="s">
        <v>1486</v>
      </c>
      <c r="C2688" s="64" t="s">
        <v>1487</v>
      </c>
      <c r="D2688" s="64" t="s">
        <v>1488</v>
      </c>
      <c r="E2688" s="64" t="s">
        <v>8691</v>
      </c>
      <c r="G2688" s="64" t="s">
        <v>117</v>
      </c>
      <c r="H2688" s="65">
        <v>2656058.4</v>
      </c>
      <c r="I2688" s="64">
        <v>0.8</v>
      </c>
      <c r="J2688" s="65">
        <v>2656058.4</v>
      </c>
      <c r="K2688" s="64">
        <v>0.8</v>
      </c>
      <c r="L2688" s="65"/>
      <c r="N2688" s="65"/>
      <c r="P2688" s="65"/>
      <c r="R2688" s="65">
        <v>7968175.1999999993</v>
      </c>
      <c r="S2688" s="63">
        <v>2.4000000000000004</v>
      </c>
      <c r="T2688" s="64" t="s">
        <v>7733</v>
      </c>
      <c r="U2688" s="64" t="s">
        <v>24</v>
      </c>
      <c r="V2688" s="64" t="s">
        <v>8613</v>
      </c>
      <c r="W2688" s="66"/>
      <c r="X2688" s="66"/>
      <c r="Y2688" s="66"/>
      <c r="Z2688" s="66"/>
      <c r="AA2688" s="66"/>
      <c r="AB2688" s="66"/>
      <c r="AC2688" s="66"/>
      <c r="AD2688" s="66"/>
      <c r="AE2688" s="66"/>
      <c r="AF2688" s="66"/>
      <c r="AG2688" s="66"/>
      <c r="AH2688" s="66"/>
      <c r="AI2688" s="66"/>
      <c r="AJ2688" s="66"/>
      <c r="AK2688" s="66"/>
      <c r="AL2688" s="66"/>
      <c r="AM2688" s="66"/>
      <c r="AN2688" s="66"/>
      <c r="AO2688" s="66"/>
      <c r="AP2688" s="66"/>
      <c r="AQ2688" s="66"/>
      <c r="AR2688" s="66"/>
      <c r="AS2688" s="66"/>
      <c r="AT2688" s="66"/>
      <c r="AU2688" s="66"/>
      <c r="AV2688" s="66"/>
      <c r="AW2688" s="66"/>
      <c r="AX2688" s="66"/>
      <c r="AY2688" s="66"/>
      <c r="AZ2688" s="67"/>
    </row>
    <row r="2689" spans="1:52" s="64" customFormat="1" x14ac:dyDescent="0.2">
      <c r="A2689" s="1">
        <v>2682</v>
      </c>
      <c r="B2689" s="67" t="s">
        <v>1371</v>
      </c>
      <c r="C2689" s="64" t="s">
        <v>1742</v>
      </c>
      <c r="D2689" s="64" t="s">
        <v>1743</v>
      </c>
      <c r="E2689" s="64" t="s">
        <v>8692</v>
      </c>
      <c r="G2689" s="64" t="s">
        <v>169</v>
      </c>
      <c r="H2689" s="65">
        <v>2900124</v>
      </c>
      <c r="I2689" s="64">
        <v>6</v>
      </c>
      <c r="J2689" s="65">
        <v>2900124</v>
      </c>
      <c r="K2689" s="64">
        <v>6</v>
      </c>
      <c r="L2689" s="65"/>
      <c r="N2689" s="65"/>
      <c r="P2689" s="65"/>
      <c r="R2689" s="65">
        <v>8700372</v>
      </c>
      <c r="S2689" s="63">
        <v>18</v>
      </c>
      <c r="T2689" s="64" t="s">
        <v>7733</v>
      </c>
      <c r="U2689" s="64" t="s">
        <v>24</v>
      </c>
      <c r="V2689" s="64" t="s">
        <v>8196</v>
      </c>
      <c r="W2689" s="66"/>
      <c r="X2689" s="66"/>
      <c r="Y2689" s="66"/>
      <c r="Z2689" s="66"/>
      <c r="AA2689" s="66"/>
      <c r="AB2689" s="66"/>
      <c r="AC2689" s="66"/>
      <c r="AD2689" s="66"/>
      <c r="AE2689" s="66"/>
      <c r="AF2689" s="66"/>
      <c r="AG2689" s="66"/>
      <c r="AH2689" s="66"/>
      <c r="AI2689" s="66"/>
      <c r="AJ2689" s="66"/>
      <c r="AK2689" s="66"/>
      <c r="AL2689" s="66"/>
      <c r="AM2689" s="66"/>
      <c r="AN2689" s="66"/>
      <c r="AO2689" s="66"/>
      <c r="AP2689" s="66"/>
      <c r="AQ2689" s="66"/>
      <c r="AR2689" s="66"/>
      <c r="AS2689" s="66"/>
      <c r="AT2689" s="66"/>
      <c r="AU2689" s="66"/>
      <c r="AV2689" s="66"/>
      <c r="AW2689" s="66"/>
      <c r="AX2689" s="66"/>
      <c r="AY2689" s="66"/>
      <c r="AZ2689" s="67"/>
    </row>
    <row r="2690" spans="1:52" s="64" customFormat="1" x14ac:dyDescent="0.2">
      <c r="A2690" s="1">
        <v>2683</v>
      </c>
      <c r="B2690" s="67" t="s">
        <v>2059</v>
      </c>
      <c r="C2690" s="64" t="s">
        <v>2060</v>
      </c>
      <c r="D2690" s="64" t="s">
        <v>2061</v>
      </c>
      <c r="E2690" s="64" t="s">
        <v>8693</v>
      </c>
      <c r="G2690" s="64" t="s">
        <v>169</v>
      </c>
      <c r="H2690" s="65">
        <v>2986000</v>
      </c>
      <c r="I2690" s="64">
        <v>20</v>
      </c>
      <c r="J2690" s="65">
        <v>2986000</v>
      </c>
      <c r="K2690" s="64">
        <v>20</v>
      </c>
      <c r="L2690" s="65"/>
      <c r="N2690" s="65"/>
      <c r="P2690" s="65"/>
      <c r="R2690" s="65">
        <v>8958000</v>
      </c>
      <c r="S2690" s="63">
        <v>60</v>
      </c>
      <c r="T2690" s="64" t="s">
        <v>7733</v>
      </c>
      <c r="U2690" s="64" t="s">
        <v>24</v>
      </c>
      <c r="V2690" s="64" t="s">
        <v>8694</v>
      </c>
      <c r="W2690" s="66"/>
      <c r="X2690" s="66"/>
      <c r="Y2690" s="66"/>
      <c r="Z2690" s="66"/>
      <c r="AA2690" s="66"/>
      <c r="AB2690" s="66"/>
      <c r="AC2690" s="66"/>
      <c r="AD2690" s="66"/>
      <c r="AE2690" s="66"/>
      <c r="AF2690" s="66"/>
      <c r="AG2690" s="66"/>
      <c r="AH2690" s="66"/>
      <c r="AI2690" s="66"/>
      <c r="AJ2690" s="66"/>
      <c r="AK2690" s="66"/>
      <c r="AL2690" s="66"/>
      <c r="AM2690" s="66"/>
      <c r="AN2690" s="66"/>
      <c r="AO2690" s="66"/>
      <c r="AP2690" s="66"/>
      <c r="AQ2690" s="66"/>
      <c r="AR2690" s="66"/>
      <c r="AS2690" s="66"/>
      <c r="AT2690" s="66"/>
      <c r="AU2690" s="66"/>
      <c r="AV2690" s="66"/>
      <c r="AW2690" s="66"/>
      <c r="AX2690" s="66"/>
      <c r="AY2690" s="66"/>
      <c r="AZ2690" s="67"/>
    </row>
    <row r="2691" spans="1:52" s="64" customFormat="1" x14ac:dyDescent="0.2">
      <c r="A2691" s="1">
        <v>2684</v>
      </c>
      <c r="B2691" s="67" t="s">
        <v>34</v>
      </c>
      <c r="C2691" s="64" t="s">
        <v>39</v>
      </c>
      <c r="D2691" s="64" t="s">
        <v>40</v>
      </c>
      <c r="E2691" s="64" t="s">
        <v>8695</v>
      </c>
      <c r="G2691" s="64" t="s">
        <v>169</v>
      </c>
      <c r="H2691" s="65">
        <v>3009798</v>
      </c>
      <c r="I2691" s="64">
        <v>18</v>
      </c>
      <c r="J2691" s="65">
        <v>3009798</v>
      </c>
      <c r="K2691" s="64">
        <v>18</v>
      </c>
      <c r="L2691" s="65"/>
      <c r="N2691" s="65"/>
      <c r="P2691" s="65"/>
      <c r="R2691" s="65">
        <v>9029394</v>
      </c>
      <c r="S2691" s="63">
        <v>54</v>
      </c>
      <c r="T2691" s="64" t="s">
        <v>7733</v>
      </c>
      <c r="U2691" s="64" t="s">
        <v>24</v>
      </c>
      <c r="V2691" s="64" t="s">
        <v>8097</v>
      </c>
      <c r="W2691" s="66"/>
      <c r="X2691" s="66"/>
      <c r="Y2691" s="66"/>
      <c r="Z2691" s="66"/>
      <c r="AA2691" s="66"/>
      <c r="AB2691" s="66"/>
      <c r="AC2691" s="66"/>
      <c r="AD2691" s="66"/>
      <c r="AE2691" s="66"/>
      <c r="AF2691" s="66"/>
      <c r="AG2691" s="66"/>
      <c r="AH2691" s="66"/>
      <c r="AI2691" s="66"/>
      <c r="AJ2691" s="66"/>
      <c r="AK2691" s="66"/>
      <c r="AL2691" s="66"/>
      <c r="AM2691" s="66"/>
      <c r="AN2691" s="66"/>
      <c r="AO2691" s="66"/>
      <c r="AP2691" s="66"/>
      <c r="AQ2691" s="66"/>
      <c r="AR2691" s="66"/>
      <c r="AS2691" s="66"/>
      <c r="AT2691" s="66"/>
      <c r="AU2691" s="66"/>
      <c r="AV2691" s="66"/>
      <c r="AW2691" s="66"/>
      <c r="AX2691" s="66"/>
      <c r="AY2691" s="66"/>
      <c r="AZ2691" s="67"/>
    </row>
    <row r="2692" spans="1:52" s="64" customFormat="1" x14ac:dyDescent="0.2">
      <c r="A2692" s="1">
        <v>2685</v>
      </c>
      <c r="B2692" s="67" t="s">
        <v>1371</v>
      </c>
      <c r="C2692" s="64" t="s">
        <v>1742</v>
      </c>
      <c r="D2692" s="64" t="s">
        <v>1743</v>
      </c>
      <c r="E2692" s="64" t="s">
        <v>8663</v>
      </c>
      <c r="G2692" s="64" t="s">
        <v>169</v>
      </c>
      <c r="H2692" s="65">
        <v>3029840</v>
      </c>
      <c r="I2692" s="64">
        <v>4</v>
      </c>
      <c r="J2692" s="65">
        <v>3029840</v>
      </c>
      <c r="K2692" s="64">
        <v>4</v>
      </c>
      <c r="L2692" s="65"/>
      <c r="N2692" s="65"/>
      <c r="P2692" s="65"/>
      <c r="R2692" s="65">
        <v>9089520</v>
      </c>
      <c r="S2692" s="63">
        <v>12</v>
      </c>
      <c r="T2692" s="64" t="s">
        <v>7733</v>
      </c>
      <c r="U2692" s="64" t="s">
        <v>24</v>
      </c>
      <c r="V2692" s="64" t="s">
        <v>8196</v>
      </c>
      <c r="W2692" s="66"/>
      <c r="X2692" s="66"/>
      <c r="Y2692" s="66"/>
      <c r="Z2692" s="66"/>
      <c r="AA2692" s="66"/>
      <c r="AB2692" s="66"/>
      <c r="AC2692" s="66"/>
      <c r="AD2692" s="66"/>
      <c r="AE2692" s="66"/>
      <c r="AF2692" s="66"/>
      <c r="AG2692" s="66"/>
      <c r="AH2692" s="66"/>
      <c r="AI2692" s="66"/>
      <c r="AJ2692" s="66"/>
      <c r="AK2692" s="66"/>
      <c r="AL2692" s="66"/>
      <c r="AM2692" s="66"/>
      <c r="AN2692" s="66"/>
      <c r="AO2692" s="66"/>
      <c r="AP2692" s="66"/>
      <c r="AQ2692" s="66"/>
      <c r="AR2692" s="66"/>
      <c r="AS2692" s="66"/>
      <c r="AT2692" s="66"/>
      <c r="AU2692" s="66"/>
      <c r="AV2692" s="66"/>
      <c r="AW2692" s="66"/>
      <c r="AX2692" s="66"/>
      <c r="AY2692" s="66"/>
      <c r="AZ2692" s="67"/>
    </row>
    <row r="2693" spans="1:52" s="64" customFormat="1" x14ac:dyDescent="0.2">
      <c r="A2693" s="1">
        <v>2686</v>
      </c>
      <c r="B2693" s="67" t="s">
        <v>89</v>
      </c>
      <c r="C2693" s="64" t="s">
        <v>8696</v>
      </c>
      <c r="D2693" s="64" t="s">
        <v>8697</v>
      </c>
      <c r="E2693" s="64" t="s">
        <v>8698</v>
      </c>
      <c r="G2693" s="64" t="s">
        <v>169</v>
      </c>
      <c r="H2693" s="65">
        <v>3095662.5</v>
      </c>
      <c r="I2693" s="64">
        <v>105</v>
      </c>
      <c r="J2693" s="65">
        <v>3095662.5</v>
      </c>
      <c r="K2693" s="64">
        <v>105</v>
      </c>
      <c r="L2693" s="65"/>
      <c r="N2693" s="65"/>
      <c r="P2693" s="65"/>
      <c r="R2693" s="65">
        <v>9286987.5</v>
      </c>
      <c r="S2693" s="63">
        <v>315</v>
      </c>
      <c r="T2693" s="64" t="s">
        <v>7733</v>
      </c>
      <c r="U2693" s="64" t="s">
        <v>23</v>
      </c>
      <c r="V2693" s="64" t="s">
        <v>8699</v>
      </c>
      <c r="W2693" s="66"/>
      <c r="X2693" s="66"/>
      <c r="Y2693" s="66"/>
      <c r="Z2693" s="66"/>
      <c r="AA2693" s="66"/>
      <c r="AB2693" s="66"/>
      <c r="AC2693" s="66"/>
      <c r="AD2693" s="66"/>
      <c r="AE2693" s="66"/>
      <c r="AF2693" s="66"/>
      <c r="AG2693" s="66"/>
      <c r="AH2693" s="66"/>
      <c r="AI2693" s="66"/>
      <c r="AJ2693" s="66"/>
      <c r="AK2693" s="66"/>
      <c r="AL2693" s="66"/>
      <c r="AM2693" s="66"/>
      <c r="AN2693" s="66"/>
      <c r="AO2693" s="66"/>
      <c r="AP2693" s="66"/>
      <c r="AQ2693" s="66"/>
      <c r="AR2693" s="66"/>
      <c r="AS2693" s="66"/>
      <c r="AT2693" s="66"/>
      <c r="AU2693" s="66"/>
      <c r="AV2693" s="66"/>
      <c r="AW2693" s="66"/>
      <c r="AX2693" s="66"/>
      <c r="AY2693" s="66"/>
      <c r="AZ2693" s="67"/>
    </row>
    <row r="2694" spans="1:52" s="64" customFormat="1" x14ac:dyDescent="0.2">
      <c r="A2694" s="1">
        <v>2687</v>
      </c>
      <c r="B2694" s="67" t="s">
        <v>8700</v>
      </c>
      <c r="C2694" s="64" t="s">
        <v>8701</v>
      </c>
      <c r="D2694" s="64" t="s">
        <v>8702</v>
      </c>
      <c r="E2694" s="64" t="s">
        <v>8703</v>
      </c>
      <c r="G2694" s="64" t="s">
        <v>169</v>
      </c>
      <c r="H2694" s="65">
        <v>3173760</v>
      </c>
      <c r="I2694" s="64">
        <v>41760</v>
      </c>
      <c r="J2694" s="65">
        <v>3173760</v>
      </c>
      <c r="K2694" s="64">
        <v>41760</v>
      </c>
      <c r="L2694" s="65"/>
      <c r="N2694" s="65"/>
      <c r="P2694" s="65"/>
      <c r="R2694" s="65">
        <v>9521280</v>
      </c>
      <c r="S2694" s="63">
        <v>125280</v>
      </c>
      <c r="T2694" s="64" t="s">
        <v>7733</v>
      </c>
      <c r="U2694" s="64" t="s">
        <v>24</v>
      </c>
      <c r="V2694" s="64" t="s">
        <v>8196</v>
      </c>
      <c r="W2694" s="66"/>
      <c r="X2694" s="66"/>
      <c r="Y2694" s="66"/>
      <c r="Z2694" s="66"/>
      <c r="AA2694" s="66"/>
      <c r="AB2694" s="66"/>
      <c r="AC2694" s="66"/>
      <c r="AD2694" s="66"/>
      <c r="AE2694" s="66"/>
      <c r="AF2694" s="66"/>
      <c r="AG2694" s="66"/>
      <c r="AH2694" s="66"/>
      <c r="AI2694" s="66"/>
      <c r="AJ2694" s="66"/>
      <c r="AK2694" s="66"/>
      <c r="AL2694" s="66"/>
      <c r="AM2694" s="66"/>
      <c r="AN2694" s="66"/>
      <c r="AO2694" s="66"/>
      <c r="AP2694" s="66"/>
      <c r="AQ2694" s="66"/>
      <c r="AR2694" s="66"/>
      <c r="AS2694" s="66"/>
      <c r="AT2694" s="66"/>
      <c r="AU2694" s="66"/>
      <c r="AV2694" s="66"/>
      <c r="AW2694" s="66"/>
      <c r="AX2694" s="66"/>
      <c r="AY2694" s="66"/>
      <c r="AZ2694" s="67"/>
    </row>
    <row r="2695" spans="1:52" s="64" customFormat="1" x14ac:dyDescent="0.2">
      <c r="A2695" s="1">
        <v>2688</v>
      </c>
      <c r="B2695" s="67" t="s">
        <v>95</v>
      </c>
      <c r="C2695" s="64" t="s">
        <v>6000</v>
      </c>
      <c r="D2695" s="64" t="s">
        <v>4423</v>
      </c>
      <c r="E2695" s="64" t="s">
        <v>8704</v>
      </c>
      <c r="G2695" s="64" t="s">
        <v>169</v>
      </c>
      <c r="H2695" s="65">
        <v>3360000</v>
      </c>
      <c r="I2695" s="64">
        <v>1</v>
      </c>
      <c r="J2695" s="65">
        <v>3360000</v>
      </c>
      <c r="K2695" s="64">
        <v>1</v>
      </c>
      <c r="L2695" s="65"/>
      <c r="N2695" s="65"/>
      <c r="P2695" s="65"/>
      <c r="R2695" s="65">
        <v>10080000</v>
      </c>
      <c r="S2695" s="63">
        <v>3</v>
      </c>
      <c r="T2695" s="64" t="s">
        <v>7733</v>
      </c>
      <c r="U2695" s="64" t="s">
        <v>24</v>
      </c>
      <c r="V2695" s="64" t="s">
        <v>8091</v>
      </c>
      <c r="W2695" s="66"/>
      <c r="X2695" s="66"/>
      <c r="Y2695" s="66"/>
      <c r="Z2695" s="66"/>
      <c r="AA2695" s="66"/>
      <c r="AB2695" s="66"/>
      <c r="AC2695" s="66"/>
      <c r="AD2695" s="66"/>
      <c r="AE2695" s="66"/>
      <c r="AF2695" s="66"/>
      <c r="AG2695" s="66"/>
      <c r="AH2695" s="66"/>
      <c r="AI2695" s="66"/>
      <c r="AJ2695" s="66"/>
      <c r="AK2695" s="66"/>
      <c r="AL2695" s="66"/>
      <c r="AM2695" s="66"/>
      <c r="AN2695" s="66"/>
      <c r="AO2695" s="66"/>
      <c r="AP2695" s="66"/>
      <c r="AQ2695" s="66"/>
      <c r="AR2695" s="66"/>
      <c r="AS2695" s="66"/>
      <c r="AT2695" s="66"/>
      <c r="AU2695" s="66"/>
      <c r="AV2695" s="66"/>
      <c r="AW2695" s="66"/>
      <c r="AX2695" s="66"/>
      <c r="AY2695" s="66"/>
      <c r="AZ2695" s="67"/>
    </row>
    <row r="2696" spans="1:52" s="64" customFormat="1" x14ac:dyDescent="0.2">
      <c r="A2696" s="1">
        <v>2689</v>
      </c>
      <c r="B2696" s="67" t="s">
        <v>8705</v>
      </c>
      <c r="C2696" s="64" t="s">
        <v>8706</v>
      </c>
      <c r="D2696" s="64" t="s">
        <v>8707</v>
      </c>
      <c r="E2696" s="64" t="s">
        <v>8708</v>
      </c>
      <c r="G2696" s="64" t="s">
        <v>144</v>
      </c>
      <c r="H2696" s="65">
        <v>3416000</v>
      </c>
      <c r="I2696" s="64">
        <v>4000</v>
      </c>
      <c r="J2696" s="65">
        <v>3416000</v>
      </c>
      <c r="K2696" s="64">
        <v>4000</v>
      </c>
      <c r="L2696" s="65"/>
      <c r="N2696" s="65"/>
      <c r="P2696" s="65"/>
      <c r="R2696" s="65">
        <v>10248000</v>
      </c>
      <c r="S2696" s="63">
        <v>12000</v>
      </c>
      <c r="T2696" s="64" t="s">
        <v>7733</v>
      </c>
      <c r="U2696" s="64" t="s">
        <v>8709</v>
      </c>
      <c r="V2696" s="64" t="s">
        <v>8710</v>
      </c>
      <c r="W2696" s="66"/>
      <c r="X2696" s="66"/>
      <c r="Y2696" s="66"/>
      <c r="Z2696" s="66"/>
      <c r="AA2696" s="66"/>
      <c r="AB2696" s="66"/>
      <c r="AC2696" s="66"/>
      <c r="AD2696" s="66"/>
      <c r="AE2696" s="66"/>
      <c r="AF2696" s="66"/>
      <c r="AG2696" s="66"/>
      <c r="AH2696" s="66"/>
      <c r="AI2696" s="66"/>
      <c r="AJ2696" s="66"/>
      <c r="AK2696" s="66"/>
      <c r="AL2696" s="66"/>
      <c r="AM2696" s="66"/>
      <c r="AN2696" s="66"/>
      <c r="AO2696" s="66"/>
      <c r="AP2696" s="66"/>
      <c r="AQ2696" s="66"/>
      <c r="AR2696" s="66"/>
      <c r="AS2696" s="66"/>
      <c r="AT2696" s="66"/>
      <c r="AU2696" s="66"/>
      <c r="AV2696" s="66"/>
      <c r="AW2696" s="66"/>
      <c r="AX2696" s="66"/>
      <c r="AY2696" s="66"/>
      <c r="AZ2696" s="67"/>
    </row>
    <row r="2697" spans="1:52" s="64" customFormat="1" x14ac:dyDescent="0.2">
      <c r="A2697" s="1">
        <v>2690</v>
      </c>
      <c r="B2697" s="67" t="s">
        <v>1486</v>
      </c>
      <c r="C2697" s="64" t="s">
        <v>1487</v>
      </c>
      <c r="D2697" s="64" t="s">
        <v>1488</v>
      </c>
      <c r="E2697" s="64" t="s">
        <v>8711</v>
      </c>
      <c r="G2697" s="64" t="s">
        <v>117</v>
      </c>
      <c r="H2697" s="65">
        <v>3516300</v>
      </c>
      <c r="I2697" s="64">
        <v>0.6</v>
      </c>
      <c r="J2697" s="65">
        <v>3516300</v>
      </c>
      <c r="K2697" s="64">
        <v>0.6</v>
      </c>
      <c r="L2697" s="65"/>
      <c r="N2697" s="65"/>
      <c r="P2697" s="65"/>
      <c r="R2697" s="65">
        <v>10548900</v>
      </c>
      <c r="S2697" s="63">
        <v>1.7999999999999998</v>
      </c>
      <c r="T2697" s="64" t="s">
        <v>7733</v>
      </c>
      <c r="U2697" s="64" t="s">
        <v>24</v>
      </c>
      <c r="V2697" s="64" t="s">
        <v>8613</v>
      </c>
      <c r="W2697" s="66"/>
      <c r="X2697" s="66"/>
      <c r="Y2697" s="66"/>
      <c r="Z2697" s="66"/>
      <c r="AA2697" s="66"/>
      <c r="AB2697" s="66"/>
      <c r="AC2697" s="66"/>
      <c r="AD2697" s="66"/>
      <c r="AE2697" s="66"/>
      <c r="AF2697" s="66"/>
      <c r="AG2697" s="66"/>
      <c r="AH2697" s="66"/>
      <c r="AI2697" s="66"/>
      <c r="AJ2697" s="66"/>
      <c r="AK2697" s="66"/>
      <c r="AL2697" s="66"/>
      <c r="AM2697" s="66"/>
      <c r="AN2697" s="66"/>
      <c r="AO2697" s="66"/>
      <c r="AP2697" s="66"/>
      <c r="AQ2697" s="66"/>
      <c r="AR2697" s="66"/>
      <c r="AS2697" s="66"/>
      <c r="AT2697" s="66"/>
      <c r="AU2697" s="66"/>
      <c r="AV2697" s="66"/>
      <c r="AW2697" s="66"/>
      <c r="AX2697" s="66"/>
      <c r="AY2697" s="66"/>
      <c r="AZ2697" s="67"/>
    </row>
    <row r="2698" spans="1:52" s="64" customFormat="1" x14ac:dyDescent="0.2">
      <c r="A2698" s="1">
        <v>2691</v>
      </c>
      <c r="B2698" s="67" t="s">
        <v>376</v>
      </c>
      <c r="C2698" s="64" t="s">
        <v>8712</v>
      </c>
      <c r="D2698" s="64" t="s">
        <v>8713</v>
      </c>
      <c r="E2698" s="64" t="s">
        <v>8714</v>
      </c>
      <c r="G2698" s="64" t="s">
        <v>144</v>
      </c>
      <c r="H2698" s="65">
        <v>4209000</v>
      </c>
      <c r="I2698" s="64">
        <v>1000</v>
      </c>
      <c r="J2698" s="65">
        <v>4209000</v>
      </c>
      <c r="K2698" s="64">
        <v>1000</v>
      </c>
      <c r="L2698" s="65"/>
      <c r="N2698" s="65"/>
      <c r="P2698" s="65"/>
      <c r="R2698" s="65">
        <v>12627000</v>
      </c>
      <c r="S2698" s="63">
        <v>3000</v>
      </c>
      <c r="T2698" s="64" t="s">
        <v>7733</v>
      </c>
      <c r="U2698" s="64" t="s">
        <v>8489</v>
      </c>
      <c r="V2698" s="64" t="s">
        <v>8715</v>
      </c>
      <c r="W2698" s="66"/>
      <c r="X2698" s="66"/>
      <c r="Y2698" s="66"/>
      <c r="Z2698" s="66"/>
      <c r="AA2698" s="66"/>
      <c r="AB2698" s="66"/>
      <c r="AC2698" s="66"/>
      <c r="AD2698" s="66"/>
      <c r="AE2698" s="66"/>
      <c r="AF2698" s="66"/>
      <c r="AG2698" s="66"/>
      <c r="AH2698" s="66"/>
      <c r="AI2698" s="66"/>
      <c r="AJ2698" s="66"/>
      <c r="AK2698" s="66"/>
      <c r="AL2698" s="66"/>
      <c r="AM2698" s="66"/>
      <c r="AN2698" s="66"/>
      <c r="AO2698" s="66"/>
      <c r="AP2698" s="66"/>
      <c r="AQ2698" s="66"/>
      <c r="AR2698" s="66"/>
      <c r="AS2698" s="66"/>
      <c r="AT2698" s="66"/>
      <c r="AU2698" s="66"/>
      <c r="AV2698" s="66"/>
      <c r="AW2698" s="66"/>
      <c r="AX2698" s="66"/>
      <c r="AY2698" s="66"/>
      <c r="AZ2698" s="67"/>
    </row>
    <row r="2699" spans="1:52" s="64" customFormat="1" x14ac:dyDescent="0.2">
      <c r="A2699" s="1">
        <v>2692</v>
      </c>
      <c r="B2699" s="67" t="s">
        <v>93</v>
      </c>
      <c r="C2699" s="64" t="s">
        <v>8716</v>
      </c>
      <c r="D2699" s="64" t="s">
        <v>8717</v>
      </c>
      <c r="E2699" s="64" t="s">
        <v>8718</v>
      </c>
      <c r="G2699" s="64" t="s">
        <v>17</v>
      </c>
      <c r="H2699" s="65">
        <v>4406250</v>
      </c>
      <c r="I2699" s="64">
        <v>1000</v>
      </c>
      <c r="J2699" s="65">
        <v>4406250</v>
      </c>
      <c r="K2699" s="64">
        <v>1000</v>
      </c>
      <c r="L2699" s="65"/>
      <c r="N2699" s="65"/>
      <c r="P2699" s="65"/>
      <c r="R2699" s="65">
        <v>13218750</v>
      </c>
      <c r="S2699" s="63">
        <v>3000</v>
      </c>
      <c r="T2699" s="64" t="s">
        <v>7733</v>
      </c>
      <c r="U2699" s="64" t="s">
        <v>24</v>
      </c>
      <c r="V2699" s="64" t="s">
        <v>8719</v>
      </c>
      <c r="W2699" s="66"/>
      <c r="X2699" s="66"/>
      <c r="Y2699" s="66"/>
      <c r="Z2699" s="66"/>
      <c r="AA2699" s="66"/>
      <c r="AB2699" s="66"/>
      <c r="AC2699" s="66"/>
      <c r="AD2699" s="66"/>
      <c r="AE2699" s="66"/>
      <c r="AF2699" s="66"/>
      <c r="AG2699" s="66"/>
      <c r="AH2699" s="66"/>
      <c r="AI2699" s="66"/>
      <c r="AJ2699" s="66"/>
      <c r="AK2699" s="66"/>
      <c r="AL2699" s="66"/>
      <c r="AM2699" s="66"/>
      <c r="AN2699" s="66"/>
      <c r="AO2699" s="66"/>
      <c r="AP2699" s="66"/>
      <c r="AQ2699" s="66"/>
      <c r="AR2699" s="66"/>
      <c r="AS2699" s="66"/>
      <c r="AT2699" s="66"/>
      <c r="AU2699" s="66"/>
      <c r="AV2699" s="66"/>
      <c r="AW2699" s="66"/>
      <c r="AX2699" s="66"/>
      <c r="AY2699" s="66"/>
      <c r="AZ2699" s="67"/>
    </row>
    <row r="2700" spans="1:52" s="64" customFormat="1" x14ac:dyDescent="0.2">
      <c r="A2700" s="1">
        <v>2693</v>
      </c>
      <c r="B2700" s="67" t="s">
        <v>8720</v>
      </c>
      <c r="C2700" s="64" t="s">
        <v>8721</v>
      </c>
      <c r="D2700" s="64" t="s">
        <v>1488</v>
      </c>
      <c r="E2700" s="64" t="s">
        <v>8722</v>
      </c>
      <c r="G2700" s="64" t="s">
        <v>117</v>
      </c>
      <c r="H2700" s="65">
        <v>7392856</v>
      </c>
      <c r="I2700" s="64">
        <v>2</v>
      </c>
      <c r="J2700" s="65">
        <v>7392856</v>
      </c>
      <c r="K2700" s="64">
        <v>2</v>
      </c>
      <c r="L2700" s="65"/>
      <c r="N2700" s="65"/>
      <c r="P2700" s="65"/>
      <c r="R2700" s="65">
        <v>22178568</v>
      </c>
      <c r="S2700" s="63">
        <v>6</v>
      </c>
      <c r="T2700" s="64" t="s">
        <v>7733</v>
      </c>
      <c r="U2700" s="64" t="s">
        <v>24</v>
      </c>
      <c r="V2700" s="64" t="s">
        <v>8613</v>
      </c>
      <c r="W2700" s="66"/>
      <c r="X2700" s="66"/>
      <c r="Y2700" s="66"/>
      <c r="Z2700" s="66"/>
      <c r="AA2700" s="66"/>
      <c r="AB2700" s="66"/>
      <c r="AC2700" s="66"/>
      <c r="AD2700" s="66"/>
      <c r="AE2700" s="66"/>
      <c r="AF2700" s="66"/>
      <c r="AG2700" s="66"/>
      <c r="AH2700" s="66"/>
      <c r="AI2700" s="66"/>
      <c r="AJ2700" s="66"/>
      <c r="AK2700" s="66"/>
      <c r="AL2700" s="66"/>
      <c r="AM2700" s="66"/>
      <c r="AN2700" s="66"/>
      <c r="AO2700" s="66"/>
      <c r="AP2700" s="66"/>
      <c r="AQ2700" s="66"/>
      <c r="AR2700" s="66"/>
      <c r="AS2700" s="66"/>
      <c r="AT2700" s="66"/>
      <c r="AU2700" s="66"/>
      <c r="AV2700" s="66"/>
      <c r="AW2700" s="66"/>
      <c r="AX2700" s="66"/>
      <c r="AY2700" s="66"/>
      <c r="AZ2700" s="67"/>
    </row>
    <row r="2701" spans="1:52" s="64" customFormat="1" x14ac:dyDescent="0.2">
      <c r="A2701" s="1">
        <v>2694</v>
      </c>
      <c r="B2701" s="67" t="s">
        <v>364</v>
      </c>
      <c r="C2701" s="64" t="s">
        <v>8723</v>
      </c>
      <c r="D2701" s="64" t="s">
        <v>8724</v>
      </c>
      <c r="E2701" s="64" t="s">
        <v>8725</v>
      </c>
      <c r="G2701" s="64" t="s">
        <v>117</v>
      </c>
      <c r="H2701" s="65">
        <v>9232143.8000000007</v>
      </c>
      <c r="I2701" s="64">
        <v>2.2000000000000002</v>
      </c>
      <c r="J2701" s="65">
        <v>9232143.8000000007</v>
      </c>
      <c r="K2701" s="64">
        <v>2.2000000000000002</v>
      </c>
      <c r="L2701" s="65"/>
      <c r="N2701" s="65"/>
      <c r="P2701" s="65"/>
      <c r="R2701" s="65">
        <v>27696431.400000002</v>
      </c>
      <c r="S2701" s="63">
        <v>6.6000000000000005</v>
      </c>
      <c r="T2701" s="64" t="s">
        <v>7733</v>
      </c>
      <c r="U2701" s="64" t="s">
        <v>24</v>
      </c>
      <c r="V2701" s="64" t="s">
        <v>8719</v>
      </c>
      <c r="W2701" s="66"/>
      <c r="X2701" s="66"/>
      <c r="Y2701" s="66"/>
      <c r="Z2701" s="66"/>
      <c r="AA2701" s="66"/>
      <c r="AB2701" s="66"/>
      <c r="AC2701" s="66"/>
      <c r="AD2701" s="66"/>
      <c r="AE2701" s="66"/>
      <c r="AF2701" s="66"/>
      <c r="AG2701" s="66"/>
      <c r="AH2701" s="66"/>
      <c r="AI2701" s="66"/>
      <c r="AJ2701" s="66"/>
      <c r="AK2701" s="66"/>
      <c r="AL2701" s="66"/>
      <c r="AM2701" s="66"/>
      <c r="AN2701" s="66"/>
      <c r="AO2701" s="66"/>
      <c r="AP2701" s="66"/>
      <c r="AQ2701" s="66"/>
      <c r="AR2701" s="66"/>
      <c r="AS2701" s="66"/>
      <c r="AT2701" s="66"/>
      <c r="AU2701" s="66"/>
      <c r="AV2701" s="66"/>
      <c r="AW2701" s="66"/>
      <c r="AX2701" s="66"/>
      <c r="AY2701" s="66"/>
      <c r="AZ2701" s="67"/>
    </row>
    <row r="2702" spans="1:52" s="64" customFormat="1" x14ac:dyDescent="0.2">
      <c r="A2702" s="1">
        <v>2695</v>
      </c>
      <c r="B2702" s="67" t="s">
        <v>364</v>
      </c>
      <c r="C2702" s="64" t="s">
        <v>7708</v>
      </c>
      <c r="D2702" s="64" t="s">
        <v>7709</v>
      </c>
      <c r="E2702" s="64" t="s">
        <v>8726</v>
      </c>
      <c r="G2702" s="64" t="s">
        <v>117</v>
      </c>
      <c r="H2702" s="65">
        <v>12589287</v>
      </c>
      <c r="I2702" s="64">
        <v>3</v>
      </c>
      <c r="J2702" s="65">
        <v>12589287</v>
      </c>
      <c r="K2702" s="64">
        <v>3</v>
      </c>
      <c r="L2702" s="65"/>
      <c r="N2702" s="65"/>
      <c r="P2702" s="65"/>
      <c r="R2702" s="65">
        <v>37767861</v>
      </c>
      <c r="S2702" s="63">
        <v>9</v>
      </c>
      <c r="T2702" s="64" t="s">
        <v>7733</v>
      </c>
      <c r="U2702" s="64" t="s">
        <v>24</v>
      </c>
      <c r="V2702" s="64" t="s">
        <v>8719</v>
      </c>
      <c r="W2702" s="66"/>
      <c r="X2702" s="66"/>
      <c r="Y2702" s="66"/>
      <c r="Z2702" s="66"/>
      <c r="AA2702" s="66"/>
      <c r="AB2702" s="66"/>
      <c r="AC2702" s="66"/>
      <c r="AD2702" s="66"/>
      <c r="AE2702" s="66"/>
      <c r="AF2702" s="66"/>
      <c r="AG2702" s="66"/>
      <c r="AH2702" s="66"/>
      <c r="AI2702" s="66"/>
      <c r="AJ2702" s="66"/>
      <c r="AK2702" s="66"/>
      <c r="AL2702" s="66"/>
      <c r="AM2702" s="66"/>
      <c r="AN2702" s="66"/>
      <c r="AO2702" s="66"/>
      <c r="AP2702" s="66"/>
      <c r="AQ2702" s="66"/>
      <c r="AR2702" s="66"/>
      <c r="AS2702" s="66"/>
      <c r="AT2702" s="66"/>
      <c r="AU2702" s="66"/>
      <c r="AV2702" s="66"/>
      <c r="AW2702" s="66"/>
      <c r="AX2702" s="66"/>
      <c r="AY2702" s="66"/>
      <c r="AZ2702" s="67"/>
    </row>
    <row r="2703" spans="1:52" s="64" customFormat="1" x14ac:dyDescent="0.2">
      <c r="A2703" s="1">
        <v>2696</v>
      </c>
      <c r="B2703" s="67" t="s">
        <v>8720</v>
      </c>
      <c r="C2703" s="64" t="s">
        <v>8721</v>
      </c>
      <c r="D2703" s="64" t="s">
        <v>1488</v>
      </c>
      <c r="E2703" s="64" t="s">
        <v>8727</v>
      </c>
      <c r="G2703" s="64" t="s">
        <v>117</v>
      </c>
      <c r="H2703" s="65">
        <v>15551571</v>
      </c>
      <c r="I2703" s="64">
        <v>3</v>
      </c>
      <c r="J2703" s="65">
        <v>15551571</v>
      </c>
      <c r="K2703" s="64">
        <v>3</v>
      </c>
      <c r="L2703" s="65"/>
      <c r="N2703" s="65"/>
      <c r="P2703" s="65"/>
      <c r="R2703" s="65">
        <v>46654713</v>
      </c>
      <c r="S2703" s="63">
        <v>9</v>
      </c>
      <c r="T2703" s="64" t="s">
        <v>7733</v>
      </c>
      <c r="U2703" s="64" t="s">
        <v>24</v>
      </c>
      <c r="V2703" s="64" t="s">
        <v>8613</v>
      </c>
      <c r="W2703" s="66"/>
      <c r="X2703" s="66"/>
      <c r="Y2703" s="66"/>
      <c r="Z2703" s="66"/>
      <c r="AA2703" s="66"/>
      <c r="AB2703" s="66"/>
      <c r="AC2703" s="66"/>
      <c r="AD2703" s="66"/>
      <c r="AE2703" s="66"/>
      <c r="AF2703" s="66"/>
      <c r="AG2703" s="66"/>
      <c r="AH2703" s="66"/>
      <c r="AI2703" s="66"/>
      <c r="AJ2703" s="66"/>
      <c r="AK2703" s="66"/>
      <c r="AL2703" s="66"/>
      <c r="AM2703" s="66"/>
      <c r="AN2703" s="66"/>
      <c r="AO2703" s="66"/>
      <c r="AP2703" s="66"/>
      <c r="AQ2703" s="66"/>
      <c r="AR2703" s="66"/>
      <c r="AS2703" s="66"/>
      <c r="AT2703" s="66"/>
      <c r="AU2703" s="66"/>
      <c r="AV2703" s="66"/>
      <c r="AW2703" s="66"/>
      <c r="AX2703" s="66"/>
      <c r="AY2703" s="66"/>
      <c r="AZ2703" s="67"/>
    </row>
    <row r="2704" spans="1:52" s="64" customFormat="1" x14ac:dyDescent="0.2">
      <c r="A2704" s="1">
        <v>2697</v>
      </c>
      <c r="B2704" s="253" t="s">
        <v>8729</v>
      </c>
      <c r="D2704" s="69" t="s">
        <v>8730</v>
      </c>
      <c r="E2704" s="69" t="s">
        <v>8730</v>
      </c>
      <c r="G2704" s="70" t="s">
        <v>169</v>
      </c>
      <c r="H2704" s="251">
        <v>5056700</v>
      </c>
      <c r="I2704" s="64">
        <v>100</v>
      </c>
      <c r="J2704" s="65"/>
      <c r="L2704" s="65"/>
      <c r="N2704" s="65"/>
      <c r="P2704" s="65"/>
      <c r="R2704" s="251">
        <v>5056700</v>
      </c>
      <c r="S2704" s="64">
        <v>100</v>
      </c>
      <c r="T2704" s="64" t="s">
        <v>8728</v>
      </c>
      <c r="W2704" s="66"/>
      <c r="X2704" s="66"/>
      <c r="Y2704" s="66"/>
      <c r="Z2704" s="66"/>
      <c r="AA2704" s="66"/>
      <c r="AB2704" s="66"/>
      <c r="AC2704" s="66"/>
      <c r="AD2704" s="66"/>
      <c r="AE2704" s="66"/>
      <c r="AF2704" s="66"/>
      <c r="AG2704" s="66"/>
      <c r="AH2704" s="66"/>
      <c r="AI2704" s="66"/>
      <c r="AJ2704" s="66"/>
      <c r="AK2704" s="66"/>
      <c r="AL2704" s="66"/>
      <c r="AM2704" s="66"/>
      <c r="AN2704" s="66"/>
      <c r="AO2704" s="66"/>
      <c r="AP2704" s="66"/>
      <c r="AQ2704" s="66"/>
      <c r="AR2704" s="66"/>
      <c r="AS2704" s="66"/>
      <c r="AT2704" s="66"/>
      <c r="AU2704" s="66"/>
      <c r="AV2704" s="66"/>
      <c r="AW2704" s="66"/>
      <c r="AX2704" s="66"/>
      <c r="AY2704" s="66"/>
      <c r="AZ2704" s="67"/>
    </row>
    <row r="2705" spans="1:52" s="64" customFormat="1" x14ac:dyDescent="0.2">
      <c r="A2705" s="1">
        <v>2698</v>
      </c>
      <c r="B2705" s="253" t="s">
        <v>8731</v>
      </c>
      <c r="D2705" s="69" t="s">
        <v>8732</v>
      </c>
      <c r="E2705" s="69" t="s">
        <v>8732</v>
      </c>
      <c r="G2705" s="70" t="s">
        <v>169</v>
      </c>
      <c r="H2705" s="251">
        <v>36925000</v>
      </c>
      <c r="I2705" s="64">
        <v>5</v>
      </c>
      <c r="J2705" s="65"/>
      <c r="L2705" s="65"/>
      <c r="N2705" s="65"/>
      <c r="P2705" s="65"/>
      <c r="R2705" s="251">
        <v>36925000</v>
      </c>
      <c r="S2705" s="64">
        <v>5</v>
      </c>
      <c r="T2705" s="64" t="s">
        <v>8728</v>
      </c>
      <c r="W2705" s="66"/>
      <c r="X2705" s="66"/>
      <c r="Y2705" s="66"/>
      <c r="Z2705" s="66"/>
      <c r="AA2705" s="66"/>
      <c r="AB2705" s="66"/>
      <c r="AC2705" s="66"/>
      <c r="AD2705" s="66"/>
      <c r="AE2705" s="66"/>
      <c r="AF2705" s="66"/>
      <c r="AG2705" s="66"/>
      <c r="AH2705" s="66"/>
      <c r="AI2705" s="66"/>
      <c r="AJ2705" s="66"/>
      <c r="AK2705" s="66"/>
      <c r="AL2705" s="66"/>
      <c r="AM2705" s="66"/>
      <c r="AN2705" s="66"/>
      <c r="AO2705" s="66"/>
      <c r="AP2705" s="66"/>
      <c r="AQ2705" s="66"/>
      <c r="AR2705" s="66"/>
      <c r="AS2705" s="66"/>
      <c r="AT2705" s="66"/>
      <c r="AU2705" s="66"/>
      <c r="AV2705" s="66"/>
      <c r="AW2705" s="66"/>
      <c r="AX2705" s="66"/>
      <c r="AY2705" s="66"/>
      <c r="AZ2705" s="67"/>
    </row>
    <row r="2706" spans="1:52" s="64" customFormat="1" x14ac:dyDescent="0.2">
      <c r="A2706" s="1">
        <v>2699</v>
      </c>
      <c r="B2706" s="253" t="s">
        <v>8733</v>
      </c>
      <c r="D2706" s="69" t="s">
        <v>8734</v>
      </c>
      <c r="E2706" s="69" t="s">
        <v>8734</v>
      </c>
      <c r="G2706" s="70" t="s">
        <v>169</v>
      </c>
      <c r="H2706" s="251">
        <v>61268761.600000001</v>
      </c>
      <c r="I2706" s="64">
        <v>7</v>
      </c>
      <c r="J2706" s="65"/>
      <c r="L2706" s="65"/>
      <c r="N2706" s="65"/>
      <c r="P2706" s="65"/>
      <c r="R2706" s="251">
        <v>61268761.600000001</v>
      </c>
      <c r="S2706" s="64">
        <v>7</v>
      </c>
      <c r="T2706" s="64" t="s">
        <v>8728</v>
      </c>
      <c r="W2706" s="66"/>
      <c r="X2706" s="66"/>
      <c r="Y2706" s="66"/>
      <c r="Z2706" s="66"/>
      <c r="AA2706" s="66"/>
      <c r="AB2706" s="66"/>
      <c r="AC2706" s="66"/>
      <c r="AD2706" s="66"/>
      <c r="AE2706" s="66"/>
      <c r="AF2706" s="66"/>
      <c r="AG2706" s="66"/>
      <c r="AH2706" s="66"/>
      <c r="AI2706" s="66"/>
      <c r="AJ2706" s="66"/>
      <c r="AK2706" s="66"/>
      <c r="AL2706" s="66"/>
      <c r="AM2706" s="66"/>
      <c r="AN2706" s="66"/>
      <c r="AO2706" s="66"/>
      <c r="AP2706" s="66"/>
      <c r="AQ2706" s="66"/>
      <c r="AR2706" s="66"/>
      <c r="AS2706" s="66"/>
      <c r="AT2706" s="66"/>
      <c r="AU2706" s="66"/>
      <c r="AV2706" s="66"/>
      <c r="AW2706" s="66"/>
      <c r="AX2706" s="66"/>
      <c r="AY2706" s="66"/>
      <c r="AZ2706" s="67"/>
    </row>
    <row r="2707" spans="1:52" s="64" customFormat="1" x14ac:dyDescent="0.2">
      <c r="A2707" s="1">
        <v>2700</v>
      </c>
      <c r="B2707" s="253" t="s">
        <v>193</v>
      </c>
      <c r="D2707" s="69" t="s">
        <v>8735</v>
      </c>
      <c r="E2707" s="69" t="s">
        <v>8735</v>
      </c>
      <c r="G2707" s="70" t="s">
        <v>29</v>
      </c>
      <c r="H2707" s="251">
        <v>3134880</v>
      </c>
      <c r="I2707" s="64">
        <v>5</v>
      </c>
      <c r="J2707" s="65"/>
      <c r="L2707" s="65"/>
      <c r="N2707" s="65"/>
      <c r="P2707" s="65"/>
      <c r="R2707" s="251">
        <v>3134880</v>
      </c>
      <c r="S2707" s="64">
        <v>5</v>
      </c>
      <c r="T2707" s="64" t="s">
        <v>8728</v>
      </c>
      <c r="W2707" s="66"/>
      <c r="X2707" s="66"/>
      <c r="Y2707" s="66"/>
      <c r="Z2707" s="66"/>
      <c r="AA2707" s="66"/>
      <c r="AB2707" s="66"/>
      <c r="AC2707" s="66"/>
      <c r="AD2707" s="66"/>
      <c r="AE2707" s="66"/>
      <c r="AF2707" s="66"/>
      <c r="AG2707" s="66"/>
      <c r="AH2707" s="66"/>
      <c r="AI2707" s="66"/>
      <c r="AJ2707" s="66"/>
      <c r="AK2707" s="66"/>
      <c r="AL2707" s="66"/>
      <c r="AM2707" s="66"/>
      <c r="AN2707" s="66"/>
      <c r="AO2707" s="66"/>
      <c r="AP2707" s="66"/>
      <c r="AQ2707" s="66"/>
      <c r="AR2707" s="66"/>
      <c r="AS2707" s="66"/>
      <c r="AT2707" s="66"/>
      <c r="AU2707" s="66"/>
      <c r="AV2707" s="66"/>
      <c r="AW2707" s="66"/>
      <c r="AX2707" s="66"/>
      <c r="AY2707" s="66"/>
      <c r="AZ2707" s="67"/>
    </row>
    <row r="2708" spans="1:52" s="64" customFormat="1" x14ac:dyDescent="0.2">
      <c r="A2708" s="1">
        <v>2701</v>
      </c>
      <c r="B2708" s="253" t="s">
        <v>193</v>
      </c>
      <c r="D2708" s="69" t="s">
        <v>8736</v>
      </c>
      <c r="E2708" s="69" t="s">
        <v>8736</v>
      </c>
      <c r="G2708" s="70" t="s">
        <v>29</v>
      </c>
      <c r="H2708" s="251">
        <v>3133877.76</v>
      </c>
      <c r="I2708" s="64">
        <v>5</v>
      </c>
      <c r="J2708" s="65"/>
      <c r="L2708" s="65"/>
      <c r="N2708" s="65"/>
      <c r="P2708" s="65"/>
      <c r="R2708" s="251">
        <v>3133877.76</v>
      </c>
      <c r="S2708" s="64">
        <v>5</v>
      </c>
      <c r="T2708" s="64" t="s">
        <v>8728</v>
      </c>
      <c r="W2708" s="66"/>
      <c r="X2708" s="66"/>
      <c r="Y2708" s="66"/>
      <c r="Z2708" s="66"/>
      <c r="AA2708" s="66"/>
      <c r="AB2708" s="66"/>
      <c r="AC2708" s="66"/>
      <c r="AD2708" s="66"/>
      <c r="AE2708" s="66"/>
      <c r="AF2708" s="66"/>
      <c r="AG2708" s="66"/>
      <c r="AH2708" s="66"/>
      <c r="AI2708" s="66"/>
      <c r="AJ2708" s="66"/>
      <c r="AK2708" s="66"/>
      <c r="AL2708" s="66"/>
      <c r="AM2708" s="66"/>
      <c r="AN2708" s="66"/>
      <c r="AO2708" s="66"/>
      <c r="AP2708" s="66"/>
      <c r="AQ2708" s="66"/>
      <c r="AR2708" s="66"/>
      <c r="AS2708" s="66"/>
      <c r="AT2708" s="66"/>
      <c r="AU2708" s="66"/>
      <c r="AV2708" s="66"/>
      <c r="AW2708" s="66"/>
      <c r="AX2708" s="66"/>
      <c r="AY2708" s="66"/>
      <c r="AZ2708" s="67"/>
    </row>
    <row r="2709" spans="1:52" s="64" customFormat="1" x14ac:dyDescent="0.2">
      <c r="A2709" s="1">
        <v>2702</v>
      </c>
      <c r="B2709" s="253" t="s">
        <v>193</v>
      </c>
      <c r="D2709" s="69" t="s">
        <v>8737</v>
      </c>
      <c r="E2709" s="69" t="s">
        <v>8737</v>
      </c>
      <c r="G2709" s="70" t="s">
        <v>29</v>
      </c>
      <c r="H2709" s="251">
        <v>3133877.76</v>
      </c>
      <c r="I2709" s="64">
        <v>5</v>
      </c>
      <c r="J2709" s="65"/>
      <c r="L2709" s="65"/>
      <c r="N2709" s="65"/>
      <c r="P2709" s="65"/>
      <c r="R2709" s="251">
        <v>3133877.76</v>
      </c>
      <c r="S2709" s="64">
        <v>5</v>
      </c>
      <c r="T2709" s="64" t="s">
        <v>8728</v>
      </c>
      <c r="W2709" s="66"/>
      <c r="X2709" s="66"/>
      <c r="Y2709" s="66"/>
      <c r="Z2709" s="66"/>
      <c r="AA2709" s="66"/>
      <c r="AB2709" s="66"/>
      <c r="AC2709" s="66"/>
      <c r="AD2709" s="66"/>
      <c r="AE2709" s="66"/>
      <c r="AF2709" s="66"/>
      <c r="AG2709" s="66"/>
      <c r="AH2709" s="66"/>
      <c r="AI2709" s="66"/>
      <c r="AJ2709" s="66"/>
      <c r="AK2709" s="66"/>
      <c r="AL2709" s="66"/>
      <c r="AM2709" s="66"/>
      <c r="AN2709" s="66"/>
      <c r="AO2709" s="66"/>
      <c r="AP2709" s="66"/>
      <c r="AQ2709" s="66"/>
      <c r="AR2709" s="66"/>
      <c r="AS2709" s="66"/>
      <c r="AT2709" s="66"/>
      <c r="AU2709" s="66"/>
      <c r="AV2709" s="66"/>
      <c r="AW2709" s="66"/>
      <c r="AX2709" s="66"/>
      <c r="AY2709" s="66"/>
      <c r="AZ2709" s="67"/>
    </row>
    <row r="2710" spans="1:52" s="64" customFormat="1" x14ac:dyDescent="0.2">
      <c r="A2710" s="1">
        <v>2703</v>
      </c>
      <c r="B2710" s="67" t="s">
        <v>2946</v>
      </c>
      <c r="C2710" s="64" t="s">
        <v>8738</v>
      </c>
      <c r="D2710" s="64" t="s">
        <v>148</v>
      </c>
      <c r="E2710" s="64" t="s">
        <v>8739</v>
      </c>
      <c r="G2710" s="64" t="s">
        <v>169</v>
      </c>
      <c r="H2710" s="65">
        <v>2317251.9500000002</v>
      </c>
      <c r="I2710" s="64">
        <v>1</v>
      </c>
      <c r="J2710" s="65">
        <v>2317251.9500000002</v>
      </c>
      <c r="K2710" s="65">
        <v>1</v>
      </c>
      <c r="L2710" s="65">
        <v>2317251.9500000002</v>
      </c>
      <c r="M2710" s="65">
        <v>1</v>
      </c>
      <c r="N2710" s="65">
        <v>2317251.9500000002</v>
      </c>
      <c r="O2710" s="65">
        <v>1</v>
      </c>
      <c r="P2710" s="65">
        <v>2317251.9500000002</v>
      </c>
      <c r="Q2710" s="64">
        <v>1</v>
      </c>
      <c r="R2710" s="65">
        <f>H2710+J2710+L2710+N2710+P2710</f>
        <v>11586259.75</v>
      </c>
      <c r="S2710" s="63">
        <v>5</v>
      </c>
      <c r="T2710" s="64" t="s">
        <v>8740</v>
      </c>
      <c r="U2710" s="65" t="s">
        <v>221</v>
      </c>
      <c r="V2710" s="65" t="s">
        <v>8741</v>
      </c>
      <c r="W2710" s="66"/>
      <c r="X2710" s="66"/>
      <c r="Y2710" s="66"/>
      <c r="Z2710" s="66"/>
      <c r="AA2710" s="66"/>
      <c r="AB2710" s="66"/>
      <c r="AC2710" s="66"/>
      <c r="AD2710" s="66"/>
      <c r="AE2710" s="66"/>
      <c r="AF2710" s="66"/>
      <c r="AG2710" s="66"/>
      <c r="AH2710" s="66"/>
      <c r="AI2710" s="66"/>
      <c r="AJ2710" s="66"/>
      <c r="AK2710" s="66"/>
      <c r="AL2710" s="66"/>
      <c r="AM2710" s="66"/>
      <c r="AN2710" s="66"/>
      <c r="AO2710" s="66"/>
      <c r="AP2710" s="66"/>
      <c r="AQ2710" s="66"/>
      <c r="AR2710" s="66"/>
      <c r="AS2710" s="66"/>
      <c r="AT2710" s="66"/>
      <c r="AU2710" s="66"/>
      <c r="AV2710" s="66"/>
      <c r="AW2710" s="66"/>
      <c r="AX2710" s="66"/>
      <c r="AY2710" s="66"/>
      <c r="AZ2710" s="67"/>
    </row>
    <row r="2711" spans="1:52" s="64" customFormat="1" x14ac:dyDescent="0.2">
      <c r="A2711" s="1">
        <v>2704</v>
      </c>
      <c r="B2711" s="67" t="s">
        <v>8742</v>
      </c>
      <c r="C2711" s="64" t="s">
        <v>8743</v>
      </c>
      <c r="D2711" s="64" t="s">
        <v>299</v>
      </c>
      <c r="E2711" s="64" t="s">
        <v>8744</v>
      </c>
      <c r="G2711" s="64" t="s">
        <v>169</v>
      </c>
      <c r="H2711" s="65">
        <v>2340240</v>
      </c>
      <c r="I2711" s="64">
        <v>1</v>
      </c>
      <c r="J2711" s="65">
        <v>0</v>
      </c>
      <c r="K2711" s="65">
        <v>0</v>
      </c>
      <c r="L2711" s="65">
        <v>0</v>
      </c>
      <c r="M2711" s="65">
        <v>0</v>
      </c>
      <c r="N2711" s="65">
        <v>0</v>
      </c>
      <c r="O2711" s="65">
        <v>0</v>
      </c>
      <c r="P2711" s="65">
        <v>0</v>
      </c>
      <c r="Q2711" s="64">
        <v>0</v>
      </c>
      <c r="R2711" s="65">
        <f>H2711+J2711+L2711+N2711+P2711</f>
        <v>2340240</v>
      </c>
      <c r="S2711" s="63">
        <v>1</v>
      </c>
      <c r="T2711" s="64" t="s">
        <v>8740</v>
      </c>
      <c r="U2711" s="65" t="s">
        <v>221</v>
      </c>
      <c r="V2711" s="65" t="s">
        <v>8745</v>
      </c>
      <c r="W2711" s="66"/>
      <c r="X2711" s="66"/>
      <c r="Y2711" s="66"/>
      <c r="Z2711" s="66"/>
      <c r="AA2711" s="66"/>
      <c r="AB2711" s="66"/>
      <c r="AC2711" s="66"/>
      <c r="AD2711" s="66"/>
      <c r="AE2711" s="66"/>
      <c r="AF2711" s="66"/>
      <c r="AG2711" s="66"/>
      <c r="AH2711" s="66"/>
      <c r="AI2711" s="66"/>
      <c r="AJ2711" s="66"/>
      <c r="AK2711" s="66"/>
      <c r="AL2711" s="66"/>
      <c r="AM2711" s="66"/>
      <c r="AN2711" s="66"/>
      <c r="AO2711" s="66"/>
      <c r="AP2711" s="66"/>
      <c r="AQ2711" s="66"/>
      <c r="AR2711" s="66"/>
      <c r="AS2711" s="66"/>
      <c r="AT2711" s="66"/>
      <c r="AU2711" s="66"/>
      <c r="AV2711" s="66"/>
      <c r="AW2711" s="66"/>
      <c r="AX2711" s="66"/>
      <c r="AY2711" s="66"/>
      <c r="AZ2711" s="67"/>
    </row>
    <row r="2712" spans="1:52" s="64" customFormat="1" x14ac:dyDescent="0.2">
      <c r="A2712" s="1">
        <v>2705</v>
      </c>
      <c r="B2712" s="67" t="s">
        <v>201</v>
      </c>
      <c r="C2712" s="64" t="s">
        <v>8655</v>
      </c>
      <c r="D2712" s="64" t="s">
        <v>8656</v>
      </c>
      <c r="E2712" s="64" t="s">
        <v>8746</v>
      </c>
      <c r="G2712" s="64" t="s">
        <v>169</v>
      </c>
      <c r="H2712" s="65">
        <v>2400000</v>
      </c>
      <c r="I2712" s="64">
        <v>1</v>
      </c>
      <c r="J2712" s="65"/>
      <c r="K2712" s="65">
        <v>0</v>
      </c>
      <c r="L2712" s="65"/>
      <c r="M2712" s="65">
        <v>0</v>
      </c>
      <c r="N2712" s="65"/>
      <c r="O2712" s="65">
        <v>0</v>
      </c>
      <c r="P2712" s="65"/>
      <c r="Q2712" s="64">
        <v>0</v>
      </c>
      <c r="R2712" s="65">
        <v>2400000</v>
      </c>
      <c r="S2712" s="63">
        <v>1</v>
      </c>
      <c r="T2712" s="64" t="s">
        <v>8740</v>
      </c>
      <c r="U2712" s="65" t="s">
        <v>47</v>
      </c>
      <c r="V2712" s="65" t="s">
        <v>8747</v>
      </c>
      <c r="W2712" s="66"/>
      <c r="X2712" s="66"/>
      <c r="Y2712" s="66"/>
      <c r="Z2712" s="66"/>
      <c r="AA2712" s="66"/>
      <c r="AB2712" s="66"/>
      <c r="AC2712" s="66"/>
      <c r="AD2712" s="66"/>
      <c r="AE2712" s="66"/>
      <c r="AF2712" s="66"/>
      <c r="AG2712" s="66"/>
      <c r="AH2712" s="66"/>
      <c r="AI2712" s="66"/>
      <c r="AJ2712" s="66"/>
      <c r="AK2712" s="66"/>
      <c r="AL2712" s="66"/>
      <c r="AM2712" s="66"/>
      <c r="AN2712" s="66"/>
      <c r="AO2712" s="66"/>
      <c r="AP2712" s="66"/>
      <c r="AQ2712" s="66"/>
      <c r="AR2712" s="66"/>
      <c r="AS2712" s="66"/>
      <c r="AT2712" s="66"/>
      <c r="AU2712" s="66"/>
      <c r="AV2712" s="66"/>
      <c r="AW2712" s="66"/>
      <c r="AX2712" s="66"/>
      <c r="AY2712" s="66"/>
      <c r="AZ2712" s="67"/>
    </row>
    <row r="2713" spans="1:52" s="64" customFormat="1" x14ac:dyDescent="0.2">
      <c r="A2713" s="1">
        <v>2706</v>
      </c>
      <c r="B2713" s="67" t="s">
        <v>8748</v>
      </c>
      <c r="C2713" s="64" t="s">
        <v>8749</v>
      </c>
      <c r="D2713" s="64" t="s">
        <v>8750</v>
      </c>
      <c r="E2713" s="64" t="s">
        <v>8751</v>
      </c>
      <c r="G2713" s="64" t="s">
        <v>169</v>
      </c>
      <c r="H2713" s="65">
        <v>2500000</v>
      </c>
      <c r="I2713" s="64">
        <v>1</v>
      </c>
      <c r="J2713" s="65">
        <v>2500000</v>
      </c>
      <c r="K2713" s="69">
        <v>1</v>
      </c>
      <c r="L2713" s="65">
        <v>2500000</v>
      </c>
      <c r="M2713" s="69">
        <v>1</v>
      </c>
      <c r="N2713" s="65">
        <v>2500000</v>
      </c>
      <c r="O2713" s="69">
        <v>1</v>
      </c>
      <c r="P2713" s="65">
        <v>2500000</v>
      </c>
      <c r="Q2713" s="64">
        <v>1</v>
      </c>
      <c r="R2713" s="65">
        <f>H2713+J2713+L2713+N2713+P2713</f>
        <v>12500000</v>
      </c>
      <c r="S2713" s="63">
        <f>I2713+K2713+M2713+O2713+Q2713</f>
        <v>5</v>
      </c>
      <c r="T2713" s="64" t="s">
        <v>8740</v>
      </c>
      <c r="U2713" s="65" t="s">
        <v>460</v>
      </c>
      <c r="V2713" s="65" t="s">
        <v>8752</v>
      </c>
      <c r="W2713" s="66"/>
      <c r="X2713" s="66"/>
      <c r="Y2713" s="66"/>
      <c r="Z2713" s="66"/>
      <c r="AA2713" s="66"/>
      <c r="AB2713" s="66"/>
      <c r="AC2713" s="66"/>
      <c r="AD2713" s="66"/>
      <c r="AE2713" s="66"/>
      <c r="AF2713" s="66"/>
      <c r="AG2713" s="66"/>
      <c r="AH2713" s="66"/>
      <c r="AI2713" s="66"/>
      <c r="AJ2713" s="66"/>
      <c r="AK2713" s="66"/>
      <c r="AL2713" s="66"/>
      <c r="AM2713" s="66"/>
      <c r="AN2713" s="66"/>
      <c r="AO2713" s="66"/>
      <c r="AP2713" s="66"/>
      <c r="AQ2713" s="66"/>
      <c r="AR2713" s="66"/>
      <c r="AS2713" s="66"/>
      <c r="AT2713" s="66"/>
      <c r="AU2713" s="66"/>
      <c r="AV2713" s="66"/>
      <c r="AW2713" s="66"/>
      <c r="AX2713" s="66"/>
      <c r="AY2713" s="66"/>
      <c r="AZ2713" s="67"/>
    </row>
    <row r="2714" spans="1:52" s="64" customFormat="1" x14ac:dyDescent="0.2">
      <c r="A2714" s="1">
        <v>2707</v>
      </c>
      <c r="B2714" s="67" t="s">
        <v>8753</v>
      </c>
      <c r="C2714" s="64" t="s">
        <v>8754</v>
      </c>
      <c r="D2714" s="64" t="s">
        <v>2945</v>
      </c>
      <c r="E2714" s="64" t="s">
        <v>8755</v>
      </c>
      <c r="G2714" s="64" t="s">
        <v>169</v>
      </c>
      <c r="H2714" s="65">
        <v>2596250</v>
      </c>
      <c r="I2714" s="64">
        <v>1</v>
      </c>
      <c r="J2714" s="65">
        <v>2596250</v>
      </c>
      <c r="K2714" s="65">
        <v>1</v>
      </c>
      <c r="L2714" s="65">
        <v>5192500</v>
      </c>
      <c r="M2714" s="65">
        <v>2</v>
      </c>
      <c r="N2714" s="65">
        <v>5192500</v>
      </c>
      <c r="O2714" s="65">
        <v>2</v>
      </c>
      <c r="P2714" s="65">
        <v>2596250</v>
      </c>
      <c r="Q2714" s="64">
        <v>1</v>
      </c>
      <c r="R2714" s="65">
        <f>H2714+J2714+L2714+N2714+P2714</f>
        <v>18173750</v>
      </c>
      <c r="S2714" s="63">
        <v>7</v>
      </c>
      <c r="T2714" s="64" t="s">
        <v>8740</v>
      </c>
      <c r="U2714" s="65" t="s">
        <v>47</v>
      </c>
      <c r="V2714" s="65" t="s">
        <v>8756</v>
      </c>
      <c r="W2714" s="66"/>
      <c r="X2714" s="66"/>
      <c r="Y2714" s="66"/>
      <c r="Z2714" s="66"/>
      <c r="AA2714" s="66"/>
      <c r="AB2714" s="66"/>
      <c r="AC2714" s="66"/>
      <c r="AD2714" s="66"/>
      <c r="AE2714" s="66"/>
      <c r="AF2714" s="66"/>
      <c r="AG2714" s="66"/>
      <c r="AH2714" s="66"/>
      <c r="AI2714" s="66"/>
      <c r="AJ2714" s="66"/>
      <c r="AK2714" s="66"/>
      <c r="AL2714" s="66"/>
      <c r="AM2714" s="66"/>
      <c r="AN2714" s="66"/>
      <c r="AO2714" s="66"/>
      <c r="AP2714" s="66"/>
      <c r="AQ2714" s="66"/>
      <c r="AR2714" s="66"/>
      <c r="AS2714" s="66"/>
      <c r="AT2714" s="66"/>
      <c r="AU2714" s="66"/>
      <c r="AV2714" s="66"/>
      <c r="AW2714" s="66"/>
      <c r="AX2714" s="66"/>
      <c r="AY2714" s="66"/>
      <c r="AZ2714" s="67"/>
    </row>
    <row r="2715" spans="1:52" s="64" customFormat="1" x14ac:dyDescent="0.2">
      <c r="A2715" s="1">
        <v>2708</v>
      </c>
      <c r="B2715" s="67" t="s">
        <v>8757</v>
      </c>
      <c r="C2715" s="64" t="s">
        <v>8758</v>
      </c>
      <c r="D2715" s="64" t="s">
        <v>8759</v>
      </c>
      <c r="E2715" s="64" t="s">
        <v>8760</v>
      </c>
      <c r="G2715" s="64" t="s">
        <v>169</v>
      </c>
      <c r="H2715" s="65">
        <v>2709420</v>
      </c>
      <c r="I2715" s="64">
        <v>1</v>
      </c>
      <c r="J2715" s="65">
        <v>0</v>
      </c>
      <c r="K2715" s="65">
        <v>0</v>
      </c>
      <c r="L2715" s="65">
        <v>0</v>
      </c>
      <c r="M2715" s="65">
        <v>0</v>
      </c>
      <c r="N2715" s="65">
        <v>0</v>
      </c>
      <c r="O2715" s="65">
        <v>0</v>
      </c>
      <c r="P2715" s="65">
        <v>0</v>
      </c>
      <c r="Q2715" s="64">
        <v>0</v>
      </c>
      <c r="R2715" s="65">
        <f>H2715+J2715+L2715+N2715+P2715</f>
        <v>2709420</v>
      </c>
      <c r="S2715" s="63">
        <f>I2715+K2715+M2715+O2715+Q2715</f>
        <v>1</v>
      </c>
      <c r="T2715" s="64" t="s">
        <v>8740</v>
      </c>
      <c r="U2715" s="65" t="s">
        <v>221</v>
      </c>
      <c r="V2715" s="65" t="s">
        <v>8761</v>
      </c>
      <c r="W2715" s="66"/>
      <c r="X2715" s="66"/>
      <c r="Y2715" s="66"/>
      <c r="Z2715" s="66"/>
      <c r="AA2715" s="66"/>
      <c r="AB2715" s="66"/>
      <c r="AC2715" s="66"/>
      <c r="AD2715" s="66"/>
      <c r="AE2715" s="66"/>
      <c r="AF2715" s="66"/>
      <c r="AG2715" s="66"/>
      <c r="AH2715" s="66"/>
      <c r="AI2715" s="66"/>
      <c r="AJ2715" s="66"/>
      <c r="AK2715" s="66"/>
      <c r="AL2715" s="66"/>
      <c r="AM2715" s="66"/>
      <c r="AN2715" s="66"/>
      <c r="AO2715" s="66"/>
      <c r="AP2715" s="66"/>
      <c r="AQ2715" s="66"/>
      <c r="AR2715" s="66"/>
      <c r="AS2715" s="66"/>
      <c r="AT2715" s="66"/>
      <c r="AU2715" s="66"/>
      <c r="AV2715" s="66"/>
      <c r="AW2715" s="66"/>
      <c r="AX2715" s="66"/>
      <c r="AY2715" s="66"/>
      <c r="AZ2715" s="67"/>
    </row>
    <row r="2716" spans="1:52" s="64" customFormat="1" x14ac:dyDescent="0.2">
      <c r="A2716" s="1">
        <v>2709</v>
      </c>
      <c r="B2716" s="67" t="s">
        <v>2933</v>
      </c>
      <c r="C2716" s="64" t="s">
        <v>7711</v>
      </c>
      <c r="D2716" s="64" t="s">
        <v>7712</v>
      </c>
      <c r="E2716" s="64" t="s">
        <v>8762</v>
      </c>
      <c r="G2716" s="64" t="s">
        <v>169</v>
      </c>
      <c r="H2716" s="65">
        <v>2773266</v>
      </c>
      <c r="I2716" s="64">
        <v>1</v>
      </c>
      <c r="J2716" s="65">
        <v>2773266</v>
      </c>
      <c r="K2716" s="65">
        <v>1</v>
      </c>
      <c r="L2716" s="65">
        <v>2773266</v>
      </c>
      <c r="M2716" s="65">
        <v>1</v>
      </c>
      <c r="N2716" s="65">
        <v>2773266</v>
      </c>
      <c r="O2716" s="65">
        <v>1</v>
      </c>
      <c r="P2716" s="65">
        <v>2773266</v>
      </c>
      <c r="Q2716" s="64">
        <v>1</v>
      </c>
      <c r="R2716" s="65">
        <f>H2716+J2716+L2716+N2716+P2716</f>
        <v>13866330</v>
      </c>
      <c r="S2716" s="63">
        <v>5</v>
      </c>
      <c r="T2716" s="64" t="s">
        <v>8740</v>
      </c>
      <c r="U2716" s="65" t="s">
        <v>5568</v>
      </c>
      <c r="V2716" s="65" t="s">
        <v>8763</v>
      </c>
      <c r="W2716" s="66"/>
      <c r="X2716" s="66"/>
      <c r="Y2716" s="66"/>
      <c r="Z2716" s="66"/>
      <c r="AA2716" s="66"/>
      <c r="AB2716" s="66"/>
      <c r="AC2716" s="66"/>
      <c r="AD2716" s="66"/>
      <c r="AE2716" s="66"/>
      <c r="AF2716" s="66"/>
      <c r="AG2716" s="66"/>
      <c r="AH2716" s="66"/>
      <c r="AI2716" s="66"/>
      <c r="AJ2716" s="66"/>
      <c r="AK2716" s="66"/>
      <c r="AL2716" s="66"/>
      <c r="AM2716" s="66"/>
      <c r="AN2716" s="66"/>
      <c r="AO2716" s="66"/>
      <c r="AP2716" s="66"/>
      <c r="AQ2716" s="66"/>
      <c r="AR2716" s="66"/>
      <c r="AS2716" s="66"/>
      <c r="AT2716" s="66"/>
      <c r="AU2716" s="66"/>
      <c r="AV2716" s="66"/>
      <c r="AW2716" s="66"/>
      <c r="AX2716" s="66"/>
      <c r="AY2716" s="66"/>
      <c r="AZ2716" s="67"/>
    </row>
    <row r="2717" spans="1:52" s="64" customFormat="1" x14ac:dyDescent="0.2">
      <c r="A2717" s="1">
        <v>2710</v>
      </c>
      <c r="B2717" s="67" t="s">
        <v>8764</v>
      </c>
      <c r="C2717" s="64" t="s">
        <v>8765</v>
      </c>
      <c r="D2717" s="64" t="s">
        <v>4423</v>
      </c>
      <c r="E2717" s="64" t="s">
        <v>8766</v>
      </c>
      <c r="G2717" s="64" t="s">
        <v>169</v>
      </c>
      <c r="H2717" s="65">
        <v>2880000</v>
      </c>
      <c r="I2717" s="64">
        <v>1</v>
      </c>
      <c r="J2717" s="65">
        <v>0</v>
      </c>
      <c r="K2717" s="65">
        <v>0</v>
      </c>
      <c r="L2717" s="65">
        <v>0</v>
      </c>
      <c r="M2717" s="65">
        <v>0</v>
      </c>
      <c r="N2717" s="65">
        <v>0</v>
      </c>
      <c r="O2717" s="65">
        <v>0</v>
      </c>
      <c r="P2717" s="65">
        <v>0</v>
      </c>
      <c r="Q2717" s="64">
        <v>0</v>
      </c>
      <c r="R2717" s="65">
        <f>H2717+J2717+L2717+N2717+P2717</f>
        <v>2880000</v>
      </c>
      <c r="S2717" s="63">
        <v>1</v>
      </c>
      <c r="T2717" s="64" t="s">
        <v>8740</v>
      </c>
      <c r="U2717" s="65" t="s">
        <v>221</v>
      </c>
      <c r="V2717" s="65" t="s">
        <v>8767</v>
      </c>
      <c r="W2717" s="66"/>
      <c r="X2717" s="66"/>
      <c r="Y2717" s="66"/>
      <c r="Z2717" s="66"/>
      <c r="AA2717" s="66"/>
      <c r="AB2717" s="66"/>
      <c r="AC2717" s="66"/>
      <c r="AD2717" s="66"/>
      <c r="AE2717" s="66"/>
      <c r="AF2717" s="66"/>
      <c r="AG2717" s="66"/>
      <c r="AH2717" s="66"/>
      <c r="AI2717" s="66"/>
      <c r="AJ2717" s="66"/>
      <c r="AK2717" s="66"/>
      <c r="AL2717" s="66"/>
      <c r="AM2717" s="66"/>
      <c r="AN2717" s="66"/>
      <c r="AO2717" s="66"/>
      <c r="AP2717" s="66"/>
      <c r="AQ2717" s="66"/>
      <c r="AR2717" s="66"/>
      <c r="AS2717" s="66"/>
      <c r="AT2717" s="66"/>
      <c r="AU2717" s="66"/>
      <c r="AV2717" s="66"/>
      <c r="AW2717" s="66"/>
      <c r="AX2717" s="66"/>
      <c r="AY2717" s="66"/>
      <c r="AZ2717" s="67"/>
    </row>
    <row r="2718" spans="1:52" s="64" customFormat="1" x14ac:dyDescent="0.2">
      <c r="A2718" s="1">
        <v>2711</v>
      </c>
      <c r="B2718" s="67" t="s">
        <v>388</v>
      </c>
      <c r="C2718" s="64" t="s">
        <v>8768</v>
      </c>
      <c r="D2718" s="64" t="s">
        <v>8769</v>
      </c>
      <c r="E2718" s="64" t="s">
        <v>8770</v>
      </c>
      <c r="G2718" s="64" t="s">
        <v>169</v>
      </c>
      <c r="H2718" s="65">
        <v>3754800</v>
      </c>
      <c r="I2718" s="64">
        <v>1</v>
      </c>
      <c r="J2718" s="65">
        <v>0</v>
      </c>
      <c r="K2718" s="65">
        <v>0</v>
      </c>
      <c r="L2718" s="65">
        <v>3754800</v>
      </c>
      <c r="M2718" s="65">
        <v>1</v>
      </c>
      <c r="N2718" s="65">
        <v>0</v>
      </c>
      <c r="O2718" s="65">
        <v>0</v>
      </c>
      <c r="P2718" s="65">
        <v>0</v>
      </c>
      <c r="Q2718" s="64">
        <v>0</v>
      </c>
      <c r="R2718" s="65">
        <f>H2718+J2718+L2718+N2718+P2718</f>
        <v>7509600</v>
      </c>
      <c r="S2718" s="63">
        <f>I2718+K2718+M2718+O2718+Q2718</f>
        <v>2</v>
      </c>
      <c r="T2718" s="64" t="s">
        <v>8740</v>
      </c>
      <c r="U2718" s="65" t="s">
        <v>221</v>
      </c>
      <c r="V2718" s="65" t="s">
        <v>8771</v>
      </c>
      <c r="W2718" s="66"/>
      <c r="X2718" s="66"/>
      <c r="Y2718" s="66"/>
      <c r="Z2718" s="66"/>
      <c r="AA2718" s="66"/>
      <c r="AB2718" s="66"/>
      <c r="AC2718" s="66"/>
      <c r="AD2718" s="66"/>
      <c r="AE2718" s="66"/>
      <c r="AF2718" s="66"/>
      <c r="AG2718" s="66"/>
      <c r="AH2718" s="66"/>
      <c r="AI2718" s="66"/>
      <c r="AJ2718" s="66"/>
      <c r="AK2718" s="66"/>
      <c r="AL2718" s="66"/>
      <c r="AM2718" s="66"/>
      <c r="AN2718" s="66"/>
      <c r="AO2718" s="66"/>
      <c r="AP2718" s="66"/>
      <c r="AQ2718" s="66"/>
      <c r="AR2718" s="66"/>
      <c r="AS2718" s="66"/>
      <c r="AT2718" s="66"/>
      <c r="AU2718" s="66"/>
      <c r="AV2718" s="66"/>
      <c r="AW2718" s="66"/>
      <c r="AX2718" s="66"/>
      <c r="AY2718" s="66"/>
      <c r="AZ2718" s="67"/>
    </row>
    <row r="2719" spans="1:52" s="64" customFormat="1" x14ac:dyDescent="0.2">
      <c r="A2719" s="1">
        <v>2712</v>
      </c>
      <c r="B2719" s="67" t="s">
        <v>8772</v>
      </c>
      <c r="C2719" s="64" t="s">
        <v>8773</v>
      </c>
      <c r="D2719" s="64" t="s">
        <v>8774</v>
      </c>
      <c r="E2719" s="64" t="s">
        <v>8775</v>
      </c>
      <c r="G2719" s="64" t="s">
        <v>169</v>
      </c>
      <c r="H2719" s="65">
        <v>3999772.7</v>
      </c>
      <c r="I2719" s="64">
        <v>1</v>
      </c>
      <c r="J2719" s="65"/>
      <c r="K2719" s="64">
        <v>0</v>
      </c>
      <c r="L2719" s="65"/>
      <c r="M2719" s="64">
        <v>0</v>
      </c>
      <c r="N2719" s="65"/>
      <c r="O2719" s="64">
        <v>0</v>
      </c>
      <c r="P2719" s="65"/>
      <c r="Q2719" s="64">
        <v>0</v>
      </c>
      <c r="R2719" s="65">
        <v>3999772.7</v>
      </c>
      <c r="S2719" s="63">
        <v>1</v>
      </c>
      <c r="T2719" s="64" t="s">
        <v>8740</v>
      </c>
      <c r="U2719" s="65" t="s">
        <v>221</v>
      </c>
      <c r="V2719" s="65">
        <v>0</v>
      </c>
      <c r="W2719" s="66"/>
      <c r="X2719" s="66"/>
      <c r="Y2719" s="66"/>
      <c r="Z2719" s="66"/>
      <c r="AA2719" s="66"/>
      <c r="AB2719" s="66"/>
      <c r="AC2719" s="66"/>
      <c r="AD2719" s="66"/>
      <c r="AE2719" s="66"/>
      <c r="AF2719" s="66"/>
      <c r="AG2719" s="66"/>
      <c r="AH2719" s="66"/>
      <c r="AI2719" s="66"/>
      <c r="AJ2719" s="66"/>
      <c r="AK2719" s="66"/>
      <c r="AL2719" s="66"/>
      <c r="AM2719" s="66"/>
      <c r="AN2719" s="66"/>
      <c r="AO2719" s="66"/>
      <c r="AP2719" s="66"/>
      <c r="AQ2719" s="66"/>
      <c r="AR2719" s="66"/>
      <c r="AS2719" s="66"/>
      <c r="AT2719" s="66"/>
      <c r="AU2719" s="66"/>
      <c r="AV2719" s="66"/>
      <c r="AW2719" s="66"/>
      <c r="AX2719" s="66"/>
      <c r="AY2719" s="66"/>
      <c r="AZ2719" s="67"/>
    </row>
    <row r="2720" spans="1:52" s="64" customFormat="1" x14ac:dyDescent="0.2">
      <c r="A2720" s="1">
        <v>2713</v>
      </c>
      <c r="B2720" s="67" t="s">
        <v>8776</v>
      </c>
      <c r="C2720" s="64" t="s">
        <v>8777</v>
      </c>
      <c r="D2720" s="64" t="s">
        <v>8778</v>
      </c>
      <c r="E2720" s="64" t="s">
        <v>8779</v>
      </c>
      <c r="G2720" s="64" t="s">
        <v>29</v>
      </c>
      <c r="H2720" s="65">
        <v>4000000</v>
      </c>
      <c r="I2720" s="64">
        <v>1</v>
      </c>
      <c r="J2720" s="65">
        <v>0</v>
      </c>
      <c r="K2720" s="65">
        <v>0</v>
      </c>
      <c r="L2720" s="65">
        <v>0</v>
      </c>
      <c r="M2720" s="65">
        <v>0</v>
      </c>
      <c r="N2720" s="65">
        <v>0</v>
      </c>
      <c r="O2720" s="65">
        <v>0</v>
      </c>
      <c r="P2720" s="65">
        <v>0</v>
      </c>
      <c r="Q2720" s="64">
        <v>0</v>
      </c>
      <c r="R2720" s="65">
        <f t="shared" ref="R2720:R2721" si="62">H2720+J2720+L2720+N2720+P2720</f>
        <v>4000000</v>
      </c>
      <c r="S2720" s="63">
        <v>1</v>
      </c>
      <c r="T2720" s="64" t="s">
        <v>8740</v>
      </c>
      <c r="U2720" s="65" t="s">
        <v>221</v>
      </c>
      <c r="V2720" s="65" t="s">
        <v>8780</v>
      </c>
      <c r="W2720" s="66"/>
      <c r="X2720" s="66"/>
      <c r="Y2720" s="66"/>
      <c r="Z2720" s="66"/>
      <c r="AA2720" s="66"/>
      <c r="AB2720" s="66"/>
      <c r="AC2720" s="66"/>
      <c r="AD2720" s="66"/>
      <c r="AE2720" s="66"/>
      <c r="AF2720" s="66"/>
      <c r="AG2720" s="66"/>
      <c r="AH2720" s="66"/>
      <c r="AI2720" s="66"/>
      <c r="AJ2720" s="66"/>
      <c r="AK2720" s="66"/>
      <c r="AL2720" s="66"/>
      <c r="AM2720" s="66"/>
      <c r="AN2720" s="66"/>
      <c r="AO2720" s="66"/>
      <c r="AP2720" s="66"/>
      <c r="AQ2720" s="66"/>
      <c r="AR2720" s="66"/>
      <c r="AS2720" s="66"/>
      <c r="AT2720" s="66"/>
      <c r="AU2720" s="66"/>
      <c r="AV2720" s="66"/>
      <c r="AW2720" s="66"/>
      <c r="AX2720" s="66"/>
      <c r="AY2720" s="66"/>
      <c r="AZ2720" s="67"/>
    </row>
    <row r="2721" spans="1:52" s="64" customFormat="1" x14ac:dyDescent="0.2">
      <c r="A2721" s="1">
        <v>2714</v>
      </c>
      <c r="B2721" s="67" t="s">
        <v>113</v>
      </c>
      <c r="C2721" s="64" t="s">
        <v>8781</v>
      </c>
      <c r="D2721" s="64" t="s">
        <v>2103</v>
      </c>
      <c r="E2721" s="64" t="s">
        <v>8782</v>
      </c>
      <c r="G2721" s="64" t="s">
        <v>169</v>
      </c>
      <c r="H2721" s="65">
        <v>4221000</v>
      </c>
      <c r="I2721" s="64">
        <v>1</v>
      </c>
      <c r="J2721" s="65">
        <v>0</v>
      </c>
      <c r="K2721" s="65">
        <v>0</v>
      </c>
      <c r="L2721" s="65">
        <v>0</v>
      </c>
      <c r="M2721" s="65">
        <v>0</v>
      </c>
      <c r="N2721" s="65">
        <v>0</v>
      </c>
      <c r="O2721" s="65">
        <v>0</v>
      </c>
      <c r="P2721" s="65">
        <v>0</v>
      </c>
      <c r="Q2721" s="64">
        <v>0</v>
      </c>
      <c r="R2721" s="65">
        <f t="shared" si="62"/>
        <v>4221000</v>
      </c>
      <c r="S2721" s="63">
        <v>1</v>
      </c>
      <c r="T2721" s="64" t="s">
        <v>8740</v>
      </c>
      <c r="U2721" s="65" t="s">
        <v>8783</v>
      </c>
      <c r="V2721" s="65">
        <v>0</v>
      </c>
      <c r="W2721" s="66"/>
      <c r="X2721" s="66"/>
      <c r="Y2721" s="66"/>
      <c r="Z2721" s="66"/>
      <c r="AA2721" s="66"/>
      <c r="AB2721" s="66"/>
      <c r="AC2721" s="66"/>
      <c r="AD2721" s="66"/>
      <c r="AE2721" s="66"/>
      <c r="AF2721" s="66"/>
      <c r="AG2721" s="66"/>
      <c r="AH2721" s="66"/>
      <c r="AI2721" s="66"/>
      <c r="AJ2721" s="66"/>
      <c r="AK2721" s="66"/>
      <c r="AL2721" s="66"/>
      <c r="AM2721" s="66"/>
      <c r="AN2721" s="66"/>
      <c r="AO2721" s="66"/>
      <c r="AP2721" s="66"/>
      <c r="AQ2721" s="66"/>
      <c r="AR2721" s="66"/>
      <c r="AS2721" s="66"/>
      <c r="AT2721" s="66"/>
      <c r="AU2721" s="66"/>
      <c r="AV2721" s="66"/>
      <c r="AW2721" s="66"/>
      <c r="AX2721" s="66"/>
      <c r="AY2721" s="66"/>
      <c r="AZ2721" s="67"/>
    </row>
    <row r="2722" spans="1:52" s="64" customFormat="1" x14ac:dyDescent="0.2">
      <c r="A2722" s="1">
        <v>2715</v>
      </c>
      <c r="B2722" s="67" t="s">
        <v>388</v>
      </c>
      <c r="C2722" s="64" t="s">
        <v>8768</v>
      </c>
      <c r="D2722" s="64" t="s">
        <v>8769</v>
      </c>
      <c r="E2722" s="64" t="s">
        <v>8784</v>
      </c>
      <c r="G2722" s="64" t="s">
        <v>169</v>
      </c>
      <c r="H2722" s="65">
        <v>4318020</v>
      </c>
      <c r="I2722" s="64">
        <v>1</v>
      </c>
      <c r="J2722" s="65">
        <v>0</v>
      </c>
      <c r="K2722" s="65">
        <v>0</v>
      </c>
      <c r="L2722" s="65">
        <v>4318020</v>
      </c>
      <c r="M2722" s="65">
        <v>1</v>
      </c>
      <c r="N2722" s="65">
        <v>0</v>
      </c>
      <c r="O2722" s="65">
        <v>0</v>
      </c>
      <c r="P2722" s="65">
        <v>0</v>
      </c>
      <c r="Q2722" s="64">
        <v>0</v>
      </c>
      <c r="R2722" s="65">
        <f>H2722+J2722+L2722+N2722+P2722</f>
        <v>8636040</v>
      </c>
      <c r="S2722" s="63">
        <f>I2722+K2722+M2722+O2722+Q2722</f>
        <v>2</v>
      </c>
      <c r="T2722" s="64" t="s">
        <v>8740</v>
      </c>
      <c r="U2722" s="65" t="s">
        <v>221</v>
      </c>
      <c r="V2722" s="65" t="s">
        <v>8771</v>
      </c>
      <c r="W2722" s="66"/>
      <c r="X2722" s="66"/>
      <c r="Y2722" s="66"/>
      <c r="Z2722" s="66"/>
      <c r="AA2722" s="66"/>
      <c r="AB2722" s="66"/>
      <c r="AC2722" s="66"/>
      <c r="AD2722" s="66"/>
      <c r="AE2722" s="66"/>
      <c r="AF2722" s="66"/>
      <c r="AG2722" s="66"/>
      <c r="AH2722" s="66"/>
      <c r="AI2722" s="66"/>
      <c r="AJ2722" s="66"/>
      <c r="AK2722" s="66"/>
      <c r="AL2722" s="66"/>
      <c r="AM2722" s="66"/>
      <c r="AN2722" s="66"/>
      <c r="AO2722" s="66"/>
      <c r="AP2722" s="66"/>
      <c r="AQ2722" s="66"/>
      <c r="AR2722" s="66"/>
      <c r="AS2722" s="66"/>
      <c r="AT2722" s="66"/>
      <c r="AU2722" s="66"/>
      <c r="AV2722" s="66"/>
      <c r="AW2722" s="66"/>
      <c r="AX2722" s="66"/>
      <c r="AY2722" s="66"/>
      <c r="AZ2722" s="67"/>
    </row>
    <row r="2723" spans="1:52" s="64" customFormat="1" x14ac:dyDescent="0.2">
      <c r="A2723" s="1">
        <v>2716</v>
      </c>
      <c r="B2723" s="67" t="s">
        <v>8785</v>
      </c>
      <c r="C2723" s="64" t="s">
        <v>8786</v>
      </c>
      <c r="D2723" s="64" t="s">
        <v>8787</v>
      </c>
      <c r="E2723" s="64" t="s">
        <v>8788</v>
      </c>
      <c r="G2723" s="64" t="s">
        <v>169</v>
      </c>
      <c r="H2723" s="65">
        <v>4369724</v>
      </c>
      <c r="I2723" s="64">
        <v>2</v>
      </c>
      <c r="J2723" s="65">
        <v>4369724</v>
      </c>
      <c r="K2723" s="64">
        <v>2</v>
      </c>
      <c r="L2723" s="65">
        <v>4369724</v>
      </c>
      <c r="M2723" s="64">
        <v>2</v>
      </c>
      <c r="N2723" s="65">
        <v>4369724</v>
      </c>
      <c r="O2723" s="64">
        <v>2</v>
      </c>
      <c r="P2723" s="65">
        <v>4369724</v>
      </c>
      <c r="Q2723" s="64">
        <v>2</v>
      </c>
      <c r="R2723" s="65">
        <f>H2723+J2723+L2723+N2723+P2723</f>
        <v>21848620</v>
      </c>
      <c r="S2723" s="63">
        <f>I2723+K2723+M2723+O2723+Q2723</f>
        <v>10</v>
      </c>
      <c r="T2723" s="64" t="s">
        <v>8740</v>
      </c>
      <c r="U2723" s="65" t="s">
        <v>19</v>
      </c>
      <c r="V2723" s="65" t="s">
        <v>73</v>
      </c>
      <c r="W2723" s="66"/>
      <c r="X2723" s="66"/>
      <c r="Y2723" s="66"/>
      <c r="Z2723" s="66"/>
      <c r="AA2723" s="66"/>
      <c r="AB2723" s="66"/>
      <c r="AC2723" s="66"/>
      <c r="AD2723" s="66"/>
      <c r="AE2723" s="66"/>
      <c r="AF2723" s="66"/>
      <c r="AG2723" s="66"/>
      <c r="AH2723" s="66"/>
      <c r="AI2723" s="66"/>
      <c r="AJ2723" s="66"/>
      <c r="AK2723" s="66"/>
      <c r="AL2723" s="66"/>
      <c r="AM2723" s="66"/>
      <c r="AN2723" s="66"/>
      <c r="AO2723" s="66"/>
      <c r="AP2723" s="66"/>
      <c r="AQ2723" s="66"/>
      <c r="AR2723" s="66"/>
      <c r="AS2723" s="66"/>
      <c r="AT2723" s="66"/>
      <c r="AU2723" s="66"/>
      <c r="AV2723" s="66"/>
      <c r="AW2723" s="66"/>
      <c r="AX2723" s="66"/>
      <c r="AY2723" s="66"/>
      <c r="AZ2723" s="67"/>
    </row>
    <row r="2724" spans="1:52" s="64" customFormat="1" x14ac:dyDescent="0.2">
      <c r="A2724" s="1">
        <v>2717</v>
      </c>
      <c r="B2724" s="67" t="s">
        <v>8789</v>
      </c>
      <c r="C2724" s="64" t="s">
        <v>8790</v>
      </c>
      <c r="D2724" s="64" t="s">
        <v>8791</v>
      </c>
      <c r="E2724" s="64" t="s">
        <v>8792</v>
      </c>
      <c r="G2724" s="64" t="s">
        <v>169</v>
      </c>
      <c r="H2724" s="65">
        <v>4624999.4000000004</v>
      </c>
      <c r="I2724" s="64">
        <v>1</v>
      </c>
      <c r="J2724" s="65">
        <v>4624999.4000000004</v>
      </c>
      <c r="K2724" s="69">
        <v>1</v>
      </c>
      <c r="L2724" s="65">
        <v>4624999.4000000004</v>
      </c>
      <c r="M2724" s="69">
        <v>1</v>
      </c>
      <c r="N2724" s="65">
        <v>4624999.4000000004</v>
      </c>
      <c r="O2724" s="69">
        <v>1</v>
      </c>
      <c r="P2724" s="65">
        <v>4624999.4000000004</v>
      </c>
      <c r="Q2724" s="64">
        <v>1</v>
      </c>
      <c r="R2724" s="65">
        <v>23124997</v>
      </c>
      <c r="S2724" s="63">
        <v>5</v>
      </c>
      <c r="T2724" s="64" t="s">
        <v>8740</v>
      </c>
      <c r="U2724" s="65" t="s">
        <v>221</v>
      </c>
      <c r="V2724" s="65" t="s">
        <v>8793</v>
      </c>
      <c r="W2724" s="66"/>
      <c r="X2724" s="66"/>
      <c r="Y2724" s="66"/>
      <c r="Z2724" s="66"/>
      <c r="AA2724" s="66"/>
      <c r="AB2724" s="66"/>
      <c r="AC2724" s="66"/>
      <c r="AD2724" s="66"/>
      <c r="AE2724" s="66"/>
      <c r="AF2724" s="66"/>
      <c r="AG2724" s="66"/>
      <c r="AH2724" s="66"/>
      <c r="AI2724" s="66"/>
      <c r="AJ2724" s="66"/>
      <c r="AK2724" s="66"/>
      <c r="AL2724" s="66"/>
      <c r="AM2724" s="66"/>
      <c r="AN2724" s="66"/>
      <c r="AO2724" s="66"/>
      <c r="AP2724" s="66"/>
      <c r="AQ2724" s="66"/>
      <c r="AR2724" s="66"/>
      <c r="AS2724" s="66"/>
      <c r="AT2724" s="66"/>
      <c r="AU2724" s="66"/>
      <c r="AV2724" s="66"/>
      <c r="AW2724" s="66"/>
      <c r="AX2724" s="66"/>
      <c r="AY2724" s="66"/>
      <c r="AZ2724" s="67"/>
    </row>
    <row r="2725" spans="1:52" s="64" customFormat="1" x14ac:dyDescent="0.2">
      <c r="A2725" s="1">
        <v>2718</v>
      </c>
      <c r="B2725" s="67" t="s">
        <v>330</v>
      </c>
      <c r="C2725" s="64" t="s">
        <v>8794</v>
      </c>
      <c r="D2725" s="64" t="s">
        <v>2103</v>
      </c>
      <c r="E2725" s="64" t="s">
        <v>8795</v>
      </c>
      <c r="G2725" s="64" t="s">
        <v>169</v>
      </c>
      <c r="H2725" s="65">
        <v>2457000</v>
      </c>
      <c r="I2725" s="64">
        <v>1</v>
      </c>
      <c r="J2725" s="65"/>
      <c r="K2725" s="65"/>
      <c r="L2725" s="65"/>
      <c r="M2725" s="65"/>
      <c r="N2725" s="65"/>
      <c r="O2725" s="65"/>
      <c r="P2725" s="65"/>
      <c r="R2725" s="65">
        <f>H2725+J2725+L2725+N2725+P2725</f>
        <v>2457000</v>
      </c>
      <c r="S2725" s="63">
        <v>1</v>
      </c>
      <c r="T2725" s="64" t="s">
        <v>8740</v>
      </c>
      <c r="U2725" s="65" t="s">
        <v>221</v>
      </c>
      <c r="V2725" s="65" t="s">
        <v>8796</v>
      </c>
      <c r="W2725" s="66"/>
      <c r="X2725" s="66"/>
      <c r="Y2725" s="66"/>
      <c r="Z2725" s="66"/>
      <c r="AA2725" s="66"/>
      <c r="AB2725" s="66"/>
      <c r="AC2725" s="66"/>
      <c r="AD2725" s="66"/>
      <c r="AE2725" s="66"/>
      <c r="AF2725" s="66"/>
      <c r="AG2725" s="66"/>
      <c r="AH2725" s="66"/>
      <c r="AI2725" s="66"/>
      <c r="AJ2725" s="66"/>
      <c r="AK2725" s="66"/>
      <c r="AL2725" s="66"/>
      <c r="AM2725" s="66"/>
      <c r="AN2725" s="66"/>
      <c r="AO2725" s="66"/>
      <c r="AP2725" s="66"/>
      <c r="AQ2725" s="66"/>
      <c r="AR2725" s="66"/>
      <c r="AS2725" s="66"/>
      <c r="AT2725" s="66"/>
      <c r="AU2725" s="66"/>
      <c r="AV2725" s="66"/>
      <c r="AW2725" s="66"/>
      <c r="AX2725" s="66"/>
      <c r="AY2725" s="66"/>
      <c r="AZ2725" s="67"/>
    </row>
    <row r="2726" spans="1:52" s="64" customFormat="1" x14ac:dyDescent="0.2">
      <c r="A2726" s="1">
        <v>2719</v>
      </c>
      <c r="B2726" s="67" t="s">
        <v>8797</v>
      </c>
      <c r="C2726" s="64" t="s">
        <v>8798</v>
      </c>
      <c r="D2726" s="64" t="s">
        <v>8799</v>
      </c>
      <c r="E2726" s="64" t="s">
        <v>8800</v>
      </c>
      <c r="G2726" s="64" t="s">
        <v>169</v>
      </c>
      <c r="H2726" s="65">
        <v>5000000</v>
      </c>
      <c r="I2726" s="64">
        <v>1</v>
      </c>
      <c r="J2726" s="65">
        <v>0</v>
      </c>
      <c r="K2726" s="65">
        <v>0</v>
      </c>
      <c r="L2726" s="65">
        <v>5000000</v>
      </c>
      <c r="M2726" s="65">
        <v>1</v>
      </c>
      <c r="N2726" s="65">
        <v>0</v>
      </c>
      <c r="O2726" s="65">
        <v>0</v>
      </c>
      <c r="P2726" s="65">
        <v>0</v>
      </c>
      <c r="Q2726" s="64">
        <v>0</v>
      </c>
      <c r="R2726" s="65">
        <f>H2726+J2726+L2726+N2726+P2726</f>
        <v>10000000</v>
      </c>
      <c r="S2726" s="63">
        <f>I2726+K2726+M2726+O2726+Q2726</f>
        <v>2</v>
      </c>
      <c r="T2726" s="64" t="s">
        <v>8740</v>
      </c>
      <c r="U2726" s="65" t="s">
        <v>78</v>
      </c>
      <c r="V2726" s="65" t="s">
        <v>8801</v>
      </c>
      <c r="W2726" s="66"/>
      <c r="X2726" s="66"/>
      <c r="Y2726" s="66"/>
      <c r="Z2726" s="66"/>
      <c r="AA2726" s="66"/>
      <c r="AB2726" s="66"/>
      <c r="AC2726" s="66"/>
      <c r="AD2726" s="66"/>
      <c r="AE2726" s="66"/>
      <c r="AF2726" s="66"/>
      <c r="AG2726" s="66"/>
      <c r="AH2726" s="66"/>
      <c r="AI2726" s="66"/>
      <c r="AJ2726" s="66"/>
      <c r="AK2726" s="66"/>
      <c r="AL2726" s="66"/>
      <c r="AM2726" s="66"/>
      <c r="AN2726" s="66"/>
      <c r="AO2726" s="66"/>
      <c r="AP2726" s="66"/>
      <c r="AQ2726" s="66"/>
      <c r="AR2726" s="66"/>
      <c r="AS2726" s="66"/>
      <c r="AT2726" s="66"/>
      <c r="AU2726" s="66"/>
      <c r="AV2726" s="66"/>
      <c r="AW2726" s="66"/>
      <c r="AX2726" s="66"/>
      <c r="AY2726" s="66"/>
      <c r="AZ2726" s="67"/>
    </row>
    <row r="2727" spans="1:52" s="64" customFormat="1" x14ac:dyDescent="0.2">
      <c r="A2727" s="1">
        <v>2720</v>
      </c>
      <c r="B2727" s="67" t="s">
        <v>95</v>
      </c>
      <c r="C2727" s="64" t="s">
        <v>8802</v>
      </c>
      <c r="D2727" s="64" t="s">
        <v>8803</v>
      </c>
      <c r="E2727" s="64" t="s">
        <v>8804</v>
      </c>
      <c r="G2727" s="64" t="s">
        <v>169</v>
      </c>
      <c r="H2727" s="65">
        <v>5322750</v>
      </c>
      <c r="I2727" s="64">
        <v>1</v>
      </c>
      <c r="J2727" s="65">
        <v>0</v>
      </c>
      <c r="K2727" s="65">
        <v>0</v>
      </c>
      <c r="L2727" s="65">
        <v>0</v>
      </c>
      <c r="M2727" s="65">
        <v>0</v>
      </c>
      <c r="N2727" s="65">
        <v>0</v>
      </c>
      <c r="O2727" s="65">
        <v>0</v>
      </c>
      <c r="P2727" s="65">
        <v>0</v>
      </c>
      <c r="Q2727" s="64">
        <v>0</v>
      </c>
      <c r="R2727" s="65">
        <f>H2727+J2727+L2727+N2727+P2727</f>
        <v>5322750</v>
      </c>
      <c r="S2727" s="63">
        <v>1</v>
      </c>
      <c r="T2727" s="64" t="s">
        <v>8740</v>
      </c>
      <c r="U2727" s="65" t="s">
        <v>221</v>
      </c>
      <c r="V2727" s="65" t="s">
        <v>6046</v>
      </c>
      <c r="W2727" s="66"/>
      <c r="X2727" s="66"/>
      <c r="Y2727" s="66"/>
      <c r="Z2727" s="66"/>
      <c r="AA2727" s="66"/>
      <c r="AB2727" s="66"/>
      <c r="AC2727" s="66"/>
      <c r="AD2727" s="66"/>
      <c r="AE2727" s="66"/>
      <c r="AF2727" s="66"/>
      <c r="AG2727" s="66"/>
      <c r="AH2727" s="66"/>
      <c r="AI2727" s="66"/>
      <c r="AJ2727" s="66"/>
      <c r="AK2727" s="66"/>
      <c r="AL2727" s="66"/>
      <c r="AM2727" s="66"/>
      <c r="AN2727" s="66"/>
      <c r="AO2727" s="66"/>
      <c r="AP2727" s="66"/>
      <c r="AQ2727" s="66"/>
      <c r="AR2727" s="66"/>
      <c r="AS2727" s="66"/>
      <c r="AT2727" s="66"/>
      <c r="AU2727" s="66"/>
      <c r="AV2727" s="66"/>
      <c r="AW2727" s="66"/>
      <c r="AX2727" s="66"/>
      <c r="AY2727" s="66"/>
      <c r="AZ2727" s="67"/>
    </row>
    <row r="2728" spans="1:52" s="64" customFormat="1" x14ac:dyDescent="0.2">
      <c r="A2728" s="1">
        <v>2721</v>
      </c>
      <c r="B2728" s="67" t="s">
        <v>8805</v>
      </c>
      <c r="C2728" s="64" t="s">
        <v>8806</v>
      </c>
      <c r="D2728" s="64" t="s">
        <v>1250</v>
      </c>
      <c r="E2728" s="64" t="s">
        <v>8807</v>
      </c>
      <c r="G2728" s="64" t="s">
        <v>169</v>
      </c>
      <c r="H2728" s="65">
        <v>2730000</v>
      </c>
      <c r="I2728" s="64">
        <v>1</v>
      </c>
      <c r="J2728" s="65">
        <v>1</v>
      </c>
      <c r="K2728" s="65"/>
      <c r="L2728" s="65">
        <v>1</v>
      </c>
      <c r="M2728" s="65"/>
      <c r="N2728" s="65">
        <v>1</v>
      </c>
      <c r="O2728" s="65"/>
      <c r="P2728" s="65">
        <v>1</v>
      </c>
      <c r="R2728" s="65">
        <v>5330000</v>
      </c>
      <c r="S2728" s="63">
        <v>2</v>
      </c>
      <c r="T2728" s="64" t="s">
        <v>8740</v>
      </c>
      <c r="U2728" s="65" t="s">
        <v>19</v>
      </c>
      <c r="V2728" s="65" t="s">
        <v>73</v>
      </c>
      <c r="W2728" s="66"/>
      <c r="X2728" s="66"/>
      <c r="Y2728" s="66"/>
      <c r="Z2728" s="66"/>
      <c r="AA2728" s="66"/>
      <c r="AB2728" s="66"/>
      <c r="AC2728" s="66"/>
      <c r="AD2728" s="66"/>
      <c r="AE2728" s="66"/>
      <c r="AF2728" s="66"/>
      <c r="AG2728" s="66"/>
      <c r="AH2728" s="66"/>
      <c r="AI2728" s="66"/>
      <c r="AJ2728" s="66"/>
      <c r="AK2728" s="66"/>
      <c r="AL2728" s="66"/>
      <c r="AM2728" s="66"/>
      <c r="AN2728" s="66"/>
      <c r="AO2728" s="66"/>
      <c r="AP2728" s="66"/>
      <c r="AQ2728" s="66"/>
      <c r="AR2728" s="66"/>
      <c r="AS2728" s="66"/>
      <c r="AT2728" s="66"/>
      <c r="AU2728" s="66"/>
      <c r="AV2728" s="66"/>
      <c r="AW2728" s="66"/>
      <c r="AX2728" s="66"/>
      <c r="AY2728" s="66"/>
      <c r="AZ2728" s="67"/>
    </row>
    <row r="2729" spans="1:52" s="64" customFormat="1" x14ac:dyDescent="0.2">
      <c r="A2729" s="1">
        <v>2722</v>
      </c>
      <c r="B2729" s="67" t="s">
        <v>95</v>
      </c>
      <c r="C2729" s="64" t="s">
        <v>8808</v>
      </c>
      <c r="D2729" s="64" t="s">
        <v>8809</v>
      </c>
      <c r="E2729" s="64" t="s">
        <v>8810</v>
      </c>
      <c r="G2729" s="64" t="s">
        <v>169</v>
      </c>
      <c r="H2729" s="65">
        <v>5500000</v>
      </c>
      <c r="I2729" s="64">
        <v>1</v>
      </c>
      <c r="J2729" s="65">
        <v>0</v>
      </c>
      <c r="K2729" s="65">
        <v>0</v>
      </c>
      <c r="L2729" s="65">
        <v>0</v>
      </c>
      <c r="M2729" s="65">
        <v>0</v>
      </c>
      <c r="N2729" s="65">
        <v>0</v>
      </c>
      <c r="O2729" s="65">
        <v>0</v>
      </c>
      <c r="P2729" s="65">
        <v>0</v>
      </c>
      <c r="Q2729" s="64">
        <v>0</v>
      </c>
      <c r="R2729" s="65">
        <f>H2729+J2729+L2729+N2729+P2729</f>
        <v>5500000</v>
      </c>
      <c r="S2729" s="63">
        <v>1</v>
      </c>
      <c r="T2729" s="64" t="s">
        <v>8740</v>
      </c>
      <c r="U2729" s="65" t="s">
        <v>221</v>
      </c>
      <c r="V2729" s="65" t="s">
        <v>8767</v>
      </c>
      <c r="W2729" s="66"/>
      <c r="X2729" s="66"/>
      <c r="Y2729" s="66"/>
      <c r="Z2729" s="66"/>
      <c r="AA2729" s="66"/>
      <c r="AB2729" s="66"/>
      <c r="AC2729" s="66"/>
      <c r="AD2729" s="66"/>
      <c r="AE2729" s="66"/>
      <c r="AF2729" s="66"/>
      <c r="AG2729" s="66"/>
      <c r="AH2729" s="66"/>
      <c r="AI2729" s="66"/>
      <c r="AJ2729" s="66"/>
      <c r="AK2729" s="66"/>
      <c r="AL2729" s="66"/>
      <c r="AM2729" s="66"/>
      <c r="AN2729" s="66"/>
      <c r="AO2729" s="66"/>
      <c r="AP2729" s="66"/>
      <c r="AQ2729" s="66"/>
      <c r="AR2729" s="66"/>
      <c r="AS2729" s="66"/>
      <c r="AT2729" s="66"/>
      <c r="AU2729" s="66"/>
      <c r="AV2729" s="66"/>
      <c r="AW2729" s="66"/>
      <c r="AX2729" s="66"/>
      <c r="AY2729" s="66"/>
      <c r="AZ2729" s="67"/>
    </row>
    <row r="2730" spans="1:52" s="64" customFormat="1" x14ac:dyDescent="0.2">
      <c r="A2730" s="1">
        <v>2723</v>
      </c>
      <c r="B2730" s="67" t="s">
        <v>96</v>
      </c>
      <c r="C2730" s="64" t="s">
        <v>8811</v>
      </c>
      <c r="D2730" s="64" t="s">
        <v>8812</v>
      </c>
      <c r="E2730" s="64" t="s">
        <v>8813</v>
      </c>
      <c r="G2730" s="64" t="s">
        <v>169</v>
      </c>
      <c r="H2730" s="65">
        <v>5507003.9000000004</v>
      </c>
      <c r="I2730" s="64">
        <v>1</v>
      </c>
      <c r="J2730" s="65"/>
      <c r="K2730" s="65"/>
      <c r="L2730" s="65"/>
      <c r="M2730" s="65"/>
      <c r="N2730" s="65"/>
      <c r="O2730" s="65"/>
      <c r="P2730" s="65"/>
      <c r="R2730" s="65">
        <v>5507003.9000000004</v>
      </c>
      <c r="S2730" s="63">
        <v>1</v>
      </c>
      <c r="T2730" s="64" t="s">
        <v>8740</v>
      </c>
      <c r="U2730" s="65" t="s">
        <v>22</v>
      </c>
      <c r="V2730" s="65" t="s">
        <v>8814</v>
      </c>
      <c r="W2730" s="66"/>
      <c r="X2730" s="66"/>
      <c r="Y2730" s="66"/>
      <c r="Z2730" s="66"/>
      <c r="AA2730" s="66"/>
      <c r="AB2730" s="66"/>
      <c r="AC2730" s="66"/>
      <c r="AD2730" s="66"/>
      <c r="AE2730" s="66"/>
      <c r="AF2730" s="66"/>
      <c r="AG2730" s="66"/>
      <c r="AH2730" s="66"/>
      <c r="AI2730" s="66"/>
      <c r="AJ2730" s="66"/>
      <c r="AK2730" s="66"/>
      <c r="AL2730" s="66"/>
      <c r="AM2730" s="66"/>
      <c r="AN2730" s="66"/>
      <c r="AO2730" s="66"/>
      <c r="AP2730" s="66"/>
      <c r="AQ2730" s="66"/>
      <c r="AR2730" s="66"/>
      <c r="AS2730" s="66"/>
      <c r="AT2730" s="66"/>
      <c r="AU2730" s="66"/>
      <c r="AV2730" s="66"/>
      <c r="AW2730" s="66"/>
      <c r="AX2730" s="66"/>
      <c r="AY2730" s="66"/>
      <c r="AZ2730" s="67"/>
    </row>
    <row r="2731" spans="1:52" s="64" customFormat="1" x14ac:dyDescent="0.2">
      <c r="A2731" s="1">
        <v>2724</v>
      </c>
      <c r="B2731" s="67" t="s">
        <v>8815</v>
      </c>
      <c r="C2731" s="64" t="s">
        <v>8816</v>
      </c>
      <c r="D2731" s="64" t="s">
        <v>2103</v>
      </c>
      <c r="E2731" s="64" t="s">
        <v>8817</v>
      </c>
      <c r="G2731" s="64" t="s">
        <v>169</v>
      </c>
      <c r="H2731" s="65">
        <v>5841650</v>
      </c>
      <c r="I2731" s="64">
        <v>2</v>
      </c>
      <c r="J2731" s="65">
        <v>0</v>
      </c>
      <c r="K2731" s="65">
        <v>0</v>
      </c>
      <c r="L2731" s="65">
        <v>0</v>
      </c>
      <c r="M2731" s="65">
        <v>0</v>
      </c>
      <c r="N2731" s="65">
        <v>0</v>
      </c>
      <c r="O2731" s="65">
        <v>0</v>
      </c>
      <c r="P2731" s="65">
        <v>0</v>
      </c>
      <c r="Q2731" s="64">
        <v>0</v>
      </c>
      <c r="R2731" s="65">
        <f>H2731+J2731+L2731+N2731+P2731</f>
        <v>5841650</v>
      </c>
      <c r="S2731" s="63">
        <v>2</v>
      </c>
      <c r="T2731" s="64" t="s">
        <v>8740</v>
      </c>
      <c r="U2731" s="65" t="s">
        <v>221</v>
      </c>
      <c r="V2731" s="65" t="s">
        <v>8767</v>
      </c>
      <c r="W2731" s="66"/>
      <c r="X2731" s="66"/>
      <c r="Y2731" s="66"/>
      <c r="Z2731" s="66"/>
      <c r="AA2731" s="66"/>
      <c r="AB2731" s="66"/>
      <c r="AC2731" s="66"/>
      <c r="AD2731" s="66"/>
      <c r="AE2731" s="66"/>
      <c r="AF2731" s="66"/>
      <c r="AG2731" s="66"/>
      <c r="AH2731" s="66"/>
      <c r="AI2731" s="66"/>
      <c r="AJ2731" s="66"/>
      <c r="AK2731" s="66"/>
      <c r="AL2731" s="66"/>
      <c r="AM2731" s="66"/>
      <c r="AN2731" s="66"/>
      <c r="AO2731" s="66"/>
      <c r="AP2731" s="66"/>
      <c r="AQ2731" s="66"/>
      <c r="AR2731" s="66"/>
      <c r="AS2731" s="66"/>
      <c r="AT2731" s="66"/>
      <c r="AU2731" s="66"/>
      <c r="AV2731" s="66"/>
      <c r="AW2731" s="66"/>
      <c r="AX2731" s="66"/>
      <c r="AY2731" s="66"/>
      <c r="AZ2731" s="67"/>
    </row>
    <row r="2732" spans="1:52" s="64" customFormat="1" x14ac:dyDescent="0.2">
      <c r="A2732" s="1">
        <v>2725</v>
      </c>
      <c r="B2732" s="67" t="s">
        <v>8818</v>
      </c>
      <c r="C2732" s="64" t="s">
        <v>8819</v>
      </c>
      <c r="D2732" s="64" t="s">
        <v>8820</v>
      </c>
      <c r="E2732" s="64" t="s">
        <v>8821</v>
      </c>
      <c r="G2732" s="64" t="s">
        <v>169</v>
      </c>
      <c r="H2732" s="65">
        <v>5905440</v>
      </c>
      <c r="I2732" s="64">
        <v>1</v>
      </c>
      <c r="J2732" s="65"/>
      <c r="K2732" s="65"/>
      <c r="L2732" s="65"/>
      <c r="M2732" s="65"/>
      <c r="N2732" s="65"/>
      <c r="O2732" s="65"/>
      <c r="P2732" s="65"/>
      <c r="R2732" s="65">
        <v>5905440</v>
      </c>
      <c r="S2732" s="63">
        <v>1</v>
      </c>
      <c r="T2732" s="64" t="s">
        <v>8740</v>
      </c>
      <c r="U2732" s="65" t="s">
        <v>22</v>
      </c>
      <c r="V2732" s="65" t="s">
        <v>8814</v>
      </c>
      <c r="W2732" s="66"/>
      <c r="X2732" s="66"/>
      <c r="Y2732" s="66"/>
      <c r="Z2732" s="66"/>
      <c r="AA2732" s="66"/>
      <c r="AB2732" s="66"/>
      <c r="AC2732" s="66"/>
      <c r="AD2732" s="66"/>
      <c r="AE2732" s="66"/>
      <c r="AF2732" s="66"/>
      <c r="AG2732" s="66"/>
      <c r="AH2732" s="66"/>
      <c r="AI2732" s="66"/>
      <c r="AJ2732" s="66"/>
      <c r="AK2732" s="66"/>
      <c r="AL2732" s="66"/>
      <c r="AM2732" s="66"/>
      <c r="AN2732" s="66"/>
      <c r="AO2732" s="66"/>
      <c r="AP2732" s="66"/>
      <c r="AQ2732" s="66"/>
      <c r="AR2732" s="66"/>
      <c r="AS2732" s="66"/>
      <c r="AT2732" s="66"/>
      <c r="AU2732" s="66"/>
      <c r="AV2732" s="66"/>
      <c r="AW2732" s="66"/>
      <c r="AX2732" s="66"/>
      <c r="AY2732" s="66"/>
      <c r="AZ2732" s="67"/>
    </row>
    <row r="2733" spans="1:52" s="64" customFormat="1" x14ac:dyDescent="0.2">
      <c r="A2733" s="1">
        <v>2726</v>
      </c>
      <c r="B2733" s="67" t="s">
        <v>4022</v>
      </c>
      <c r="C2733" s="64" t="s">
        <v>4023</v>
      </c>
      <c r="D2733" s="64" t="s">
        <v>8822</v>
      </c>
      <c r="E2733" s="64" t="s">
        <v>8823</v>
      </c>
      <c r="G2733" s="64" t="s">
        <v>169</v>
      </c>
      <c r="H2733" s="65">
        <v>3111389.4</v>
      </c>
      <c r="I2733" s="64">
        <v>1</v>
      </c>
      <c r="J2733" s="65">
        <v>3111389.4</v>
      </c>
      <c r="K2733" s="65">
        <v>1</v>
      </c>
      <c r="L2733" s="65">
        <v>3111389.4</v>
      </c>
      <c r="M2733" s="65">
        <v>0</v>
      </c>
      <c r="N2733" s="65">
        <v>3111389.4</v>
      </c>
      <c r="O2733" s="65">
        <v>1</v>
      </c>
      <c r="P2733" s="65">
        <v>3111389.4</v>
      </c>
      <c r="Q2733" s="65">
        <v>1</v>
      </c>
      <c r="R2733" s="65">
        <v>6074617.4000000004</v>
      </c>
      <c r="S2733" s="63">
        <f>I2733+K2733+O2733+Q2733</f>
        <v>4</v>
      </c>
      <c r="T2733" s="64" t="s">
        <v>8740</v>
      </c>
      <c r="U2733" s="65" t="s">
        <v>2205</v>
      </c>
      <c r="V2733" s="65" t="s">
        <v>8824</v>
      </c>
      <c r="W2733" s="66"/>
      <c r="X2733" s="66"/>
      <c r="Y2733" s="66"/>
      <c r="Z2733" s="66"/>
      <c r="AA2733" s="66"/>
      <c r="AB2733" s="66"/>
      <c r="AC2733" s="66"/>
      <c r="AD2733" s="66"/>
      <c r="AE2733" s="66"/>
      <c r="AF2733" s="66"/>
      <c r="AG2733" s="66"/>
      <c r="AH2733" s="66"/>
      <c r="AI2733" s="66"/>
      <c r="AJ2733" s="66"/>
      <c r="AK2733" s="66"/>
      <c r="AL2733" s="66"/>
      <c r="AM2733" s="66"/>
      <c r="AN2733" s="66"/>
      <c r="AO2733" s="66"/>
      <c r="AP2733" s="66"/>
      <c r="AQ2733" s="66"/>
      <c r="AR2733" s="66"/>
      <c r="AS2733" s="66"/>
      <c r="AT2733" s="66"/>
      <c r="AU2733" s="66"/>
      <c r="AV2733" s="66"/>
      <c r="AW2733" s="66"/>
      <c r="AX2733" s="66"/>
      <c r="AY2733" s="66"/>
      <c r="AZ2733" s="67"/>
    </row>
    <row r="2734" spans="1:52" s="64" customFormat="1" x14ac:dyDescent="0.2">
      <c r="A2734" s="1">
        <v>2727</v>
      </c>
      <c r="B2734" s="67" t="s">
        <v>398</v>
      </c>
      <c r="C2734" s="64" t="s">
        <v>8825</v>
      </c>
      <c r="D2734" s="64" t="s">
        <v>8826</v>
      </c>
      <c r="E2734" s="64" t="s">
        <v>8827</v>
      </c>
      <c r="G2734" s="64" t="s">
        <v>169</v>
      </c>
      <c r="H2734" s="65">
        <v>6162020</v>
      </c>
      <c r="I2734" s="64">
        <v>2</v>
      </c>
      <c r="J2734" s="65">
        <v>0</v>
      </c>
      <c r="K2734" s="65">
        <v>0</v>
      </c>
      <c r="L2734" s="65">
        <v>0</v>
      </c>
      <c r="M2734" s="65">
        <v>0</v>
      </c>
      <c r="N2734" s="65">
        <v>0</v>
      </c>
      <c r="O2734" s="65">
        <v>0</v>
      </c>
      <c r="P2734" s="65">
        <v>0</v>
      </c>
      <c r="Q2734" s="64">
        <v>0</v>
      </c>
      <c r="R2734" s="65">
        <f>H2734+J2734+L2734+N2734+P2734</f>
        <v>6162020</v>
      </c>
      <c r="S2734" s="63">
        <v>2</v>
      </c>
      <c r="T2734" s="64" t="s">
        <v>8740</v>
      </c>
      <c r="U2734" s="65" t="s">
        <v>221</v>
      </c>
      <c r="V2734" s="65" t="s">
        <v>8767</v>
      </c>
      <c r="W2734" s="66"/>
      <c r="X2734" s="66"/>
      <c r="Y2734" s="66"/>
      <c r="Z2734" s="66"/>
      <c r="AA2734" s="66"/>
      <c r="AB2734" s="66"/>
      <c r="AC2734" s="66"/>
      <c r="AD2734" s="66"/>
      <c r="AE2734" s="66"/>
      <c r="AF2734" s="66"/>
      <c r="AG2734" s="66"/>
      <c r="AH2734" s="66"/>
      <c r="AI2734" s="66"/>
      <c r="AJ2734" s="66"/>
      <c r="AK2734" s="66"/>
      <c r="AL2734" s="66"/>
      <c r="AM2734" s="66"/>
      <c r="AN2734" s="66"/>
      <c r="AO2734" s="66"/>
      <c r="AP2734" s="66"/>
      <c r="AQ2734" s="66"/>
      <c r="AR2734" s="66"/>
      <c r="AS2734" s="66"/>
      <c r="AT2734" s="66"/>
      <c r="AU2734" s="66"/>
      <c r="AV2734" s="66"/>
      <c r="AW2734" s="66"/>
      <c r="AX2734" s="66"/>
      <c r="AY2734" s="66"/>
      <c r="AZ2734" s="67"/>
    </row>
    <row r="2735" spans="1:52" s="64" customFormat="1" x14ac:dyDescent="0.2">
      <c r="A2735" s="1">
        <v>2728</v>
      </c>
      <c r="B2735" s="67" t="s">
        <v>44</v>
      </c>
      <c r="C2735" s="64" t="s">
        <v>8828</v>
      </c>
      <c r="D2735" s="64" t="s">
        <v>8829</v>
      </c>
      <c r="E2735" s="64" t="s">
        <v>8830</v>
      </c>
      <c r="G2735" s="64" t="s">
        <v>29</v>
      </c>
      <c r="H2735" s="65">
        <v>3307500</v>
      </c>
      <c r="I2735" s="64">
        <v>1</v>
      </c>
      <c r="J2735" s="65">
        <v>3307500</v>
      </c>
      <c r="K2735" s="65">
        <v>1</v>
      </c>
      <c r="L2735" s="65">
        <v>3307500</v>
      </c>
      <c r="M2735" s="65">
        <v>1</v>
      </c>
      <c r="N2735" s="65">
        <v>3307500</v>
      </c>
      <c r="O2735" s="65">
        <v>1</v>
      </c>
      <c r="P2735" s="65">
        <v>3307500</v>
      </c>
      <c r="Q2735" s="64">
        <v>1</v>
      </c>
      <c r="R2735" s="65">
        <f>H2735+J2735+L2735+N2735+P2735</f>
        <v>16537500</v>
      </c>
      <c r="S2735" s="63">
        <f>I2735+K2735+M2735+O2735+Q2735</f>
        <v>5</v>
      </c>
      <c r="T2735" s="64" t="s">
        <v>8740</v>
      </c>
      <c r="U2735" s="65" t="s">
        <v>47</v>
      </c>
      <c r="V2735" s="65" t="s">
        <v>8831</v>
      </c>
      <c r="W2735" s="66"/>
      <c r="X2735" s="66"/>
      <c r="Y2735" s="66"/>
      <c r="Z2735" s="66"/>
      <c r="AA2735" s="66"/>
      <c r="AB2735" s="66"/>
      <c r="AC2735" s="66"/>
      <c r="AD2735" s="66"/>
      <c r="AE2735" s="66"/>
      <c r="AF2735" s="66"/>
      <c r="AG2735" s="66"/>
      <c r="AH2735" s="66"/>
      <c r="AI2735" s="66"/>
      <c r="AJ2735" s="66"/>
      <c r="AK2735" s="66"/>
      <c r="AL2735" s="66"/>
      <c r="AM2735" s="66"/>
      <c r="AN2735" s="66"/>
      <c r="AO2735" s="66"/>
      <c r="AP2735" s="66"/>
      <c r="AQ2735" s="66"/>
      <c r="AR2735" s="66"/>
      <c r="AS2735" s="66"/>
      <c r="AT2735" s="66"/>
      <c r="AU2735" s="66"/>
      <c r="AV2735" s="66"/>
      <c r="AW2735" s="66"/>
      <c r="AX2735" s="66"/>
      <c r="AY2735" s="66"/>
      <c r="AZ2735" s="67"/>
    </row>
    <row r="2736" spans="1:52" s="64" customFormat="1" x14ac:dyDescent="0.2">
      <c r="A2736" s="1">
        <v>2729</v>
      </c>
      <c r="B2736" s="67" t="s">
        <v>8818</v>
      </c>
      <c r="C2736" s="64" t="s">
        <v>8819</v>
      </c>
      <c r="D2736" s="64" t="s">
        <v>8820</v>
      </c>
      <c r="E2736" s="64" t="s">
        <v>8832</v>
      </c>
      <c r="G2736" s="64" t="s">
        <v>169</v>
      </c>
      <c r="H2736" s="65">
        <v>6905440</v>
      </c>
      <c r="I2736" s="64">
        <v>1</v>
      </c>
      <c r="J2736" s="65"/>
      <c r="K2736" s="65"/>
      <c r="L2736" s="65"/>
      <c r="M2736" s="65"/>
      <c r="N2736" s="65"/>
      <c r="O2736" s="65"/>
      <c r="P2736" s="65"/>
      <c r="R2736" s="65">
        <v>6905440</v>
      </c>
      <c r="S2736" s="63">
        <v>1</v>
      </c>
      <c r="T2736" s="64" t="s">
        <v>8740</v>
      </c>
      <c r="U2736" s="65" t="s">
        <v>186</v>
      </c>
      <c r="V2736" s="65" t="s">
        <v>8833</v>
      </c>
      <c r="W2736" s="66"/>
      <c r="X2736" s="66"/>
      <c r="Y2736" s="66"/>
      <c r="Z2736" s="66"/>
      <c r="AA2736" s="66"/>
      <c r="AB2736" s="66"/>
      <c r="AC2736" s="66"/>
      <c r="AD2736" s="66"/>
      <c r="AE2736" s="66"/>
      <c r="AF2736" s="66"/>
      <c r="AG2736" s="66"/>
      <c r="AH2736" s="66"/>
      <c r="AI2736" s="66"/>
      <c r="AJ2736" s="66"/>
      <c r="AK2736" s="66"/>
      <c r="AL2736" s="66"/>
      <c r="AM2736" s="66"/>
      <c r="AN2736" s="66"/>
      <c r="AO2736" s="66"/>
      <c r="AP2736" s="66"/>
      <c r="AQ2736" s="66"/>
      <c r="AR2736" s="66"/>
      <c r="AS2736" s="66"/>
      <c r="AT2736" s="66"/>
      <c r="AU2736" s="66"/>
      <c r="AV2736" s="66"/>
      <c r="AW2736" s="66"/>
      <c r="AX2736" s="66"/>
      <c r="AY2736" s="66"/>
      <c r="AZ2736" s="67"/>
    </row>
    <row r="2737" spans="1:52" s="64" customFormat="1" x14ac:dyDescent="0.2">
      <c r="A2737" s="1">
        <v>2730</v>
      </c>
      <c r="B2737" s="67" t="s">
        <v>96</v>
      </c>
      <c r="C2737" s="64" t="s">
        <v>2763</v>
      </c>
      <c r="D2737" s="64" t="e">
        <v>#N/A</v>
      </c>
      <c r="E2737" s="64" t="s">
        <v>8834</v>
      </c>
      <c r="G2737" s="64" t="s">
        <v>29</v>
      </c>
      <c r="H2737" s="65">
        <v>4683000</v>
      </c>
      <c r="I2737" s="64">
        <v>2</v>
      </c>
      <c r="J2737" s="65"/>
      <c r="K2737" s="65"/>
      <c r="L2737" s="65"/>
      <c r="M2737" s="65"/>
      <c r="N2737" s="65"/>
      <c r="O2737" s="65"/>
      <c r="P2737" s="65"/>
      <c r="R2737" s="65">
        <v>4683000</v>
      </c>
      <c r="S2737" s="63">
        <v>2</v>
      </c>
      <c r="T2737" s="64" t="s">
        <v>8740</v>
      </c>
      <c r="U2737" s="65" t="s">
        <v>28</v>
      </c>
      <c r="V2737" s="65" t="s">
        <v>8835</v>
      </c>
      <c r="W2737" s="66"/>
      <c r="X2737" s="66"/>
      <c r="Y2737" s="66"/>
      <c r="Z2737" s="66"/>
      <c r="AA2737" s="66"/>
      <c r="AB2737" s="66"/>
      <c r="AC2737" s="66"/>
      <c r="AD2737" s="66"/>
      <c r="AE2737" s="66"/>
      <c r="AF2737" s="66"/>
      <c r="AG2737" s="66"/>
      <c r="AH2737" s="66"/>
      <c r="AI2737" s="66"/>
      <c r="AJ2737" s="66"/>
      <c r="AK2737" s="66"/>
      <c r="AL2737" s="66"/>
      <c r="AM2737" s="66"/>
      <c r="AN2737" s="66"/>
      <c r="AO2737" s="66"/>
      <c r="AP2737" s="66"/>
      <c r="AQ2737" s="66"/>
      <c r="AR2737" s="66"/>
      <c r="AS2737" s="66"/>
      <c r="AT2737" s="66"/>
      <c r="AU2737" s="66"/>
      <c r="AV2737" s="66"/>
      <c r="AW2737" s="66"/>
      <c r="AX2737" s="66"/>
      <c r="AY2737" s="66"/>
      <c r="AZ2737" s="67"/>
    </row>
    <row r="2738" spans="1:52" s="64" customFormat="1" x14ac:dyDescent="0.2">
      <c r="A2738" s="1">
        <v>2731</v>
      </c>
      <c r="B2738" s="67" t="s">
        <v>63</v>
      </c>
      <c r="C2738" s="64" t="s">
        <v>8836</v>
      </c>
      <c r="D2738" s="64" t="s">
        <v>8837</v>
      </c>
      <c r="E2738" s="64" t="s">
        <v>8838</v>
      </c>
      <c r="G2738" s="64" t="s">
        <v>169</v>
      </c>
      <c r="H2738" s="65">
        <v>3546900</v>
      </c>
      <c r="I2738" s="64">
        <v>1</v>
      </c>
      <c r="J2738" s="65">
        <v>0</v>
      </c>
      <c r="K2738" s="65">
        <v>0</v>
      </c>
      <c r="L2738" s="65">
        <v>0</v>
      </c>
      <c r="M2738" s="65">
        <v>0</v>
      </c>
      <c r="N2738" s="65">
        <v>0</v>
      </c>
      <c r="O2738" s="65">
        <v>0</v>
      </c>
      <c r="P2738" s="65">
        <v>0</v>
      </c>
      <c r="Q2738" s="64">
        <v>0</v>
      </c>
      <c r="R2738" s="65">
        <f>H2738+J2738+L2738+N2738+P2738</f>
        <v>3546900</v>
      </c>
      <c r="S2738" s="63">
        <f>I2738+K2738+M2738+O2738+Q2738</f>
        <v>1</v>
      </c>
      <c r="T2738" s="64" t="s">
        <v>8740</v>
      </c>
      <c r="U2738" s="65" t="s">
        <v>221</v>
      </c>
      <c r="V2738" s="65" t="s">
        <v>8839</v>
      </c>
      <c r="W2738" s="66"/>
      <c r="X2738" s="66"/>
      <c r="Y2738" s="66"/>
      <c r="Z2738" s="66"/>
      <c r="AA2738" s="66"/>
      <c r="AB2738" s="66"/>
      <c r="AC2738" s="66"/>
      <c r="AD2738" s="66"/>
      <c r="AE2738" s="66"/>
      <c r="AF2738" s="66"/>
      <c r="AG2738" s="66"/>
      <c r="AH2738" s="66"/>
      <c r="AI2738" s="66"/>
      <c r="AJ2738" s="66"/>
      <c r="AK2738" s="66"/>
      <c r="AL2738" s="66"/>
      <c r="AM2738" s="66"/>
      <c r="AN2738" s="66"/>
      <c r="AO2738" s="66"/>
      <c r="AP2738" s="66"/>
      <c r="AQ2738" s="66"/>
      <c r="AR2738" s="66"/>
      <c r="AS2738" s="66"/>
      <c r="AT2738" s="66"/>
      <c r="AU2738" s="66"/>
      <c r="AV2738" s="66"/>
      <c r="AW2738" s="66"/>
      <c r="AX2738" s="66"/>
      <c r="AY2738" s="66"/>
      <c r="AZ2738" s="67"/>
    </row>
    <row r="2739" spans="1:52" s="64" customFormat="1" x14ac:dyDescent="0.2">
      <c r="A2739" s="1">
        <v>2732</v>
      </c>
      <c r="B2739" s="67" t="s">
        <v>8840</v>
      </c>
      <c r="C2739" s="64" t="s">
        <v>8841</v>
      </c>
      <c r="D2739" s="64" t="s">
        <v>8842</v>
      </c>
      <c r="E2739" s="64" t="s">
        <v>8843</v>
      </c>
      <c r="G2739" s="64" t="s">
        <v>169</v>
      </c>
      <c r="H2739" s="65">
        <v>4776785.72</v>
      </c>
      <c r="I2739" s="64">
        <v>2</v>
      </c>
      <c r="J2739" s="65">
        <v>0</v>
      </c>
      <c r="K2739" s="65">
        <v>0</v>
      </c>
      <c r="L2739" s="65">
        <v>4776785.72</v>
      </c>
      <c r="M2739" s="65">
        <v>2</v>
      </c>
      <c r="N2739" s="65">
        <v>0</v>
      </c>
      <c r="O2739" s="65">
        <v>0</v>
      </c>
      <c r="P2739" s="65">
        <v>4776785.72</v>
      </c>
      <c r="Q2739" s="64">
        <v>2</v>
      </c>
      <c r="R2739" s="65">
        <f>H2739+J2739+L2739+N2739+P2739</f>
        <v>14330357.16</v>
      </c>
      <c r="S2739" s="63">
        <f>I2739+K2739+M2739+O2739+Q2739</f>
        <v>6</v>
      </c>
      <c r="T2739" s="64" t="s">
        <v>8740</v>
      </c>
      <c r="U2739" s="65" t="s">
        <v>36</v>
      </c>
      <c r="V2739" s="65" t="s">
        <v>8844</v>
      </c>
      <c r="W2739" s="66"/>
      <c r="X2739" s="66"/>
      <c r="Y2739" s="66"/>
      <c r="Z2739" s="66"/>
      <c r="AA2739" s="66"/>
      <c r="AB2739" s="66"/>
      <c r="AC2739" s="66"/>
      <c r="AD2739" s="66"/>
      <c r="AE2739" s="66"/>
      <c r="AF2739" s="66"/>
      <c r="AG2739" s="66"/>
      <c r="AH2739" s="66"/>
      <c r="AI2739" s="66"/>
      <c r="AJ2739" s="66"/>
      <c r="AK2739" s="66"/>
      <c r="AL2739" s="66"/>
      <c r="AM2739" s="66"/>
      <c r="AN2739" s="66"/>
      <c r="AO2739" s="66"/>
      <c r="AP2739" s="66"/>
      <c r="AQ2739" s="66"/>
      <c r="AR2739" s="66"/>
      <c r="AS2739" s="66"/>
      <c r="AT2739" s="66"/>
      <c r="AU2739" s="66"/>
      <c r="AV2739" s="66"/>
      <c r="AW2739" s="66"/>
      <c r="AX2739" s="66"/>
      <c r="AY2739" s="66"/>
      <c r="AZ2739" s="67"/>
    </row>
    <row r="2740" spans="1:52" s="64" customFormat="1" x14ac:dyDescent="0.2">
      <c r="A2740" s="1">
        <v>2733</v>
      </c>
      <c r="B2740" s="67" t="s">
        <v>201</v>
      </c>
      <c r="C2740" s="64" t="s">
        <v>8845</v>
      </c>
      <c r="D2740" s="64" t="s">
        <v>8846</v>
      </c>
      <c r="E2740" s="64" t="s">
        <v>8847</v>
      </c>
      <c r="G2740" s="64" t="s">
        <v>169</v>
      </c>
      <c r="H2740" s="65">
        <v>7461332.2999999998</v>
      </c>
      <c r="I2740" s="64">
        <v>1</v>
      </c>
      <c r="J2740" s="65">
        <v>7461332.2999999998</v>
      </c>
      <c r="K2740" s="64">
        <v>1</v>
      </c>
      <c r="L2740" s="65">
        <v>7461332.2999999998</v>
      </c>
      <c r="M2740" s="64">
        <v>1</v>
      </c>
      <c r="N2740" s="65">
        <v>7461332.2999999998</v>
      </c>
      <c r="O2740" s="64">
        <v>1</v>
      </c>
      <c r="P2740" s="65">
        <v>7461332.2999999998</v>
      </c>
      <c r="Q2740" s="64">
        <v>1</v>
      </c>
      <c r="R2740" s="65">
        <f t="shared" ref="R2740:R2792" si="63">H2740+J2740+L2740+N2740+P2740</f>
        <v>37306661.5</v>
      </c>
      <c r="S2740" s="63">
        <v>5</v>
      </c>
      <c r="T2740" s="64" t="s">
        <v>8740</v>
      </c>
      <c r="U2740" s="65" t="s">
        <v>221</v>
      </c>
      <c r="V2740" s="65" t="s">
        <v>8848</v>
      </c>
      <c r="W2740" s="66"/>
      <c r="X2740" s="66"/>
      <c r="Y2740" s="66"/>
      <c r="Z2740" s="66"/>
      <c r="AA2740" s="66"/>
      <c r="AB2740" s="66"/>
      <c r="AC2740" s="66"/>
      <c r="AD2740" s="66"/>
      <c r="AE2740" s="66"/>
      <c r="AF2740" s="66"/>
      <c r="AG2740" s="66"/>
      <c r="AH2740" s="66"/>
      <c r="AI2740" s="66"/>
      <c r="AJ2740" s="66"/>
      <c r="AK2740" s="66"/>
      <c r="AL2740" s="66"/>
      <c r="AM2740" s="66"/>
      <c r="AN2740" s="66"/>
      <c r="AO2740" s="66"/>
      <c r="AP2740" s="66"/>
      <c r="AQ2740" s="66"/>
      <c r="AR2740" s="66"/>
      <c r="AS2740" s="66"/>
      <c r="AT2740" s="66"/>
      <c r="AU2740" s="66"/>
      <c r="AV2740" s="66"/>
      <c r="AW2740" s="66"/>
      <c r="AX2740" s="66"/>
      <c r="AY2740" s="66"/>
      <c r="AZ2740" s="67"/>
    </row>
    <row r="2741" spans="1:52" s="64" customFormat="1" x14ac:dyDescent="0.2">
      <c r="A2741" s="1">
        <v>2734</v>
      </c>
      <c r="B2741" s="67" t="s">
        <v>5530</v>
      </c>
      <c r="C2741" s="64" t="s">
        <v>8849</v>
      </c>
      <c r="D2741" s="64" t="s">
        <v>1017</v>
      </c>
      <c r="E2741" s="64" t="s">
        <v>8850</v>
      </c>
      <c r="G2741" s="64" t="s">
        <v>169</v>
      </c>
      <c r="H2741" s="65">
        <v>7579304</v>
      </c>
      <c r="I2741" s="64">
        <v>2</v>
      </c>
      <c r="J2741" s="65">
        <v>3789652</v>
      </c>
      <c r="K2741" s="65">
        <v>1</v>
      </c>
      <c r="L2741" s="65">
        <v>3789652</v>
      </c>
      <c r="M2741" s="65">
        <v>1</v>
      </c>
      <c r="N2741" s="65">
        <v>3789652</v>
      </c>
      <c r="O2741" s="65">
        <v>1</v>
      </c>
      <c r="P2741" s="65">
        <v>3789652</v>
      </c>
      <c r="Q2741" s="65">
        <v>1</v>
      </c>
      <c r="R2741" s="65">
        <f t="shared" si="63"/>
        <v>22737912</v>
      </c>
      <c r="S2741" s="63">
        <v>6</v>
      </c>
      <c r="T2741" s="64" t="s">
        <v>8740</v>
      </c>
      <c r="U2741" s="65" t="s">
        <v>8851</v>
      </c>
      <c r="V2741" s="65" t="s">
        <v>8852</v>
      </c>
      <c r="W2741" s="66"/>
      <c r="X2741" s="66"/>
      <c r="Y2741" s="66"/>
      <c r="Z2741" s="66"/>
      <c r="AA2741" s="66"/>
      <c r="AB2741" s="66"/>
      <c r="AC2741" s="66"/>
      <c r="AD2741" s="66"/>
      <c r="AE2741" s="66"/>
      <c r="AF2741" s="66"/>
      <c r="AG2741" s="66"/>
      <c r="AH2741" s="66"/>
      <c r="AI2741" s="66"/>
      <c r="AJ2741" s="66"/>
      <c r="AK2741" s="66"/>
      <c r="AL2741" s="66"/>
      <c r="AM2741" s="66"/>
      <c r="AN2741" s="66"/>
      <c r="AO2741" s="66"/>
      <c r="AP2741" s="66"/>
      <c r="AQ2741" s="66"/>
      <c r="AR2741" s="66"/>
      <c r="AS2741" s="66"/>
      <c r="AT2741" s="66"/>
      <c r="AU2741" s="66"/>
      <c r="AV2741" s="66"/>
      <c r="AW2741" s="66"/>
      <c r="AX2741" s="66"/>
      <c r="AY2741" s="66"/>
      <c r="AZ2741" s="67"/>
    </row>
    <row r="2742" spans="1:52" s="64" customFormat="1" x14ac:dyDescent="0.2">
      <c r="A2742" s="1">
        <v>2735</v>
      </c>
      <c r="B2742" s="67" t="s">
        <v>7015</v>
      </c>
      <c r="C2742" s="64" t="s">
        <v>8853</v>
      </c>
      <c r="D2742" s="64" t="s">
        <v>8854</v>
      </c>
      <c r="E2742" s="64" t="s">
        <v>8855</v>
      </c>
      <c r="G2742" s="64" t="s">
        <v>169</v>
      </c>
      <c r="H2742" s="65">
        <v>5166361.2</v>
      </c>
      <c r="I2742" s="64">
        <v>2</v>
      </c>
      <c r="J2742" s="65">
        <v>0</v>
      </c>
      <c r="K2742" s="65">
        <v>0</v>
      </c>
      <c r="L2742" s="65">
        <v>0</v>
      </c>
      <c r="M2742" s="65">
        <v>0</v>
      </c>
      <c r="N2742" s="65">
        <v>0</v>
      </c>
      <c r="O2742" s="65">
        <v>0</v>
      </c>
      <c r="P2742" s="65">
        <v>0</v>
      </c>
      <c r="Q2742" s="64">
        <v>0</v>
      </c>
      <c r="R2742" s="65">
        <f t="shared" si="63"/>
        <v>5166361.2</v>
      </c>
      <c r="S2742" s="63">
        <v>2</v>
      </c>
      <c r="T2742" s="64" t="s">
        <v>8740</v>
      </c>
      <c r="U2742" s="65" t="s">
        <v>221</v>
      </c>
      <c r="V2742" s="65" t="s">
        <v>8767</v>
      </c>
      <c r="W2742" s="66"/>
      <c r="X2742" s="66"/>
      <c r="Y2742" s="66"/>
      <c r="Z2742" s="66"/>
      <c r="AA2742" s="66"/>
      <c r="AB2742" s="66"/>
      <c r="AC2742" s="66"/>
      <c r="AD2742" s="66"/>
      <c r="AE2742" s="66"/>
      <c r="AF2742" s="66"/>
      <c r="AG2742" s="66"/>
      <c r="AH2742" s="66"/>
      <c r="AI2742" s="66"/>
      <c r="AJ2742" s="66"/>
      <c r="AK2742" s="66"/>
      <c r="AL2742" s="66"/>
      <c r="AM2742" s="66"/>
      <c r="AN2742" s="66"/>
      <c r="AO2742" s="66"/>
      <c r="AP2742" s="66"/>
      <c r="AQ2742" s="66"/>
      <c r="AR2742" s="66"/>
      <c r="AS2742" s="66"/>
      <c r="AT2742" s="66"/>
      <c r="AU2742" s="66"/>
      <c r="AV2742" s="66"/>
      <c r="AW2742" s="66"/>
      <c r="AX2742" s="66"/>
      <c r="AY2742" s="66"/>
      <c r="AZ2742" s="67"/>
    </row>
    <row r="2743" spans="1:52" s="64" customFormat="1" x14ac:dyDescent="0.2">
      <c r="A2743" s="1">
        <v>2736</v>
      </c>
      <c r="B2743" s="67" t="s">
        <v>8856</v>
      </c>
      <c r="C2743" s="64" t="s">
        <v>8857</v>
      </c>
      <c r="D2743" s="64" t="s">
        <v>8858</v>
      </c>
      <c r="E2743" s="64" t="s">
        <v>8859</v>
      </c>
      <c r="G2743" s="64" t="s">
        <v>169</v>
      </c>
      <c r="H2743" s="65">
        <v>7626784</v>
      </c>
      <c r="I2743" s="64">
        <v>1</v>
      </c>
      <c r="J2743" s="65"/>
      <c r="K2743" s="64">
        <v>0</v>
      </c>
      <c r="L2743" s="65"/>
      <c r="M2743" s="64">
        <v>0</v>
      </c>
      <c r="N2743" s="65"/>
      <c r="O2743" s="64">
        <v>0</v>
      </c>
      <c r="P2743" s="65"/>
      <c r="Q2743" s="64">
        <v>0</v>
      </c>
      <c r="R2743" s="65">
        <f t="shared" si="63"/>
        <v>7626784</v>
      </c>
      <c r="S2743" s="63">
        <f>I2743+K2743+M2743+O2743+Q2743</f>
        <v>1</v>
      </c>
      <c r="T2743" s="64" t="s">
        <v>8740</v>
      </c>
      <c r="U2743" s="65" t="s">
        <v>8860</v>
      </c>
      <c r="V2743" s="65" t="s">
        <v>8861</v>
      </c>
      <c r="W2743" s="66"/>
      <c r="X2743" s="66"/>
      <c r="Y2743" s="66"/>
      <c r="Z2743" s="66"/>
      <c r="AA2743" s="66"/>
      <c r="AB2743" s="66"/>
      <c r="AC2743" s="66"/>
      <c r="AD2743" s="66"/>
      <c r="AE2743" s="66"/>
      <c r="AF2743" s="66"/>
      <c r="AG2743" s="66"/>
      <c r="AH2743" s="66"/>
      <c r="AI2743" s="66"/>
      <c r="AJ2743" s="66"/>
      <c r="AK2743" s="66"/>
      <c r="AL2743" s="66"/>
      <c r="AM2743" s="66"/>
      <c r="AN2743" s="66"/>
      <c r="AO2743" s="66"/>
      <c r="AP2743" s="66"/>
      <c r="AQ2743" s="66"/>
      <c r="AR2743" s="66"/>
      <c r="AS2743" s="66"/>
      <c r="AT2743" s="66"/>
      <c r="AU2743" s="66"/>
      <c r="AV2743" s="66"/>
      <c r="AW2743" s="66"/>
      <c r="AX2743" s="66"/>
      <c r="AY2743" s="66"/>
      <c r="AZ2743" s="67"/>
    </row>
    <row r="2744" spans="1:52" s="64" customFormat="1" x14ac:dyDescent="0.2">
      <c r="A2744" s="1">
        <v>2737</v>
      </c>
      <c r="B2744" s="67" t="s">
        <v>201</v>
      </c>
      <c r="C2744" s="64" t="s">
        <v>8862</v>
      </c>
      <c r="D2744" s="64" t="s">
        <v>8863</v>
      </c>
      <c r="E2744" s="64" t="s">
        <v>8864</v>
      </c>
      <c r="G2744" s="64" t="s">
        <v>169</v>
      </c>
      <c r="H2744" s="65">
        <v>5160535.1399999997</v>
      </c>
      <c r="I2744" s="64">
        <v>2</v>
      </c>
      <c r="J2744" s="65">
        <v>2580267.5699999998</v>
      </c>
      <c r="K2744" s="65">
        <v>1</v>
      </c>
      <c r="L2744" s="65"/>
      <c r="M2744" s="65">
        <v>0</v>
      </c>
      <c r="N2744" s="65"/>
      <c r="O2744" s="65">
        <v>0</v>
      </c>
      <c r="P2744" s="65"/>
      <c r="Q2744" s="64">
        <v>0</v>
      </c>
      <c r="R2744" s="65">
        <f t="shared" si="63"/>
        <v>7740802.709999999</v>
      </c>
      <c r="S2744" s="63">
        <v>3</v>
      </c>
      <c r="T2744" s="64" t="s">
        <v>8740</v>
      </c>
      <c r="U2744" s="65" t="s">
        <v>221</v>
      </c>
      <c r="V2744" s="65" t="s">
        <v>8767</v>
      </c>
      <c r="W2744" s="66"/>
      <c r="X2744" s="66"/>
      <c r="Y2744" s="66"/>
      <c r="Z2744" s="66"/>
      <c r="AA2744" s="66"/>
      <c r="AB2744" s="66"/>
      <c r="AC2744" s="66"/>
      <c r="AD2744" s="66"/>
      <c r="AE2744" s="66"/>
      <c r="AF2744" s="66"/>
      <c r="AG2744" s="66"/>
      <c r="AH2744" s="66"/>
      <c r="AI2744" s="66"/>
      <c r="AJ2744" s="66"/>
      <c r="AK2744" s="66"/>
      <c r="AL2744" s="66"/>
      <c r="AM2744" s="66"/>
      <c r="AN2744" s="66"/>
      <c r="AO2744" s="66"/>
      <c r="AP2744" s="66"/>
      <c r="AQ2744" s="66"/>
      <c r="AR2744" s="66"/>
      <c r="AS2744" s="66"/>
      <c r="AT2744" s="66"/>
      <c r="AU2744" s="66"/>
      <c r="AV2744" s="66"/>
      <c r="AW2744" s="66"/>
      <c r="AX2744" s="66"/>
      <c r="AY2744" s="66"/>
      <c r="AZ2744" s="67"/>
    </row>
    <row r="2745" spans="1:52" s="64" customFormat="1" x14ac:dyDescent="0.2">
      <c r="A2745" s="1">
        <v>2738</v>
      </c>
      <c r="B2745" s="67" t="s">
        <v>5842</v>
      </c>
      <c r="C2745" s="64" t="s">
        <v>5843</v>
      </c>
      <c r="D2745" s="64" t="s">
        <v>438</v>
      </c>
      <c r="E2745" s="64" t="s">
        <v>8865</v>
      </c>
      <c r="G2745" s="64" t="s">
        <v>169</v>
      </c>
      <c r="H2745" s="65">
        <v>5464718.7000000002</v>
      </c>
      <c r="I2745" s="64">
        <v>2</v>
      </c>
      <c r="J2745" s="65">
        <v>0</v>
      </c>
      <c r="K2745" s="65">
        <v>0</v>
      </c>
      <c r="L2745" s="65">
        <v>0</v>
      </c>
      <c r="M2745" s="65">
        <v>0</v>
      </c>
      <c r="N2745" s="65">
        <v>0</v>
      </c>
      <c r="O2745" s="65">
        <v>0</v>
      </c>
      <c r="P2745" s="65">
        <v>0</v>
      </c>
      <c r="Q2745" s="64">
        <v>0</v>
      </c>
      <c r="R2745" s="65">
        <f t="shared" si="63"/>
        <v>5464718.7000000002</v>
      </c>
      <c r="S2745" s="63">
        <v>2</v>
      </c>
      <c r="T2745" s="64" t="s">
        <v>8740</v>
      </c>
      <c r="U2745" s="65" t="s">
        <v>221</v>
      </c>
      <c r="V2745" s="65" t="s">
        <v>8767</v>
      </c>
      <c r="W2745" s="66"/>
      <c r="X2745" s="66"/>
      <c r="Y2745" s="66"/>
      <c r="Z2745" s="66"/>
      <c r="AA2745" s="66"/>
      <c r="AB2745" s="66"/>
      <c r="AC2745" s="66"/>
      <c r="AD2745" s="66"/>
      <c r="AE2745" s="66"/>
      <c r="AF2745" s="66"/>
      <c r="AG2745" s="66"/>
      <c r="AH2745" s="66"/>
      <c r="AI2745" s="66"/>
      <c r="AJ2745" s="66"/>
      <c r="AK2745" s="66"/>
      <c r="AL2745" s="66"/>
      <c r="AM2745" s="66"/>
      <c r="AN2745" s="66"/>
      <c r="AO2745" s="66"/>
      <c r="AP2745" s="66"/>
      <c r="AQ2745" s="66"/>
      <c r="AR2745" s="66"/>
      <c r="AS2745" s="66"/>
      <c r="AT2745" s="66"/>
      <c r="AU2745" s="66"/>
      <c r="AV2745" s="66"/>
      <c r="AW2745" s="66"/>
      <c r="AX2745" s="66"/>
      <c r="AY2745" s="66"/>
      <c r="AZ2745" s="67"/>
    </row>
    <row r="2746" spans="1:52" s="64" customFormat="1" x14ac:dyDescent="0.2">
      <c r="A2746" s="1">
        <v>2739</v>
      </c>
      <c r="B2746" s="67" t="s">
        <v>201</v>
      </c>
      <c r="C2746" s="64" t="s">
        <v>8866</v>
      </c>
      <c r="D2746" s="64" t="s">
        <v>8867</v>
      </c>
      <c r="E2746" s="64" t="s">
        <v>8868</v>
      </c>
      <c r="G2746" s="64" t="s">
        <v>169</v>
      </c>
      <c r="H2746" s="65">
        <v>8223259.7999999998</v>
      </c>
      <c r="I2746" s="64">
        <v>2</v>
      </c>
      <c r="J2746" s="65"/>
      <c r="K2746" s="65">
        <v>0</v>
      </c>
      <c r="L2746" s="65"/>
      <c r="M2746" s="65">
        <v>0</v>
      </c>
      <c r="N2746" s="65"/>
      <c r="O2746" s="65">
        <v>0</v>
      </c>
      <c r="P2746" s="65"/>
      <c r="Q2746" s="64">
        <v>0</v>
      </c>
      <c r="R2746" s="65">
        <f t="shared" si="63"/>
        <v>8223259.7999999998</v>
      </c>
      <c r="S2746" s="63">
        <v>2</v>
      </c>
      <c r="T2746" s="64" t="s">
        <v>8740</v>
      </c>
      <c r="U2746" s="65" t="s">
        <v>5568</v>
      </c>
      <c r="V2746" s="65" t="s">
        <v>8763</v>
      </c>
      <c r="W2746" s="66"/>
      <c r="X2746" s="66"/>
      <c r="Y2746" s="66"/>
      <c r="Z2746" s="66"/>
      <c r="AA2746" s="66"/>
      <c r="AB2746" s="66"/>
      <c r="AC2746" s="66"/>
      <c r="AD2746" s="66"/>
      <c r="AE2746" s="66"/>
      <c r="AF2746" s="66"/>
      <c r="AG2746" s="66"/>
      <c r="AH2746" s="66"/>
      <c r="AI2746" s="66"/>
      <c r="AJ2746" s="66"/>
      <c r="AK2746" s="66"/>
      <c r="AL2746" s="66"/>
      <c r="AM2746" s="66"/>
      <c r="AN2746" s="66"/>
      <c r="AO2746" s="66"/>
      <c r="AP2746" s="66"/>
      <c r="AQ2746" s="66"/>
      <c r="AR2746" s="66"/>
      <c r="AS2746" s="66"/>
      <c r="AT2746" s="66"/>
      <c r="AU2746" s="66"/>
      <c r="AV2746" s="66"/>
      <c r="AW2746" s="66"/>
      <c r="AX2746" s="66"/>
      <c r="AY2746" s="66"/>
      <c r="AZ2746" s="67"/>
    </row>
    <row r="2747" spans="1:52" s="64" customFormat="1" x14ac:dyDescent="0.2">
      <c r="A2747" s="1">
        <v>2740</v>
      </c>
      <c r="B2747" s="67" t="s">
        <v>8869</v>
      </c>
      <c r="C2747" s="64" t="s">
        <v>8870</v>
      </c>
      <c r="D2747" s="64" t="s">
        <v>8871</v>
      </c>
      <c r="E2747" s="64" t="s">
        <v>8872</v>
      </c>
      <c r="G2747" s="64" t="s">
        <v>169</v>
      </c>
      <c r="H2747" s="65">
        <v>8270000</v>
      </c>
      <c r="I2747" s="64">
        <v>1</v>
      </c>
      <c r="J2747" s="65">
        <v>0</v>
      </c>
      <c r="K2747" s="65">
        <v>0</v>
      </c>
      <c r="L2747" s="65">
        <v>0</v>
      </c>
      <c r="M2747" s="65">
        <v>0</v>
      </c>
      <c r="N2747" s="65">
        <v>0</v>
      </c>
      <c r="O2747" s="65">
        <v>0</v>
      </c>
      <c r="P2747" s="65">
        <v>0</v>
      </c>
      <c r="Q2747" s="65">
        <v>0</v>
      </c>
      <c r="R2747" s="65">
        <f t="shared" si="63"/>
        <v>8270000</v>
      </c>
      <c r="S2747" s="63">
        <v>1</v>
      </c>
      <c r="T2747" s="64" t="s">
        <v>8740</v>
      </c>
      <c r="U2747" s="65" t="s">
        <v>8873</v>
      </c>
      <c r="V2747" s="65">
        <v>0</v>
      </c>
      <c r="W2747" s="66"/>
      <c r="X2747" s="66"/>
      <c r="Y2747" s="66"/>
      <c r="Z2747" s="66"/>
      <c r="AA2747" s="66"/>
      <c r="AB2747" s="66"/>
      <c r="AC2747" s="66"/>
      <c r="AD2747" s="66"/>
      <c r="AE2747" s="66"/>
      <c r="AF2747" s="66"/>
      <c r="AG2747" s="66"/>
      <c r="AH2747" s="66"/>
      <c r="AI2747" s="66"/>
      <c r="AJ2747" s="66"/>
      <c r="AK2747" s="66"/>
      <c r="AL2747" s="66"/>
      <c r="AM2747" s="66"/>
      <c r="AN2747" s="66"/>
      <c r="AO2747" s="66"/>
      <c r="AP2747" s="66"/>
      <c r="AQ2747" s="66"/>
      <c r="AR2747" s="66"/>
      <c r="AS2747" s="66"/>
      <c r="AT2747" s="66"/>
      <c r="AU2747" s="66"/>
      <c r="AV2747" s="66"/>
      <c r="AW2747" s="66"/>
      <c r="AX2747" s="66"/>
      <c r="AY2747" s="66"/>
      <c r="AZ2747" s="67"/>
    </row>
    <row r="2748" spans="1:52" s="64" customFormat="1" x14ac:dyDescent="0.2">
      <c r="A2748" s="1">
        <v>2741</v>
      </c>
      <c r="B2748" s="67" t="s">
        <v>8874</v>
      </c>
      <c r="C2748" s="64" t="s">
        <v>8875</v>
      </c>
      <c r="D2748" s="64" t="s">
        <v>8876</v>
      </c>
      <c r="E2748" s="64" t="s">
        <v>8877</v>
      </c>
      <c r="G2748" s="64" t="s">
        <v>169</v>
      </c>
      <c r="H2748" s="65">
        <v>8348214.2800000003</v>
      </c>
      <c r="I2748" s="64">
        <v>2</v>
      </c>
      <c r="J2748" s="65">
        <v>0</v>
      </c>
      <c r="K2748" s="65">
        <v>0</v>
      </c>
      <c r="L2748" s="65">
        <v>8348214.2800000003</v>
      </c>
      <c r="M2748" s="65">
        <v>2</v>
      </c>
      <c r="N2748" s="65">
        <v>0</v>
      </c>
      <c r="O2748" s="65">
        <v>0</v>
      </c>
      <c r="P2748" s="65">
        <v>8348214.2800000003</v>
      </c>
      <c r="Q2748" s="64">
        <v>2</v>
      </c>
      <c r="R2748" s="65">
        <f t="shared" si="63"/>
        <v>25044642.84</v>
      </c>
      <c r="S2748" s="63">
        <f>I2748+K2748+M2748+O2748+Q2748</f>
        <v>6</v>
      </c>
      <c r="T2748" s="64" t="s">
        <v>8740</v>
      </c>
      <c r="U2748" s="65" t="s">
        <v>36</v>
      </c>
      <c r="V2748" s="65" t="s">
        <v>8844</v>
      </c>
      <c r="W2748" s="66"/>
      <c r="X2748" s="66"/>
      <c r="Y2748" s="66"/>
      <c r="Z2748" s="66"/>
      <c r="AA2748" s="66"/>
      <c r="AB2748" s="66"/>
      <c r="AC2748" s="66"/>
      <c r="AD2748" s="66"/>
      <c r="AE2748" s="66"/>
      <c r="AF2748" s="66"/>
      <c r="AG2748" s="66"/>
      <c r="AH2748" s="66"/>
      <c r="AI2748" s="66"/>
      <c r="AJ2748" s="66"/>
      <c r="AK2748" s="66"/>
      <c r="AL2748" s="66"/>
      <c r="AM2748" s="66"/>
      <c r="AN2748" s="66"/>
      <c r="AO2748" s="66"/>
      <c r="AP2748" s="66"/>
      <c r="AQ2748" s="66"/>
      <c r="AR2748" s="66"/>
      <c r="AS2748" s="66"/>
      <c r="AT2748" s="66"/>
      <c r="AU2748" s="66"/>
      <c r="AV2748" s="66"/>
      <c r="AW2748" s="66"/>
      <c r="AX2748" s="66"/>
      <c r="AY2748" s="66"/>
      <c r="AZ2748" s="67"/>
    </row>
    <row r="2749" spans="1:52" s="64" customFormat="1" x14ac:dyDescent="0.2">
      <c r="A2749" s="1">
        <v>2742</v>
      </c>
      <c r="B2749" s="67" t="s">
        <v>8878</v>
      </c>
      <c r="C2749" s="64" t="s">
        <v>8879</v>
      </c>
      <c r="D2749" s="64" t="s">
        <v>8880</v>
      </c>
      <c r="E2749" s="64" t="s">
        <v>8881</v>
      </c>
      <c r="G2749" s="64" t="s">
        <v>169</v>
      </c>
      <c r="H2749" s="65">
        <v>8414860.6400000006</v>
      </c>
      <c r="I2749" s="64">
        <v>1</v>
      </c>
      <c r="J2749" s="65">
        <v>0</v>
      </c>
      <c r="K2749" s="65">
        <v>0</v>
      </c>
      <c r="L2749" s="65">
        <v>0</v>
      </c>
      <c r="M2749" s="65">
        <v>0</v>
      </c>
      <c r="N2749" s="65">
        <v>0</v>
      </c>
      <c r="O2749" s="65">
        <v>0</v>
      </c>
      <c r="P2749" s="65">
        <v>0</v>
      </c>
      <c r="Q2749" s="65">
        <v>0</v>
      </c>
      <c r="R2749" s="65">
        <f t="shared" si="63"/>
        <v>8414860.6400000006</v>
      </c>
      <c r="S2749" s="63">
        <v>1</v>
      </c>
      <c r="T2749" s="64" t="s">
        <v>8740</v>
      </c>
      <c r="U2749" s="65" t="s">
        <v>186</v>
      </c>
      <c r="V2749" s="65" t="s">
        <v>8882</v>
      </c>
      <c r="W2749" s="66"/>
      <c r="X2749" s="66"/>
      <c r="Y2749" s="66"/>
      <c r="Z2749" s="66"/>
      <c r="AA2749" s="66"/>
      <c r="AB2749" s="66"/>
      <c r="AC2749" s="66"/>
      <c r="AD2749" s="66"/>
      <c r="AE2749" s="66"/>
      <c r="AF2749" s="66"/>
      <c r="AG2749" s="66"/>
      <c r="AH2749" s="66"/>
      <c r="AI2749" s="66"/>
      <c r="AJ2749" s="66"/>
      <c r="AK2749" s="66"/>
      <c r="AL2749" s="66"/>
      <c r="AM2749" s="66"/>
      <c r="AN2749" s="66"/>
      <c r="AO2749" s="66"/>
      <c r="AP2749" s="66"/>
      <c r="AQ2749" s="66"/>
      <c r="AR2749" s="66"/>
      <c r="AS2749" s="66"/>
      <c r="AT2749" s="66"/>
      <c r="AU2749" s="66"/>
      <c r="AV2749" s="66"/>
      <c r="AW2749" s="66"/>
      <c r="AX2749" s="66"/>
      <c r="AY2749" s="66"/>
      <c r="AZ2749" s="67"/>
    </row>
    <row r="2750" spans="1:52" s="64" customFormat="1" x14ac:dyDescent="0.2">
      <c r="A2750" s="1">
        <v>2743</v>
      </c>
      <c r="B2750" s="67" t="s">
        <v>8883</v>
      </c>
      <c r="C2750" s="64" t="s">
        <v>8884</v>
      </c>
      <c r="D2750" s="64" t="s">
        <v>8885</v>
      </c>
      <c r="E2750" s="64" t="s">
        <v>8886</v>
      </c>
      <c r="G2750" s="64" t="s">
        <v>169</v>
      </c>
      <c r="H2750" s="65">
        <v>4348890</v>
      </c>
      <c r="I2750" s="64">
        <v>1</v>
      </c>
      <c r="J2750" s="65">
        <v>0</v>
      </c>
      <c r="K2750" s="65">
        <v>0</v>
      </c>
      <c r="L2750" s="65">
        <v>0</v>
      </c>
      <c r="M2750" s="65">
        <v>0</v>
      </c>
      <c r="N2750" s="65">
        <v>0</v>
      </c>
      <c r="O2750" s="65">
        <v>0</v>
      </c>
      <c r="P2750" s="65">
        <v>0</v>
      </c>
      <c r="Q2750" s="64">
        <v>0</v>
      </c>
      <c r="R2750" s="65">
        <f t="shared" si="63"/>
        <v>4348890</v>
      </c>
      <c r="S2750" s="63">
        <v>2</v>
      </c>
      <c r="T2750" s="64" t="s">
        <v>8740</v>
      </c>
      <c r="U2750" s="65" t="s">
        <v>221</v>
      </c>
      <c r="V2750" s="65" t="s">
        <v>8767</v>
      </c>
      <c r="W2750" s="66"/>
      <c r="X2750" s="66"/>
      <c r="Y2750" s="66"/>
      <c r="Z2750" s="66"/>
      <c r="AA2750" s="66"/>
      <c r="AB2750" s="66"/>
      <c r="AC2750" s="66"/>
      <c r="AD2750" s="66"/>
      <c r="AE2750" s="66"/>
      <c r="AF2750" s="66"/>
      <c r="AG2750" s="66"/>
      <c r="AH2750" s="66"/>
      <c r="AI2750" s="66"/>
      <c r="AJ2750" s="66"/>
      <c r="AK2750" s="66"/>
      <c r="AL2750" s="66"/>
      <c r="AM2750" s="66"/>
      <c r="AN2750" s="66"/>
      <c r="AO2750" s="66"/>
      <c r="AP2750" s="66"/>
      <c r="AQ2750" s="66"/>
      <c r="AR2750" s="66"/>
      <c r="AS2750" s="66"/>
      <c r="AT2750" s="66"/>
      <c r="AU2750" s="66"/>
      <c r="AV2750" s="66"/>
      <c r="AW2750" s="66"/>
      <c r="AX2750" s="66"/>
      <c r="AY2750" s="66"/>
      <c r="AZ2750" s="67"/>
    </row>
    <row r="2751" spans="1:52" s="64" customFormat="1" x14ac:dyDescent="0.2">
      <c r="A2751" s="1">
        <v>2744</v>
      </c>
      <c r="B2751" s="67" t="s">
        <v>201</v>
      </c>
      <c r="C2751" s="64" t="s">
        <v>8655</v>
      </c>
      <c r="D2751" s="64" t="s">
        <v>8656</v>
      </c>
      <c r="E2751" s="64" t="s">
        <v>8887</v>
      </c>
      <c r="G2751" s="64" t="s">
        <v>169</v>
      </c>
      <c r="H2751" s="65">
        <v>9000000</v>
      </c>
      <c r="I2751" s="64">
        <v>1</v>
      </c>
      <c r="J2751" s="65"/>
      <c r="K2751" s="65">
        <v>0</v>
      </c>
      <c r="L2751" s="65"/>
      <c r="M2751" s="65">
        <v>0</v>
      </c>
      <c r="N2751" s="65"/>
      <c r="O2751" s="65">
        <v>0</v>
      </c>
      <c r="P2751" s="65"/>
      <c r="Q2751" s="64">
        <v>0</v>
      </c>
      <c r="R2751" s="65">
        <f t="shared" si="63"/>
        <v>9000000</v>
      </c>
      <c r="S2751" s="63">
        <v>1</v>
      </c>
      <c r="T2751" s="64" t="s">
        <v>8740</v>
      </c>
      <c r="U2751" s="65" t="s">
        <v>5568</v>
      </c>
      <c r="V2751" s="65" t="s">
        <v>8763</v>
      </c>
      <c r="W2751" s="66"/>
      <c r="X2751" s="66"/>
      <c r="Y2751" s="66"/>
      <c r="Z2751" s="66"/>
      <c r="AA2751" s="66"/>
      <c r="AB2751" s="66"/>
      <c r="AC2751" s="66"/>
      <c r="AD2751" s="66"/>
      <c r="AE2751" s="66"/>
      <c r="AF2751" s="66"/>
      <c r="AG2751" s="66"/>
      <c r="AH2751" s="66"/>
      <c r="AI2751" s="66"/>
      <c r="AJ2751" s="66"/>
      <c r="AK2751" s="66"/>
      <c r="AL2751" s="66"/>
      <c r="AM2751" s="66"/>
      <c r="AN2751" s="66"/>
      <c r="AO2751" s="66"/>
      <c r="AP2751" s="66"/>
      <c r="AQ2751" s="66"/>
      <c r="AR2751" s="66"/>
      <c r="AS2751" s="66"/>
      <c r="AT2751" s="66"/>
      <c r="AU2751" s="66"/>
      <c r="AV2751" s="66"/>
      <c r="AW2751" s="66"/>
      <c r="AX2751" s="66"/>
      <c r="AY2751" s="66"/>
      <c r="AZ2751" s="67"/>
    </row>
    <row r="2752" spans="1:52" s="64" customFormat="1" x14ac:dyDescent="0.2">
      <c r="A2752" s="1">
        <v>2745</v>
      </c>
      <c r="B2752" s="67" t="s">
        <v>2811</v>
      </c>
      <c r="C2752" s="64" t="s">
        <v>8888</v>
      </c>
      <c r="D2752" s="64" t="s">
        <v>8889</v>
      </c>
      <c r="E2752" s="64" t="s">
        <v>8890</v>
      </c>
      <c r="G2752" s="64" t="s">
        <v>169</v>
      </c>
      <c r="H2752" s="65">
        <v>3857946.43</v>
      </c>
      <c r="I2752" s="64">
        <v>1</v>
      </c>
      <c r="J2752" s="65">
        <v>3857946.43</v>
      </c>
      <c r="K2752" s="65">
        <v>1</v>
      </c>
      <c r="L2752" s="65">
        <v>3857946.43</v>
      </c>
      <c r="M2752" s="65">
        <v>1</v>
      </c>
      <c r="N2752" s="65">
        <v>3857946.43</v>
      </c>
      <c r="O2752" s="65">
        <v>1</v>
      </c>
      <c r="P2752" s="65">
        <v>3857946.43</v>
      </c>
      <c r="Q2752" s="64">
        <v>1</v>
      </c>
      <c r="R2752" s="65">
        <f t="shared" si="63"/>
        <v>19289732.150000002</v>
      </c>
      <c r="S2752" s="63">
        <v>5</v>
      </c>
      <c r="T2752" s="64" t="s">
        <v>8740</v>
      </c>
      <c r="U2752" s="65" t="s">
        <v>3796</v>
      </c>
      <c r="V2752" s="65" t="s">
        <v>8891</v>
      </c>
      <c r="W2752" s="66"/>
      <c r="X2752" s="66"/>
      <c r="Y2752" s="66"/>
      <c r="Z2752" s="66"/>
      <c r="AA2752" s="66"/>
      <c r="AB2752" s="66"/>
      <c r="AC2752" s="66"/>
      <c r="AD2752" s="66"/>
      <c r="AE2752" s="66"/>
      <c r="AF2752" s="66"/>
      <c r="AG2752" s="66"/>
      <c r="AH2752" s="66"/>
      <c r="AI2752" s="66"/>
      <c r="AJ2752" s="66"/>
      <c r="AK2752" s="66"/>
      <c r="AL2752" s="66"/>
      <c r="AM2752" s="66"/>
      <c r="AN2752" s="66"/>
      <c r="AO2752" s="66"/>
      <c r="AP2752" s="66"/>
      <c r="AQ2752" s="66"/>
      <c r="AR2752" s="66"/>
      <c r="AS2752" s="66"/>
      <c r="AT2752" s="66"/>
      <c r="AU2752" s="66"/>
      <c r="AV2752" s="66"/>
      <c r="AW2752" s="66"/>
      <c r="AX2752" s="66"/>
      <c r="AY2752" s="66"/>
      <c r="AZ2752" s="67"/>
    </row>
    <row r="2753" spans="1:52" s="64" customFormat="1" x14ac:dyDescent="0.2">
      <c r="A2753" s="1">
        <v>2746</v>
      </c>
      <c r="B2753" s="67" t="s">
        <v>4022</v>
      </c>
      <c r="C2753" s="64" t="s">
        <v>8892</v>
      </c>
      <c r="D2753" s="64" t="s">
        <v>8893</v>
      </c>
      <c r="E2753" s="64" t="s">
        <v>8894</v>
      </c>
      <c r="G2753" s="64" t="s">
        <v>169</v>
      </c>
      <c r="H2753" s="65">
        <v>8056587</v>
      </c>
      <c r="I2753" s="64">
        <v>4</v>
      </c>
      <c r="J2753" s="65">
        <v>2014146.75</v>
      </c>
      <c r="K2753" s="69">
        <v>1</v>
      </c>
      <c r="L2753" s="65">
        <v>2014146.75</v>
      </c>
      <c r="M2753" s="69">
        <v>1</v>
      </c>
      <c r="N2753" s="65">
        <v>4028293.5</v>
      </c>
      <c r="O2753" s="69">
        <v>2</v>
      </c>
      <c r="P2753" s="65">
        <v>2014146.75</v>
      </c>
      <c r="Q2753" s="64">
        <v>1</v>
      </c>
      <c r="R2753" s="65">
        <f t="shared" si="63"/>
        <v>18127320.75</v>
      </c>
      <c r="S2753" s="63">
        <f>I2753+K2753+M2753+O2753+Q2753</f>
        <v>9</v>
      </c>
      <c r="T2753" s="64" t="s">
        <v>8740</v>
      </c>
      <c r="U2753" s="64" t="s">
        <v>440</v>
      </c>
      <c r="V2753" s="64" t="s">
        <v>8895</v>
      </c>
      <c r="W2753" s="66"/>
      <c r="X2753" s="66"/>
      <c r="Y2753" s="66"/>
      <c r="Z2753" s="66"/>
      <c r="AA2753" s="66"/>
      <c r="AB2753" s="66"/>
      <c r="AC2753" s="66"/>
      <c r="AD2753" s="66"/>
      <c r="AE2753" s="66"/>
      <c r="AF2753" s="66"/>
      <c r="AG2753" s="66"/>
      <c r="AH2753" s="66"/>
      <c r="AI2753" s="66"/>
      <c r="AJ2753" s="66"/>
      <c r="AK2753" s="66"/>
      <c r="AL2753" s="66"/>
      <c r="AM2753" s="66"/>
      <c r="AN2753" s="66"/>
      <c r="AO2753" s="66"/>
      <c r="AP2753" s="66"/>
      <c r="AQ2753" s="66"/>
      <c r="AR2753" s="66"/>
      <c r="AS2753" s="66"/>
      <c r="AT2753" s="66"/>
      <c r="AU2753" s="66"/>
      <c r="AV2753" s="66"/>
      <c r="AW2753" s="66"/>
      <c r="AX2753" s="66"/>
      <c r="AY2753" s="66"/>
      <c r="AZ2753" s="67"/>
    </row>
    <row r="2754" spans="1:52" s="64" customFormat="1" x14ac:dyDescent="0.2">
      <c r="A2754" s="1">
        <v>2747</v>
      </c>
      <c r="B2754" s="67" t="s">
        <v>8896</v>
      </c>
      <c r="C2754" s="64" t="s">
        <v>8897</v>
      </c>
      <c r="D2754" s="64" t="s">
        <v>8898</v>
      </c>
      <c r="E2754" s="64" t="s">
        <v>8899</v>
      </c>
      <c r="G2754" s="64" t="s">
        <v>169</v>
      </c>
      <c r="H2754" s="65">
        <v>10120274</v>
      </c>
      <c r="I2754" s="64">
        <v>1</v>
      </c>
      <c r="J2754" s="65"/>
      <c r="K2754" s="65">
        <v>0</v>
      </c>
      <c r="L2754" s="65"/>
      <c r="M2754" s="65">
        <v>0</v>
      </c>
      <c r="N2754" s="65"/>
      <c r="O2754" s="65">
        <v>0</v>
      </c>
      <c r="P2754" s="65"/>
      <c r="Q2754" s="64">
        <v>0</v>
      </c>
      <c r="R2754" s="65">
        <f t="shared" si="63"/>
        <v>10120274</v>
      </c>
      <c r="S2754" s="63">
        <v>1</v>
      </c>
      <c r="T2754" s="64" t="s">
        <v>8740</v>
      </c>
      <c r="U2754" s="65" t="s">
        <v>460</v>
      </c>
      <c r="V2754" s="65" t="s">
        <v>8900</v>
      </c>
      <c r="W2754" s="66"/>
      <c r="X2754" s="66"/>
      <c r="Y2754" s="66"/>
      <c r="Z2754" s="66"/>
      <c r="AA2754" s="66"/>
      <c r="AB2754" s="66"/>
      <c r="AC2754" s="66"/>
      <c r="AD2754" s="66"/>
      <c r="AE2754" s="66"/>
      <c r="AF2754" s="66"/>
      <c r="AG2754" s="66"/>
      <c r="AH2754" s="66"/>
      <c r="AI2754" s="66"/>
      <c r="AJ2754" s="66"/>
      <c r="AK2754" s="66"/>
      <c r="AL2754" s="66"/>
      <c r="AM2754" s="66"/>
      <c r="AN2754" s="66"/>
      <c r="AO2754" s="66"/>
      <c r="AP2754" s="66"/>
      <c r="AQ2754" s="66"/>
      <c r="AR2754" s="66"/>
      <c r="AS2754" s="66"/>
      <c r="AT2754" s="66"/>
      <c r="AU2754" s="66"/>
      <c r="AV2754" s="66"/>
      <c r="AW2754" s="66"/>
      <c r="AX2754" s="66"/>
      <c r="AY2754" s="66"/>
      <c r="AZ2754" s="67"/>
    </row>
    <row r="2755" spans="1:52" s="64" customFormat="1" x14ac:dyDescent="0.2">
      <c r="A2755" s="1">
        <v>2748</v>
      </c>
      <c r="B2755" s="67" t="s">
        <v>201</v>
      </c>
      <c r="C2755" s="64" t="s">
        <v>8901</v>
      </c>
      <c r="D2755" s="64" t="s">
        <v>8902</v>
      </c>
      <c r="E2755" s="64" t="s">
        <v>8903</v>
      </c>
      <c r="G2755" s="64" t="s">
        <v>169</v>
      </c>
      <c r="H2755" s="65">
        <v>3144499.05</v>
      </c>
      <c r="I2755" s="64">
        <v>1</v>
      </c>
      <c r="J2755" s="65">
        <v>3144499.05</v>
      </c>
      <c r="K2755" s="64">
        <v>1</v>
      </c>
      <c r="L2755" s="65">
        <v>3144499.05</v>
      </c>
      <c r="M2755" s="64">
        <v>1</v>
      </c>
      <c r="N2755" s="65">
        <v>3144499.05</v>
      </c>
      <c r="O2755" s="64">
        <v>1</v>
      </c>
      <c r="P2755" s="65">
        <v>3144499.05</v>
      </c>
      <c r="Q2755" s="64">
        <v>1</v>
      </c>
      <c r="R2755" s="65">
        <f t="shared" si="63"/>
        <v>15722495.25</v>
      </c>
      <c r="S2755" s="63">
        <v>5</v>
      </c>
      <c r="T2755" s="64" t="s">
        <v>8740</v>
      </c>
      <c r="U2755" s="65" t="s">
        <v>221</v>
      </c>
      <c r="V2755" s="65" t="s">
        <v>8904</v>
      </c>
      <c r="W2755" s="66"/>
      <c r="X2755" s="66"/>
      <c r="Y2755" s="66"/>
      <c r="Z2755" s="66"/>
      <c r="AA2755" s="66"/>
      <c r="AB2755" s="66"/>
      <c r="AC2755" s="66"/>
      <c r="AD2755" s="66"/>
      <c r="AE2755" s="66"/>
      <c r="AF2755" s="66"/>
      <c r="AG2755" s="66"/>
      <c r="AH2755" s="66"/>
      <c r="AI2755" s="66"/>
      <c r="AJ2755" s="66"/>
      <c r="AK2755" s="66"/>
      <c r="AL2755" s="66"/>
      <c r="AM2755" s="66"/>
      <c r="AN2755" s="66"/>
      <c r="AO2755" s="66"/>
      <c r="AP2755" s="66"/>
      <c r="AQ2755" s="66"/>
      <c r="AR2755" s="66"/>
      <c r="AS2755" s="66"/>
      <c r="AT2755" s="66"/>
      <c r="AU2755" s="66"/>
      <c r="AV2755" s="66"/>
      <c r="AW2755" s="66"/>
      <c r="AX2755" s="66"/>
      <c r="AY2755" s="66"/>
      <c r="AZ2755" s="67"/>
    </row>
    <row r="2756" spans="1:52" s="64" customFormat="1" x14ac:dyDescent="0.2">
      <c r="A2756" s="1">
        <v>2749</v>
      </c>
      <c r="B2756" s="67" t="s">
        <v>4924</v>
      </c>
      <c r="C2756" s="64" t="s">
        <v>8905</v>
      </c>
      <c r="D2756" s="64" t="s">
        <v>8906</v>
      </c>
      <c r="E2756" s="64" t="s">
        <v>8907</v>
      </c>
      <c r="G2756" s="64" t="s">
        <v>29</v>
      </c>
      <c r="H2756" s="65">
        <v>10440000</v>
      </c>
      <c r="I2756" s="64">
        <v>1</v>
      </c>
      <c r="J2756" s="65"/>
      <c r="K2756" s="65">
        <v>0</v>
      </c>
      <c r="L2756" s="65"/>
      <c r="M2756" s="65">
        <v>0</v>
      </c>
      <c r="N2756" s="65"/>
      <c r="O2756" s="65">
        <v>0</v>
      </c>
      <c r="P2756" s="65"/>
      <c r="Q2756" s="64">
        <v>0</v>
      </c>
      <c r="R2756" s="65">
        <f t="shared" si="63"/>
        <v>10440000</v>
      </c>
      <c r="S2756" s="63">
        <v>1</v>
      </c>
      <c r="T2756" s="64" t="s">
        <v>8740</v>
      </c>
      <c r="U2756" s="65" t="s">
        <v>221</v>
      </c>
      <c r="V2756" s="65" t="s">
        <v>8908</v>
      </c>
      <c r="W2756" s="66"/>
      <c r="X2756" s="66"/>
      <c r="Y2756" s="66"/>
      <c r="Z2756" s="66"/>
      <c r="AA2756" s="66"/>
      <c r="AB2756" s="66"/>
      <c r="AC2756" s="66"/>
      <c r="AD2756" s="66"/>
      <c r="AE2756" s="66"/>
      <c r="AF2756" s="66"/>
      <c r="AG2756" s="66"/>
      <c r="AH2756" s="66"/>
      <c r="AI2756" s="66"/>
      <c r="AJ2756" s="66"/>
      <c r="AK2756" s="66"/>
      <c r="AL2756" s="66"/>
      <c r="AM2756" s="66"/>
      <c r="AN2756" s="66"/>
      <c r="AO2756" s="66"/>
      <c r="AP2756" s="66"/>
      <c r="AQ2756" s="66"/>
      <c r="AR2756" s="66"/>
      <c r="AS2756" s="66"/>
      <c r="AT2756" s="66"/>
      <c r="AU2756" s="66"/>
      <c r="AV2756" s="66"/>
      <c r="AW2756" s="66"/>
      <c r="AX2756" s="66"/>
      <c r="AY2756" s="66"/>
      <c r="AZ2756" s="67"/>
    </row>
    <row r="2757" spans="1:52" s="64" customFormat="1" x14ac:dyDescent="0.2">
      <c r="A2757" s="1">
        <v>2750</v>
      </c>
      <c r="B2757" s="67" t="s">
        <v>96</v>
      </c>
      <c r="C2757" s="64" t="s">
        <v>8909</v>
      </c>
      <c r="D2757" s="64" t="s">
        <v>8910</v>
      </c>
      <c r="E2757" s="64" t="s">
        <v>8911</v>
      </c>
      <c r="G2757" s="64" t="s">
        <v>169</v>
      </c>
      <c r="H2757" s="65">
        <v>8190000</v>
      </c>
      <c r="I2757" s="64">
        <v>3</v>
      </c>
      <c r="J2757" s="65"/>
      <c r="K2757" s="65"/>
      <c r="L2757" s="65"/>
      <c r="M2757" s="65"/>
      <c r="N2757" s="65"/>
      <c r="O2757" s="65"/>
      <c r="P2757" s="65"/>
      <c r="R2757" s="65">
        <f t="shared" si="63"/>
        <v>8190000</v>
      </c>
      <c r="S2757" s="63">
        <v>3</v>
      </c>
      <c r="T2757" s="64" t="s">
        <v>8740</v>
      </c>
      <c r="U2757" s="65" t="s">
        <v>19</v>
      </c>
      <c r="V2757" s="65" t="s">
        <v>73</v>
      </c>
      <c r="W2757" s="66"/>
      <c r="X2757" s="66"/>
      <c r="Y2757" s="66"/>
      <c r="Z2757" s="66"/>
      <c r="AA2757" s="66"/>
      <c r="AB2757" s="66"/>
      <c r="AC2757" s="66"/>
      <c r="AD2757" s="66"/>
      <c r="AE2757" s="66"/>
      <c r="AF2757" s="66"/>
      <c r="AG2757" s="66"/>
      <c r="AH2757" s="66"/>
      <c r="AI2757" s="66"/>
      <c r="AJ2757" s="66"/>
      <c r="AK2757" s="66"/>
      <c r="AL2757" s="66"/>
      <c r="AM2757" s="66"/>
      <c r="AN2757" s="66"/>
      <c r="AO2757" s="66"/>
      <c r="AP2757" s="66"/>
      <c r="AQ2757" s="66"/>
      <c r="AR2757" s="66"/>
      <c r="AS2757" s="66"/>
      <c r="AT2757" s="66"/>
      <c r="AU2757" s="66"/>
      <c r="AV2757" s="66"/>
      <c r="AW2757" s="66"/>
      <c r="AX2757" s="66"/>
      <c r="AY2757" s="66"/>
      <c r="AZ2757" s="67"/>
    </row>
    <row r="2758" spans="1:52" s="64" customFormat="1" x14ac:dyDescent="0.2">
      <c r="A2758" s="1">
        <v>2751</v>
      </c>
      <c r="B2758" s="67" t="s">
        <v>308</v>
      </c>
      <c r="C2758" s="64" t="s">
        <v>8912</v>
      </c>
      <c r="D2758" s="64" t="s">
        <v>8913</v>
      </c>
      <c r="E2758" s="64" t="s">
        <v>8914</v>
      </c>
      <c r="G2758" s="64" t="s">
        <v>29</v>
      </c>
      <c r="H2758" s="65">
        <v>11760000</v>
      </c>
      <c r="I2758" s="64">
        <v>1</v>
      </c>
      <c r="J2758" s="65"/>
      <c r="K2758" s="65"/>
      <c r="L2758" s="65"/>
      <c r="M2758" s="65"/>
      <c r="N2758" s="65"/>
      <c r="O2758" s="65"/>
      <c r="P2758" s="65"/>
      <c r="R2758" s="65">
        <f t="shared" si="63"/>
        <v>11760000</v>
      </c>
      <c r="S2758" s="63">
        <v>1</v>
      </c>
      <c r="T2758" s="64" t="s">
        <v>8740</v>
      </c>
      <c r="U2758" s="65" t="s">
        <v>221</v>
      </c>
      <c r="V2758" s="65" t="s">
        <v>8915</v>
      </c>
      <c r="W2758" s="66"/>
      <c r="X2758" s="66"/>
      <c r="Y2758" s="66"/>
      <c r="Z2758" s="66"/>
      <c r="AA2758" s="66"/>
      <c r="AB2758" s="66"/>
      <c r="AC2758" s="66"/>
      <c r="AD2758" s="66"/>
      <c r="AE2758" s="66"/>
      <c r="AF2758" s="66"/>
      <c r="AG2758" s="66"/>
      <c r="AH2758" s="66"/>
      <c r="AI2758" s="66"/>
      <c r="AJ2758" s="66"/>
      <c r="AK2758" s="66"/>
      <c r="AL2758" s="66"/>
      <c r="AM2758" s="66"/>
      <c r="AN2758" s="66"/>
      <c r="AO2758" s="66"/>
      <c r="AP2758" s="66"/>
      <c r="AQ2758" s="66"/>
      <c r="AR2758" s="66"/>
      <c r="AS2758" s="66"/>
      <c r="AT2758" s="66"/>
      <c r="AU2758" s="66"/>
      <c r="AV2758" s="66"/>
      <c r="AW2758" s="66"/>
      <c r="AX2758" s="66"/>
      <c r="AY2758" s="66"/>
      <c r="AZ2758" s="67"/>
    </row>
    <row r="2759" spans="1:52" s="64" customFormat="1" x14ac:dyDescent="0.2">
      <c r="A2759" s="1">
        <v>2752</v>
      </c>
      <c r="B2759" s="67" t="s">
        <v>8916</v>
      </c>
      <c r="C2759" s="64" t="s">
        <v>8917</v>
      </c>
      <c r="D2759" s="64" t="s">
        <v>8918</v>
      </c>
      <c r="E2759" s="64" t="s">
        <v>8919</v>
      </c>
      <c r="G2759" s="64" t="s">
        <v>169</v>
      </c>
      <c r="H2759" s="65">
        <v>11802000</v>
      </c>
      <c r="I2759" s="64">
        <v>1</v>
      </c>
      <c r="J2759" s="65"/>
      <c r="K2759" s="65"/>
      <c r="L2759" s="65"/>
      <c r="M2759" s="65"/>
      <c r="N2759" s="65"/>
      <c r="O2759" s="65"/>
      <c r="P2759" s="65"/>
      <c r="R2759" s="65">
        <f t="shared" si="63"/>
        <v>11802000</v>
      </c>
      <c r="S2759" s="63">
        <v>1</v>
      </c>
      <c r="T2759" s="64" t="s">
        <v>8740</v>
      </c>
      <c r="U2759" s="65" t="s">
        <v>221</v>
      </c>
      <c r="V2759" s="65" t="s">
        <v>8920</v>
      </c>
      <c r="W2759" s="66"/>
      <c r="X2759" s="66"/>
      <c r="Y2759" s="66"/>
      <c r="Z2759" s="66"/>
      <c r="AA2759" s="66"/>
      <c r="AB2759" s="66"/>
      <c r="AC2759" s="66"/>
      <c r="AD2759" s="66"/>
      <c r="AE2759" s="66"/>
      <c r="AF2759" s="66"/>
      <c r="AG2759" s="66"/>
      <c r="AH2759" s="66"/>
      <c r="AI2759" s="66"/>
      <c r="AJ2759" s="66"/>
      <c r="AK2759" s="66"/>
      <c r="AL2759" s="66"/>
      <c r="AM2759" s="66"/>
      <c r="AN2759" s="66"/>
      <c r="AO2759" s="66"/>
      <c r="AP2759" s="66"/>
      <c r="AQ2759" s="66"/>
      <c r="AR2759" s="66"/>
      <c r="AS2759" s="66"/>
      <c r="AT2759" s="66"/>
      <c r="AU2759" s="66"/>
      <c r="AV2759" s="66"/>
      <c r="AW2759" s="66"/>
      <c r="AX2759" s="66"/>
      <c r="AY2759" s="66"/>
      <c r="AZ2759" s="67"/>
    </row>
    <row r="2760" spans="1:52" s="64" customFormat="1" x14ac:dyDescent="0.2">
      <c r="A2760" s="1">
        <v>2753</v>
      </c>
      <c r="B2760" s="67" t="s">
        <v>8921</v>
      </c>
      <c r="C2760" s="64" t="s">
        <v>8922</v>
      </c>
      <c r="D2760" s="64" t="s">
        <v>8923</v>
      </c>
      <c r="E2760" s="64" t="s">
        <v>8924</v>
      </c>
      <c r="G2760" s="64" t="s">
        <v>29</v>
      </c>
      <c r="H2760" s="65">
        <v>6825000</v>
      </c>
      <c r="I2760" s="64">
        <v>1</v>
      </c>
      <c r="J2760" s="65">
        <v>0</v>
      </c>
      <c r="K2760" s="65">
        <v>0</v>
      </c>
      <c r="L2760" s="65">
        <v>0</v>
      </c>
      <c r="M2760" s="65">
        <v>0</v>
      </c>
      <c r="N2760" s="65">
        <v>6825000</v>
      </c>
      <c r="O2760" s="64">
        <v>1</v>
      </c>
      <c r="P2760" s="65">
        <v>13650000</v>
      </c>
      <c r="Q2760" s="65">
        <v>2</v>
      </c>
      <c r="R2760" s="65">
        <f t="shared" si="63"/>
        <v>27300000</v>
      </c>
      <c r="S2760" s="63">
        <v>1</v>
      </c>
      <c r="T2760" s="64" t="s">
        <v>8740</v>
      </c>
      <c r="U2760" s="65" t="s">
        <v>221</v>
      </c>
      <c r="V2760" s="65" t="s">
        <v>8925</v>
      </c>
      <c r="W2760" s="66"/>
      <c r="X2760" s="66"/>
      <c r="Y2760" s="66"/>
      <c r="Z2760" s="66"/>
      <c r="AA2760" s="66"/>
      <c r="AB2760" s="66"/>
      <c r="AC2760" s="66"/>
      <c r="AD2760" s="66"/>
      <c r="AE2760" s="66"/>
      <c r="AF2760" s="66"/>
      <c r="AG2760" s="66"/>
      <c r="AH2760" s="66"/>
      <c r="AI2760" s="66"/>
      <c r="AJ2760" s="66"/>
      <c r="AK2760" s="66"/>
      <c r="AL2760" s="66"/>
      <c r="AM2760" s="66"/>
      <c r="AN2760" s="66"/>
      <c r="AO2760" s="66"/>
      <c r="AP2760" s="66"/>
      <c r="AQ2760" s="66"/>
      <c r="AR2760" s="66"/>
      <c r="AS2760" s="66"/>
      <c r="AT2760" s="66"/>
      <c r="AU2760" s="66"/>
      <c r="AV2760" s="66"/>
      <c r="AW2760" s="66"/>
      <c r="AX2760" s="66"/>
      <c r="AY2760" s="66"/>
      <c r="AZ2760" s="67"/>
    </row>
    <row r="2761" spans="1:52" s="64" customFormat="1" x14ac:dyDescent="0.2">
      <c r="A2761" s="1">
        <v>2754</v>
      </c>
      <c r="B2761" s="67" t="s">
        <v>398</v>
      </c>
      <c r="C2761" s="64" t="s">
        <v>399</v>
      </c>
      <c r="D2761" s="64" t="s">
        <v>8926</v>
      </c>
      <c r="E2761" s="64" t="s">
        <v>8927</v>
      </c>
      <c r="G2761" s="64" t="s">
        <v>169</v>
      </c>
      <c r="H2761" s="65">
        <v>7350000</v>
      </c>
      <c r="I2761" s="64">
        <v>1</v>
      </c>
      <c r="J2761" s="65"/>
      <c r="K2761" s="64">
        <v>0</v>
      </c>
      <c r="L2761" s="65">
        <v>7350000</v>
      </c>
      <c r="M2761" s="64">
        <v>1</v>
      </c>
      <c r="N2761" s="65"/>
      <c r="O2761" s="64">
        <v>0</v>
      </c>
      <c r="P2761" s="65">
        <v>7350000</v>
      </c>
      <c r="Q2761" s="64">
        <v>1</v>
      </c>
      <c r="R2761" s="65">
        <f t="shared" si="63"/>
        <v>22050000</v>
      </c>
      <c r="S2761" s="63">
        <f>I2761+K2761+M2761+O2761+Q2761</f>
        <v>3</v>
      </c>
      <c r="T2761" s="64" t="s">
        <v>8740</v>
      </c>
      <c r="U2761" s="65" t="s">
        <v>221</v>
      </c>
      <c r="V2761" s="65" t="s">
        <v>8928</v>
      </c>
      <c r="W2761" s="66"/>
      <c r="X2761" s="66"/>
      <c r="Y2761" s="66"/>
      <c r="Z2761" s="66"/>
      <c r="AA2761" s="66"/>
      <c r="AB2761" s="66"/>
      <c r="AC2761" s="66"/>
      <c r="AD2761" s="66"/>
      <c r="AE2761" s="66"/>
      <c r="AF2761" s="66"/>
      <c r="AG2761" s="66"/>
      <c r="AH2761" s="66"/>
      <c r="AI2761" s="66"/>
      <c r="AJ2761" s="66"/>
      <c r="AK2761" s="66"/>
      <c r="AL2761" s="66"/>
      <c r="AM2761" s="66"/>
      <c r="AN2761" s="66"/>
      <c r="AO2761" s="66"/>
      <c r="AP2761" s="66"/>
      <c r="AQ2761" s="66"/>
      <c r="AR2761" s="66"/>
      <c r="AS2761" s="66"/>
      <c r="AT2761" s="66"/>
      <c r="AU2761" s="66"/>
      <c r="AV2761" s="66"/>
      <c r="AW2761" s="66"/>
      <c r="AX2761" s="66"/>
      <c r="AY2761" s="66"/>
      <c r="AZ2761" s="67"/>
    </row>
    <row r="2762" spans="1:52" s="64" customFormat="1" x14ac:dyDescent="0.2">
      <c r="A2762" s="1">
        <v>2755</v>
      </c>
      <c r="B2762" s="67" t="s">
        <v>398</v>
      </c>
      <c r="C2762" s="64" t="s">
        <v>399</v>
      </c>
      <c r="D2762" s="64" t="s">
        <v>8926</v>
      </c>
      <c r="E2762" s="64" t="s">
        <v>8929</v>
      </c>
      <c r="G2762" s="64" t="s">
        <v>169</v>
      </c>
      <c r="H2762" s="65">
        <v>7350000</v>
      </c>
      <c r="I2762" s="64">
        <v>1</v>
      </c>
      <c r="J2762" s="65"/>
      <c r="K2762" s="64">
        <v>0</v>
      </c>
      <c r="L2762" s="65">
        <v>7350000</v>
      </c>
      <c r="M2762" s="64">
        <v>1</v>
      </c>
      <c r="N2762" s="65"/>
      <c r="O2762" s="64">
        <v>0</v>
      </c>
      <c r="P2762" s="65">
        <v>7350000</v>
      </c>
      <c r="Q2762" s="64">
        <v>1</v>
      </c>
      <c r="R2762" s="65">
        <f t="shared" si="63"/>
        <v>22050000</v>
      </c>
      <c r="S2762" s="63">
        <f>I2762+K2762+M2762+O2762+Q2762</f>
        <v>3</v>
      </c>
      <c r="T2762" s="64" t="s">
        <v>8740</v>
      </c>
      <c r="U2762" s="65" t="s">
        <v>221</v>
      </c>
      <c r="V2762" s="65" t="s">
        <v>8928</v>
      </c>
      <c r="W2762" s="66"/>
      <c r="X2762" s="66"/>
      <c r="Y2762" s="66"/>
      <c r="Z2762" s="66"/>
      <c r="AA2762" s="66"/>
      <c r="AB2762" s="66"/>
      <c r="AC2762" s="66"/>
      <c r="AD2762" s="66"/>
      <c r="AE2762" s="66"/>
      <c r="AF2762" s="66"/>
      <c r="AG2762" s="66"/>
      <c r="AH2762" s="66"/>
      <c r="AI2762" s="66"/>
      <c r="AJ2762" s="66"/>
      <c r="AK2762" s="66"/>
      <c r="AL2762" s="66"/>
      <c r="AM2762" s="66"/>
      <c r="AN2762" s="66"/>
      <c r="AO2762" s="66"/>
      <c r="AP2762" s="66"/>
      <c r="AQ2762" s="66"/>
      <c r="AR2762" s="66"/>
      <c r="AS2762" s="66"/>
      <c r="AT2762" s="66"/>
      <c r="AU2762" s="66"/>
      <c r="AV2762" s="66"/>
      <c r="AW2762" s="66"/>
      <c r="AX2762" s="66"/>
      <c r="AY2762" s="66"/>
      <c r="AZ2762" s="67"/>
    </row>
    <row r="2763" spans="1:52" s="64" customFormat="1" x14ac:dyDescent="0.2">
      <c r="A2763" s="1">
        <v>2756</v>
      </c>
      <c r="B2763" s="67" t="s">
        <v>8930</v>
      </c>
      <c r="C2763" s="64" t="s">
        <v>8931</v>
      </c>
      <c r="D2763" s="64" t="s">
        <v>8932</v>
      </c>
      <c r="E2763" s="64" t="s">
        <v>8933</v>
      </c>
      <c r="G2763" s="64" t="s">
        <v>29</v>
      </c>
      <c r="H2763" s="65">
        <v>14980000.1</v>
      </c>
      <c r="I2763" s="64">
        <v>2</v>
      </c>
      <c r="J2763" s="65"/>
      <c r="K2763" s="65"/>
      <c r="L2763" s="65"/>
      <c r="M2763" s="65"/>
      <c r="N2763" s="65"/>
      <c r="O2763" s="65"/>
      <c r="P2763" s="65"/>
      <c r="R2763" s="65">
        <f t="shared" si="63"/>
        <v>14980000.1</v>
      </c>
      <c r="S2763" s="63">
        <v>2</v>
      </c>
      <c r="T2763" s="64" t="s">
        <v>8740</v>
      </c>
      <c r="U2763" s="65" t="s">
        <v>8934</v>
      </c>
      <c r="V2763" s="65" t="s">
        <v>8935</v>
      </c>
      <c r="W2763" s="66"/>
      <c r="X2763" s="66"/>
      <c r="Y2763" s="66"/>
      <c r="Z2763" s="66"/>
      <c r="AA2763" s="66"/>
      <c r="AB2763" s="66"/>
      <c r="AC2763" s="66"/>
      <c r="AD2763" s="66"/>
      <c r="AE2763" s="66"/>
      <c r="AF2763" s="66"/>
      <c r="AG2763" s="66"/>
      <c r="AH2763" s="66"/>
      <c r="AI2763" s="66"/>
      <c r="AJ2763" s="66"/>
      <c r="AK2763" s="66"/>
      <c r="AL2763" s="66"/>
      <c r="AM2763" s="66"/>
      <c r="AN2763" s="66"/>
      <c r="AO2763" s="66"/>
      <c r="AP2763" s="66"/>
      <c r="AQ2763" s="66"/>
      <c r="AR2763" s="66"/>
      <c r="AS2763" s="66"/>
      <c r="AT2763" s="66"/>
      <c r="AU2763" s="66"/>
      <c r="AV2763" s="66"/>
      <c r="AW2763" s="66"/>
      <c r="AX2763" s="66"/>
      <c r="AY2763" s="66"/>
      <c r="AZ2763" s="67"/>
    </row>
    <row r="2764" spans="1:52" s="64" customFormat="1" x14ac:dyDescent="0.2">
      <c r="A2764" s="1">
        <v>2757</v>
      </c>
      <c r="B2764" s="67" t="s">
        <v>1371</v>
      </c>
      <c r="C2764" s="64" t="s">
        <v>1742</v>
      </c>
      <c r="D2764" s="64" t="s">
        <v>1743</v>
      </c>
      <c r="E2764" s="64" t="s">
        <v>8936</v>
      </c>
      <c r="G2764" s="64" t="s">
        <v>169</v>
      </c>
      <c r="H2764" s="65">
        <v>15527356.699999999</v>
      </c>
      <c r="I2764" s="64">
        <v>0</v>
      </c>
      <c r="J2764" s="65">
        <v>0</v>
      </c>
      <c r="K2764" s="65">
        <v>0</v>
      </c>
      <c r="L2764" s="65">
        <v>0</v>
      </c>
      <c r="M2764" s="65">
        <v>0</v>
      </c>
      <c r="N2764" s="65">
        <v>0</v>
      </c>
      <c r="O2764" s="65">
        <v>0</v>
      </c>
      <c r="P2764" s="65">
        <v>0</v>
      </c>
      <c r="Q2764" s="65">
        <v>0</v>
      </c>
      <c r="R2764" s="65">
        <f t="shared" si="63"/>
        <v>15527356.699999999</v>
      </c>
      <c r="S2764" s="63">
        <v>0</v>
      </c>
      <c r="T2764" s="64" t="s">
        <v>8740</v>
      </c>
      <c r="U2764" s="65" t="s">
        <v>2205</v>
      </c>
      <c r="V2764" s="65" t="s">
        <v>8937</v>
      </c>
      <c r="W2764" s="66"/>
      <c r="X2764" s="66"/>
      <c r="Y2764" s="66"/>
      <c r="Z2764" s="66"/>
      <c r="AA2764" s="66"/>
      <c r="AB2764" s="66"/>
      <c r="AC2764" s="66"/>
      <c r="AD2764" s="66"/>
      <c r="AE2764" s="66"/>
      <c r="AF2764" s="66"/>
      <c r="AG2764" s="66"/>
      <c r="AH2764" s="66"/>
      <c r="AI2764" s="66"/>
      <c r="AJ2764" s="66"/>
      <c r="AK2764" s="66"/>
      <c r="AL2764" s="66"/>
      <c r="AM2764" s="66"/>
      <c r="AN2764" s="66"/>
      <c r="AO2764" s="66"/>
      <c r="AP2764" s="66"/>
      <c r="AQ2764" s="66"/>
      <c r="AR2764" s="66"/>
      <c r="AS2764" s="66"/>
      <c r="AT2764" s="66"/>
      <c r="AU2764" s="66"/>
      <c r="AV2764" s="66"/>
      <c r="AW2764" s="66"/>
      <c r="AX2764" s="66"/>
      <c r="AY2764" s="66"/>
      <c r="AZ2764" s="67"/>
    </row>
    <row r="2765" spans="1:52" s="64" customFormat="1" x14ac:dyDescent="0.2">
      <c r="A2765" s="1">
        <v>2758</v>
      </c>
      <c r="B2765" s="67" t="s">
        <v>201</v>
      </c>
      <c r="C2765" s="64" t="s">
        <v>8938</v>
      </c>
      <c r="D2765" s="64" t="s">
        <v>8939</v>
      </c>
      <c r="E2765" s="64" t="s">
        <v>8940</v>
      </c>
      <c r="G2765" s="64" t="s">
        <v>169</v>
      </c>
      <c r="H2765" s="65">
        <v>15900000</v>
      </c>
      <c r="I2765" s="64">
        <v>3</v>
      </c>
      <c r="J2765" s="65"/>
      <c r="K2765" s="65">
        <v>0</v>
      </c>
      <c r="L2765" s="65"/>
      <c r="M2765" s="65">
        <v>0</v>
      </c>
      <c r="N2765" s="65"/>
      <c r="O2765" s="65">
        <v>0</v>
      </c>
      <c r="P2765" s="65"/>
      <c r="Q2765" s="64">
        <v>0</v>
      </c>
      <c r="R2765" s="65">
        <f t="shared" si="63"/>
        <v>15900000</v>
      </c>
      <c r="S2765" s="63">
        <v>3</v>
      </c>
      <c r="T2765" s="64" t="s">
        <v>8740</v>
      </c>
      <c r="U2765" s="65" t="s">
        <v>221</v>
      </c>
      <c r="V2765" s="65" t="s">
        <v>8941</v>
      </c>
      <c r="W2765" s="66"/>
      <c r="X2765" s="66"/>
      <c r="Y2765" s="66"/>
      <c r="Z2765" s="66"/>
      <c r="AA2765" s="66"/>
      <c r="AB2765" s="66"/>
      <c r="AC2765" s="66"/>
      <c r="AD2765" s="66"/>
      <c r="AE2765" s="66"/>
      <c r="AF2765" s="66"/>
      <c r="AG2765" s="66"/>
      <c r="AH2765" s="66"/>
      <c r="AI2765" s="66"/>
      <c r="AJ2765" s="66"/>
      <c r="AK2765" s="66"/>
      <c r="AL2765" s="66"/>
      <c r="AM2765" s="66"/>
      <c r="AN2765" s="66"/>
      <c r="AO2765" s="66"/>
      <c r="AP2765" s="66"/>
      <c r="AQ2765" s="66"/>
      <c r="AR2765" s="66"/>
      <c r="AS2765" s="66"/>
      <c r="AT2765" s="66"/>
      <c r="AU2765" s="66"/>
      <c r="AV2765" s="66"/>
      <c r="AW2765" s="66"/>
      <c r="AX2765" s="66"/>
      <c r="AY2765" s="66"/>
      <c r="AZ2765" s="67"/>
    </row>
    <row r="2766" spans="1:52" s="64" customFormat="1" x14ac:dyDescent="0.2">
      <c r="A2766" s="1">
        <v>2759</v>
      </c>
      <c r="B2766" s="67" t="s">
        <v>201</v>
      </c>
      <c r="C2766" s="64" t="s">
        <v>1336</v>
      </c>
      <c r="D2766" s="64" t="s">
        <v>1337</v>
      </c>
      <c r="E2766" s="64" t="s">
        <v>8942</v>
      </c>
      <c r="G2766" s="64" t="s">
        <v>169</v>
      </c>
      <c r="H2766" s="65">
        <v>8410500</v>
      </c>
      <c r="I2766" s="64">
        <v>2</v>
      </c>
      <c r="J2766" s="65"/>
      <c r="K2766" s="65">
        <v>0</v>
      </c>
      <c r="L2766" s="65"/>
      <c r="M2766" s="65">
        <v>0</v>
      </c>
      <c r="N2766" s="65"/>
      <c r="O2766" s="65">
        <v>0</v>
      </c>
      <c r="P2766" s="65"/>
      <c r="Q2766" s="64">
        <v>0</v>
      </c>
      <c r="R2766" s="65">
        <f t="shared" si="63"/>
        <v>8410500</v>
      </c>
      <c r="S2766" s="63">
        <v>2</v>
      </c>
      <c r="T2766" s="64" t="s">
        <v>8740</v>
      </c>
      <c r="U2766" s="65" t="s">
        <v>23</v>
      </c>
      <c r="V2766" s="65" t="s">
        <v>8943</v>
      </c>
      <c r="W2766" s="66"/>
      <c r="X2766" s="66"/>
      <c r="Y2766" s="66"/>
      <c r="Z2766" s="66"/>
      <c r="AA2766" s="66"/>
      <c r="AB2766" s="66"/>
      <c r="AC2766" s="66"/>
      <c r="AD2766" s="66"/>
      <c r="AE2766" s="66"/>
      <c r="AF2766" s="66"/>
      <c r="AG2766" s="66"/>
      <c r="AH2766" s="66"/>
      <c r="AI2766" s="66"/>
      <c r="AJ2766" s="66"/>
      <c r="AK2766" s="66"/>
      <c r="AL2766" s="66"/>
      <c r="AM2766" s="66"/>
      <c r="AN2766" s="66"/>
      <c r="AO2766" s="66"/>
      <c r="AP2766" s="66"/>
      <c r="AQ2766" s="66"/>
      <c r="AR2766" s="66"/>
      <c r="AS2766" s="66"/>
      <c r="AT2766" s="66"/>
      <c r="AU2766" s="66"/>
      <c r="AV2766" s="66"/>
      <c r="AW2766" s="66"/>
      <c r="AX2766" s="66"/>
      <c r="AY2766" s="66"/>
      <c r="AZ2766" s="67"/>
    </row>
    <row r="2767" spans="1:52" s="64" customFormat="1" x14ac:dyDescent="0.2">
      <c r="A2767" s="1">
        <v>2760</v>
      </c>
      <c r="B2767" s="67" t="s">
        <v>201</v>
      </c>
      <c r="C2767" s="64" t="s">
        <v>8944</v>
      </c>
      <c r="D2767" s="64" t="s">
        <v>8945</v>
      </c>
      <c r="E2767" s="64" t="s">
        <v>8946</v>
      </c>
      <c r="G2767" s="64" t="s">
        <v>169</v>
      </c>
      <c r="H2767" s="65">
        <v>12202150.6</v>
      </c>
      <c r="I2767" s="64">
        <v>2</v>
      </c>
      <c r="J2767" s="65"/>
      <c r="K2767" s="65">
        <v>0</v>
      </c>
      <c r="L2767" s="65"/>
      <c r="M2767" s="65">
        <v>0</v>
      </c>
      <c r="N2767" s="65"/>
      <c r="O2767" s="65">
        <v>0</v>
      </c>
      <c r="P2767" s="65"/>
      <c r="Q2767" s="64">
        <v>0</v>
      </c>
      <c r="R2767" s="65">
        <f t="shared" si="63"/>
        <v>12202150.6</v>
      </c>
      <c r="S2767" s="63">
        <v>2</v>
      </c>
      <c r="T2767" s="64" t="s">
        <v>8740</v>
      </c>
      <c r="U2767" s="65" t="s">
        <v>5568</v>
      </c>
      <c r="V2767" s="65" t="s">
        <v>8763</v>
      </c>
      <c r="W2767" s="66"/>
      <c r="X2767" s="66"/>
      <c r="Y2767" s="66"/>
      <c r="Z2767" s="66"/>
      <c r="AA2767" s="66"/>
      <c r="AB2767" s="66"/>
      <c r="AC2767" s="66"/>
      <c r="AD2767" s="66"/>
      <c r="AE2767" s="66"/>
      <c r="AF2767" s="66"/>
      <c r="AG2767" s="66"/>
      <c r="AH2767" s="66"/>
      <c r="AI2767" s="66"/>
      <c r="AJ2767" s="66"/>
      <c r="AK2767" s="66"/>
      <c r="AL2767" s="66"/>
      <c r="AM2767" s="66"/>
      <c r="AN2767" s="66"/>
      <c r="AO2767" s="66"/>
      <c r="AP2767" s="66"/>
      <c r="AQ2767" s="66"/>
      <c r="AR2767" s="66"/>
      <c r="AS2767" s="66"/>
      <c r="AT2767" s="66"/>
      <c r="AU2767" s="66"/>
      <c r="AV2767" s="66"/>
      <c r="AW2767" s="66"/>
      <c r="AX2767" s="66"/>
      <c r="AY2767" s="66"/>
      <c r="AZ2767" s="67"/>
    </row>
    <row r="2768" spans="1:52" s="64" customFormat="1" x14ac:dyDescent="0.2">
      <c r="A2768" s="1">
        <v>2761</v>
      </c>
      <c r="B2768" s="67" t="s">
        <v>113</v>
      </c>
      <c r="C2768" s="64" t="s">
        <v>8947</v>
      </c>
      <c r="D2768" s="64" t="s">
        <v>8948</v>
      </c>
      <c r="E2768" s="64" t="s">
        <v>8949</v>
      </c>
      <c r="G2768" s="64" t="s">
        <v>169</v>
      </c>
      <c r="H2768" s="65">
        <v>12972960</v>
      </c>
      <c r="I2768" s="64">
        <v>2</v>
      </c>
      <c r="J2768" s="65">
        <v>0</v>
      </c>
      <c r="K2768" s="65">
        <v>0</v>
      </c>
      <c r="L2768" s="65">
        <v>0</v>
      </c>
      <c r="M2768" s="65">
        <v>0</v>
      </c>
      <c r="N2768" s="65">
        <v>0</v>
      </c>
      <c r="O2768" s="65">
        <v>0</v>
      </c>
      <c r="P2768" s="65">
        <v>0</v>
      </c>
      <c r="Q2768" s="64">
        <v>0</v>
      </c>
      <c r="R2768" s="65">
        <f t="shared" si="63"/>
        <v>12972960</v>
      </c>
      <c r="S2768" s="63">
        <v>2</v>
      </c>
      <c r="T2768" s="64" t="s">
        <v>8740</v>
      </c>
      <c r="U2768" s="65" t="s">
        <v>8950</v>
      </c>
      <c r="V2768" s="65" t="s">
        <v>8767</v>
      </c>
      <c r="W2768" s="66"/>
      <c r="X2768" s="66"/>
      <c r="Y2768" s="66"/>
      <c r="Z2768" s="66"/>
      <c r="AA2768" s="66"/>
      <c r="AB2768" s="66"/>
      <c r="AC2768" s="66"/>
      <c r="AD2768" s="66"/>
      <c r="AE2768" s="66"/>
      <c r="AF2768" s="66"/>
      <c r="AG2768" s="66"/>
      <c r="AH2768" s="66"/>
      <c r="AI2768" s="66"/>
      <c r="AJ2768" s="66"/>
      <c r="AK2768" s="66"/>
      <c r="AL2768" s="66"/>
      <c r="AM2768" s="66"/>
      <c r="AN2768" s="66"/>
      <c r="AO2768" s="66"/>
      <c r="AP2768" s="66"/>
      <c r="AQ2768" s="66"/>
      <c r="AR2768" s="66"/>
      <c r="AS2768" s="66"/>
      <c r="AT2768" s="66"/>
      <c r="AU2768" s="66"/>
      <c r="AV2768" s="66"/>
      <c r="AW2768" s="66"/>
      <c r="AX2768" s="66"/>
      <c r="AY2768" s="66"/>
      <c r="AZ2768" s="67"/>
    </row>
    <row r="2769" spans="1:52" s="64" customFormat="1" x14ac:dyDescent="0.2">
      <c r="A2769" s="1">
        <v>2762</v>
      </c>
      <c r="B2769" s="67" t="s">
        <v>201</v>
      </c>
      <c r="C2769" s="64" t="s">
        <v>8951</v>
      </c>
      <c r="D2769" s="64" t="s">
        <v>8952</v>
      </c>
      <c r="E2769" s="64" t="s">
        <v>8953</v>
      </c>
      <c r="G2769" s="64" t="s">
        <v>29</v>
      </c>
      <c r="H2769" s="65">
        <v>19741837.5</v>
      </c>
      <c r="I2769" s="64">
        <v>1</v>
      </c>
      <c r="J2769" s="65">
        <v>19741837.5</v>
      </c>
      <c r="K2769" s="64">
        <v>1</v>
      </c>
      <c r="L2769" s="65">
        <v>19741837.5</v>
      </c>
      <c r="M2769" s="64">
        <v>1</v>
      </c>
      <c r="N2769" s="65">
        <v>19741837.5</v>
      </c>
      <c r="O2769" s="64">
        <v>1</v>
      </c>
      <c r="P2769" s="65">
        <v>19741837.5</v>
      </c>
      <c r="Q2769" s="64">
        <v>1</v>
      </c>
      <c r="R2769" s="65">
        <f t="shared" si="63"/>
        <v>98709187.5</v>
      </c>
      <c r="S2769" s="63">
        <v>5</v>
      </c>
      <c r="T2769" s="64" t="s">
        <v>8740</v>
      </c>
      <c r="U2769" s="65" t="s">
        <v>221</v>
      </c>
      <c r="V2769" s="65" t="s">
        <v>8954</v>
      </c>
      <c r="W2769" s="66"/>
      <c r="X2769" s="66"/>
      <c r="Y2769" s="66"/>
      <c r="Z2769" s="66"/>
      <c r="AA2769" s="66"/>
      <c r="AB2769" s="66"/>
      <c r="AC2769" s="66"/>
      <c r="AD2769" s="66"/>
      <c r="AE2769" s="66"/>
      <c r="AF2769" s="66"/>
      <c r="AG2769" s="66"/>
      <c r="AH2769" s="66"/>
      <c r="AI2769" s="66"/>
      <c r="AJ2769" s="66"/>
      <c r="AK2769" s="66"/>
      <c r="AL2769" s="66"/>
      <c r="AM2769" s="66"/>
      <c r="AN2769" s="66"/>
      <c r="AO2769" s="66"/>
      <c r="AP2769" s="66"/>
      <c r="AQ2769" s="66"/>
      <c r="AR2769" s="66"/>
      <c r="AS2769" s="66"/>
      <c r="AT2769" s="66"/>
      <c r="AU2769" s="66"/>
      <c r="AV2769" s="66"/>
      <c r="AW2769" s="66"/>
      <c r="AX2769" s="66"/>
      <c r="AY2769" s="66"/>
      <c r="AZ2769" s="67"/>
    </row>
    <row r="2770" spans="1:52" s="64" customFormat="1" x14ac:dyDescent="0.2">
      <c r="A2770" s="1">
        <v>2763</v>
      </c>
      <c r="B2770" s="67" t="s">
        <v>8955</v>
      </c>
      <c r="C2770" s="64" t="s">
        <v>8956</v>
      </c>
      <c r="D2770" s="64" t="s">
        <v>8957</v>
      </c>
      <c r="E2770" s="64" t="s">
        <v>8958</v>
      </c>
      <c r="G2770" s="64" t="s">
        <v>169</v>
      </c>
      <c r="H2770" s="65">
        <v>10379250</v>
      </c>
      <c r="I2770" s="64">
        <v>1</v>
      </c>
      <c r="J2770" s="65">
        <v>0</v>
      </c>
      <c r="K2770" s="65">
        <v>0</v>
      </c>
      <c r="L2770" s="65">
        <v>0</v>
      </c>
      <c r="M2770" s="65">
        <v>0</v>
      </c>
      <c r="N2770" s="65">
        <v>0</v>
      </c>
      <c r="O2770" s="65">
        <v>0</v>
      </c>
      <c r="P2770" s="65">
        <v>0</v>
      </c>
      <c r="Q2770" s="64">
        <v>1</v>
      </c>
      <c r="R2770" s="65">
        <f t="shared" si="63"/>
        <v>10379250</v>
      </c>
      <c r="S2770" s="63">
        <v>1</v>
      </c>
      <c r="T2770" s="64" t="s">
        <v>8740</v>
      </c>
      <c r="U2770" s="65" t="s">
        <v>23</v>
      </c>
      <c r="V2770" s="65" t="s">
        <v>8959</v>
      </c>
      <c r="W2770" s="66"/>
      <c r="X2770" s="66"/>
      <c r="Y2770" s="66"/>
      <c r="Z2770" s="66"/>
      <c r="AA2770" s="66"/>
      <c r="AB2770" s="66"/>
      <c r="AC2770" s="66"/>
      <c r="AD2770" s="66"/>
      <c r="AE2770" s="66"/>
      <c r="AF2770" s="66"/>
      <c r="AG2770" s="66"/>
      <c r="AH2770" s="66"/>
      <c r="AI2770" s="66"/>
      <c r="AJ2770" s="66"/>
      <c r="AK2770" s="66"/>
      <c r="AL2770" s="66"/>
      <c r="AM2770" s="66"/>
      <c r="AN2770" s="66"/>
      <c r="AO2770" s="66"/>
      <c r="AP2770" s="66"/>
      <c r="AQ2770" s="66"/>
      <c r="AR2770" s="66"/>
      <c r="AS2770" s="66"/>
      <c r="AT2770" s="66"/>
      <c r="AU2770" s="66"/>
      <c r="AV2770" s="66"/>
      <c r="AW2770" s="66"/>
      <c r="AX2770" s="66"/>
      <c r="AY2770" s="66"/>
      <c r="AZ2770" s="67"/>
    </row>
    <row r="2771" spans="1:52" s="64" customFormat="1" x14ac:dyDescent="0.2">
      <c r="A2771" s="1">
        <v>2764</v>
      </c>
      <c r="B2771" s="67" t="s">
        <v>2956</v>
      </c>
      <c r="C2771" s="64" t="s">
        <v>8960</v>
      </c>
      <c r="D2771" s="64" t="s">
        <v>8961</v>
      </c>
      <c r="E2771" s="64" t="s">
        <v>8962</v>
      </c>
      <c r="G2771" s="64" t="s">
        <v>169</v>
      </c>
      <c r="H2771" s="65">
        <v>20284821.420000002</v>
      </c>
      <c r="I2771" s="64">
        <v>1</v>
      </c>
      <c r="J2771" s="65">
        <v>0</v>
      </c>
      <c r="K2771" s="65">
        <v>0</v>
      </c>
      <c r="L2771" s="65">
        <v>0</v>
      </c>
      <c r="M2771" s="65">
        <v>0</v>
      </c>
      <c r="N2771" s="65">
        <v>0</v>
      </c>
      <c r="O2771" s="65">
        <v>0</v>
      </c>
      <c r="P2771" s="65">
        <v>0</v>
      </c>
      <c r="Q2771" s="64">
        <v>0</v>
      </c>
      <c r="R2771" s="65">
        <f t="shared" si="63"/>
        <v>20284821.420000002</v>
      </c>
      <c r="S2771" s="63">
        <v>1</v>
      </c>
      <c r="T2771" s="64" t="s">
        <v>8740</v>
      </c>
      <c r="U2771" s="65" t="s">
        <v>221</v>
      </c>
      <c r="V2771" s="65" t="s">
        <v>8963</v>
      </c>
      <c r="W2771" s="66"/>
      <c r="X2771" s="66"/>
      <c r="Y2771" s="66"/>
      <c r="Z2771" s="66"/>
      <c r="AA2771" s="66"/>
      <c r="AB2771" s="66"/>
      <c r="AC2771" s="66"/>
      <c r="AD2771" s="66"/>
      <c r="AE2771" s="66"/>
      <c r="AF2771" s="66"/>
      <c r="AG2771" s="66"/>
      <c r="AH2771" s="66"/>
      <c r="AI2771" s="66"/>
      <c r="AJ2771" s="66"/>
      <c r="AK2771" s="66"/>
      <c r="AL2771" s="66"/>
      <c r="AM2771" s="66"/>
      <c r="AN2771" s="66"/>
      <c r="AO2771" s="66"/>
      <c r="AP2771" s="66"/>
      <c r="AQ2771" s="66"/>
      <c r="AR2771" s="66"/>
      <c r="AS2771" s="66"/>
      <c r="AT2771" s="66"/>
      <c r="AU2771" s="66"/>
      <c r="AV2771" s="66"/>
      <c r="AW2771" s="66"/>
      <c r="AX2771" s="66"/>
      <c r="AY2771" s="66"/>
      <c r="AZ2771" s="67"/>
    </row>
    <row r="2772" spans="1:52" s="64" customFormat="1" x14ac:dyDescent="0.2">
      <c r="A2772" s="1">
        <v>2765</v>
      </c>
      <c r="B2772" s="67" t="s">
        <v>2622</v>
      </c>
      <c r="C2772" s="64" t="s">
        <v>2699</v>
      </c>
      <c r="D2772" s="64" t="s">
        <v>60</v>
      </c>
      <c r="E2772" s="64" t="s">
        <v>8964</v>
      </c>
      <c r="G2772" s="64" t="s">
        <v>169</v>
      </c>
      <c r="H2772" s="65">
        <v>14978271</v>
      </c>
      <c r="I2772" s="64">
        <v>4</v>
      </c>
      <c r="J2772" s="65">
        <v>0</v>
      </c>
      <c r="K2772" s="65">
        <v>0</v>
      </c>
      <c r="L2772" s="65">
        <v>0</v>
      </c>
      <c r="M2772" s="65">
        <v>0</v>
      </c>
      <c r="N2772" s="65">
        <v>0</v>
      </c>
      <c r="O2772" s="65">
        <v>0</v>
      </c>
      <c r="P2772" s="65">
        <v>0</v>
      </c>
      <c r="Q2772" s="64">
        <v>0</v>
      </c>
      <c r="R2772" s="65">
        <f t="shared" si="63"/>
        <v>14978271</v>
      </c>
      <c r="S2772" s="63">
        <v>4</v>
      </c>
      <c r="T2772" s="64" t="s">
        <v>8740</v>
      </c>
      <c r="U2772" s="65" t="s">
        <v>221</v>
      </c>
      <c r="V2772" s="65" t="s">
        <v>8767</v>
      </c>
      <c r="W2772" s="66"/>
      <c r="X2772" s="66"/>
      <c r="Y2772" s="66"/>
      <c r="Z2772" s="66"/>
      <c r="AA2772" s="66"/>
      <c r="AB2772" s="66"/>
      <c r="AC2772" s="66"/>
      <c r="AD2772" s="66"/>
      <c r="AE2772" s="66"/>
      <c r="AF2772" s="66"/>
      <c r="AG2772" s="66"/>
      <c r="AH2772" s="66"/>
      <c r="AI2772" s="66"/>
      <c r="AJ2772" s="66"/>
      <c r="AK2772" s="66"/>
      <c r="AL2772" s="66"/>
      <c r="AM2772" s="66"/>
      <c r="AN2772" s="66"/>
      <c r="AO2772" s="66"/>
      <c r="AP2772" s="66"/>
      <c r="AQ2772" s="66"/>
      <c r="AR2772" s="66"/>
      <c r="AS2772" s="66"/>
      <c r="AT2772" s="66"/>
      <c r="AU2772" s="66"/>
      <c r="AV2772" s="66"/>
      <c r="AW2772" s="66"/>
      <c r="AX2772" s="66"/>
      <c r="AY2772" s="66"/>
      <c r="AZ2772" s="67"/>
    </row>
    <row r="2773" spans="1:52" s="64" customFormat="1" x14ac:dyDescent="0.2">
      <c r="A2773" s="1">
        <v>2766</v>
      </c>
      <c r="B2773" s="67" t="s">
        <v>8965</v>
      </c>
      <c r="C2773" s="64" t="s">
        <v>8966</v>
      </c>
      <c r="D2773" s="64" t="s">
        <v>8967</v>
      </c>
      <c r="E2773" s="64" t="s">
        <v>8968</v>
      </c>
      <c r="G2773" s="64" t="s">
        <v>169</v>
      </c>
      <c r="H2773" s="65">
        <v>22920975</v>
      </c>
      <c r="I2773" s="64">
        <v>1</v>
      </c>
      <c r="J2773" s="65"/>
      <c r="K2773" s="65">
        <v>1</v>
      </c>
      <c r="L2773" s="65"/>
      <c r="M2773" s="65">
        <v>1</v>
      </c>
      <c r="N2773" s="65"/>
      <c r="O2773" s="65">
        <v>1</v>
      </c>
      <c r="P2773" s="65"/>
      <c r="Q2773" s="64">
        <v>1</v>
      </c>
      <c r="R2773" s="65">
        <f t="shared" si="63"/>
        <v>22920975</v>
      </c>
      <c r="S2773" s="63">
        <f>I2773+K2773+M2773+O2773+Q2773</f>
        <v>5</v>
      </c>
      <c r="T2773" s="64" t="s">
        <v>8740</v>
      </c>
      <c r="U2773" s="65" t="s">
        <v>221</v>
      </c>
      <c r="V2773" s="65" t="s">
        <v>8969</v>
      </c>
      <c r="W2773" s="66"/>
      <c r="X2773" s="66"/>
      <c r="Y2773" s="66"/>
      <c r="Z2773" s="66"/>
      <c r="AA2773" s="66"/>
      <c r="AB2773" s="66"/>
      <c r="AC2773" s="66"/>
      <c r="AD2773" s="66"/>
      <c r="AE2773" s="66"/>
      <c r="AF2773" s="66"/>
      <c r="AG2773" s="66"/>
      <c r="AH2773" s="66"/>
      <c r="AI2773" s="66"/>
      <c r="AJ2773" s="66"/>
      <c r="AK2773" s="66"/>
      <c r="AL2773" s="66"/>
      <c r="AM2773" s="66"/>
      <c r="AN2773" s="66"/>
      <c r="AO2773" s="66"/>
      <c r="AP2773" s="66"/>
      <c r="AQ2773" s="66"/>
      <c r="AR2773" s="66"/>
      <c r="AS2773" s="66"/>
      <c r="AT2773" s="66"/>
      <c r="AU2773" s="66"/>
      <c r="AV2773" s="66"/>
      <c r="AW2773" s="66"/>
      <c r="AX2773" s="66"/>
      <c r="AY2773" s="66"/>
      <c r="AZ2773" s="67"/>
    </row>
    <row r="2774" spans="1:52" s="64" customFormat="1" x14ac:dyDescent="0.2">
      <c r="A2774" s="1">
        <v>2767</v>
      </c>
      <c r="B2774" s="67" t="s">
        <v>8970</v>
      </c>
      <c r="C2774" s="64" t="s">
        <v>8971</v>
      </c>
      <c r="D2774" s="64" t="s">
        <v>4423</v>
      </c>
      <c r="E2774" s="64" t="s">
        <v>8972</v>
      </c>
      <c r="G2774" s="64" t="s">
        <v>169</v>
      </c>
      <c r="H2774" s="65">
        <v>23400000</v>
      </c>
      <c r="I2774" s="64">
        <v>2</v>
      </c>
      <c r="J2774" s="65">
        <v>0</v>
      </c>
      <c r="K2774" s="65">
        <v>0</v>
      </c>
      <c r="L2774" s="65">
        <v>0</v>
      </c>
      <c r="M2774" s="65">
        <v>0</v>
      </c>
      <c r="N2774" s="65">
        <v>0</v>
      </c>
      <c r="O2774" s="65">
        <v>0</v>
      </c>
      <c r="P2774" s="65">
        <v>0</v>
      </c>
      <c r="Q2774" s="64">
        <v>0</v>
      </c>
      <c r="R2774" s="65">
        <f t="shared" si="63"/>
        <v>23400000</v>
      </c>
      <c r="S2774" s="63">
        <v>2</v>
      </c>
      <c r="T2774" s="64" t="s">
        <v>8740</v>
      </c>
      <c r="U2774" s="65" t="s">
        <v>221</v>
      </c>
      <c r="V2774" s="65" t="s">
        <v>8767</v>
      </c>
      <c r="W2774" s="66"/>
      <c r="X2774" s="66"/>
      <c r="Y2774" s="66"/>
      <c r="Z2774" s="66"/>
      <c r="AA2774" s="66"/>
      <c r="AB2774" s="66"/>
      <c r="AC2774" s="66"/>
      <c r="AD2774" s="66"/>
      <c r="AE2774" s="66"/>
      <c r="AF2774" s="66"/>
      <c r="AG2774" s="66"/>
      <c r="AH2774" s="66"/>
      <c r="AI2774" s="66"/>
      <c r="AJ2774" s="66"/>
      <c r="AK2774" s="66"/>
      <c r="AL2774" s="66"/>
      <c r="AM2774" s="66"/>
      <c r="AN2774" s="66"/>
      <c r="AO2774" s="66"/>
      <c r="AP2774" s="66"/>
      <c r="AQ2774" s="66"/>
      <c r="AR2774" s="66"/>
      <c r="AS2774" s="66"/>
      <c r="AT2774" s="66"/>
      <c r="AU2774" s="66"/>
      <c r="AV2774" s="66"/>
      <c r="AW2774" s="66"/>
      <c r="AX2774" s="66"/>
      <c r="AY2774" s="66"/>
      <c r="AZ2774" s="67"/>
    </row>
    <row r="2775" spans="1:52" s="64" customFormat="1" x14ac:dyDescent="0.2">
      <c r="A2775" s="1">
        <v>2768</v>
      </c>
      <c r="B2775" s="67" t="s">
        <v>8973</v>
      </c>
      <c r="C2775" s="64" t="s">
        <v>8974</v>
      </c>
      <c r="D2775" s="64" t="s">
        <v>299</v>
      </c>
      <c r="E2775" s="64" t="s">
        <v>8975</v>
      </c>
      <c r="G2775" s="64" t="s">
        <v>169</v>
      </c>
      <c r="H2775" s="65">
        <v>4825733.41</v>
      </c>
      <c r="I2775" s="64">
        <v>5</v>
      </c>
      <c r="J2775" s="65">
        <v>0</v>
      </c>
      <c r="K2775" s="69">
        <v>0</v>
      </c>
      <c r="L2775" s="65">
        <v>0</v>
      </c>
      <c r="M2775" s="69">
        <v>0</v>
      </c>
      <c r="N2775" s="65">
        <v>0</v>
      </c>
      <c r="O2775" s="69">
        <v>0</v>
      </c>
      <c r="P2775" s="65">
        <v>0</v>
      </c>
      <c r="Q2775" s="64">
        <v>0</v>
      </c>
      <c r="R2775" s="65">
        <f t="shared" si="63"/>
        <v>4825733.41</v>
      </c>
      <c r="S2775" s="63">
        <f>I2775+K2775+M2775+O2775+Q2775</f>
        <v>5</v>
      </c>
      <c r="T2775" s="64" t="s">
        <v>8740</v>
      </c>
      <c r="U2775" s="65" t="s">
        <v>221</v>
      </c>
      <c r="V2775" s="65" t="s">
        <v>8976</v>
      </c>
      <c r="W2775" s="66"/>
      <c r="X2775" s="66"/>
      <c r="Y2775" s="66"/>
      <c r="Z2775" s="66"/>
      <c r="AA2775" s="66"/>
      <c r="AB2775" s="66"/>
      <c r="AC2775" s="66"/>
      <c r="AD2775" s="66"/>
      <c r="AE2775" s="66"/>
      <c r="AF2775" s="66"/>
      <c r="AG2775" s="66"/>
      <c r="AH2775" s="66"/>
      <c r="AI2775" s="66"/>
      <c r="AJ2775" s="66"/>
      <c r="AK2775" s="66"/>
      <c r="AL2775" s="66"/>
      <c r="AM2775" s="66"/>
      <c r="AN2775" s="66"/>
      <c r="AO2775" s="66"/>
      <c r="AP2775" s="66"/>
      <c r="AQ2775" s="66"/>
      <c r="AR2775" s="66"/>
      <c r="AS2775" s="66"/>
      <c r="AT2775" s="66"/>
      <c r="AU2775" s="66"/>
      <c r="AV2775" s="66"/>
      <c r="AW2775" s="66"/>
      <c r="AX2775" s="66"/>
      <c r="AY2775" s="66"/>
      <c r="AZ2775" s="67"/>
    </row>
    <row r="2776" spans="1:52" s="64" customFormat="1" x14ac:dyDescent="0.2">
      <c r="A2776" s="1">
        <v>2769</v>
      </c>
      <c r="B2776" s="67" t="s">
        <v>8955</v>
      </c>
      <c r="C2776" s="64" t="s">
        <v>8977</v>
      </c>
      <c r="D2776" s="64" t="s">
        <v>8978</v>
      </c>
      <c r="E2776" s="64" t="s">
        <v>8979</v>
      </c>
      <c r="G2776" s="64" t="s">
        <v>169</v>
      </c>
      <c r="H2776" s="65">
        <v>24640000</v>
      </c>
      <c r="I2776" s="64">
        <v>1</v>
      </c>
      <c r="J2776" s="65">
        <f>K2776*H2776</f>
        <v>49280000</v>
      </c>
      <c r="K2776" s="65">
        <v>2</v>
      </c>
      <c r="L2776" s="65">
        <v>0</v>
      </c>
      <c r="M2776" s="65">
        <v>0</v>
      </c>
      <c r="N2776" s="65">
        <v>0</v>
      </c>
      <c r="O2776" s="65">
        <v>1</v>
      </c>
      <c r="P2776" s="65">
        <v>0</v>
      </c>
      <c r="Q2776" s="64">
        <v>0</v>
      </c>
      <c r="R2776" s="65">
        <f t="shared" si="63"/>
        <v>73920000</v>
      </c>
      <c r="S2776" s="63">
        <v>4</v>
      </c>
      <c r="T2776" s="64" t="s">
        <v>8740</v>
      </c>
      <c r="U2776" s="65" t="s">
        <v>221</v>
      </c>
      <c r="V2776" s="65" t="s">
        <v>8980</v>
      </c>
      <c r="W2776" s="66"/>
      <c r="X2776" s="66"/>
      <c r="Y2776" s="66"/>
      <c r="Z2776" s="66"/>
      <c r="AA2776" s="66"/>
      <c r="AB2776" s="66"/>
      <c r="AC2776" s="66"/>
      <c r="AD2776" s="66"/>
      <c r="AE2776" s="66"/>
      <c r="AF2776" s="66"/>
      <c r="AG2776" s="66"/>
      <c r="AH2776" s="66"/>
      <c r="AI2776" s="66"/>
      <c r="AJ2776" s="66"/>
      <c r="AK2776" s="66"/>
      <c r="AL2776" s="66"/>
      <c r="AM2776" s="66"/>
      <c r="AN2776" s="66"/>
      <c r="AO2776" s="66"/>
      <c r="AP2776" s="66"/>
      <c r="AQ2776" s="66"/>
      <c r="AR2776" s="66"/>
      <c r="AS2776" s="66"/>
      <c r="AT2776" s="66"/>
      <c r="AU2776" s="66"/>
      <c r="AV2776" s="66"/>
      <c r="AW2776" s="66"/>
      <c r="AX2776" s="66"/>
      <c r="AY2776" s="66"/>
      <c r="AZ2776" s="67"/>
    </row>
    <row r="2777" spans="1:52" s="64" customFormat="1" x14ac:dyDescent="0.2">
      <c r="A2777" s="1">
        <v>2770</v>
      </c>
      <c r="B2777" s="67" t="s">
        <v>8955</v>
      </c>
      <c r="C2777" s="64" t="s">
        <v>8981</v>
      </c>
      <c r="D2777" s="64" t="s">
        <v>8982</v>
      </c>
      <c r="E2777" s="64" t="s">
        <v>8983</v>
      </c>
      <c r="G2777" s="64" t="s">
        <v>169</v>
      </c>
      <c r="H2777" s="65">
        <v>29145535.719999999</v>
      </c>
      <c r="I2777" s="64">
        <v>1</v>
      </c>
      <c r="J2777" s="65">
        <v>0</v>
      </c>
      <c r="K2777" s="65">
        <v>0</v>
      </c>
      <c r="L2777" s="65">
        <v>29145535.719999999</v>
      </c>
      <c r="M2777" s="65">
        <v>1</v>
      </c>
      <c r="N2777" s="65">
        <v>0</v>
      </c>
      <c r="O2777" s="65">
        <v>0</v>
      </c>
      <c r="P2777" s="65">
        <v>0</v>
      </c>
      <c r="Q2777" s="64">
        <v>0</v>
      </c>
      <c r="R2777" s="65">
        <f t="shared" si="63"/>
        <v>58291071.439999998</v>
      </c>
      <c r="S2777" s="63">
        <v>1</v>
      </c>
      <c r="T2777" s="64" t="s">
        <v>8740</v>
      </c>
      <c r="U2777" s="65" t="s">
        <v>221</v>
      </c>
      <c r="V2777" s="65" t="s">
        <v>8984</v>
      </c>
      <c r="W2777" s="66"/>
      <c r="X2777" s="66"/>
      <c r="Y2777" s="66"/>
      <c r="Z2777" s="66"/>
      <c r="AA2777" s="66"/>
      <c r="AB2777" s="66"/>
      <c r="AC2777" s="66"/>
      <c r="AD2777" s="66"/>
      <c r="AE2777" s="66"/>
      <c r="AF2777" s="66"/>
      <c r="AG2777" s="66"/>
      <c r="AH2777" s="66"/>
      <c r="AI2777" s="66"/>
      <c r="AJ2777" s="66"/>
      <c r="AK2777" s="66"/>
      <c r="AL2777" s="66"/>
      <c r="AM2777" s="66"/>
      <c r="AN2777" s="66"/>
      <c r="AO2777" s="66"/>
      <c r="AP2777" s="66"/>
      <c r="AQ2777" s="66"/>
      <c r="AR2777" s="66"/>
      <c r="AS2777" s="66"/>
      <c r="AT2777" s="66"/>
      <c r="AU2777" s="66"/>
      <c r="AV2777" s="66"/>
      <c r="AW2777" s="66"/>
      <c r="AX2777" s="66"/>
      <c r="AY2777" s="66"/>
      <c r="AZ2777" s="67"/>
    </row>
    <row r="2778" spans="1:52" s="64" customFormat="1" x14ac:dyDescent="0.2">
      <c r="A2778" s="1">
        <v>2771</v>
      </c>
      <c r="B2778" s="67" t="s">
        <v>754</v>
      </c>
      <c r="C2778" s="64" t="s">
        <v>55</v>
      </c>
      <c r="D2778" s="64" t="s">
        <v>56</v>
      </c>
      <c r="E2778" s="64" t="s">
        <v>8985</v>
      </c>
      <c r="G2778" s="64" t="s">
        <v>169</v>
      </c>
      <c r="H2778" s="65">
        <v>14583600</v>
      </c>
      <c r="I2778" s="64">
        <v>5</v>
      </c>
      <c r="J2778" s="65">
        <v>0</v>
      </c>
      <c r="K2778" s="63">
        <v>0</v>
      </c>
      <c r="L2778" s="65">
        <v>0</v>
      </c>
      <c r="M2778" s="63">
        <v>0</v>
      </c>
      <c r="N2778" s="65">
        <v>5833440</v>
      </c>
      <c r="O2778" s="63">
        <v>2</v>
      </c>
      <c r="P2778" s="65">
        <v>0</v>
      </c>
      <c r="Q2778" s="63">
        <v>0</v>
      </c>
      <c r="R2778" s="65">
        <f t="shared" si="63"/>
        <v>20417040</v>
      </c>
      <c r="S2778" s="63">
        <v>7</v>
      </c>
      <c r="T2778" s="64" t="s">
        <v>8740</v>
      </c>
      <c r="U2778" s="65" t="s">
        <v>5997</v>
      </c>
      <c r="V2778" s="65">
        <v>0</v>
      </c>
      <c r="W2778" s="66"/>
      <c r="X2778" s="66"/>
      <c r="Y2778" s="66"/>
      <c r="Z2778" s="66"/>
      <c r="AA2778" s="66"/>
      <c r="AB2778" s="66"/>
      <c r="AC2778" s="66"/>
      <c r="AD2778" s="66"/>
      <c r="AE2778" s="66"/>
      <c r="AF2778" s="66"/>
      <c r="AG2778" s="66"/>
      <c r="AH2778" s="66"/>
      <c r="AI2778" s="66"/>
      <c r="AJ2778" s="66"/>
      <c r="AK2778" s="66"/>
      <c r="AL2778" s="66"/>
      <c r="AM2778" s="66"/>
      <c r="AN2778" s="66"/>
      <c r="AO2778" s="66"/>
      <c r="AP2778" s="66"/>
      <c r="AQ2778" s="66"/>
      <c r="AR2778" s="66"/>
      <c r="AS2778" s="66"/>
      <c r="AT2778" s="66"/>
      <c r="AU2778" s="66"/>
      <c r="AV2778" s="66"/>
      <c r="AW2778" s="66"/>
      <c r="AX2778" s="66"/>
      <c r="AY2778" s="66"/>
      <c r="AZ2778" s="67"/>
    </row>
    <row r="2779" spans="1:52" s="64" customFormat="1" x14ac:dyDescent="0.2">
      <c r="A2779" s="1">
        <v>2772</v>
      </c>
      <c r="B2779" s="67" t="s">
        <v>8986</v>
      </c>
      <c r="C2779" s="64" t="s">
        <v>8987</v>
      </c>
      <c r="D2779" s="64" t="s">
        <v>8988</v>
      </c>
      <c r="E2779" s="64" t="s">
        <v>8989</v>
      </c>
      <c r="G2779" s="64" t="s">
        <v>117</v>
      </c>
      <c r="H2779" s="65">
        <v>32006890.849999998</v>
      </c>
      <c r="I2779" s="64">
        <v>1.1499999999999999</v>
      </c>
      <c r="J2779" s="65">
        <v>64013781.699999996</v>
      </c>
      <c r="K2779" s="65">
        <v>2.2999999999999998</v>
      </c>
      <c r="L2779" s="65">
        <v>64013781.699999996</v>
      </c>
      <c r="M2779" s="65">
        <v>2.2999999999999998</v>
      </c>
      <c r="N2779" s="65">
        <v>64013781.699999996</v>
      </c>
      <c r="O2779" s="65">
        <v>2.2999999999999998</v>
      </c>
      <c r="P2779" s="65">
        <v>64013781.699999996</v>
      </c>
      <c r="Q2779" s="65">
        <v>2.2999999999999998</v>
      </c>
      <c r="R2779" s="65">
        <f t="shared" si="63"/>
        <v>288062017.64999998</v>
      </c>
      <c r="S2779" s="70">
        <v>10.35</v>
      </c>
      <c r="T2779" s="64" t="s">
        <v>8740</v>
      </c>
      <c r="U2779" s="65" t="s">
        <v>186</v>
      </c>
      <c r="V2779" s="65"/>
      <c r="W2779" s="66"/>
      <c r="X2779" s="66"/>
      <c r="Y2779" s="66"/>
      <c r="Z2779" s="66"/>
      <c r="AA2779" s="66"/>
      <c r="AB2779" s="66"/>
      <c r="AC2779" s="66"/>
      <c r="AD2779" s="66"/>
      <c r="AE2779" s="66"/>
      <c r="AF2779" s="66"/>
      <c r="AG2779" s="66"/>
      <c r="AH2779" s="66"/>
      <c r="AI2779" s="66"/>
      <c r="AJ2779" s="66"/>
      <c r="AK2779" s="66"/>
      <c r="AL2779" s="66"/>
      <c r="AM2779" s="66"/>
      <c r="AN2779" s="66"/>
      <c r="AO2779" s="66"/>
      <c r="AP2779" s="66"/>
      <c r="AQ2779" s="66"/>
      <c r="AR2779" s="66"/>
      <c r="AS2779" s="66"/>
      <c r="AT2779" s="66"/>
      <c r="AU2779" s="66"/>
      <c r="AV2779" s="66"/>
      <c r="AW2779" s="66"/>
      <c r="AX2779" s="66"/>
      <c r="AY2779" s="66"/>
      <c r="AZ2779" s="67"/>
    </row>
    <row r="2780" spans="1:52" s="64" customFormat="1" x14ac:dyDescent="0.2">
      <c r="A2780" s="1">
        <v>2773</v>
      </c>
      <c r="B2780" s="67" t="s">
        <v>8990</v>
      </c>
      <c r="C2780" s="64" t="s">
        <v>8991</v>
      </c>
      <c r="D2780" s="64" t="s">
        <v>8992</v>
      </c>
      <c r="E2780" s="64" t="s">
        <v>8993</v>
      </c>
      <c r="G2780" s="64" t="s">
        <v>169</v>
      </c>
      <c r="H2780" s="65">
        <v>35793000</v>
      </c>
      <c r="I2780" s="64">
        <v>1</v>
      </c>
      <c r="J2780" s="65">
        <v>0</v>
      </c>
      <c r="K2780" s="65">
        <v>0</v>
      </c>
      <c r="L2780" s="65">
        <v>0</v>
      </c>
      <c r="M2780" s="65">
        <v>0</v>
      </c>
      <c r="N2780" s="65">
        <v>0</v>
      </c>
      <c r="O2780" s="65">
        <v>0</v>
      </c>
      <c r="P2780" s="65">
        <v>0</v>
      </c>
      <c r="Q2780" s="64">
        <v>0</v>
      </c>
      <c r="R2780" s="65">
        <f t="shared" si="63"/>
        <v>35793000</v>
      </c>
      <c r="S2780" s="63">
        <v>1</v>
      </c>
      <c r="T2780" s="64" t="s">
        <v>8740</v>
      </c>
      <c r="U2780" s="65" t="s">
        <v>237</v>
      </c>
      <c r="V2780" s="65" t="s">
        <v>8994</v>
      </c>
      <c r="W2780" s="66"/>
      <c r="X2780" s="66"/>
      <c r="Y2780" s="66"/>
      <c r="Z2780" s="66"/>
      <c r="AA2780" s="66"/>
      <c r="AB2780" s="66"/>
      <c r="AC2780" s="66"/>
      <c r="AD2780" s="66"/>
      <c r="AE2780" s="66"/>
      <c r="AF2780" s="66"/>
      <c r="AG2780" s="66"/>
      <c r="AH2780" s="66"/>
      <c r="AI2780" s="66"/>
      <c r="AJ2780" s="66"/>
      <c r="AK2780" s="66"/>
      <c r="AL2780" s="66"/>
      <c r="AM2780" s="66"/>
      <c r="AN2780" s="66"/>
      <c r="AO2780" s="66"/>
      <c r="AP2780" s="66"/>
      <c r="AQ2780" s="66"/>
      <c r="AR2780" s="66"/>
      <c r="AS2780" s="66"/>
      <c r="AT2780" s="66"/>
      <c r="AU2780" s="66"/>
      <c r="AV2780" s="66"/>
      <c r="AW2780" s="66"/>
      <c r="AX2780" s="66"/>
      <c r="AY2780" s="66"/>
      <c r="AZ2780" s="67"/>
    </row>
    <row r="2781" spans="1:52" s="64" customFormat="1" x14ac:dyDescent="0.2">
      <c r="A2781" s="1">
        <v>2774</v>
      </c>
      <c r="B2781" s="67" t="s">
        <v>8995</v>
      </c>
      <c r="C2781" s="64" t="s">
        <v>8996</v>
      </c>
      <c r="D2781" s="64" t="s">
        <v>8997</v>
      </c>
      <c r="E2781" s="64" t="s">
        <v>8998</v>
      </c>
      <c r="G2781" s="64" t="s">
        <v>29</v>
      </c>
      <c r="H2781" s="65">
        <v>15120000</v>
      </c>
      <c r="I2781" s="64">
        <v>1</v>
      </c>
      <c r="J2781" s="65"/>
      <c r="K2781" s="65"/>
      <c r="L2781" s="65">
        <v>1</v>
      </c>
      <c r="M2781" s="65"/>
      <c r="N2781" s="65">
        <v>1</v>
      </c>
      <c r="O2781" s="65"/>
      <c r="P2781" s="65"/>
      <c r="R2781" s="65">
        <f t="shared" si="63"/>
        <v>15120002</v>
      </c>
      <c r="S2781" s="63">
        <v>3</v>
      </c>
      <c r="T2781" s="64" t="s">
        <v>8740</v>
      </c>
      <c r="U2781" s="65" t="s">
        <v>237</v>
      </c>
      <c r="V2781" s="65" t="s">
        <v>8999</v>
      </c>
      <c r="W2781" s="66"/>
      <c r="X2781" s="66"/>
      <c r="Y2781" s="66"/>
      <c r="Z2781" s="66"/>
      <c r="AA2781" s="66"/>
      <c r="AB2781" s="66"/>
      <c r="AC2781" s="66"/>
      <c r="AD2781" s="66"/>
      <c r="AE2781" s="66"/>
      <c r="AF2781" s="66"/>
      <c r="AG2781" s="66"/>
      <c r="AH2781" s="66"/>
      <c r="AI2781" s="66"/>
      <c r="AJ2781" s="66"/>
      <c r="AK2781" s="66"/>
      <c r="AL2781" s="66"/>
      <c r="AM2781" s="66"/>
      <c r="AN2781" s="66"/>
      <c r="AO2781" s="66"/>
      <c r="AP2781" s="66"/>
      <c r="AQ2781" s="66"/>
      <c r="AR2781" s="66"/>
      <c r="AS2781" s="66"/>
      <c r="AT2781" s="66"/>
      <c r="AU2781" s="66"/>
      <c r="AV2781" s="66"/>
      <c r="AW2781" s="66"/>
      <c r="AX2781" s="66"/>
      <c r="AY2781" s="66"/>
      <c r="AZ2781" s="67"/>
    </row>
    <row r="2782" spans="1:52" s="64" customFormat="1" x14ac:dyDescent="0.2">
      <c r="A2782" s="1">
        <v>2775</v>
      </c>
      <c r="B2782" s="67" t="s">
        <v>6395</v>
      </c>
      <c r="C2782" s="64" t="s">
        <v>9000</v>
      </c>
      <c r="D2782" s="64" t="s">
        <v>9001</v>
      </c>
      <c r="E2782" s="64" t="s">
        <v>9002</v>
      </c>
      <c r="G2782" s="64" t="s">
        <v>169</v>
      </c>
      <c r="H2782" s="65">
        <v>31468500</v>
      </c>
      <c r="I2782" s="64">
        <v>3</v>
      </c>
      <c r="J2782" s="65">
        <v>0</v>
      </c>
      <c r="K2782" s="65">
        <v>0</v>
      </c>
      <c r="L2782" s="65">
        <v>0</v>
      </c>
      <c r="M2782" s="65">
        <v>0</v>
      </c>
      <c r="N2782" s="65">
        <v>0</v>
      </c>
      <c r="O2782" s="65">
        <v>0</v>
      </c>
      <c r="P2782" s="65">
        <v>0</v>
      </c>
      <c r="Q2782" s="64">
        <v>0</v>
      </c>
      <c r="R2782" s="65">
        <f t="shared" si="63"/>
        <v>31468500</v>
      </c>
      <c r="S2782" s="63">
        <v>3</v>
      </c>
      <c r="T2782" s="64" t="s">
        <v>8740</v>
      </c>
      <c r="U2782" s="65" t="s">
        <v>221</v>
      </c>
      <c r="V2782" s="65" t="s">
        <v>8767</v>
      </c>
      <c r="W2782" s="66"/>
      <c r="X2782" s="66"/>
      <c r="Y2782" s="66"/>
      <c r="Z2782" s="66"/>
      <c r="AA2782" s="66"/>
      <c r="AB2782" s="66"/>
      <c r="AC2782" s="66"/>
      <c r="AD2782" s="66"/>
      <c r="AE2782" s="66"/>
      <c r="AF2782" s="66"/>
      <c r="AG2782" s="66"/>
      <c r="AH2782" s="66"/>
      <c r="AI2782" s="66"/>
      <c r="AJ2782" s="66"/>
      <c r="AK2782" s="66"/>
      <c r="AL2782" s="66"/>
      <c r="AM2782" s="66"/>
      <c r="AN2782" s="66"/>
      <c r="AO2782" s="66"/>
      <c r="AP2782" s="66"/>
      <c r="AQ2782" s="66"/>
      <c r="AR2782" s="66"/>
      <c r="AS2782" s="66"/>
      <c r="AT2782" s="66"/>
      <c r="AU2782" s="66"/>
      <c r="AV2782" s="66"/>
      <c r="AW2782" s="66"/>
      <c r="AX2782" s="66"/>
      <c r="AY2782" s="66"/>
      <c r="AZ2782" s="67"/>
    </row>
    <row r="2783" spans="1:52" s="64" customFormat="1" x14ac:dyDescent="0.2">
      <c r="A2783" s="1">
        <v>2776</v>
      </c>
      <c r="B2783" s="67" t="s">
        <v>8955</v>
      </c>
      <c r="C2783" s="64" t="s">
        <v>9003</v>
      </c>
      <c r="D2783" s="64" t="s">
        <v>9004</v>
      </c>
      <c r="E2783" s="64" t="s">
        <v>9005</v>
      </c>
      <c r="G2783" s="64" t="s">
        <v>169</v>
      </c>
      <c r="H2783" s="65">
        <v>46160714.289999999</v>
      </c>
      <c r="I2783" s="64">
        <v>1</v>
      </c>
      <c r="J2783" s="65">
        <v>0</v>
      </c>
      <c r="K2783" s="65">
        <v>0</v>
      </c>
      <c r="L2783" s="65">
        <v>0</v>
      </c>
      <c r="M2783" s="65">
        <v>0</v>
      </c>
      <c r="N2783" s="65">
        <v>0</v>
      </c>
      <c r="O2783" s="65">
        <v>0</v>
      </c>
      <c r="P2783" s="65">
        <v>0</v>
      </c>
      <c r="Q2783" s="64">
        <v>0</v>
      </c>
      <c r="R2783" s="65">
        <f t="shared" si="63"/>
        <v>46160714.289999999</v>
      </c>
      <c r="S2783" s="63">
        <v>1</v>
      </c>
      <c r="T2783" s="64" t="s">
        <v>8740</v>
      </c>
      <c r="U2783" s="65" t="s">
        <v>221</v>
      </c>
      <c r="V2783" s="65" t="s">
        <v>9006</v>
      </c>
      <c r="W2783" s="66"/>
      <c r="X2783" s="66"/>
      <c r="Y2783" s="66"/>
      <c r="Z2783" s="66"/>
      <c r="AA2783" s="66"/>
      <c r="AB2783" s="66"/>
      <c r="AC2783" s="66"/>
      <c r="AD2783" s="66"/>
      <c r="AE2783" s="66"/>
      <c r="AF2783" s="66"/>
      <c r="AG2783" s="66"/>
      <c r="AH2783" s="66"/>
      <c r="AI2783" s="66"/>
      <c r="AJ2783" s="66"/>
      <c r="AK2783" s="66"/>
      <c r="AL2783" s="66"/>
      <c r="AM2783" s="66"/>
      <c r="AN2783" s="66"/>
      <c r="AO2783" s="66"/>
      <c r="AP2783" s="66"/>
      <c r="AQ2783" s="66"/>
      <c r="AR2783" s="66"/>
      <c r="AS2783" s="66"/>
      <c r="AT2783" s="66"/>
      <c r="AU2783" s="66"/>
      <c r="AV2783" s="66"/>
      <c r="AW2783" s="66"/>
      <c r="AX2783" s="66"/>
      <c r="AY2783" s="66"/>
      <c r="AZ2783" s="67"/>
    </row>
    <row r="2784" spans="1:52" s="64" customFormat="1" x14ac:dyDescent="0.2">
      <c r="A2784" s="1">
        <v>2777</v>
      </c>
      <c r="B2784" s="67" t="s">
        <v>8955</v>
      </c>
      <c r="C2784" s="64" t="s">
        <v>9007</v>
      </c>
      <c r="D2784" s="64" t="s">
        <v>9008</v>
      </c>
      <c r="E2784" s="64" t="s">
        <v>9009</v>
      </c>
      <c r="G2784" s="64" t="s">
        <v>169</v>
      </c>
      <c r="H2784" s="65">
        <v>87500000</v>
      </c>
      <c r="I2784" s="64">
        <v>1</v>
      </c>
      <c r="J2784" s="65">
        <v>87500000</v>
      </c>
      <c r="K2784" s="65">
        <v>1</v>
      </c>
      <c r="L2784" s="65">
        <v>87500000</v>
      </c>
      <c r="M2784" s="65">
        <v>1</v>
      </c>
      <c r="N2784" s="65">
        <v>87500000</v>
      </c>
      <c r="O2784" s="65">
        <v>1</v>
      </c>
      <c r="P2784" s="65">
        <v>0</v>
      </c>
      <c r="Q2784" s="64">
        <v>0</v>
      </c>
      <c r="R2784" s="65">
        <f t="shared" si="63"/>
        <v>350000000</v>
      </c>
      <c r="S2784" s="63">
        <v>4</v>
      </c>
      <c r="T2784" s="64" t="s">
        <v>8740</v>
      </c>
      <c r="U2784" s="65" t="s">
        <v>221</v>
      </c>
      <c r="V2784" s="65" t="s">
        <v>9010</v>
      </c>
      <c r="W2784" s="66"/>
      <c r="X2784" s="66"/>
      <c r="Y2784" s="66"/>
      <c r="Z2784" s="66"/>
      <c r="AA2784" s="66"/>
      <c r="AB2784" s="66"/>
      <c r="AC2784" s="66"/>
      <c r="AD2784" s="66"/>
      <c r="AE2784" s="66"/>
      <c r="AF2784" s="66"/>
      <c r="AG2784" s="66"/>
      <c r="AH2784" s="66"/>
      <c r="AI2784" s="66"/>
      <c r="AJ2784" s="66"/>
      <c r="AK2784" s="66"/>
      <c r="AL2784" s="66"/>
      <c r="AM2784" s="66"/>
      <c r="AN2784" s="66"/>
      <c r="AO2784" s="66"/>
      <c r="AP2784" s="66"/>
      <c r="AQ2784" s="66"/>
      <c r="AR2784" s="66"/>
      <c r="AS2784" s="66"/>
      <c r="AT2784" s="66"/>
      <c r="AU2784" s="66"/>
      <c r="AV2784" s="66"/>
      <c r="AW2784" s="66"/>
      <c r="AX2784" s="66"/>
      <c r="AY2784" s="66"/>
      <c r="AZ2784" s="67"/>
    </row>
    <row r="2785" spans="1:52" s="64" customFormat="1" x14ac:dyDescent="0.2">
      <c r="A2785" s="1">
        <v>2778</v>
      </c>
      <c r="B2785" s="67" t="s">
        <v>275</v>
      </c>
      <c r="C2785" s="64" t="s">
        <v>9011</v>
      </c>
      <c r="D2785" s="64" t="s">
        <v>9012</v>
      </c>
      <c r="E2785" s="64" t="s">
        <v>9013</v>
      </c>
      <c r="G2785" s="64" t="s">
        <v>169</v>
      </c>
      <c r="H2785" s="65">
        <v>55220000</v>
      </c>
      <c r="I2785" s="64">
        <v>1</v>
      </c>
      <c r="J2785" s="65">
        <v>55220000</v>
      </c>
      <c r="K2785" s="64">
        <v>1</v>
      </c>
      <c r="L2785" s="65">
        <v>55220000</v>
      </c>
      <c r="M2785" s="64">
        <v>1</v>
      </c>
      <c r="N2785" s="65">
        <v>55220000</v>
      </c>
      <c r="O2785" s="64">
        <v>1</v>
      </c>
      <c r="P2785" s="65">
        <v>55220000</v>
      </c>
      <c r="Q2785" s="64">
        <v>1</v>
      </c>
      <c r="R2785" s="65">
        <f t="shared" si="63"/>
        <v>276100000</v>
      </c>
      <c r="S2785" s="63">
        <f>I2785+K2785+M2785+O2785+Q2785</f>
        <v>5</v>
      </c>
      <c r="T2785" s="64" t="s">
        <v>8740</v>
      </c>
      <c r="U2785" s="65" t="s">
        <v>221</v>
      </c>
      <c r="V2785" s="71" t="s">
        <v>9014</v>
      </c>
      <c r="W2785" s="66"/>
      <c r="X2785" s="66"/>
      <c r="Y2785" s="66"/>
      <c r="Z2785" s="66"/>
      <c r="AA2785" s="66"/>
      <c r="AB2785" s="66"/>
      <c r="AC2785" s="66"/>
      <c r="AD2785" s="66"/>
      <c r="AE2785" s="66"/>
      <c r="AF2785" s="66"/>
      <c r="AG2785" s="66"/>
      <c r="AH2785" s="66"/>
      <c r="AI2785" s="66"/>
      <c r="AJ2785" s="66"/>
      <c r="AK2785" s="66"/>
      <c r="AL2785" s="66"/>
      <c r="AM2785" s="66"/>
      <c r="AN2785" s="66"/>
      <c r="AO2785" s="66"/>
      <c r="AP2785" s="66"/>
      <c r="AQ2785" s="66"/>
      <c r="AR2785" s="66"/>
      <c r="AS2785" s="66"/>
      <c r="AT2785" s="66"/>
      <c r="AU2785" s="66"/>
      <c r="AV2785" s="66"/>
      <c r="AW2785" s="66"/>
      <c r="AX2785" s="66"/>
      <c r="AY2785" s="66"/>
      <c r="AZ2785" s="67"/>
    </row>
    <row r="2786" spans="1:52" s="64" customFormat="1" x14ac:dyDescent="0.2">
      <c r="A2786" s="1">
        <v>2779</v>
      </c>
      <c r="B2786" s="67" t="s">
        <v>5537</v>
      </c>
      <c r="C2786" s="64" t="s">
        <v>5538</v>
      </c>
      <c r="D2786" s="64" t="s">
        <v>9015</v>
      </c>
      <c r="E2786" s="64" t="s">
        <v>9016</v>
      </c>
      <c r="G2786" s="64" t="s">
        <v>169</v>
      </c>
      <c r="H2786" s="65">
        <v>55345500</v>
      </c>
      <c r="I2786" s="64">
        <v>1</v>
      </c>
      <c r="J2786" s="65">
        <v>55345500</v>
      </c>
      <c r="K2786" s="64">
        <v>1</v>
      </c>
      <c r="L2786" s="65">
        <v>55345500</v>
      </c>
      <c r="M2786" s="64">
        <v>1</v>
      </c>
      <c r="N2786" s="65">
        <v>55345500</v>
      </c>
      <c r="O2786" s="64">
        <v>1</v>
      </c>
      <c r="P2786" s="65">
        <v>55345500</v>
      </c>
      <c r="Q2786" s="64">
        <v>1</v>
      </c>
      <c r="R2786" s="65">
        <f t="shared" si="63"/>
        <v>276727500</v>
      </c>
      <c r="S2786" s="63">
        <f>I2786+K2786+M2786+O2786+Q2786</f>
        <v>5</v>
      </c>
      <c r="T2786" s="64" t="s">
        <v>8740</v>
      </c>
      <c r="U2786" s="65" t="s">
        <v>221</v>
      </c>
      <c r="V2786" s="64" t="s">
        <v>9017</v>
      </c>
      <c r="W2786" s="66"/>
      <c r="X2786" s="66"/>
      <c r="Y2786" s="66"/>
      <c r="Z2786" s="66"/>
      <c r="AA2786" s="66"/>
      <c r="AB2786" s="66"/>
      <c r="AC2786" s="66"/>
      <c r="AD2786" s="66"/>
      <c r="AE2786" s="66"/>
      <c r="AF2786" s="66"/>
      <c r="AG2786" s="66"/>
      <c r="AH2786" s="66"/>
      <c r="AI2786" s="66"/>
      <c r="AJ2786" s="66"/>
      <c r="AK2786" s="66"/>
      <c r="AL2786" s="66"/>
      <c r="AM2786" s="66"/>
      <c r="AN2786" s="66"/>
      <c r="AO2786" s="66"/>
      <c r="AP2786" s="66"/>
      <c r="AQ2786" s="66"/>
      <c r="AR2786" s="66"/>
      <c r="AS2786" s="66"/>
      <c r="AT2786" s="66"/>
      <c r="AU2786" s="66"/>
      <c r="AV2786" s="66"/>
      <c r="AW2786" s="66"/>
      <c r="AX2786" s="66"/>
      <c r="AY2786" s="66"/>
      <c r="AZ2786" s="67"/>
    </row>
    <row r="2787" spans="1:52" s="64" customFormat="1" x14ac:dyDescent="0.2">
      <c r="A2787" s="1">
        <v>2780</v>
      </c>
      <c r="B2787" s="67" t="s">
        <v>3494</v>
      </c>
      <c r="C2787" s="64" t="s">
        <v>3495</v>
      </c>
      <c r="D2787" s="64" t="s">
        <v>5921</v>
      </c>
      <c r="E2787" s="64" t="s">
        <v>9018</v>
      </c>
      <c r="G2787" s="64" t="s">
        <v>236</v>
      </c>
      <c r="H2787" s="65">
        <v>72252000</v>
      </c>
      <c r="I2787" s="64">
        <v>12</v>
      </c>
      <c r="J2787" s="65">
        <v>36126000</v>
      </c>
      <c r="K2787" s="65">
        <v>6</v>
      </c>
      <c r="L2787" s="65">
        <v>0</v>
      </c>
      <c r="M2787" s="65">
        <v>0</v>
      </c>
      <c r="N2787" s="65">
        <v>0</v>
      </c>
      <c r="O2787" s="65">
        <v>0</v>
      </c>
      <c r="P2787" s="65">
        <v>0</v>
      </c>
      <c r="Q2787" s="64">
        <v>0</v>
      </c>
      <c r="R2787" s="65">
        <f t="shared" si="63"/>
        <v>108378000</v>
      </c>
      <c r="S2787" s="70">
        <v>18</v>
      </c>
      <c r="T2787" s="64" t="s">
        <v>8740</v>
      </c>
      <c r="U2787" s="65" t="s">
        <v>9019</v>
      </c>
      <c r="V2787" s="65" t="s">
        <v>9020</v>
      </c>
      <c r="W2787" s="66"/>
      <c r="X2787" s="66"/>
      <c r="Y2787" s="66"/>
      <c r="Z2787" s="66"/>
      <c r="AA2787" s="66"/>
      <c r="AB2787" s="66"/>
      <c r="AC2787" s="66"/>
      <c r="AD2787" s="66"/>
      <c r="AE2787" s="66"/>
      <c r="AF2787" s="66"/>
      <c r="AG2787" s="66"/>
      <c r="AH2787" s="66"/>
      <c r="AI2787" s="66"/>
      <c r="AJ2787" s="66"/>
      <c r="AK2787" s="66"/>
      <c r="AL2787" s="66"/>
      <c r="AM2787" s="66"/>
      <c r="AN2787" s="66"/>
      <c r="AO2787" s="66"/>
      <c r="AP2787" s="66"/>
      <c r="AQ2787" s="66"/>
      <c r="AR2787" s="66"/>
      <c r="AS2787" s="66"/>
      <c r="AT2787" s="66"/>
      <c r="AU2787" s="66"/>
      <c r="AV2787" s="66"/>
      <c r="AW2787" s="66"/>
      <c r="AX2787" s="66"/>
      <c r="AY2787" s="66"/>
      <c r="AZ2787" s="67"/>
    </row>
    <row r="2788" spans="1:52" s="64" customFormat="1" x14ac:dyDescent="0.2">
      <c r="A2788" s="1">
        <v>2781</v>
      </c>
      <c r="B2788" s="67" t="s">
        <v>8990</v>
      </c>
      <c r="C2788" s="64" t="s">
        <v>8991</v>
      </c>
      <c r="D2788" s="64" t="s">
        <v>8992</v>
      </c>
      <c r="E2788" s="64" t="s">
        <v>9021</v>
      </c>
      <c r="G2788" s="64" t="s">
        <v>169</v>
      </c>
      <c r="H2788" s="65">
        <v>114826245.55</v>
      </c>
      <c r="I2788" s="64">
        <v>1</v>
      </c>
      <c r="J2788" s="65">
        <v>0</v>
      </c>
      <c r="K2788" s="65">
        <v>0</v>
      </c>
      <c r="L2788" s="65">
        <v>0</v>
      </c>
      <c r="M2788" s="65">
        <v>0</v>
      </c>
      <c r="N2788" s="65">
        <v>0</v>
      </c>
      <c r="O2788" s="65">
        <v>0</v>
      </c>
      <c r="P2788" s="65">
        <v>0</v>
      </c>
      <c r="Q2788" s="64">
        <v>0</v>
      </c>
      <c r="R2788" s="65">
        <f t="shared" si="63"/>
        <v>114826245.55</v>
      </c>
      <c r="S2788" s="63">
        <v>1</v>
      </c>
      <c r="T2788" s="64" t="s">
        <v>8740</v>
      </c>
      <c r="U2788" s="65" t="s">
        <v>221</v>
      </c>
      <c r="V2788" s="65" t="s">
        <v>9022</v>
      </c>
      <c r="W2788" s="66"/>
      <c r="X2788" s="66"/>
      <c r="Y2788" s="66"/>
      <c r="Z2788" s="66"/>
      <c r="AA2788" s="66"/>
      <c r="AB2788" s="66"/>
      <c r="AC2788" s="66"/>
      <c r="AD2788" s="66"/>
      <c r="AE2788" s="66"/>
      <c r="AF2788" s="66"/>
      <c r="AG2788" s="66"/>
      <c r="AH2788" s="66"/>
      <c r="AI2788" s="66"/>
      <c r="AJ2788" s="66"/>
      <c r="AK2788" s="66"/>
      <c r="AL2788" s="66"/>
      <c r="AM2788" s="66"/>
      <c r="AN2788" s="66"/>
      <c r="AO2788" s="66"/>
      <c r="AP2788" s="66"/>
      <c r="AQ2788" s="66"/>
      <c r="AR2788" s="66"/>
      <c r="AS2788" s="66"/>
      <c r="AT2788" s="66"/>
      <c r="AU2788" s="66"/>
      <c r="AV2788" s="66"/>
      <c r="AW2788" s="66"/>
      <c r="AX2788" s="66"/>
      <c r="AY2788" s="66"/>
      <c r="AZ2788" s="67"/>
    </row>
    <row r="2789" spans="1:52" s="64" customFormat="1" x14ac:dyDescent="0.2">
      <c r="A2789" s="1">
        <v>2782</v>
      </c>
      <c r="B2789" s="67" t="s">
        <v>8955</v>
      </c>
      <c r="C2789" s="64" t="s">
        <v>9023</v>
      </c>
      <c r="D2789" s="64" t="s">
        <v>9024</v>
      </c>
      <c r="E2789" s="64" t="s">
        <v>9025</v>
      </c>
      <c r="G2789" s="64" t="s">
        <v>169</v>
      </c>
      <c r="H2789" s="65">
        <v>201880000</v>
      </c>
      <c r="I2789" s="64">
        <v>1</v>
      </c>
      <c r="J2789" s="65"/>
      <c r="K2789" s="65"/>
      <c r="L2789" s="65"/>
      <c r="M2789" s="65"/>
      <c r="N2789" s="65"/>
      <c r="O2789" s="65"/>
      <c r="P2789" s="65"/>
      <c r="R2789" s="65">
        <f t="shared" si="63"/>
        <v>201880000</v>
      </c>
      <c r="S2789" s="63">
        <v>1</v>
      </c>
      <c r="T2789" s="64" t="s">
        <v>8740</v>
      </c>
      <c r="U2789" s="65" t="s">
        <v>221</v>
      </c>
      <c r="V2789" s="65" t="s">
        <v>9026</v>
      </c>
      <c r="W2789" s="66"/>
      <c r="X2789" s="66"/>
      <c r="Y2789" s="66"/>
      <c r="Z2789" s="66"/>
      <c r="AA2789" s="66"/>
      <c r="AB2789" s="66"/>
      <c r="AC2789" s="66"/>
      <c r="AD2789" s="66"/>
      <c r="AE2789" s="66"/>
      <c r="AF2789" s="66"/>
      <c r="AG2789" s="66"/>
      <c r="AH2789" s="66"/>
      <c r="AI2789" s="66"/>
      <c r="AJ2789" s="66"/>
      <c r="AK2789" s="66"/>
      <c r="AL2789" s="66"/>
      <c r="AM2789" s="66"/>
      <c r="AN2789" s="66"/>
      <c r="AO2789" s="66"/>
      <c r="AP2789" s="66"/>
      <c r="AQ2789" s="66"/>
      <c r="AR2789" s="66"/>
      <c r="AS2789" s="66"/>
      <c r="AT2789" s="66"/>
      <c r="AU2789" s="66"/>
      <c r="AV2789" s="66"/>
      <c r="AW2789" s="66"/>
      <c r="AX2789" s="66"/>
      <c r="AY2789" s="66"/>
      <c r="AZ2789" s="67"/>
    </row>
    <row r="2790" spans="1:52" s="64" customFormat="1" x14ac:dyDescent="0.2">
      <c r="A2790" s="1">
        <v>2783</v>
      </c>
      <c r="B2790" s="253" t="s">
        <v>8467</v>
      </c>
      <c r="C2790" s="69" t="s">
        <v>9027</v>
      </c>
      <c r="D2790" s="69" t="s">
        <v>9028</v>
      </c>
      <c r="E2790" s="69" t="s">
        <v>9029</v>
      </c>
      <c r="G2790" s="70" t="s">
        <v>169</v>
      </c>
      <c r="H2790" s="65">
        <v>2182834.5</v>
      </c>
      <c r="I2790" s="64">
        <v>110</v>
      </c>
      <c r="J2790" s="65">
        <v>0</v>
      </c>
      <c r="K2790" s="64">
        <v>0</v>
      </c>
      <c r="L2790" s="65">
        <v>0</v>
      </c>
      <c r="M2790" s="64">
        <v>0</v>
      </c>
      <c r="N2790" s="65">
        <v>0</v>
      </c>
      <c r="O2790" s="64">
        <v>0</v>
      </c>
      <c r="P2790" s="65">
        <v>0</v>
      </c>
      <c r="Q2790" s="64">
        <v>0</v>
      </c>
      <c r="R2790" s="65">
        <f t="shared" si="63"/>
        <v>2182834.5</v>
      </c>
      <c r="S2790" s="64">
        <f>I2790+M2790+O2790</f>
        <v>110</v>
      </c>
      <c r="T2790" s="64" t="s">
        <v>8740</v>
      </c>
      <c r="W2790" s="66"/>
      <c r="X2790" s="66"/>
      <c r="Y2790" s="66"/>
      <c r="Z2790" s="66"/>
      <c r="AA2790" s="66"/>
      <c r="AB2790" s="66"/>
      <c r="AC2790" s="66"/>
      <c r="AD2790" s="66"/>
      <c r="AE2790" s="66"/>
      <c r="AF2790" s="66"/>
      <c r="AG2790" s="66"/>
      <c r="AH2790" s="66"/>
      <c r="AI2790" s="66"/>
      <c r="AJ2790" s="66"/>
      <c r="AK2790" s="66"/>
      <c r="AL2790" s="66"/>
      <c r="AM2790" s="66"/>
      <c r="AN2790" s="66"/>
      <c r="AO2790" s="66"/>
      <c r="AP2790" s="66"/>
      <c r="AQ2790" s="66"/>
      <c r="AR2790" s="66"/>
      <c r="AS2790" s="66"/>
      <c r="AT2790" s="66"/>
      <c r="AU2790" s="66"/>
      <c r="AV2790" s="66"/>
      <c r="AW2790" s="66"/>
      <c r="AX2790" s="66"/>
      <c r="AY2790" s="66"/>
      <c r="AZ2790" s="67"/>
    </row>
    <row r="2791" spans="1:52" s="64" customFormat="1" x14ac:dyDescent="0.2">
      <c r="A2791" s="1">
        <v>2784</v>
      </c>
      <c r="B2791" s="253" t="s">
        <v>7090</v>
      </c>
      <c r="C2791" s="69" t="s">
        <v>7091</v>
      </c>
      <c r="D2791" s="69" t="s">
        <v>7092</v>
      </c>
      <c r="E2791" s="69" t="s">
        <v>9030</v>
      </c>
      <c r="G2791" s="70" t="s">
        <v>169</v>
      </c>
      <c r="H2791" s="65">
        <v>1105146</v>
      </c>
      <c r="I2791" s="64">
        <v>10</v>
      </c>
      <c r="J2791" s="65"/>
      <c r="L2791" s="65"/>
      <c r="N2791" s="65"/>
      <c r="P2791" s="65"/>
      <c r="R2791" s="65">
        <f t="shared" si="63"/>
        <v>1105146</v>
      </c>
      <c r="S2791" s="63">
        <f>I2791+K2791+M2791+O2791+Q2791</f>
        <v>10</v>
      </c>
      <c r="T2791" s="64" t="s">
        <v>8740</v>
      </c>
      <c r="W2791" s="66"/>
      <c r="X2791" s="66"/>
      <c r="Y2791" s="66"/>
      <c r="Z2791" s="66"/>
      <c r="AA2791" s="66"/>
      <c r="AB2791" s="66"/>
      <c r="AC2791" s="66"/>
      <c r="AD2791" s="66"/>
      <c r="AE2791" s="66"/>
      <c r="AF2791" s="66"/>
      <c r="AG2791" s="66"/>
      <c r="AH2791" s="66"/>
      <c r="AI2791" s="66"/>
      <c r="AJ2791" s="66"/>
      <c r="AK2791" s="66"/>
      <c r="AL2791" s="66"/>
      <c r="AM2791" s="66"/>
      <c r="AN2791" s="66"/>
      <c r="AO2791" s="66"/>
      <c r="AP2791" s="66"/>
      <c r="AQ2791" s="66"/>
      <c r="AR2791" s="66"/>
      <c r="AS2791" s="66"/>
      <c r="AT2791" s="66"/>
      <c r="AU2791" s="66"/>
      <c r="AV2791" s="66"/>
      <c r="AW2791" s="66"/>
      <c r="AX2791" s="66"/>
      <c r="AY2791" s="66"/>
      <c r="AZ2791" s="67"/>
    </row>
    <row r="2792" spans="1:52" s="64" customFormat="1" x14ac:dyDescent="0.2">
      <c r="A2792" s="1">
        <v>2785</v>
      </c>
      <c r="B2792" s="253" t="s">
        <v>754</v>
      </c>
      <c r="C2792" s="69" t="s">
        <v>7097</v>
      </c>
      <c r="D2792" s="69" t="s">
        <v>7098</v>
      </c>
      <c r="E2792" s="69" t="s">
        <v>9031</v>
      </c>
      <c r="G2792" s="70" t="s">
        <v>169</v>
      </c>
      <c r="H2792" s="65">
        <v>5142585.9000000004</v>
      </c>
      <c r="I2792" s="63">
        <v>15</v>
      </c>
      <c r="J2792" s="65">
        <v>5142585.9000000004</v>
      </c>
      <c r="K2792" s="63">
        <v>15</v>
      </c>
      <c r="L2792" s="65">
        <v>5142585.9000000004</v>
      </c>
      <c r="M2792" s="63">
        <v>15</v>
      </c>
      <c r="N2792" s="65">
        <v>5142585.9000000004</v>
      </c>
      <c r="O2792" s="63">
        <v>15</v>
      </c>
      <c r="P2792" s="65">
        <v>5142585.9000000004</v>
      </c>
      <c r="Q2792" s="63">
        <v>15</v>
      </c>
      <c r="R2792" s="65">
        <f t="shared" si="63"/>
        <v>25712929.5</v>
      </c>
      <c r="S2792" s="64">
        <v>75</v>
      </c>
      <c r="T2792" s="64" t="s">
        <v>8740</v>
      </c>
      <c r="W2792" s="66"/>
      <c r="X2792" s="66"/>
      <c r="Y2792" s="66"/>
      <c r="Z2792" s="66"/>
      <c r="AA2792" s="66"/>
      <c r="AB2792" s="66"/>
      <c r="AC2792" s="66"/>
      <c r="AD2792" s="66"/>
      <c r="AE2792" s="66"/>
      <c r="AF2792" s="66"/>
      <c r="AG2792" s="66"/>
      <c r="AH2792" s="66"/>
      <c r="AI2792" s="66"/>
      <c r="AJ2792" s="66"/>
      <c r="AK2792" s="66"/>
      <c r="AL2792" s="66"/>
      <c r="AM2792" s="66"/>
      <c r="AN2792" s="66"/>
      <c r="AO2792" s="66"/>
      <c r="AP2792" s="66"/>
      <c r="AQ2792" s="66"/>
      <c r="AR2792" s="66"/>
      <c r="AS2792" s="66"/>
      <c r="AT2792" s="66"/>
      <c r="AU2792" s="66"/>
      <c r="AV2792" s="66"/>
      <c r="AW2792" s="66"/>
      <c r="AX2792" s="66"/>
      <c r="AY2792" s="66"/>
      <c r="AZ2792" s="67"/>
    </row>
    <row r="2793" spans="1:52" s="64" customFormat="1" x14ac:dyDescent="0.2">
      <c r="A2793" s="1">
        <v>2786</v>
      </c>
      <c r="B2793" s="253" t="s">
        <v>80</v>
      </c>
      <c r="C2793" s="69" t="s">
        <v>9032</v>
      </c>
      <c r="D2793" s="69" t="s">
        <v>9033</v>
      </c>
      <c r="E2793" s="69" t="s">
        <v>9034</v>
      </c>
      <c r="G2793" s="70" t="s">
        <v>169</v>
      </c>
      <c r="H2793" s="65">
        <v>624960</v>
      </c>
      <c r="I2793" s="64">
        <v>1</v>
      </c>
      <c r="J2793" s="65">
        <v>0</v>
      </c>
      <c r="K2793" s="65">
        <v>0</v>
      </c>
      <c r="L2793" s="65">
        <v>0</v>
      </c>
      <c r="M2793" s="65">
        <v>0</v>
      </c>
      <c r="N2793" s="65">
        <v>0</v>
      </c>
      <c r="O2793" s="65">
        <v>0</v>
      </c>
      <c r="P2793" s="65">
        <v>0</v>
      </c>
      <c r="Q2793" s="65">
        <v>0</v>
      </c>
      <c r="R2793" s="65">
        <f>H2793+J2793+L2793+N2793+P2793</f>
        <v>624960</v>
      </c>
      <c r="S2793" s="65">
        <f>I2793+K2793+M2793+O2793+Q2793</f>
        <v>1</v>
      </c>
      <c r="T2793" s="64" t="s">
        <v>8740</v>
      </c>
      <c r="W2793" s="66"/>
      <c r="X2793" s="66"/>
      <c r="Y2793" s="66"/>
      <c r="Z2793" s="66"/>
      <c r="AA2793" s="66"/>
      <c r="AB2793" s="66"/>
      <c r="AC2793" s="66"/>
      <c r="AD2793" s="66"/>
      <c r="AE2793" s="66"/>
      <c r="AF2793" s="66"/>
      <c r="AG2793" s="66"/>
      <c r="AH2793" s="66"/>
      <c r="AI2793" s="66"/>
      <c r="AJ2793" s="66"/>
      <c r="AK2793" s="66"/>
      <c r="AL2793" s="66"/>
      <c r="AM2793" s="66"/>
      <c r="AN2793" s="66"/>
      <c r="AO2793" s="66"/>
      <c r="AP2793" s="66"/>
      <c r="AQ2793" s="66"/>
      <c r="AR2793" s="66"/>
      <c r="AS2793" s="66"/>
      <c r="AT2793" s="66"/>
      <c r="AU2793" s="66"/>
      <c r="AV2793" s="66"/>
      <c r="AW2793" s="66"/>
      <c r="AX2793" s="66"/>
      <c r="AY2793" s="66"/>
      <c r="AZ2793" s="67"/>
    </row>
    <row r="2794" spans="1:52" s="64" customFormat="1" x14ac:dyDescent="0.2">
      <c r="A2794" s="1">
        <v>2787</v>
      </c>
      <c r="B2794" s="253" t="s">
        <v>44</v>
      </c>
      <c r="C2794" s="69" t="s">
        <v>3006</v>
      </c>
      <c r="D2794" s="69" t="s">
        <v>3007</v>
      </c>
      <c r="E2794" s="69" t="s">
        <v>9035</v>
      </c>
      <c r="G2794" s="69" t="s">
        <v>29</v>
      </c>
      <c r="H2794" s="65">
        <v>3307500</v>
      </c>
      <c r="I2794" s="64">
        <v>1</v>
      </c>
      <c r="J2794" s="65">
        <v>3307500</v>
      </c>
      <c r="K2794" s="64">
        <v>1</v>
      </c>
      <c r="L2794" s="65">
        <v>3307500</v>
      </c>
      <c r="M2794" s="64">
        <v>1</v>
      </c>
      <c r="N2794" s="65">
        <v>3307500</v>
      </c>
      <c r="O2794" s="64">
        <v>1</v>
      </c>
      <c r="P2794" s="65">
        <v>3307500</v>
      </c>
      <c r="R2794" s="65">
        <f t="shared" ref="R2794:R2823" si="64">H2794+J2794+L2794+N2794+P2794</f>
        <v>16537500</v>
      </c>
      <c r="S2794" s="63">
        <f>I2794+K2794+M2794+O2794+Q2794</f>
        <v>4</v>
      </c>
      <c r="T2794" s="64" t="s">
        <v>8740</v>
      </c>
      <c r="U2794" s="64" t="s">
        <v>9036</v>
      </c>
      <c r="V2794" s="64" t="s">
        <v>9037</v>
      </c>
      <c r="W2794" s="66"/>
      <c r="X2794" s="66"/>
      <c r="Y2794" s="66"/>
      <c r="Z2794" s="66"/>
      <c r="AA2794" s="66"/>
      <c r="AB2794" s="66"/>
      <c r="AC2794" s="66"/>
      <c r="AD2794" s="66"/>
      <c r="AE2794" s="66"/>
      <c r="AF2794" s="66"/>
      <c r="AG2794" s="66"/>
      <c r="AH2794" s="66"/>
      <c r="AI2794" s="66"/>
      <c r="AJ2794" s="66"/>
      <c r="AK2794" s="66"/>
      <c r="AL2794" s="66"/>
      <c r="AM2794" s="66"/>
      <c r="AN2794" s="66"/>
      <c r="AO2794" s="66"/>
      <c r="AP2794" s="66"/>
      <c r="AQ2794" s="66"/>
      <c r="AR2794" s="66"/>
      <c r="AS2794" s="66"/>
      <c r="AT2794" s="66"/>
      <c r="AU2794" s="66"/>
      <c r="AV2794" s="66"/>
      <c r="AW2794" s="66"/>
      <c r="AX2794" s="66"/>
      <c r="AY2794" s="66"/>
      <c r="AZ2794" s="67"/>
    </row>
    <row r="2795" spans="1:52" s="64" customFormat="1" x14ac:dyDescent="0.2">
      <c r="A2795" s="1">
        <v>2788</v>
      </c>
      <c r="B2795" s="67" t="s">
        <v>191</v>
      </c>
      <c r="C2795" s="64" t="s">
        <v>9038</v>
      </c>
      <c r="D2795" s="64" t="s">
        <v>9039</v>
      </c>
      <c r="E2795" s="64" t="s">
        <v>9040</v>
      </c>
      <c r="G2795" s="64" t="s">
        <v>169</v>
      </c>
      <c r="H2795" s="65">
        <v>9240000</v>
      </c>
      <c r="I2795" s="64">
        <v>11</v>
      </c>
      <c r="J2795" s="65">
        <v>4200000</v>
      </c>
      <c r="K2795" s="64">
        <v>5</v>
      </c>
      <c r="L2795" s="65">
        <v>4200000</v>
      </c>
      <c r="M2795" s="64">
        <v>5</v>
      </c>
      <c r="N2795" s="65">
        <v>4200000</v>
      </c>
      <c r="O2795" s="64">
        <v>5</v>
      </c>
      <c r="P2795" s="65">
        <v>4200000</v>
      </c>
      <c r="Q2795" s="64">
        <v>5</v>
      </c>
      <c r="R2795" s="65">
        <f t="shared" si="64"/>
        <v>26040000</v>
      </c>
      <c r="S2795" s="63">
        <f>I2795+K2795+M2795+O2795+Q2795</f>
        <v>31</v>
      </c>
      <c r="T2795" s="64" t="s">
        <v>8740</v>
      </c>
      <c r="U2795" s="255"/>
      <c r="V2795" s="255"/>
      <c r="W2795" s="66"/>
      <c r="X2795" s="66"/>
      <c r="Y2795" s="66"/>
      <c r="Z2795" s="66"/>
      <c r="AA2795" s="66"/>
      <c r="AB2795" s="66"/>
      <c r="AC2795" s="66"/>
      <c r="AD2795" s="66"/>
      <c r="AE2795" s="66"/>
      <c r="AF2795" s="66"/>
      <c r="AG2795" s="66"/>
      <c r="AH2795" s="66"/>
      <c r="AI2795" s="66"/>
      <c r="AJ2795" s="66"/>
      <c r="AK2795" s="66"/>
      <c r="AL2795" s="66"/>
      <c r="AM2795" s="66"/>
      <c r="AN2795" s="66"/>
      <c r="AO2795" s="66"/>
      <c r="AP2795" s="66"/>
      <c r="AQ2795" s="66"/>
      <c r="AR2795" s="66"/>
      <c r="AS2795" s="66"/>
      <c r="AT2795" s="66"/>
      <c r="AU2795" s="66"/>
      <c r="AV2795" s="66"/>
      <c r="AW2795" s="66"/>
      <c r="AX2795" s="66"/>
      <c r="AY2795" s="66"/>
      <c r="AZ2795" s="67"/>
    </row>
    <row r="2796" spans="1:52" s="64" customFormat="1" x14ac:dyDescent="0.2">
      <c r="A2796" s="1">
        <v>2789</v>
      </c>
      <c r="B2796" s="253" t="s">
        <v>9041</v>
      </c>
      <c r="C2796" s="69" t="s">
        <v>9042</v>
      </c>
      <c r="D2796" s="69" t="s">
        <v>9043</v>
      </c>
      <c r="E2796" s="69" t="s">
        <v>9044</v>
      </c>
      <c r="G2796" s="70" t="s">
        <v>169</v>
      </c>
      <c r="H2796" s="65">
        <v>3658461.1</v>
      </c>
      <c r="I2796" s="64">
        <v>5</v>
      </c>
      <c r="J2796" s="65">
        <v>0</v>
      </c>
      <c r="K2796" s="64">
        <v>0</v>
      </c>
      <c r="L2796" s="65">
        <v>0</v>
      </c>
      <c r="M2796" s="64">
        <v>0</v>
      </c>
      <c r="N2796" s="65">
        <v>0</v>
      </c>
      <c r="O2796" s="64">
        <v>0</v>
      </c>
      <c r="P2796" s="65">
        <v>0</v>
      </c>
      <c r="Q2796" s="64">
        <v>0</v>
      </c>
      <c r="R2796" s="65">
        <f t="shared" si="64"/>
        <v>3658461.1</v>
      </c>
      <c r="S2796" s="64">
        <v>5</v>
      </c>
      <c r="T2796" s="64" t="s">
        <v>8740</v>
      </c>
      <c r="W2796" s="66"/>
      <c r="X2796" s="66"/>
      <c r="Y2796" s="66"/>
      <c r="Z2796" s="66"/>
      <c r="AA2796" s="66"/>
      <c r="AB2796" s="66"/>
      <c r="AC2796" s="66"/>
      <c r="AD2796" s="66"/>
      <c r="AE2796" s="66"/>
      <c r="AF2796" s="66"/>
      <c r="AG2796" s="66"/>
      <c r="AH2796" s="66"/>
      <c r="AI2796" s="66"/>
      <c r="AJ2796" s="66"/>
      <c r="AK2796" s="66"/>
      <c r="AL2796" s="66"/>
      <c r="AM2796" s="66"/>
      <c r="AN2796" s="66"/>
      <c r="AO2796" s="66"/>
      <c r="AP2796" s="66"/>
      <c r="AQ2796" s="66"/>
      <c r="AR2796" s="66"/>
      <c r="AS2796" s="66"/>
      <c r="AT2796" s="66"/>
      <c r="AU2796" s="66"/>
      <c r="AV2796" s="66"/>
      <c r="AW2796" s="66"/>
      <c r="AX2796" s="66"/>
      <c r="AY2796" s="66"/>
      <c r="AZ2796" s="67"/>
    </row>
    <row r="2797" spans="1:52" s="64" customFormat="1" x14ac:dyDescent="0.2">
      <c r="A2797" s="1">
        <v>2790</v>
      </c>
      <c r="B2797" s="253" t="s">
        <v>123</v>
      </c>
      <c r="C2797" s="69" t="s">
        <v>9045</v>
      </c>
      <c r="D2797" s="69" t="s">
        <v>9046</v>
      </c>
      <c r="E2797" s="69" t="s">
        <v>9047</v>
      </c>
      <c r="G2797" s="70" t="s">
        <v>169</v>
      </c>
      <c r="H2797" s="65">
        <v>13918128</v>
      </c>
      <c r="I2797" s="63">
        <v>320</v>
      </c>
      <c r="J2797" s="65">
        <v>19137426</v>
      </c>
      <c r="K2797" s="63">
        <v>440</v>
      </c>
      <c r="L2797" s="65">
        <v>19137426</v>
      </c>
      <c r="M2797" s="63">
        <v>440</v>
      </c>
      <c r="N2797" s="65">
        <v>20007309</v>
      </c>
      <c r="O2797" s="63">
        <v>460</v>
      </c>
      <c r="P2797" s="65">
        <v>20007309</v>
      </c>
      <c r="Q2797" s="63">
        <v>460</v>
      </c>
      <c r="R2797" s="65">
        <f t="shared" si="64"/>
        <v>92207598</v>
      </c>
      <c r="S2797" s="63">
        <f>I2797+K2797+M2797+O2797+Q2797</f>
        <v>2120</v>
      </c>
      <c r="T2797" s="64" t="s">
        <v>8740</v>
      </c>
      <c r="U2797" s="64" t="s">
        <v>9048</v>
      </c>
      <c r="V2797" s="64" t="s">
        <v>9048</v>
      </c>
      <c r="W2797" s="66"/>
      <c r="X2797" s="66"/>
      <c r="Y2797" s="66"/>
      <c r="Z2797" s="66"/>
      <c r="AA2797" s="66"/>
      <c r="AB2797" s="66"/>
      <c r="AC2797" s="66"/>
      <c r="AD2797" s="66"/>
      <c r="AE2797" s="66"/>
      <c r="AF2797" s="66"/>
      <c r="AG2797" s="66"/>
      <c r="AH2797" s="66"/>
      <c r="AI2797" s="66"/>
      <c r="AJ2797" s="66"/>
      <c r="AK2797" s="66"/>
      <c r="AL2797" s="66"/>
      <c r="AM2797" s="66"/>
      <c r="AN2797" s="66"/>
      <c r="AO2797" s="66"/>
      <c r="AP2797" s="66"/>
      <c r="AQ2797" s="66"/>
      <c r="AR2797" s="66"/>
      <c r="AS2797" s="66"/>
      <c r="AT2797" s="66"/>
      <c r="AU2797" s="66"/>
      <c r="AV2797" s="66"/>
      <c r="AW2797" s="66"/>
      <c r="AX2797" s="66"/>
      <c r="AY2797" s="66"/>
      <c r="AZ2797" s="67"/>
    </row>
    <row r="2798" spans="1:52" s="64" customFormat="1" x14ac:dyDescent="0.2">
      <c r="A2798" s="1">
        <v>2791</v>
      </c>
      <c r="B2798" s="253" t="s">
        <v>6911</v>
      </c>
      <c r="C2798" s="69" t="s">
        <v>9049</v>
      </c>
      <c r="D2798" s="69" t="s">
        <v>9050</v>
      </c>
      <c r="E2798" s="69" t="s">
        <v>9051</v>
      </c>
      <c r="G2798" s="70" t="s">
        <v>29</v>
      </c>
      <c r="H2798" s="65">
        <v>815220</v>
      </c>
      <c r="I2798" s="64">
        <v>60</v>
      </c>
      <c r="J2798" s="65">
        <v>815220</v>
      </c>
      <c r="K2798" s="64">
        <v>60</v>
      </c>
      <c r="L2798" s="65">
        <v>0</v>
      </c>
      <c r="M2798" s="64">
        <v>0</v>
      </c>
      <c r="N2798" s="65">
        <v>0</v>
      </c>
      <c r="O2798" s="64">
        <v>0</v>
      </c>
      <c r="P2798" s="65">
        <v>0</v>
      </c>
      <c r="Q2798" s="64">
        <v>0</v>
      </c>
      <c r="R2798" s="65">
        <f t="shared" si="64"/>
        <v>1630440</v>
      </c>
      <c r="S2798" s="64">
        <v>120</v>
      </c>
      <c r="T2798" s="64" t="s">
        <v>8740</v>
      </c>
      <c r="U2798" s="65" t="s">
        <v>221</v>
      </c>
      <c r="V2798" s="65" t="s">
        <v>6046</v>
      </c>
      <c r="W2798" s="66"/>
      <c r="X2798" s="66"/>
      <c r="Y2798" s="66"/>
      <c r="Z2798" s="66"/>
      <c r="AA2798" s="66"/>
      <c r="AB2798" s="66"/>
      <c r="AC2798" s="66"/>
      <c r="AD2798" s="66"/>
      <c r="AE2798" s="66"/>
      <c r="AF2798" s="66"/>
      <c r="AG2798" s="66"/>
      <c r="AH2798" s="66"/>
      <c r="AI2798" s="66"/>
      <c r="AJ2798" s="66"/>
      <c r="AK2798" s="66"/>
      <c r="AL2798" s="66"/>
      <c r="AM2798" s="66"/>
      <c r="AN2798" s="66"/>
      <c r="AO2798" s="66"/>
      <c r="AP2798" s="66"/>
      <c r="AQ2798" s="66"/>
      <c r="AR2798" s="66"/>
      <c r="AS2798" s="66"/>
      <c r="AT2798" s="66"/>
      <c r="AU2798" s="66"/>
      <c r="AV2798" s="66"/>
      <c r="AW2798" s="66"/>
      <c r="AX2798" s="66"/>
      <c r="AY2798" s="66"/>
      <c r="AZ2798" s="67"/>
    </row>
    <row r="2799" spans="1:52" s="64" customFormat="1" x14ac:dyDescent="0.2">
      <c r="A2799" s="1">
        <v>2792</v>
      </c>
      <c r="B2799" s="253" t="s">
        <v>6585</v>
      </c>
      <c r="C2799" s="69" t="s">
        <v>9052</v>
      </c>
      <c r="D2799" s="69" t="s">
        <v>9053</v>
      </c>
      <c r="E2799" s="69" t="s">
        <v>9054</v>
      </c>
      <c r="G2799" s="70" t="s">
        <v>169</v>
      </c>
      <c r="H2799" s="65">
        <v>7105955.5</v>
      </c>
      <c r="I2799" s="64">
        <v>7</v>
      </c>
      <c r="J2799" s="65">
        <v>0</v>
      </c>
      <c r="K2799" s="64">
        <v>0</v>
      </c>
      <c r="L2799" s="65"/>
      <c r="M2799" s="64">
        <v>0</v>
      </c>
      <c r="N2799" s="65"/>
      <c r="O2799" s="64">
        <v>0</v>
      </c>
      <c r="P2799" s="65">
        <v>0</v>
      </c>
      <c r="Q2799" s="64">
        <v>0</v>
      </c>
      <c r="R2799" s="65">
        <f t="shared" si="64"/>
        <v>7105955.5</v>
      </c>
      <c r="S2799" s="64">
        <v>7</v>
      </c>
      <c r="T2799" s="64" t="s">
        <v>8740</v>
      </c>
      <c r="U2799" s="65"/>
      <c r="V2799" s="65"/>
      <c r="W2799" s="66"/>
      <c r="X2799" s="66"/>
      <c r="Y2799" s="66"/>
      <c r="Z2799" s="66"/>
      <c r="AA2799" s="66"/>
      <c r="AB2799" s="66"/>
      <c r="AC2799" s="66"/>
      <c r="AD2799" s="66"/>
      <c r="AE2799" s="66"/>
      <c r="AF2799" s="66"/>
      <c r="AG2799" s="66"/>
      <c r="AH2799" s="66"/>
      <c r="AI2799" s="66"/>
      <c r="AJ2799" s="66"/>
      <c r="AK2799" s="66"/>
      <c r="AL2799" s="66"/>
      <c r="AM2799" s="66"/>
      <c r="AN2799" s="66"/>
      <c r="AO2799" s="66"/>
      <c r="AP2799" s="66"/>
      <c r="AQ2799" s="66"/>
      <c r="AR2799" s="66"/>
      <c r="AS2799" s="66"/>
      <c r="AT2799" s="66"/>
      <c r="AU2799" s="66"/>
      <c r="AV2799" s="66"/>
      <c r="AW2799" s="66"/>
      <c r="AX2799" s="66"/>
      <c r="AY2799" s="66"/>
      <c r="AZ2799" s="67"/>
    </row>
    <row r="2800" spans="1:52" s="64" customFormat="1" x14ac:dyDescent="0.2">
      <c r="A2800" s="1">
        <v>2793</v>
      </c>
      <c r="B2800" s="253" t="s">
        <v>388</v>
      </c>
      <c r="C2800" s="69" t="s">
        <v>9055</v>
      </c>
      <c r="D2800" s="69" t="s">
        <v>9056</v>
      </c>
      <c r="E2800" s="69" t="s">
        <v>9057</v>
      </c>
      <c r="G2800" s="70" t="s">
        <v>169</v>
      </c>
      <c r="H2800" s="65">
        <v>5880000</v>
      </c>
      <c r="I2800" s="64">
        <v>5</v>
      </c>
      <c r="J2800" s="65">
        <v>3528000</v>
      </c>
      <c r="K2800" s="64">
        <v>3</v>
      </c>
      <c r="L2800" s="65">
        <v>3528000</v>
      </c>
      <c r="M2800" s="64">
        <v>3</v>
      </c>
      <c r="N2800" s="65">
        <v>1176000</v>
      </c>
      <c r="O2800" s="64">
        <v>1</v>
      </c>
      <c r="P2800" s="65">
        <v>1176000</v>
      </c>
      <c r="Q2800" s="64">
        <v>1</v>
      </c>
      <c r="R2800" s="65">
        <f t="shared" si="64"/>
        <v>15288000</v>
      </c>
      <c r="S2800" s="63">
        <f>I2800+K2800+M2800+O2800+Q2800</f>
        <v>13</v>
      </c>
      <c r="T2800" s="64" t="s">
        <v>8740</v>
      </c>
      <c r="U2800" s="65" t="s">
        <v>221</v>
      </c>
      <c r="V2800" s="65" t="s">
        <v>9058</v>
      </c>
      <c r="W2800" s="66"/>
      <c r="X2800" s="66"/>
      <c r="Y2800" s="66"/>
      <c r="Z2800" s="66"/>
      <c r="AA2800" s="66"/>
      <c r="AB2800" s="66"/>
      <c r="AC2800" s="66"/>
      <c r="AD2800" s="66"/>
      <c r="AE2800" s="66"/>
      <c r="AF2800" s="66"/>
      <c r="AG2800" s="66"/>
      <c r="AH2800" s="66"/>
      <c r="AI2800" s="66"/>
      <c r="AJ2800" s="66"/>
      <c r="AK2800" s="66"/>
      <c r="AL2800" s="66"/>
      <c r="AM2800" s="66"/>
      <c r="AN2800" s="66"/>
      <c r="AO2800" s="66"/>
      <c r="AP2800" s="66"/>
      <c r="AQ2800" s="66"/>
      <c r="AR2800" s="66"/>
      <c r="AS2800" s="66"/>
      <c r="AT2800" s="66"/>
      <c r="AU2800" s="66"/>
      <c r="AV2800" s="66"/>
      <c r="AW2800" s="66"/>
      <c r="AX2800" s="66"/>
      <c r="AY2800" s="66"/>
      <c r="AZ2800" s="67"/>
    </row>
    <row r="2801" spans="1:52" s="64" customFormat="1" x14ac:dyDescent="0.2">
      <c r="A2801" s="1">
        <v>2794</v>
      </c>
      <c r="B2801" s="253" t="s">
        <v>2954</v>
      </c>
      <c r="C2801" s="69" t="s">
        <v>9059</v>
      </c>
      <c r="D2801" s="69" t="s">
        <v>9060</v>
      </c>
      <c r="E2801" s="69" t="s">
        <v>9061</v>
      </c>
      <c r="G2801" s="70" t="s">
        <v>169</v>
      </c>
      <c r="H2801" s="65">
        <v>1790636.7</v>
      </c>
      <c r="I2801" s="64">
        <v>5</v>
      </c>
      <c r="J2801" s="251">
        <v>1790636.7</v>
      </c>
      <c r="K2801" s="64">
        <v>5</v>
      </c>
      <c r="L2801" s="251">
        <v>1790636.7</v>
      </c>
      <c r="M2801" s="64">
        <v>5</v>
      </c>
      <c r="N2801" s="251">
        <v>1790636.7</v>
      </c>
      <c r="O2801" s="64">
        <v>5</v>
      </c>
      <c r="P2801" s="251">
        <v>1790636.7</v>
      </c>
      <c r="Q2801" s="64">
        <v>5</v>
      </c>
      <c r="R2801" s="65">
        <f t="shared" si="64"/>
        <v>8953183.5</v>
      </c>
      <c r="S2801" s="64">
        <v>25</v>
      </c>
      <c r="T2801" s="64" t="s">
        <v>8740</v>
      </c>
      <c r="U2801" s="72"/>
      <c r="V2801" s="72"/>
      <c r="W2801" s="66"/>
      <c r="X2801" s="66"/>
      <c r="Y2801" s="66"/>
      <c r="Z2801" s="66"/>
      <c r="AA2801" s="66"/>
      <c r="AB2801" s="66"/>
      <c r="AC2801" s="66"/>
      <c r="AD2801" s="66"/>
      <c r="AE2801" s="66"/>
      <c r="AF2801" s="66"/>
      <c r="AG2801" s="66"/>
      <c r="AH2801" s="66"/>
      <c r="AI2801" s="66"/>
      <c r="AJ2801" s="66"/>
      <c r="AK2801" s="66"/>
      <c r="AL2801" s="66"/>
      <c r="AM2801" s="66"/>
      <c r="AN2801" s="66"/>
      <c r="AO2801" s="66"/>
      <c r="AP2801" s="66"/>
      <c r="AQ2801" s="66"/>
      <c r="AR2801" s="66"/>
      <c r="AS2801" s="66"/>
      <c r="AT2801" s="66"/>
      <c r="AU2801" s="66"/>
      <c r="AV2801" s="66"/>
      <c r="AW2801" s="66"/>
      <c r="AX2801" s="66"/>
      <c r="AY2801" s="66"/>
      <c r="AZ2801" s="67"/>
    </row>
    <row r="2802" spans="1:52" s="64" customFormat="1" x14ac:dyDescent="0.2">
      <c r="A2802" s="1">
        <v>2795</v>
      </c>
      <c r="B2802" s="253" t="s">
        <v>9062</v>
      </c>
      <c r="C2802" s="69" t="s">
        <v>9063</v>
      </c>
      <c r="D2802" s="69" t="s">
        <v>6832</v>
      </c>
      <c r="E2802" s="69" t="s">
        <v>9064</v>
      </c>
      <c r="G2802" s="70" t="s">
        <v>169</v>
      </c>
      <c r="H2802" s="65">
        <v>18827052</v>
      </c>
      <c r="I2802" s="64">
        <v>10</v>
      </c>
      <c r="J2802" s="65">
        <v>0</v>
      </c>
      <c r="K2802" s="64">
        <v>0</v>
      </c>
      <c r="L2802" s="65">
        <v>0</v>
      </c>
      <c r="M2802" s="64">
        <v>0</v>
      </c>
      <c r="N2802" s="65">
        <v>0</v>
      </c>
      <c r="O2802" s="64">
        <v>0</v>
      </c>
      <c r="P2802" s="65">
        <v>0</v>
      </c>
      <c r="Q2802" s="64">
        <v>0</v>
      </c>
      <c r="R2802" s="65">
        <f t="shared" si="64"/>
        <v>18827052</v>
      </c>
      <c r="S2802" s="64">
        <v>10</v>
      </c>
      <c r="T2802" s="64" t="s">
        <v>8740</v>
      </c>
      <c r="U2802" s="65"/>
      <c r="V2802" s="65"/>
      <c r="W2802" s="66"/>
      <c r="X2802" s="66"/>
      <c r="Y2802" s="66"/>
      <c r="Z2802" s="66"/>
      <c r="AA2802" s="66"/>
      <c r="AB2802" s="66"/>
      <c r="AC2802" s="66"/>
      <c r="AD2802" s="66"/>
      <c r="AE2802" s="66"/>
      <c r="AF2802" s="66"/>
      <c r="AG2802" s="66"/>
      <c r="AH2802" s="66"/>
      <c r="AI2802" s="66"/>
      <c r="AJ2802" s="66"/>
      <c r="AK2802" s="66"/>
      <c r="AL2802" s="66"/>
      <c r="AM2802" s="66"/>
      <c r="AN2802" s="66"/>
      <c r="AO2802" s="66"/>
      <c r="AP2802" s="66"/>
      <c r="AQ2802" s="66"/>
      <c r="AR2802" s="66"/>
      <c r="AS2802" s="66"/>
      <c r="AT2802" s="66"/>
      <c r="AU2802" s="66"/>
      <c r="AV2802" s="66"/>
      <c r="AW2802" s="66"/>
      <c r="AX2802" s="66"/>
      <c r="AY2802" s="66"/>
      <c r="AZ2802" s="67"/>
    </row>
    <row r="2803" spans="1:52" s="64" customFormat="1" x14ac:dyDescent="0.2">
      <c r="A2803" s="1">
        <v>2796</v>
      </c>
      <c r="B2803" s="253" t="s">
        <v>9065</v>
      </c>
      <c r="C2803" s="69" t="s">
        <v>9066</v>
      </c>
      <c r="D2803" s="69" t="s">
        <v>9067</v>
      </c>
      <c r="E2803" s="69" t="s">
        <v>9068</v>
      </c>
      <c r="G2803" s="70" t="s">
        <v>169</v>
      </c>
      <c r="H2803" s="65">
        <v>3276631.59</v>
      </c>
      <c r="I2803" s="65">
        <v>3</v>
      </c>
      <c r="J2803" s="65">
        <v>3276631.59</v>
      </c>
      <c r="K2803" s="65">
        <v>3</v>
      </c>
      <c r="L2803" s="65"/>
      <c r="M2803" s="64">
        <v>0</v>
      </c>
      <c r="N2803" s="65">
        <v>0</v>
      </c>
      <c r="O2803" s="64">
        <v>0</v>
      </c>
      <c r="P2803" s="65"/>
      <c r="Q2803" s="64">
        <v>0</v>
      </c>
      <c r="R2803" s="65">
        <f t="shared" si="64"/>
        <v>6553263.1799999997</v>
      </c>
      <c r="S2803" s="64">
        <v>6</v>
      </c>
      <c r="T2803" s="64" t="s">
        <v>8740</v>
      </c>
      <c r="U2803" s="65" t="s">
        <v>221</v>
      </c>
      <c r="V2803" s="65" t="s">
        <v>6046</v>
      </c>
      <c r="W2803" s="66"/>
      <c r="X2803" s="66"/>
      <c r="Y2803" s="66"/>
      <c r="Z2803" s="66"/>
      <c r="AA2803" s="66"/>
      <c r="AB2803" s="66"/>
      <c r="AC2803" s="66"/>
      <c r="AD2803" s="66"/>
      <c r="AE2803" s="66"/>
      <c r="AF2803" s="66"/>
      <c r="AG2803" s="66"/>
      <c r="AH2803" s="66"/>
      <c r="AI2803" s="66"/>
      <c r="AJ2803" s="66"/>
      <c r="AK2803" s="66"/>
      <c r="AL2803" s="66"/>
      <c r="AM2803" s="66"/>
      <c r="AN2803" s="66"/>
      <c r="AO2803" s="66"/>
      <c r="AP2803" s="66"/>
      <c r="AQ2803" s="66"/>
      <c r="AR2803" s="66"/>
      <c r="AS2803" s="66"/>
      <c r="AT2803" s="66"/>
      <c r="AU2803" s="66"/>
      <c r="AV2803" s="66"/>
      <c r="AW2803" s="66"/>
      <c r="AX2803" s="66"/>
      <c r="AY2803" s="66"/>
      <c r="AZ2803" s="67"/>
    </row>
    <row r="2804" spans="1:52" s="64" customFormat="1" x14ac:dyDescent="0.2">
      <c r="A2804" s="1">
        <v>2797</v>
      </c>
      <c r="B2804" s="67" t="s">
        <v>7015</v>
      </c>
      <c r="C2804" s="64" t="s">
        <v>9069</v>
      </c>
      <c r="D2804" s="64" t="s">
        <v>4423</v>
      </c>
      <c r="E2804" s="64" t="s">
        <v>9070</v>
      </c>
      <c r="G2804" s="64" t="s">
        <v>169</v>
      </c>
      <c r="H2804" s="65">
        <v>1177354.5</v>
      </c>
      <c r="I2804" s="64">
        <v>1</v>
      </c>
      <c r="J2804" s="65">
        <v>1177354.5</v>
      </c>
      <c r="K2804" s="64">
        <v>1</v>
      </c>
      <c r="L2804" s="65">
        <v>0</v>
      </c>
      <c r="M2804" s="64">
        <v>0</v>
      </c>
      <c r="N2804" s="65">
        <v>0</v>
      </c>
      <c r="O2804" s="64">
        <v>0</v>
      </c>
      <c r="P2804" s="65">
        <v>0</v>
      </c>
      <c r="Q2804" s="64">
        <v>0</v>
      </c>
      <c r="R2804" s="65">
        <f t="shared" si="64"/>
        <v>2354709</v>
      </c>
      <c r="S2804" s="64">
        <v>2</v>
      </c>
      <c r="T2804" s="64" t="s">
        <v>8740</v>
      </c>
      <c r="U2804" s="65" t="s">
        <v>221</v>
      </c>
      <c r="V2804" s="65" t="s">
        <v>6046</v>
      </c>
      <c r="W2804" s="66"/>
      <c r="X2804" s="66"/>
      <c r="Y2804" s="66"/>
      <c r="Z2804" s="66"/>
      <c r="AA2804" s="66"/>
      <c r="AB2804" s="66"/>
      <c r="AC2804" s="66"/>
      <c r="AD2804" s="66"/>
      <c r="AE2804" s="66"/>
      <c r="AF2804" s="66"/>
      <c r="AG2804" s="66"/>
      <c r="AH2804" s="66"/>
      <c r="AI2804" s="66"/>
      <c r="AJ2804" s="66"/>
      <c r="AK2804" s="66"/>
      <c r="AL2804" s="66"/>
      <c r="AM2804" s="66"/>
      <c r="AN2804" s="66"/>
      <c r="AO2804" s="66"/>
      <c r="AP2804" s="66"/>
      <c r="AQ2804" s="66"/>
      <c r="AR2804" s="66"/>
      <c r="AS2804" s="66"/>
      <c r="AT2804" s="66"/>
      <c r="AU2804" s="66"/>
      <c r="AV2804" s="66"/>
      <c r="AW2804" s="66"/>
      <c r="AX2804" s="66"/>
      <c r="AY2804" s="66"/>
      <c r="AZ2804" s="67"/>
    </row>
    <row r="2805" spans="1:52" s="64" customFormat="1" x14ac:dyDescent="0.2">
      <c r="A2805" s="1">
        <v>2798</v>
      </c>
      <c r="B2805" s="253" t="s">
        <v>9071</v>
      </c>
      <c r="C2805" s="69" t="s">
        <v>9072</v>
      </c>
      <c r="D2805" s="69" t="s">
        <v>7148</v>
      </c>
      <c r="E2805" s="69" t="s">
        <v>9073</v>
      </c>
      <c r="G2805" s="70" t="s">
        <v>169</v>
      </c>
      <c r="H2805" s="65">
        <v>1100035.8799999999</v>
      </c>
      <c r="I2805" s="65">
        <v>4</v>
      </c>
      <c r="J2805" s="65">
        <v>1100035.8799999999</v>
      </c>
      <c r="K2805" s="64">
        <v>4</v>
      </c>
      <c r="L2805" s="65">
        <v>0</v>
      </c>
      <c r="M2805" s="64">
        <v>0</v>
      </c>
      <c r="N2805" s="65">
        <v>0</v>
      </c>
      <c r="O2805" s="64">
        <v>0</v>
      </c>
      <c r="P2805" s="65">
        <v>0</v>
      </c>
      <c r="Q2805" s="64">
        <v>0</v>
      </c>
      <c r="R2805" s="65">
        <f t="shared" si="64"/>
        <v>2200071.7599999998</v>
      </c>
      <c r="S2805" s="64">
        <v>8</v>
      </c>
      <c r="T2805" s="64" t="s">
        <v>8740</v>
      </c>
      <c r="U2805" s="65"/>
      <c r="V2805" s="65"/>
      <c r="W2805" s="66"/>
      <c r="X2805" s="66"/>
      <c r="Y2805" s="66"/>
      <c r="Z2805" s="66"/>
      <c r="AA2805" s="66"/>
      <c r="AB2805" s="66"/>
      <c r="AC2805" s="66"/>
      <c r="AD2805" s="66"/>
      <c r="AE2805" s="66"/>
      <c r="AF2805" s="66"/>
      <c r="AG2805" s="66"/>
      <c r="AH2805" s="66"/>
      <c r="AI2805" s="66"/>
      <c r="AJ2805" s="66"/>
      <c r="AK2805" s="66"/>
      <c r="AL2805" s="66"/>
      <c r="AM2805" s="66"/>
      <c r="AN2805" s="66"/>
      <c r="AO2805" s="66"/>
      <c r="AP2805" s="66"/>
      <c r="AQ2805" s="66"/>
      <c r="AR2805" s="66"/>
      <c r="AS2805" s="66"/>
      <c r="AT2805" s="66"/>
      <c r="AU2805" s="66"/>
      <c r="AV2805" s="66"/>
      <c r="AW2805" s="66"/>
      <c r="AX2805" s="66"/>
      <c r="AY2805" s="66"/>
      <c r="AZ2805" s="67"/>
    </row>
    <row r="2806" spans="1:52" s="64" customFormat="1" x14ac:dyDescent="0.2">
      <c r="A2806" s="1">
        <v>2799</v>
      </c>
      <c r="B2806" s="253" t="s">
        <v>7170</v>
      </c>
      <c r="C2806" s="69" t="s">
        <v>7171</v>
      </c>
      <c r="D2806" s="69" t="s">
        <v>7172</v>
      </c>
      <c r="E2806" s="69" t="s">
        <v>9074</v>
      </c>
      <c r="G2806" s="70" t="s">
        <v>169</v>
      </c>
      <c r="H2806" s="65">
        <v>1076859</v>
      </c>
      <c r="I2806" s="64">
        <v>2</v>
      </c>
      <c r="J2806" s="65">
        <v>0</v>
      </c>
      <c r="K2806" s="64">
        <v>0</v>
      </c>
      <c r="L2806" s="65"/>
      <c r="M2806" s="64">
        <v>0</v>
      </c>
      <c r="N2806" s="65">
        <v>0</v>
      </c>
      <c r="O2806" s="64">
        <v>0</v>
      </c>
      <c r="P2806" s="65">
        <v>0</v>
      </c>
      <c r="Q2806" s="64">
        <v>0</v>
      </c>
      <c r="R2806" s="65">
        <f t="shared" si="64"/>
        <v>1076859</v>
      </c>
      <c r="S2806" s="64">
        <v>2</v>
      </c>
      <c r="T2806" s="64" t="s">
        <v>8740</v>
      </c>
      <c r="W2806" s="66"/>
      <c r="X2806" s="66"/>
      <c r="Y2806" s="66"/>
      <c r="Z2806" s="66"/>
      <c r="AA2806" s="66"/>
      <c r="AB2806" s="66"/>
      <c r="AC2806" s="66"/>
      <c r="AD2806" s="66"/>
      <c r="AE2806" s="66"/>
      <c r="AF2806" s="66"/>
      <c r="AG2806" s="66"/>
      <c r="AH2806" s="66"/>
      <c r="AI2806" s="66"/>
      <c r="AJ2806" s="66"/>
      <c r="AK2806" s="66"/>
      <c r="AL2806" s="66"/>
      <c r="AM2806" s="66"/>
      <c r="AN2806" s="66"/>
      <c r="AO2806" s="66"/>
      <c r="AP2806" s="66"/>
      <c r="AQ2806" s="66"/>
      <c r="AR2806" s="66"/>
      <c r="AS2806" s="66"/>
      <c r="AT2806" s="66"/>
      <c r="AU2806" s="66"/>
      <c r="AV2806" s="66"/>
      <c r="AW2806" s="66"/>
      <c r="AX2806" s="66"/>
      <c r="AY2806" s="66"/>
      <c r="AZ2806" s="67"/>
    </row>
    <row r="2807" spans="1:52" s="64" customFormat="1" x14ac:dyDescent="0.2">
      <c r="A2807" s="1">
        <v>2800</v>
      </c>
      <c r="B2807" s="67" t="s">
        <v>330</v>
      </c>
      <c r="C2807" s="64" t="s">
        <v>9075</v>
      </c>
      <c r="D2807" s="64" t="s">
        <v>60</v>
      </c>
      <c r="E2807" s="64" t="s">
        <v>9076</v>
      </c>
      <c r="G2807" s="64" t="s">
        <v>169</v>
      </c>
      <c r="H2807" s="65">
        <v>17835000</v>
      </c>
      <c r="I2807" s="64">
        <v>30</v>
      </c>
      <c r="J2807" s="65">
        <v>17835000</v>
      </c>
      <c r="K2807" s="64">
        <v>30</v>
      </c>
      <c r="L2807" s="65">
        <v>0</v>
      </c>
      <c r="M2807" s="64">
        <v>0</v>
      </c>
      <c r="N2807" s="65">
        <v>0</v>
      </c>
      <c r="O2807" s="64">
        <v>0</v>
      </c>
      <c r="P2807" s="65">
        <v>0</v>
      </c>
      <c r="Q2807" s="64">
        <v>0</v>
      </c>
      <c r="R2807" s="65">
        <f t="shared" si="64"/>
        <v>35670000</v>
      </c>
      <c r="S2807" s="64">
        <v>60</v>
      </c>
      <c r="T2807" s="64" t="s">
        <v>8740</v>
      </c>
      <c r="W2807" s="66"/>
      <c r="X2807" s="66"/>
      <c r="Y2807" s="66"/>
      <c r="Z2807" s="66"/>
      <c r="AA2807" s="66"/>
      <c r="AB2807" s="66"/>
      <c r="AC2807" s="66"/>
      <c r="AD2807" s="66"/>
      <c r="AE2807" s="66"/>
      <c r="AF2807" s="66"/>
      <c r="AG2807" s="66"/>
      <c r="AH2807" s="66"/>
      <c r="AI2807" s="66"/>
      <c r="AJ2807" s="66"/>
      <c r="AK2807" s="66"/>
      <c r="AL2807" s="66"/>
      <c r="AM2807" s="66"/>
      <c r="AN2807" s="66"/>
      <c r="AO2807" s="66"/>
      <c r="AP2807" s="66"/>
      <c r="AQ2807" s="66"/>
      <c r="AR2807" s="66"/>
      <c r="AS2807" s="66"/>
      <c r="AT2807" s="66"/>
      <c r="AU2807" s="66"/>
      <c r="AV2807" s="66"/>
      <c r="AW2807" s="66"/>
      <c r="AX2807" s="66"/>
      <c r="AY2807" s="66"/>
      <c r="AZ2807" s="67"/>
    </row>
    <row r="2808" spans="1:52" s="64" customFormat="1" x14ac:dyDescent="0.2">
      <c r="A2808" s="1">
        <v>2801</v>
      </c>
      <c r="B2808" s="67" t="s">
        <v>9077</v>
      </c>
      <c r="C2808" s="64" t="s">
        <v>9078</v>
      </c>
      <c r="D2808" s="64" t="s">
        <v>60</v>
      </c>
      <c r="E2808" s="64" t="s">
        <v>9079</v>
      </c>
      <c r="G2808" s="64" t="s">
        <v>169</v>
      </c>
      <c r="H2808" s="65">
        <v>3976087.56</v>
      </c>
      <c r="I2808" s="64">
        <v>12</v>
      </c>
      <c r="J2808" s="65">
        <v>0</v>
      </c>
      <c r="K2808" s="64">
        <v>0</v>
      </c>
      <c r="L2808" s="65">
        <v>0</v>
      </c>
      <c r="M2808" s="64">
        <v>0</v>
      </c>
      <c r="N2808" s="65">
        <v>0</v>
      </c>
      <c r="O2808" s="64">
        <v>0</v>
      </c>
      <c r="P2808" s="65">
        <v>0</v>
      </c>
      <c r="Q2808" s="64">
        <v>0</v>
      </c>
      <c r="R2808" s="65">
        <f t="shared" si="64"/>
        <v>3976087.56</v>
      </c>
      <c r="S2808" s="64">
        <v>12</v>
      </c>
      <c r="T2808" s="64" t="s">
        <v>8740</v>
      </c>
      <c r="W2808" s="66"/>
      <c r="X2808" s="66"/>
      <c r="Y2808" s="66"/>
      <c r="Z2808" s="66"/>
      <c r="AA2808" s="66"/>
      <c r="AB2808" s="66"/>
      <c r="AC2808" s="66"/>
      <c r="AD2808" s="66"/>
      <c r="AE2808" s="66"/>
      <c r="AF2808" s="66"/>
      <c r="AG2808" s="66"/>
      <c r="AH2808" s="66"/>
      <c r="AI2808" s="66"/>
      <c r="AJ2808" s="66"/>
      <c r="AK2808" s="66"/>
      <c r="AL2808" s="66"/>
      <c r="AM2808" s="66"/>
      <c r="AN2808" s="66"/>
      <c r="AO2808" s="66"/>
      <c r="AP2808" s="66"/>
      <c r="AQ2808" s="66"/>
      <c r="AR2808" s="66"/>
      <c r="AS2808" s="66"/>
      <c r="AT2808" s="66"/>
      <c r="AU2808" s="66"/>
      <c r="AV2808" s="66"/>
      <c r="AW2808" s="66"/>
      <c r="AX2808" s="66"/>
      <c r="AY2808" s="66"/>
      <c r="AZ2808" s="67"/>
    </row>
    <row r="2809" spans="1:52" s="64" customFormat="1" x14ac:dyDescent="0.2">
      <c r="A2809" s="1">
        <v>2802</v>
      </c>
      <c r="B2809" s="253" t="s">
        <v>9080</v>
      </c>
      <c r="C2809" s="69" t="s">
        <v>9081</v>
      </c>
      <c r="D2809" s="69" t="s">
        <v>7182</v>
      </c>
      <c r="E2809" s="69" t="s">
        <v>9082</v>
      </c>
      <c r="G2809" s="70" t="s">
        <v>169</v>
      </c>
      <c r="H2809" s="65">
        <v>888835.5</v>
      </c>
      <c r="I2809" s="64">
        <v>2</v>
      </c>
      <c r="J2809" s="65">
        <v>444417.75</v>
      </c>
      <c r="K2809" s="64">
        <v>1</v>
      </c>
      <c r="L2809" s="65">
        <v>444417.75</v>
      </c>
      <c r="M2809" s="64">
        <v>1</v>
      </c>
      <c r="N2809" s="65">
        <v>444417.75</v>
      </c>
      <c r="O2809" s="64">
        <v>1</v>
      </c>
      <c r="P2809" s="65">
        <v>444417.75</v>
      </c>
      <c r="Q2809" s="64">
        <v>1</v>
      </c>
      <c r="R2809" s="65">
        <f t="shared" si="64"/>
        <v>2666506.5</v>
      </c>
      <c r="S2809" s="64">
        <v>6</v>
      </c>
      <c r="T2809" s="64" t="s">
        <v>8740</v>
      </c>
      <c r="W2809" s="66"/>
      <c r="X2809" s="66"/>
      <c r="Y2809" s="66"/>
      <c r="Z2809" s="66"/>
      <c r="AA2809" s="66"/>
      <c r="AB2809" s="66"/>
      <c r="AC2809" s="66"/>
      <c r="AD2809" s="66"/>
      <c r="AE2809" s="66"/>
      <c r="AF2809" s="66"/>
      <c r="AG2809" s="66"/>
      <c r="AH2809" s="66"/>
      <c r="AI2809" s="66"/>
      <c r="AJ2809" s="66"/>
      <c r="AK2809" s="66"/>
      <c r="AL2809" s="66"/>
      <c r="AM2809" s="66"/>
      <c r="AN2809" s="66"/>
      <c r="AO2809" s="66"/>
      <c r="AP2809" s="66"/>
      <c r="AQ2809" s="66"/>
      <c r="AR2809" s="66"/>
      <c r="AS2809" s="66"/>
      <c r="AT2809" s="66"/>
      <c r="AU2809" s="66"/>
      <c r="AV2809" s="66"/>
      <c r="AW2809" s="66"/>
      <c r="AX2809" s="66"/>
      <c r="AY2809" s="66"/>
      <c r="AZ2809" s="67"/>
    </row>
    <row r="2810" spans="1:52" s="64" customFormat="1" x14ac:dyDescent="0.2">
      <c r="A2810" s="1">
        <v>2803</v>
      </c>
      <c r="B2810" s="253" t="s">
        <v>7191</v>
      </c>
      <c r="C2810" s="69" t="s">
        <v>7192</v>
      </c>
      <c r="D2810" s="69" t="s">
        <v>7193</v>
      </c>
      <c r="E2810" s="69" t="s">
        <v>9083</v>
      </c>
      <c r="G2810" s="70" t="s">
        <v>169</v>
      </c>
      <c r="H2810" s="65">
        <v>2310000</v>
      </c>
      <c r="I2810" s="64">
        <v>2</v>
      </c>
      <c r="J2810" s="65">
        <v>0</v>
      </c>
      <c r="K2810" s="64">
        <v>0</v>
      </c>
      <c r="L2810" s="65">
        <v>0</v>
      </c>
      <c r="M2810" s="64">
        <v>0</v>
      </c>
      <c r="N2810" s="65">
        <v>0</v>
      </c>
      <c r="O2810" s="64">
        <v>0</v>
      </c>
      <c r="P2810" s="65">
        <v>0</v>
      </c>
      <c r="Q2810" s="64">
        <v>0</v>
      </c>
      <c r="R2810" s="65">
        <f t="shared" si="64"/>
        <v>2310000</v>
      </c>
      <c r="S2810" s="64">
        <v>0</v>
      </c>
      <c r="T2810" s="64" t="s">
        <v>8740</v>
      </c>
      <c r="W2810" s="66"/>
      <c r="X2810" s="66"/>
      <c r="Y2810" s="66"/>
      <c r="Z2810" s="66"/>
      <c r="AA2810" s="66"/>
      <c r="AB2810" s="66"/>
      <c r="AC2810" s="66"/>
      <c r="AD2810" s="66"/>
      <c r="AE2810" s="66"/>
      <c r="AF2810" s="66"/>
      <c r="AG2810" s="66"/>
      <c r="AH2810" s="66"/>
      <c r="AI2810" s="66"/>
      <c r="AJ2810" s="66"/>
      <c r="AK2810" s="66"/>
      <c r="AL2810" s="66"/>
      <c r="AM2810" s="66"/>
      <c r="AN2810" s="66"/>
      <c r="AO2810" s="66"/>
      <c r="AP2810" s="66"/>
      <c r="AQ2810" s="66"/>
      <c r="AR2810" s="66"/>
      <c r="AS2810" s="66"/>
      <c r="AT2810" s="66"/>
      <c r="AU2810" s="66"/>
      <c r="AV2810" s="66"/>
      <c r="AW2810" s="66"/>
      <c r="AX2810" s="66"/>
      <c r="AY2810" s="66"/>
      <c r="AZ2810" s="67"/>
    </row>
    <row r="2811" spans="1:52" s="64" customFormat="1" x14ac:dyDescent="0.2">
      <c r="A2811" s="1">
        <v>2804</v>
      </c>
      <c r="B2811" s="253" t="s">
        <v>283</v>
      </c>
      <c r="C2811" s="69" t="s">
        <v>7197</v>
      </c>
      <c r="D2811" s="69" t="s">
        <v>7198</v>
      </c>
      <c r="E2811" s="69" t="s">
        <v>9084</v>
      </c>
      <c r="G2811" s="70" t="s">
        <v>169</v>
      </c>
      <c r="H2811" s="65">
        <v>7875000</v>
      </c>
      <c r="I2811" s="64">
        <v>2000</v>
      </c>
      <c r="J2811" s="65">
        <v>7875000</v>
      </c>
      <c r="K2811" s="64">
        <v>2000</v>
      </c>
      <c r="L2811" s="65">
        <v>0</v>
      </c>
      <c r="M2811" s="64">
        <v>0</v>
      </c>
      <c r="N2811" s="65">
        <v>0</v>
      </c>
      <c r="O2811" s="64">
        <v>0</v>
      </c>
      <c r="P2811" s="65">
        <v>0</v>
      </c>
      <c r="Q2811" s="64">
        <v>0</v>
      </c>
      <c r="R2811" s="65">
        <f t="shared" si="64"/>
        <v>15750000</v>
      </c>
      <c r="S2811" s="64">
        <v>4000</v>
      </c>
      <c r="T2811" s="64" t="s">
        <v>8740</v>
      </c>
      <c r="W2811" s="66"/>
      <c r="X2811" s="66"/>
      <c r="Y2811" s="66"/>
      <c r="Z2811" s="66"/>
      <c r="AA2811" s="66"/>
      <c r="AB2811" s="66"/>
      <c r="AC2811" s="66"/>
      <c r="AD2811" s="66"/>
      <c r="AE2811" s="66"/>
      <c r="AF2811" s="66"/>
      <c r="AG2811" s="66"/>
      <c r="AH2811" s="66"/>
      <c r="AI2811" s="66"/>
      <c r="AJ2811" s="66"/>
      <c r="AK2811" s="66"/>
      <c r="AL2811" s="66"/>
      <c r="AM2811" s="66"/>
      <c r="AN2811" s="66"/>
      <c r="AO2811" s="66"/>
      <c r="AP2811" s="66"/>
      <c r="AQ2811" s="66"/>
      <c r="AR2811" s="66"/>
      <c r="AS2811" s="66"/>
      <c r="AT2811" s="66"/>
      <c r="AU2811" s="66"/>
      <c r="AV2811" s="66"/>
      <c r="AW2811" s="66"/>
      <c r="AX2811" s="66"/>
      <c r="AY2811" s="66"/>
      <c r="AZ2811" s="67"/>
    </row>
    <row r="2812" spans="1:52" s="64" customFormat="1" x14ac:dyDescent="0.2">
      <c r="A2812" s="1">
        <v>2805</v>
      </c>
      <c r="B2812" s="253" t="s">
        <v>9085</v>
      </c>
      <c r="C2812" s="69" t="s">
        <v>9086</v>
      </c>
      <c r="D2812" s="69" t="s">
        <v>9087</v>
      </c>
      <c r="E2812" s="69" t="s">
        <v>9088</v>
      </c>
      <c r="G2812" s="70" t="s">
        <v>29</v>
      </c>
      <c r="H2812" s="65">
        <v>1638000</v>
      </c>
      <c r="I2812" s="64">
        <v>2</v>
      </c>
      <c r="J2812" s="65">
        <v>1638000</v>
      </c>
      <c r="K2812" s="64">
        <v>2</v>
      </c>
      <c r="L2812" s="65">
        <v>0</v>
      </c>
      <c r="M2812" s="64">
        <v>0</v>
      </c>
      <c r="N2812" s="65">
        <v>0</v>
      </c>
      <c r="O2812" s="64">
        <v>0</v>
      </c>
      <c r="P2812" s="65">
        <v>0</v>
      </c>
      <c r="Q2812" s="64">
        <v>0</v>
      </c>
      <c r="R2812" s="65">
        <f t="shared" si="64"/>
        <v>3276000</v>
      </c>
      <c r="S2812" s="64">
        <v>4</v>
      </c>
      <c r="T2812" s="64" t="s">
        <v>8740</v>
      </c>
      <c r="W2812" s="66"/>
      <c r="X2812" s="66"/>
      <c r="Y2812" s="66"/>
      <c r="Z2812" s="66"/>
      <c r="AA2812" s="66"/>
      <c r="AB2812" s="66"/>
      <c r="AC2812" s="66"/>
      <c r="AD2812" s="66"/>
      <c r="AE2812" s="66"/>
      <c r="AF2812" s="66"/>
      <c r="AG2812" s="66"/>
      <c r="AH2812" s="66"/>
      <c r="AI2812" s="66"/>
      <c r="AJ2812" s="66"/>
      <c r="AK2812" s="66"/>
      <c r="AL2812" s="66"/>
      <c r="AM2812" s="66"/>
      <c r="AN2812" s="66"/>
      <c r="AO2812" s="66"/>
      <c r="AP2812" s="66"/>
      <c r="AQ2812" s="66"/>
      <c r="AR2812" s="66"/>
      <c r="AS2812" s="66"/>
      <c r="AT2812" s="66"/>
      <c r="AU2812" s="66"/>
      <c r="AV2812" s="66"/>
      <c r="AW2812" s="66"/>
      <c r="AX2812" s="66"/>
      <c r="AY2812" s="66"/>
      <c r="AZ2812" s="67"/>
    </row>
    <row r="2813" spans="1:52" s="64" customFormat="1" x14ac:dyDescent="0.2">
      <c r="A2813" s="1">
        <v>2806</v>
      </c>
      <c r="B2813" s="253" t="s">
        <v>9089</v>
      </c>
      <c r="C2813" s="69" t="s">
        <v>9090</v>
      </c>
      <c r="D2813" s="69" t="s">
        <v>299</v>
      </c>
      <c r="E2813" s="69" t="s">
        <v>9091</v>
      </c>
      <c r="G2813" s="70" t="s">
        <v>169</v>
      </c>
      <c r="H2813" s="65">
        <v>1360800</v>
      </c>
      <c r="I2813" s="64">
        <v>1</v>
      </c>
      <c r="J2813" s="251">
        <v>1360800</v>
      </c>
      <c r="K2813" s="64">
        <v>1</v>
      </c>
      <c r="L2813" s="251">
        <v>1360800</v>
      </c>
      <c r="M2813" s="64">
        <v>1</v>
      </c>
      <c r="N2813" s="251">
        <v>1360800</v>
      </c>
      <c r="O2813" s="64">
        <v>1</v>
      </c>
      <c r="P2813" s="251">
        <v>1360800</v>
      </c>
      <c r="Q2813" s="64">
        <v>1</v>
      </c>
      <c r="R2813" s="65">
        <f t="shared" si="64"/>
        <v>6804000</v>
      </c>
      <c r="S2813" s="64">
        <v>5</v>
      </c>
      <c r="T2813" s="64" t="s">
        <v>8740</v>
      </c>
      <c r="W2813" s="66"/>
      <c r="X2813" s="66"/>
      <c r="Y2813" s="66"/>
      <c r="Z2813" s="66"/>
      <c r="AA2813" s="66"/>
      <c r="AB2813" s="66"/>
      <c r="AC2813" s="66"/>
      <c r="AD2813" s="66"/>
      <c r="AE2813" s="66"/>
      <c r="AF2813" s="66"/>
      <c r="AG2813" s="66"/>
      <c r="AH2813" s="66"/>
      <c r="AI2813" s="66"/>
      <c r="AJ2813" s="66"/>
      <c r="AK2813" s="66"/>
      <c r="AL2813" s="66"/>
      <c r="AM2813" s="66"/>
      <c r="AN2813" s="66"/>
      <c r="AO2813" s="66"/>
      <c r="AP2813" s="66"/>
      <c r="AQ2813" s="66"/>
      <c r="AR2813" s="66"/>
      <c r="AS2813" s="66"/>
      <c r="AT2813" s="66"/>
      <c r="AU2813" s="66"/>
      <c r="AV2813" s="66"/>
      <c r="AW2813" s="66"/>
      <c r="AX2813" s="66"/>
      <c r="AY2813" s="66"/>
      <c r="AZ2813" s="67"/>
    </row>
    <row r="2814" spans="1:52" s="64" customFormat="1" x14ac:dyDescent="0.2">
      <c r="A2814" s="1">
        <v>2807</v>
      </c>
      <c r="B2814" s="253" t="s">
        <v>9092</v>
      </c>
      <c r="C2814" s="69" t="s">
        <v>9093</v>
      </c>
      <c r="D2814" s="69" t="s">
        <v>5329</v>
      </c>
      <c r="E2814" s="69" t="s">
        <v>9094</v>
      </c>
      <c r="G2814" s="70" t="s">
        <v>117</v>
      </c>
      <c r="H2814" s="65">
        <v>30960000</v>
      </c>
      <c r="I2814" s="64">
        <v>80</v>
      </c>
      <c r="J2814" s="65">
        <v>30960000</v>
      </c>
      <c r="K2814" s="64">
        <v>80</v>
      </c>
      <c r="L2814" s="65">
        <v>30960000</v>
      </c>
      <c r="M2814" s="64">
        <v>80</v>
      </c>
      <c r="N2814" s="65">
        <v>30960000</v>
      </c>
      <c r="O2814" s="64">
        <v>80</v>
      </c>
      <c r="P2814" s="65">
        <v>30960000</v>
      </c>
      <c r="Q2814" s="64">
        <v>80</v>
      </c>
      <c r="R2814" s="65">
        <f t="shared" si="64"/>
        <v>154800000</v>
      </c>
      <c r="S2814" s="70">
        <v>400</v>
      </c>
      <c r="T2814" s="64" t="s">
        <v>8740</v>
      </c>
      <c r="W2814" s="66"/>
      <c r="X2814" s="66"/>
      <c r="Y2814" s="66"/>
      <c r="Z2814" s="66"/>
      <c r="AA2814" s="66"/>
      <c r="AB2814" s="66"/>
      <c r="AC2814" s="66"/>
      <c r="AD2814" s="66"/>
      <c r="AE2814" s="66"/>
      <c r="AF2814" s="66"/>
      <c r="AG2814" s="66"/>
      <c r="AH2814" s="66"/>
      <c r="AI2814" s="66"/>
      <c r="AJ2814" s="66"/>
      <c r="AK2814" s="66"/>
      <c r="AL2814" s="66"/>
      <c r="AM2814" s="66"/>
      <c r="AN2814" s="66"/>
      <c r="AO2814" s="66"/>
      <c r="AP2814" s="66"/>
      <c r="AQ2814" s="66"/>
      <c r="AR2814" s="66"/>
      <c r="AS2814" s="66"/>
      <c r="AT2814" s="66"/>
      <c r="AU2814" s="66"/>
      <c r="AV2814" s="66"/>
      <c r="AW2814" s="66"/>
      <c r="AX2814" s="66"/>
      <c r="AY2814" s="66"/>
      <c r="AZ2814" s="67"/>
    </row>
    <row r="2815" spans="1:52" s="64" customFormat="1" x14ac:dyDescent="0.2">
      <c r="A2815" s="1">
        <v>2808</v>
      </c>
      <c r="B2815" s="253" t="s">
        <v>69</v>
      </c>
      <c r="C2815" s="69" t="s">
        <v>7221</v>
      </c>
      <c r="D2815" s="69" t="s">
        <v>7222</v>
      </c>
      <c r="E2815" s="69" t="s">
        <v>9095</v>
      </c>
      <c r="G2815" s="70" t="s">
        <v>2931</v>
      </c>
      <c r="H2815" s="65">
        <v>2479952</v>
      </c>
      <c r="I2815" s="64">
        <v>1600</v>
      </c>
      <c r="J2815" s="65">
        <v>1549970</v>
      </c>
      <c r="K2815" s="64">
        <v>1000</v>
      </c>
      <c r="L2815" s="65">
        <v>1549970</v>
      </c>
      <c r="M2815" s="64">
        <v>1000</v>
      </c>
      <c r="N2815" s="65">
        <v>1549970</v>
      </c>
      <c r="O2815" s="64">
        <v>1000</v>
      </c>
      <c r="P2815" s="65">
        <v>1549970</v>
      </c>
      <c r="Q2815" s="64">
        <v>1000</v>
      </c>
      <c r="R2815" s="65">
        <f t="shared" si="64"/>
        <v>8679832</v>
      </c>
      <c r="S2815" s="64">
        <v>5600</v>
      </c>
      <c r="T2815" s="64" t="s">
        <v>8740</v>
      </c>
      <c r="W2815" s="66"/>
      <c r="X2815" s="66"/>
      <c r="Y2815" s="66"/>
      <c r="Z2815" s="66"/>
      <c r="AA2815" s="66"/>
      <c r="AB2815" s="66"/>
      <c r="AC2815" s="66"/>
      <c r="AD2815" s="66"/>
      <c r="AE2815" s="66"/>
      <c r="AF2815" s="66"/>
      <c r="AG2815" s="66"/>
      <c r="AH2815" s="66"/>
      <c r="AI2815" s="66"/>
      <c r="AJ2815" s="66"/>
      <c r="AK2815" s="66"/>
      <c r="AL2815" s="66"/>
      <c r="AM2815" s="66"/>
      <c r="AN2815" s="66"/>
      <c r="AO2815" s="66"/>
      <c r="AP2815" s="66"/>
      <c r="AQ2815" s="66"/>
      <c r="AR2815" s="66"/>
      <c r="AS2815" s="66"/>
      <c r="AT2815" s="66"/>
      <c r="AU2815" s="66"/>
      <c r="AV2815" s="66"/>
      <c r="AW2815" s="66"/>
      <c r="AX2815" s="66"/>
      <c r="AY2815" s="66"/>
      <c r="AZ2815" s="67"/>
    </row>
    <row r="2816" spans="1:52" s="64" customFormat="1" x14ac:dyDescent="0.2">
      <c r="A2816" s="1">
        <v>2809</v>
      </c>
      <c r="B2816" s="253" t="s">
        <v>69</v>
      </c>
      <c r="C2816" s="69" t="s">
        <v>7221</v>
      </c>
      <c r="D2816" s="69" t="s">
        <v>7222</v>
      </c>
      <c r="E2816" s="69" t="s">
        <v>9096</v>
      </c>
      <c r="G2816" s="70" t="s">
        <v>144</v>
      </c>
      <c r="H2816" s="65">
        <v>1375504</v>
      </c>
      <c r="I2816" s="64">
        <v>1600</v>
      </c>
      <c r="J2816" s="65">
        <v>429845</v>
      </c>
      <c r="K2816" s="64">
        <v>500</v>
      </c>
      <c r="L2816" s="65">
        <v>429845</v>
      </c>
      <c r="M2816" s="64">
        <v>500</v>
      </c>
      <c r="N2816" s="65">
        <v>429845</v>
      </c>
      <c r="O2816" s="64">
        <v>500</v>
      </c>
      <c r="P2816" s="65">
        <v>429845</v>
      </c>
      <c r="Q2816" s="64">
        <v>500</v>
      </c>
      <c r="R2816" s="65">
        <f t="shared" si="64"/>
        <v>3094884</v>
      </c>
      <c r="S2816" s="64">
        <v>3600</v>
      </c>
      <c r="T2816" s="64" t="s">
        <v>8740</v>
      </c>
      <c r="W2816" s="66"/>
      <c r="X2816" s="66"/>
      <c r="Y2816" s="66"/>
      <c r="Z2816" s="66"/>
      <c r="AA2816" s="66"/>
      <c r="AB2816" s="66"/>
      <c r="AC2816" s="66"/>
      <c r="AD2816" s="66"/>
      <c r="AE2816" s="66"/>
      <c r="AF2816" s="66"/>
      <c r="AG2816" s="66"/>
      <c r="AH2816" s="66"/>
      <c r="AI2816" s="66"/>
      <c r="AJ2816" s="66"/>
      <c r="AK2816" s="66"/>
      <c r="AL2816" s="66"/>
      <c r="AM2816" s="66"/>
      <c r="AN2816" s="66"/>
      <c r="AO2816" s="66"/>
      <c r="AP2816" s="66"/>
      <c r="AQ2816" s="66"/>
      <c r="AR2816" s="66"/>
      <c r="AS2816" s="66"/>
      <c r="AT2816" s="66"/>
      <c r="AU2816" s="66"/>
      <c r="AV2816" s="66"/>
      <c r="AW2816" s="66"/>
      <c r="AX2816" s="66"/>
      <c r="AY2816" s="66"/>
      <c r="AZ2816" s="67"/>
    </row>
    <row r="2817" spans="1:52" s="64" customFormat="1" x14ac:dyDescent="0.2">
      <c r="A2817" s="1">
        <v>2810</v>
      </c>
      <c r="B2817" s="253" t="s">
        <v>1371</v>
      </c>
      <c r="C2817" s="69" t="s">
        <v>7232</v>
      </c>
      <c r="D2817" s="69" t="s">
        <v>7233</v>
      </c>
      <c r="E2817" s="69" t="s">
        <v>9097</v>
      </c>
      <c r="G2817" s="70" t="s">
        <v>169</v>
      </c>
      <c r="H2817" s="65">
        <v>6190773.5999999996</v>
      </c>
      <c r="I2817" s="64">
        <v>44</v>
      </c>
      <c r="J2817" s="65">
        <v>5909374.7999999998</v>
      </c>
      <c r="K2817" s="64">
        <v>42</v>
      </c>
      <c r="L2817" s="65">
        <v>5909374.7999999998</v>
      </c>
      <c r="M2817" s="64">
        <v>42</v>
      </c>
      <c r="N2817" s="65">
        <v>5909374.7999999998</v>
      </c>
      <c r="O2817" s="64">
        <v>42</v>
      </c>
      <c r="P2817" s="65">
        <v>5909374.7999999998</v>
      </c>
      <c r="Q2817" s="64">
        <v>42</v>
      </c>
      <c r="R2817" s="65">
        <f t="shared" si="64"/>
        <v>29828272.800000001</v>
      </c>
      <c r="S2817" s="70">
        <v>212</v>
      </c>
      <c r="T2817" s="64" t="s">
        <v>8740</v>
      </c>
      <c r="W2817" s="66"/>
      <c r="X2817" s="66"/>
      <c r="Y2817" s="66"/>
      <c r="Z2817" s="66"/>
      <c r="AA2817" s="66"/>
      <c r="AB2817" s="66"/>
      <c r="AC2817" s="66"/>
      <c r="AD2817" s="66"/>
      <c r="AE2817" s="66"/>
      <c r="AF2817" s="66"/>
      <c r="AG2817" s="66"/>
      <c r="AH2817" s="66"/>
      <c r="AI2817" s="66"/>
      <c r="AJ2817" s="66"/>
      <c r="AK2817" s="66"/>
      <c r="AL2817" s="66"/>
      <c r="AM2817" s="66"/>
      <c r="AN2817" s="66"/>
      <c r="AO2817" s="66"/>
      <c r="AP2817" s="66"/>
      <c r="AQ2817" s="66"/>
      <c r="AR2817" s="66"/>
      <c r="AS2817" s="66"/>
      <c r="AT2817" s="66"/>
      <c r="AU2817" s="66"/>
      <c r="AV2817" s="66"/>
      <c r="AW2817" s="66"/>
      <c r="AX2817" s="66"/>
      <c r="AY2817" s="66"/>
      <c r="AZ2817" s="67"/>
    </row>
    <row r="2818" spans="1:52" s="64" customFormat="1" x14ac:dyDescent="0.2">
      <c r="A2818" s="1">
        <v>2811</v>
      </c>
      <c r="B2818" s="253" t="s">
        <v>373</v>
      </c>
      <c r="C2818" s="69" t="s">
        <v>9098</v>
      </c>
      <c r="D2818" s="69" t="s">
        <v>9099</v>
      </c>
      <c r="E2818" s="69" t="s">
        <v>9100</v>
      </c>
      <c r="G2818" s="70" t="s">
        <v>117</v>
      </c>
      <c r="H2818" s="65">
        <v>22277079.199999999</v>
      </c>
      <c r="I2818" s="64">
        <v>80</v>
      </c>
      <c r="J2818" s="65">
        <v>22277079.199999999</v>
      </c>
      <c r="K2818" s="64">
        <v>80</v>
      </c>
      <c r="L2818" s="65">
        <v>22277079.199999999</v>
      </c>
      <c r="M2818" s="64">
        <v>80</v>
      </c>
      <c r="N2818" s="65">
        <v>22277079.199999999</v>
      </c>
      <c r="O2818" s="64">
        <v>80</v>
      </c>
      <c r="P2818" s="65">
        <v>22277079.199999999</v>
      </c>
      <c r="Q2818" s="64">
        <v>80</v>
      </c>
      <c r="R2818" s="65">
        <f t="shared" si="64"/>
        <v>111385396</v>
      </c>
      <c r="S2818" s="70">
        <v>400</v>
      </c>
      <c r="T2818" s="64" t="s">
        <v>8740</v>
      </c>
      <c r="W2818" s="66"/>
      <c r="X2818" s="66"/>
      <c r="Y2818" s="66"/>
      <c r="Z2818" s="66"/>
      <c r="AA2818" s="66"/>
      <c r="AB2818" s="66"/>
      <c r="AC2818" s="66"/>
      <c r="AD2818" s="66"/>
      <c r="AE2818" s="66"/>
      <c r="AF2818" s="66"/>
      <c r="AG2818" s="66"/>
      <c r="AH2818" s="66"/>
      <c r="AI2818" s="66"/>
      <c r="AJ2818" s="66"/>
      <c r="AK2818" s="66"/>
      <c r="AL2818" s="66"/>
      <c r="AM2818" s="66"/>
      <c r="AN2818" s="66"/>
      <c r="AO2818" s="66"/>
      <c r="AP2818" s="66"/>
      <c r="AQ2818" s="66"/>
      <c r="AR2818" s="66"/>
      <c r="AS2818" s="66"/>
      <c r="AT2818" s="66"/>
      <c r="AU2818" s="66"/>
      <c r="AV2818" s="66"/>
      <c r="AW2818" s="66"/>
      <c r="AX2818" s="66"/>
      <c r="AY2818" s="66"/>
      <c r="AZ2818" s="67"/>
    </row>
    <row r="2819" spans="1:52" s="64" customFormat="1" x14ac:dyDescent="0.2">
      <c r="A2819" s="1">
        <v>2812</v>
      </c>
      <c r="B2819" s="253" t="s">
        <v>64</v>
      </c>
      <c r="C2819" s="69" t="s">
        <v>7239</v>
      </c>
      <c r="D2819" s="69" t="s">
        <v>7240</v>
      </c>
      <c r="E2819" s="69" t="s">
        <v>9101</v>
      </c>
      <c r="G2819" s="70" t="s">
        <v>169</v>
      </c>
      <c r="H2819" s="65">
        <v>4014759</v>
      </c>
      <c r="I2819" s="64">
        <v>5</v>
      </c>
      <c r="J2819" s="65">
        <v>0</v>
      </c>
      <c r="K2819" s="64">
        <v>0</v>
      </c>
      <c r="L2819" s="65">
        <v>0</v>
      </c>
      <c r="M2819" s="64">
        <v>0</v>
      </c>
      <c r="N2819" s="65">
        <v>0</v>
      </c>
      <c r="O2819" s="64">
        <v>0</v>
      </c>
      <c r="P2819" s="65">
        <v>0</v>
      </c>
      <c r="Q2819" s="64">
        <v>0</v>
      </c>
      <c r="R2819" s="65">
        <f t="shared" si="64"/>
        <v>4014759</v>
      </c>
      <c r="S2819" s="64">
        <v>5</v>
      </c>
      <c r="T2819" s="64" t="s">
        <v>8740</v>
      </c>
      <c r="W2819" s="66"/>
      <c r="X2819" s="66"/>
      <c r="Y2819" s="66"/>
      <c r="Z2819" s="66"/>
      <c r="AA2819" s="66"/>
      <c r="AB2819" s="66"/>
      <c r="AC2819" s="66"/>
      <c r="AD2819" s="66"/>
      <c r="AE2819" s="66"/>
      <c r="AF2819" s="66"/>
      <c r="AG2819" s="66"/>
      <c r="AH2819" s="66"/>
      <c r="AI2819" s="66"/>
      <c r="AJ2819" s="66"/>
      <c r="AK2819" s="66"/>
      <c r="AL2819" s="66"/>
      <c r="AM2819" s="66"/>
      <c r="AN2819" s="66"/>
      <c r="AO2819" s="66"/>
      <c r="AP2819" s="66"/>
      <c r="AQ2819" s="66"/>
      <c r="AR2819" s="66"/>
      <c r="AS2819" s="66"/>
      <c r="AT2819" s="66"/>
      <c r="AU2819" s="66"/>
      <c r="AV2819" s="66"/>
      <c r="AW2819" s="66"/>
      <c r="AX2819" s="66"/>
      <c r="AY2819" s="66"/>
      <c r="AZ2819" s="67"/>
    </row>
    <row r="2820" spans="1:52" s="64" customFormat="1" x14ac:dyDescent="0.2">
      <c r="A2820" s="1">
        <v>2813</v>
      </c>
      <c r="B2820" s="67" t="s">
        <v>9102</v>
      </c>
      <c r="C2820" s="64" t="s">
        <v>9103</v>
      </c>
      <c r="D2820" s="64" t="s">
        <v>9104</v>
      </c>
      <c r="E2820" s="64" t="s">
        <v>9105</v>
      </c>
      <c r="G2820" s="64" t="s">
        <v>169</v>
      </c>
      <c r="H2820" s="65">
        <v>8736000</v>
      </c>
      <c r="I2820" s="64">
        <v>9</v>
      </c>
      <c r="J2820" s="65">
        <v>970666.66666666663</v>
      </c>
      <c r="K2820" s="65">
        <v>1</v>
      </c>
      <c r="L2820" s="65">
        <v>970666.66666666663</v>
      </c>
      <c r="M2820" s="65">
        <v>1</v>
      </c>
      <c r="N2820" s="65">
        <v>970666.66666666663</v>
      </c>
      <c r="O2820" s="65">
        <v>1</v>
      </c>
      <c r="P2820" s="65">
        <v>970666.66666666663</v>
      </c>
      <c r="Q2820" s="65">
        <v>1</v>
      </c>
      <c r="R2820" s="65">
        <f t="shared" si="64"/>
        <v>12618666.666666664</v>
      </c>
      <c r="S2820" s="63">
        <f>I2820+K2820+M2820+O2820+Q2820</f>
        <v>13</v>
      </c>
      <c r="T2820" s="64" t="s">
        <v>8740</v>
      </c>
      <c r="U2820" s="65"/>
      <c r="V2820" s="65"/>
      <c r="W2820" s="66"/>
      <c r="X2820" s="66"/>
      <c r="Y2820" s="66"/>
      <c r="Z2820" s="66"/>
      <c r="AA2820" s="66"/>
      <c r="AB2820" s="66"/>
      <c r="AC2820" s="66"/>
      <c r="AD2820" s="66"/>
      <c r="AE2820" s="66"/>
      <c r="AF2820" s="66"/>
      <c r="AG2820" s="66"/>
      <c r="AH2820" s="66"/>
      <c r="AI2820" s="66"/>
      <c r="AJ2820" s="66"/>
      <c r="AK2820" s="66"/>
      <c r="AL2820" s="66"/>
      <c r="AM2820" s="66"/>
      <c r="AN2820" s="66"/>
      <c r="AO2820" s="66"/>
      <c r="AP2820" s="66"/>
      <c r="AQ2820" s="66"/>
      <c r="AR2820" s="66"/>
      <c r="AS2820" s="66"/>
      <c r="AT2820" s="66"/>
      <c r="AU2820" s="66"/>
      <c r="AV2820" s="66"/>
      <c r="AW2820" s="66"/>
      <c r="AX2820" s="66"/>
      <c r="AY2820" s="66"/>
      <c r="AZ2820" s="67"/>
    </row>
    <row r="2821" spans="1:52" s="64" customFormat="1" x14ac:dyDescent="0.2">
      <c r="A2821" s="1">
        <v>2814</v>
      </c>
      <c r="B2821" s="253" t="s">
        <v>459</v>
      </c>
      <c r="C2821" s="69" t="s">
        <v>9106</v>
      </c>
      <c r="D2821" s="69" t="s">
        <v>9107</v>
      </c>
      <c r="E2821" s="69" t="s">
        <v>9108</v>
      </c>
      <c r="G2821" s="70" t="s">
        <v>169</v>
      </c>
      <c r="H2821" s="65">
        <v>1228500</v>
      </c>
      <c r="I2821" s="64">
        <v>10</v>
      </c>
      <c r="J2821" s="65">
        <v>0</v>
      </c>
      <c r="K2821" s="64">
        <v>0</v>
      </c>
      <c r="L2821" s="65">
        <v>0</v>
      </c>
      <c r="M2821" s="64">
        <v>0</v>
      </c>
      <c r="N2821" s="65">
        <v>0</v>
      </c>
      <c r="O2821" s="64">
        <v>0</v>
      </c>
      <c r="P2821" s="65">
        <v>0</v>
      </c>
      <c r="Q2821" s="64">
        <v>0</v>
      </c>
      <c r="R2821" s="65">
        <f t="shared" si="64"/>
        <v>1228500</v>
      </c>
      <c r="S2821" s="64">
        <v>10</v>
      </c>
      <c r="T2821" s="64" t="s">
        <v>8740</v>
      </c>
      <c r="W2821" s="66"/>
      <c r="X2821" s="66"/>
      <c r="Y2821" s="66"/>
      <c r="Z2821" s="66"/>
      <c r="AA2821" s="66"/>
      <c r="AB2821" s="66"/>
      <c r="AC2821" s="66"/>
      <c r="AD2821" s="66"/>
      <c r="AE2821" s="66"/>
      <c r="AF2821" s="66"/>
      <c r="AG2821" s="66"/>
      <c r="AH2821" s="66"/>
      <c r="AI2821" s="66"/>
      <c r="AJ2821" s="66"/>
      <c r="AK2821" s="66"/>
      <c r="AL2821" s="66"/>
      <c r="AM2821" s="66"/>
      <c r="AN2821" s="66"/>
      <c r="AO2821" s="66"/>
      <c r="AP2821" s="66"/>
      <c r="AQ2821" s="66"/>
      <c r="AR2821" s="66"/>
      <c r="AS2821" s="66"/>
      <c r="AT2821" s="66"/>
      <c r="AU2821" s="66"/>
      <c r="AV2821" s="66"/>
      <c r="AW2821" s="66"/>
      <c r="AX2821" s="66"/>
      <c r="AY2821" s="66"/>
      <c r="AZ2821" s="67"/>
    </row>
    <row r="2822" spans="1:52" s="64" customFormat="1" x14ac:dyDescent="0.2">
      <c r="A2822" s="1">
        <v>2815</v>
      </c>
      <c r="B2822" s="253" t="s">
        <v>3098</v>
      </c>
      <c r="C2822" s="69" t="s">
        <v>3099</v>
      </c>
      <c r="D2822" s="69" t="s">
        <v>3100</v>
      </c>
      <c r="E2822" s="69" t="s">
        <v>9109</v>
      </c>
      <c r="G2822" s="70" t="s">
        <v>169</v>
      </c>
      <c r="H2822" s="65">
        <v>5331287.8099999996</v>
      </c>
      <c r="I2822" s="65">
        <v>0</v>
      </c>
      <c r="J2822" s="65">
        <v>0</v>
      </c>
      <c r="K2822" s="65">
        <v>0</v>
      </c>
      <c r="L2822" s="65">
        <v>0</v>
      </c>
      <c r="M2822" s="65">
        <v>0</v>
      </c>
      <c r="N2822" s="65">
        <v>0</v>
      </c>
      <c r="O2822" s="65">
        <v>0</v>
      </c>
      <c r="P2822" s="65">
        <v>0</v>
      </c>
      <c r="Q2822" s="65">
        <v>0</v>
      </c>
      <c r="R2822" s="65">
        <f t="shared" si="64"/>
        <v>5331287.8099999996</v>
      </c>
      <c r="S2822" s="65">
        <v>0</v>
      </c>
      <c r="T2822" s="64" t="s">
        <v>8740</v>
      </c>
      <c r="W2822" s="66"/>
      <c r="X2822" s="66"/>
      <c r="Y2822" s="66"/>
      <c r="Z2822" s="66"/>
      <c r="AA2822" s="66"/>
      <c r="AB2822" s="66"/>
      <c r="AC2822" s="66"/>
      <c r="AD2822" s="66"/>
      <c r="AE2822" s="66"/>
      <c r="AF2822" s="66"/>
      <c r="AG2822" s="66"/>
      <c r="AH2822" s="66"/>
      <c r="AI2822" s="66"/>
      <c r="AJ2822" s="66"/>
      <c r="AK2822" s="66"/>
      <c r="AL2822" s="66"/>
      <c r="AM2822" s="66"/>
      <c r="AN2822" s="66"/>
      <c r="AO2822" s="66"/>
      <c r="AP2822" s="66"/>
      <c r="AQ2822" s="66"/>
      <c r="AR2822" s="66"/>
      <c r="AS2822" s="66"/>
      <c r="AT2822" s="66"/>
      <c r="AU2822" s="66"/>
      <c r="AV2822" s="66"/>
      <c r="AW2822" s="66"/>
      <c r="AX2822" s="66"/>
      <c r="AY2822" s="66"/>
      <c r="AZ2822" s="67"/>
    </row>
    <row r="2823" spans="1:52" s="64" customFormat="1" x14ac:dyDescent="0.2">
      <c r="A2823" s="1">
        <v>2816</v>
      </c>
      <c r="B2823" s="253" t="s">
        <v>3098</v>
      </c>
      <c r="C2823" s="69" t="s">
        <v>3099</v>
      </c>
      <c r="D2823" s="69" t="s">
        <v>3100</v>
      </c>
      <c r="E2823" s="69" t="s">
        <v>9110</v>
      </c>
      <c r="G2823" s="70" t="s">
        <v>169</v>
      </c>
      <c r="H2823" s="65">
        <v>855716.4</v>
      </c>
      <c r="I2823" s="64">
        <v>42</v>
      </c>
      <c r="J2823" s="65">
        <v>28523.88</v>
      </c>
      <c r="K2823" s="65">
        <v>30</v>
      </c>
      <c r="L2823" s="65">
        <v>28523.88</v>
      </c>
      <c r="M2823" s="65">
        <v>30</v>
      </c>
      <c r="N2823" s="65">
        <v>28523.88</v>
      </c>
      <c r="O2823" s="65">
        <v>30</v>
      </c>
      <c r="P2823" s="65">
        <v>28523.88</v>
      </c>
      <c r="Q2823" s="65">
        <v>30</v>
      </c>
      <c r="R2823" s="65">
        <f t="shared" si="64"/>
        <v>969811.92</v>
      </c>
      <c r="S2823" s="65">
        <v>162</v>
      </c>
      <c r="T2823" s="64" t="s">
        <v>8740</v>
      </c>
      <c r="W2823" s="66"/>
      <c r="X2823" s="66"/>
      <c r="Y2823" s="66"/>
      <c r="Z2823" s="66"/>
      <c r="AA2823" s="66"/>
      <c r="AB2823" s="66"/>
      <c r="AC2823" s="66"/>
      <c r="AD2823" s="66"/>
      <c r="AE2823" s="66"/>
      <c r="AF2823" s="66"/>
      <c r="AG2823" s="66"/>
      <c r="AH2823" s="66"/>
      <c r="AI2823" s="66"/>
      <c r="AJ2823" s="66"/>
      <c r="AK2823" s="66"/>
      <c r="AL2823" s="66"/>
      <c r="AM2823" s="66"/>
      <c r="AN2823" s="66"/>
      <c r="AO2823" s="66"/>
      <c r="AP2823" s="66"/>
      <c r="AQ2823" s="66"/>
      <c r="AR2823" s="66"/>
      <c r="AS2823" s="66"/>
      <c r="AT2823" s="66"/>
      <c r="AU2823" s="66"/>
      <c r="AV2823" s="66"/>
      <c r="AW2823" s="66"/>
      <c r="AX2823" s="66"/>
      <c r="AY2823" s="66"/>
      <c r="AZ2823" s="67"/>
    </row>
    <row r="2824" spans="1:52" s="64" customFormat="1" x14ac:dyDescent="0.2">
      <c r="A2824" s="1">
        <v>2817</v>
      </c>
      <c r="B2824" s="253" t="s">
        <v>9111</v>
      </c>
      <c r="C2824" s="69" t="s">
        <v>9112</v>
      </c>
      <c r="D2824" s="69" t="s">
        <v>299</v>
      </c>
      <c r="E2824" s="69" t="s">
        <v>9113</v>
      </c>
      <c r="G2824" s="70" t="s">
        <v>169</v>
      </c>
      <c r="H2824" s="65">
        <v>3911398.4</v>
      </c>
      <c r="I2824" s="64">
        <v>1</v>
      </c>
      <c r="J2824" s="65"/>
      <c r="L2824" s="65"/>
      <c r="N2824" s="65"/>
      <c r="P2824" s="65"/>
      <c r="R2824" s="65">
        <f>H2824+J2824+L2824+N2824+P2824</f>
        <v>3911398.4</v>
      </c>
      <c r="T2824" s="64" t="s">
        <v>8740</v>
      </c>
      <c r="W2824" s="66"/>
      <c r="X2824" s="66"/>
      <c r="Y2824" s="66"/>
      <c r="Z2824" s="66"/>
      <c r="AA2824" s="66"/>
      <c r="AB2824" s="66"/>
      <c r="AC2824" s="66"/>
      <c r="AD2824" s="66"/>
      <c r="AE2824" s="66"/>
      <c r="AF2824" s="66"/>
      <c r="AG2824" s="66"/>
      <c r="AH2824" s="66"/>
      <c r="AI2824" s="66"/>
      <c r="AJ2824" s="66"/>
      <c r="AK2824" s="66"/>
      <c r="AL2824" s="66"/>
      <c r="AM2824" s="66"/>
      <c r="AN2824" s="66"/>
      <c r="AO2824" s="66"/>
      <c r="AP2824" s="66"/>
      <c r="AQ2824" s="66"/>
      <c r="AR2824" s="66"/>
      <c r="AS2824" s="66"/>
      <c r="AT2824" s="66"/>
      <c r="AU2824" s="66"/>
      <c r="AV2824" s="66"/>
      <c r="AW2824" s="66"/>
      <c r="AX2824" s="66"/>
      <c r="AY2824" s="66"/>
      <c r="AZ2824" s="67"/>
    </row>
    <row r="2825" spans="1:52" s="64" customFormat="1" x14ac:dyDescent="0.2">
      <c r="A2825" s="1">
        <v>2818</v>
      </c>
      <c r="B2825" s="253" t="s">
        <v>2930</v>
      </c>
      <c r="C2825" s="69" t="s">
        <v>6488</v>
      </c>
      <c r="D2825" s="69" t="s">
        <v>299</v>
      </c>
      <c r="E2825" s="69" t="s">
        <v>9114</v>
      </c>
      <c r="G2825" s="70" t="s">
        <v>169</v>
      </c>
      <c r="H2825" s="65">
        <v>3806566.3999999999</v>
      </c>
      <c r="I2825" s="64">
        <v>41</v>
      </c>
      <c r="J2825" s="65">
        <v>0</v>
      </c>
      <c r="K2825" s="64">
        <v>0</v>
      </c>
      <c r="L2825" s="65">
        <v>0</v>
      </c>
      <c r="M2825" s="64">
        <v>0</v>
      </c>
      <c r="N2825" s="65">
        <v>0</v>
      </c>
      <c r="O2825" s="64">
        <v>0</v>
      </c>
      <c r="P2825" s="65">
        <v>0</v>
      </c>
      <c r="Q2825" s="64">
        <v>0</v>
      </c>
      <c r="R2825" s="65">
        <f t="shared" ref="R2825:R2888" si="65">H2825+J2825+L2825+N2825+P2825</f>
        <v>3806566.3999999999</v>
      </c>
      <c r="S2825" s="64">
        <v>41</v>
      </c>
      <c r="T2825" s="64" t="s">
        <v>8740</v>
      </c>
      <c r="W2825" s="66"/>
      <c r="X2825" s="66"/>
      <c r="Y2825" s="66"/>
      <c r="Z2825" s="66"/>
      <c r="AA2825" s="66"/>
      <c r="AB2825" s="66"/>
      <c r="AC2825" s="66"/>
      <c r="AD2825" s="66"/>
      <c r="AE2825" s="66"/>
      <c r="AF2825" s="66"/>
      <c r="AG2825" s="66"/>
      <c r="AH2825" s="66"/>
      <c r="AI2825" s="66"/>
      <c r="AJ2825" s="66"/>
      <c r="AK2825" s="66"/>
      <c r="AL2825" s="66"/>
      <c r="AM2825" s="66"/>
      <c r="AN2825" s="66"/>
      <c r="AO2825" s="66"/>
      <c r="AP2825" s="66"/>
      <c r="AQ2825" s="66"/>
      <c r="AR2825" s="66"/>
      <c r="AS2825" s="66"/>
      <c r="AT2825" s="66"/>
      <c r="AU2825" s="66"/>
      <c r="AV2825" s="66"/>
      <c r="AW2825" s="66"/>
      <c r="AX2825" s="66"/>
      <c r="AY2825" s="66"/>
      <c r="AZ2825" s="67"/>
    </row>
    <row r="2826" spans="1:52" s="64" customFormat="1" x14ac:dyDescent="0.2">
      <c r="A2826" s="1">
        <v>2819</v>
      </c>
      <c r="B2826" s="253" t="s">
        <v>7353</v>
      </c>
      <c r="C2826" s="69" t="s">
        <v>7354</v>
      </c>
      <c r="D2826" s="69" t="s">
        <v>438</v>
      </c>
      <c r="E2826" s="69" t="s">
        <v>9115</v>
      </c>
      <c r="G2826" s="70" t="s">
        <v>169</v>
      </c>
      <c r="H2826" s="65">
        <v>1689479.23</v>
      </c>
      <c r="I2826" s="64">
        <v>1</v>
      </c>
      <c r="J2826" s="65">
        <v>0</v>
      </c>
      <c r="K2826" s="64">
        <v>0</v>
      </c>
      <c r="L2826" s="65">
        <v>0</v>
      </c>
      <c r="M2826" s="64">
        <v>0</v>
      </c>
      <c r="N2826" s="65">
        <v>0</v>
      </c>
      <c r="O2826" s="64">
        <v>0</v>
      </c>
      <c r="P2826" s="65">
        <v>0</v>
      </c>
      <c r="Q2826" s="64">
        <v>0</v>
      </c>
      <c r="R2826" s="65">
        <f t="shared" si="65"/>
        <v>1689479.23</v>
      </c>
      <c r="T2826" s="64" t="s">
        <v>8740</v>
      </c>
      <c r="W2826" s="66"/>
      <c r="X2826" s="66"/>
      <c r="Y2826" s="66"/>
      <c r="Z2826" s="66"/>
      <c r="AA2826" s="66"/>
      <c r="AB2826" s="66"/>
      <c r="AC2826" s="66"/>
      <c r="AD2826" s="66"/>
      <c r="AE2826" s="66"/>
      <c r="AF2826" s="66"/>
      <c r="AG2826" s="66"/>
      <c r="AH2826" s="66"/>
      <c r="AI2826" s="66"/>
      <c r="AJ2826" s="66"/>
      <c r="AK2826" s="66"/>
      <c r="AL2826" s="66"/>
      <c r="AM2826" s="66"/>
      <c r="AN2826" s="66"/>
      <c r="AO2826" s="66"/>
      <c r="AP2826" s="66"/>
      <c r="AQ2826" s="66"/>
      <c r="AR2826" s="66"/>
      <c r="AS2826" s="66"/>
      <c r="AT2826" s="66"/>
      <c r="AU2826" s="66"/>
      <c r="AV2826" s="66"/>
      <c r="AW2826" s="66"/>
      <c r="AX2826" s="66"/>
      <c r="AY2826" s="66"/>
      <c r="AZ2826" s="67"/>
    </row>
    <row r="2827" spans="1:52" s="64" customFormat="1" x14ac:dyDescent="0.2">
      <c r="A2827" s="1">
        <v>2820</v>
      </c>
      <c r="B2827" s="253" t="s">
        <v>9116</v>
      </c>
      <c r="C2827" s="69" t="s">
        <v>9117</v>
      </c>
      <c r="D2827" s="69" t="s">
        <v>9118</v>
      </c>
      <c r="E2827" s="69" t="s">
        <v>9119</v>
      </c>
      <c r="G2827" s="70" t="s">
        <v>169</v>
      </c>
      <c r="H2827" s="65">
        <v>6741000</v>
      </c>
      <c r="I2827" s="64">
        <v>3</v>
      </c>
      <c r="J2827" s="65">
        <v>6741000</v>
      </c>
      <c r="K2827" s="64">
        <v>3</v>
      </c>
      <c r="L2827" s="65">
        <v>6741000</v>
      </c>
      <c r="M2827" s="64">
        <v>3</v>
      </c>
      <c r="N2827" s="65">
        <v>6741000</v>
      </c>
      <c r="O2827" s="64">
        <v>3</v>
      </c>
      <c r="P2827" s="65">
        <v>6741000</v>
      </c>
      <c r="Q2827" s="64">
        <v>3</v>
      </c>
      <c r="R2827" s="65">
        <f t="shared" si="65"/>
        <v>33705000</v>
      </c>
      <c r="S2827" s="63">
        <f>I2827+K2827+M2827+O2827+Q2827</f>
        <v>15</v>
      </c>
      <c r="T2827" s="64" t="s">
        <v>8740</v>
      </c>
      <c r="W2827" s="66"/>
      <c r="X2827" s="66"/>
      <c r="Y2827" s="66"/>
      <c r="Z2827" s="66"/>
      <c r="AA2827" s="66"/>
      <c r="AB2827" s="66"/>
      <c r="AC2827" s="66"/>
      <c r="AD2827" s="66"/>
      <c r="AE2827" s="66"/>
      <c r="AF2827" s="66"/>
      <c r="AG2827" s="66"/>
      <c r="AH2827" s="66"/>
      <c r="AI2827" s="66"/>
      <c r="AJ2827" s="66"/>
      <c r="AK2827" s="66"/>
      <c r="AL2827" s="66"/>
      <c r="AM2827" s="66"/>
      <c r="AN2827" s="66"/>
      <c r="AO2827" s="66"/>
      <c r="AP2827" s="66"/>
      <c r="AQ2827" s="66"/>
      <c r="AR2827" s="66"/>
      <c r="AS2827" s="66"/>
      <c r="AT2827" s="66"/>
      <c r="AU2827" s="66"/>
      <c r="AV2827" s="66"/>
      <c r="AW2827" s="66"/>
      <c r="AX2827" s="66"/>
      <c r="AY2827" s="66"/>
      <c r="AZ2827" s="67"/>
    </row>
    <row r="2828" spans="1:52" s="20" customFormat="1" ht="80.099999999999994" customHeight="1" x14ac:dyDescent="0.2">
      <c r="A2828" s="1">
        <v>2821</v>
      </c>
      <c r="B2828" s="81" t="s">
        <v>9120</v>
      </c>
      <c r="C2828" s="20" t="s">
        <v>9121</v>
      </c>
      <c r="D2828" s="20" t="s">
        <v>9122</v>
      </c>
      <c r="E2828" s="1" t="s">
        <v>16</v>
      </c>
      <c r="F2828" s="5" t="s">
        <v>9123</v>
      </c>
      <c r="G2828" s="1" t="s">
        <v>27</v>
      </c>
      <c r="H2828" s="28">
        <v>35998546.650000006</v>
      </c>
      <c r="I2828" s="28">
        <v>1</v>
      </c>
      <c r="J2828" s="28"/>
      <c r="K2828" s="28"/>
      <c r="L2828" s="28">
        <v>43558241.446500018</v>
      </c>
      <c r="M2828" s="28">
        <v>1</v>
      </c>
      <c r="N2828" s="28">
        <v>4750000</v>
      </c>
      <c r="O2828" s="28">
        <v>1</v>
      </c>
      <c r="R2828" s="65">
        <f t="shared" si="65"/>
        <v>84306788.096500024</v>
      </c>
      <c r="S2828" s="1">
        <v>4</v>
      </c>
      <c r="T2828" s="1" t="s">
        <v>9124</v>
      </c>
      <c r="U2828" s="1" t="s">
        <v>186</v>
      </c>
      <c r="V2828" s="1" t="s">
        <v>9125</v>
      </c>
    </row>
    <row r="2829" spans="1:52" s="55" customFormat="1" ht="80.099999999999994" customHeight="1" x14ac:dyDescent="0.25">
      <c r="A2829" s="1">
        <v>2822</v>
      </c>
      <c r="B2829" s="81" t="s">
        <v>9126</v>
      </c>
      <c r="C2829" s="20" t="s">
        <v>9127</v>
      </c>
      <c r="D2829" s="20" t="s">
        <v>60</v>
      </c>
      <c r="E2829" s="1" t="s">
        <v>16</v>
      </c>
      <c r="F2829" s="5" t="s">
        <v>9128</v>
      </c>
      <c r="G2829" s="1" t="s">
        <v>27</v>
      </c>
      <c r="H2829" s="28">
        <v>8100998.4000000004</v>
      </c>
      <c r="I2829" s="28">
        <v>2</v>
      </c>
      <c r="J2829" s="28"/>
      <c r="K2829" s="28"/>
      <c r="L2829" s="28">
        <v>9802208.0640000012</v>
      </c>
      <c r="M2829" s="28">
        <v>2</v>
      </c>
      <c r="N2829" s="28">
        <v>10000</v>
      </c>
      <c r="O2829" s="28">
        <v>1</v>
      </c>
      <c r="R2829" s="65">
        <f t="shared" si="65"/>
        <v>17913206.464000002</v>
      </c>
      <c r="S2829" s="1">
        <v>7</v>
      </c>
      <c r="T2829" s="1" t="s">
        <v>9124</v>
      </c>
      <c r="U2829" s="1" t="s">
        <v>21</v>
      </c>
      <c r="V2829" s="1" t="s">
        <v>9129</v>
      </c>
    </row>
    <row r="2830" spans="1:52" s="55" customFormat="1" ht="80.099999999999994" customHeight="1" x14ac:dyDescent="0.25">
      <c r="A2830" s="1">
        <v>2823</v>
      </c>
      <c r="B2830" s="81" t="s">
        <v>3639</v>
      </c>
      <c r="C2830" s="20" t="s">
        <v>3640</v>
      </c>
      <c r="D2830" s="20" t="s">
        <v>3641</v>
      </c>
      <c r="E2830" s="1" t="s">
        <v>16</v>
      </c>
      <c r="F2830" s="5" t="s">
        <v>3642</v>
      </c>
      <c r="G2830" s="1" t="s">
        <v>27</v>
      </c>
      <c r="H2830" s="28">
        <v>1403155.3536</v>
      </c>
      <c r="I2830" s="28">
        <v>12</v>
      </c>
      <c r="J2830" s="28">
        <v>1459281.5677440001</v>
      </c>
      <c r="K2830" s="28">
        <v>12</v>
      </c>
      <c r="L2830" s="28"/>
      <c r="M2830" s="28"/>
      <c r="N2830" s="28">
        <v>1463000</v>
      </c>
      <c r="O2830" s="28">
        <v>1</v>
      </c>
      <c r="R2830" s="65">
        <f t="shared" si="65"/>
        <v>4325436.9213439999</v>
      </c>
      <c r="S2830" s="1">
        <v>31</v>
      </c>
      <c r="T2830" s="1" t="s">
        <v>9124</v>
      </c>
      <c r="U2830" s="1" t="s">
        <v>21</v>
      </c>
      <c r="V2830" s="1" t="s">
        <v>9130</v>
      </c>
    </row>
    <row r="2831" spans="1:52" s="55" customFormat="1" ht="80.099999999999994" customHeight="1" x14ac:dyDescent="0.25">
      <c r="A2831" s="1">
        <v>2824</v>
      </c>
      <c r="B2831" s="81" t="s">
        <v>9131</v>
      </c>
      <c r="C2831" s="20" t="s">
        <v>9132</v>
      </c>
      <c r="D2831" s="20" t="s">
        <v>9133</v>
      </c>
      <c r="E2831" s="1" t="s">
        <v>16</v>
      </c>
      <c r="F2831" s="5" t="s">
        <v>9134</v>
      </c>
      <c r="G2831" s="1" t="s">
        <v>27</v>
      </c>
      <c r="H2831" s="28">
        <v>445305</v>
      </c>
      <c r="I2831" s="28">
        <v>20</v>
      </c>
      <c r="J2831" s="28">
        <v>445305</v>
      </c>
      <c r="K2831" s="28">
        <v>20</v>
      </c>
      <c r="L2831" s="28">
        <v>445305</v>
      </c>
      <c r="M2831" s="28">
        <v>20</v>
      </c>
      <c r="N2831" s="28">
        <v>1400000</v>
      </c>
      <c r="O2831" s="28">
        <v>1</v>
      </c>
      <c r="R2831" s="65">
        <f t="shared" si="65"/>
        <v>2735915</v>
      </c>
      <c r="S2831" s="1">
        <v>66</v>
      </c>
      <c r="T2831" s="1" t="s">
        <v>9124</v>
      </c>
      <c r="U2831" s="1" t="s">
        <v>9135</v>
      </c>
      <c r="V2831" s="1" t="s">
        <v>9136</v>
      </c>
    </row>
    <row r="2832" spans="1:52" s="55" customFormat="1" ht="80.099999999999994" customHeight="1" x14ac:dyDescent="0.25">
      <c r="A2832" s="1">
        <v>2825</v>
      </c>
      <c r="B2832" s="81" t="s">
        <v>9137</v>
      </c>
      <c r="C2832" s="20" t="s">
        <v>9127</v>
      </c>
      <c r="D2832" s="20" t="s">
        <v>60</v>
      </c>
      <c r="E2832" s="1" t="s">
        <v>16</v>
      </c>
      <c r="F2832" s="5" t="s">
        <v>9138</v>
      </c>
      <c r="G2832" s="1" t="s">
        <v>27</v>
      </c>
      <c r="H2832" s="28">
        <v>1293066.6399999999</v>
      </c>
      <c r="I2832" s="28">
        <v>8</v>
      </c>
      <c r="J2832" s="28">
        <v>1293066.6399999999</v>
      </c>
      <c r="K2832" s="28">
        <v>8</v>
      </c>
      <c r="L2832" s="28">
        <v>1293066.6399999999</v>
      </c>
      <c r="M2832" s="28">
        <v>8</v>
      </c>
      <c r="N2832" s="28">
        <v>10000</v>
      </c>
      <c r="O2832" s="28">
        <v>1</v>
      </c>
      <c r="R2832" s="65">
        <f t="shared" si="65"/>
        <v>3889199.92</v>
      </c>
      <c r="S2832" s="1">
        <v>33</v>
      </c>
      <c r="T2832" s="1" t="s">
        <v>9124</v>
      </c>
      <c r="U2832" s="1" t="s">
        <v>21</v>
      </c>
      <c r="V2832" s="1" t="s">
        <v>9129</v>
      </c>
    </row>
    <row r="2833" spans="1:22" s="55" customFormat="1" ht="80.099999999999994" customHeight="1" x14ac:dyDescent="0.25">
      <c r="A2833" s="1">
        <v>2826</v>
      </c>
      <c r="B2833" s="81" t="s">
        <v>9139</v>
      </c>
      <c r="C2833" s="20" t="s">
        <v>9140</v>
      </c>
      <c r="D2833" s="20" t="s">
        <v>9141</v>
      </c>
      <c r="E2833" s="1" t="s">
        <v>16</v>
      </c>
      <c r="F2833" s="5" t="s">
        <v>9142</v>
      </c>
      <c r="G2833" s="1" t="s">
        <v>27</v>
      </c>
      <c r="H2833" s="28">
        <v>2279044.6800000006</v>
      </c>
      <c r="I2833" s="28">
        <v>20</v>
      </c>
      <c r="J2833" s="28"/>
      <c r="K2833" s="28"/>
      <c r="L2833" s="28">
        <v>2757644.0628000014</v>
      </c>
      <c r="M2833" s="28">
        <v>20</v>
      </c>
      <c r="N2833" s="28">
        <v>3200000</v>
      </c>
      <c r="O2833" s="28">
        <v>1</v>
      </c>
      <c r="R2833" s="65">
        <f t="shared" si="65"/>
        <v>8236688.742800002</v>
      </c>
      <c r="S2833" s="1">
        <v>61</v>
      </c>
      <c r="T2833" s="1" t="s">
        <v>9124</v>
      </c>
      <c r="U2833" s="1" t="s">
        <v>21</v>
      </c>
      <c r="V2833" s="1" t="s">
        <v>9143</v>
      </c>
    </row>
    <row r="2834" spans="1:22" s="55" customFormat="1" ht="80.099999999999994" customHeight="1" x14ac:dyDescent="0.25">
      <c r="A2834" s="1">
        <v>2827</v>
      </c>
      <c r="B2834" s="81" t="s">
        <v>9144</v>
      </c>
      <c r="C2834" s="20" t="s">
        <v>9145</v>
      </c>
      <c r="D2834" s="20" t="s">
        <v>9146</v>
      </c>
      <c r="E2834" s="1" t="s">
        <v>16</v>
      </c>
      <c r="F2834" s="5" t="s">
        <v>9147</v>
      </c>
      <c r="G2834" s="1" t="s">
        <v>27</v>
      </c>
      <c r="H2834" s="28">
        <v>3519877.9000000008</v>
      </c>
      <c r="I2834" s="28">
        <v>10</v>
      </c>
      <c r="J2834" s="28"/>
      <c r="K2834" s="28"/>
      <c r="L2834" s="28">
        <v>4259052.2590000015</v>
      </c>
      <c r="M2834" s="28">
        <v>10</v>
      </c>
      <c r="N2834" s="28">
        <v>4350000</v>
      </c>
      <c r="O2834" s="28">
        <v>1</v>
      </c>
      <c r="R2834" s="65">
        <f t="shared" si="65"/>
        <v>12128930.159000002</v>
      </c>
      <c r="S2834" s="1">
        <v>31</v>
      </c>
      <c r="T2834" s="1" t="s">
        <v>9124</v>
      </c>
      <c r="U2834" s="1" t="s">
        <v>21</v>
      </c>
      <c r="V2834" s="1" t="s">
        <v>9143</v>
      </c>
    </row>
    <row r="2835" spans="1:22" s="55" customFormat="1" ht="80.099999999999994" customHeight="1" x14ac:dyDescent="0.25">
      <c r="A2835" s="1">
        <v>2828</v>
      </c>
      <c r="B2835" s="81" t="s">
        <v>9148</v>
      </c>
      <c r="C2835" s="20" t="s">
        <v>9145</v>
      </c>
      <c r="D2835" s="20" t="s">
        <v>9146</v>
      </c>
      <c r="E2835" s="1" t="s">
        <v>16</v>
      </c>
      <c r="F2835" s="5" t="s">
        <v>9149</v>
      </c>
      <c r="G2835" s="1" t="s">
        <v>27</v>
      </c>
      <c r="H2835" s="28">
        <v>2545053.5</v>
      </c>
      <c r="I2835" s="28">
        <v>10</v>
      </c>
      <c r="J2835" s="28"/>
      <c r="K2835" s="28"/>
      <c r="L2835" s="28">
        <v>3079514.7350000003</v>
      </c>
      <c r="M2835" s="28">
        <v>10</v>
      </c>
      <c r="N2835" s="28">
        <v>3085613</v>
      </c>
      <c r="O2835" s="28">
        <v>1</v>
      </c>
      <c r="R2835" s="65">
        <f t="shared" si="65"/>
        <v>8710181.2349999994</v>
      </c>
      <c r="S2835" s="1">
        <v>31</v>
      </c>
      <c r="T2835" s="1" t="s">
        <v>9124</v>
      </c>
      <c r="U2835" s="1" t="s">
        <v>21</v>
      </c>
      <c r="V2835" s="1" t="s">
        <v>9143</v>
      </c>
    </row>
    <row r="2836" spans="1:22" s="55" customFormat="1" ht="80.099999999999994" customHeight="1" x14ac:dyDescent="0.25">
      <c r="A2836" s="1">
        <v>2829</v>
      </c>
      <c r="B2836" s="81" t="s">
        <v>9150</v>
      </c>
      <c r="C2836" s="20" t="s">
        <v>9127</v>
      </c>
      <c r="D2836" s="20" t="s">
        <v>60</v>
      </c>
      <c r="E2836" s="1" t="s">
        <v>16</v>
      </c>
      <c r="F2836" s="5" t="s">
        <v>9151</v>
      </c>
      <c r="G2836" s="1" t="s">
        <v>27</v>
      </c>
      <c r="H2836" s="28">
        <v>1276277.75</v>
      </c>
      <c r="I2836" s="28">
        <v>1</v>
      </c>
      <c r="J2836" s="28"/>
      <c r="K2836" s="28"/>
      <c r="L2836" s="28">
        <v>1544296.0775000004</v>
      </c>
      <c r="M2836" s="28">
        <v>1</v>
      </c>
      <c r="N2836" s="28">
        <v>1620000</v>
      </c>
      <c r="O2836" s="28">
        <v>1</v>
      </c>
      <c r="R2836" s="65">
        <f t="shared" si="65"/>
        <v>4440573.8275000006</v>
      </c>
      <c r="S2836" s="1">
        <v>4</v>
      </c>
      <c r="T2836" s="1" t="s">
        <v>9124</v>
      </c>
      <c r="U2836" s="1" t="s">
        <v>21</v>
      </c>
      <c r="V2836" s="1" t="s">
        <v>9129</v>
      </c>
    </row>
    <row r="2837" spans="1:22" s="55" customFormat="1" ht="80.099999999999994" customHeight="1" x14ac:dyDescent="0.25">
      <c r="A2837" s="1">
        <v>2830</v>
      </c>
      <c r="B2837" s="81" t="s">
        <v>9152</v>
      </c>
      <c r="C2837" s="20" t="s">
        <v>9145</v>
      </c>
      <c r="D2837" s="20" t="s">
        <v>9146</v>
      </c>
      <c r="E2837" s="1" t="s">
        <v>16</v>
      </c>
      <c r="F2837" s="5" t="s">
        <v>9153</v>
      </c>
      <c r="G2837" s="1" t="s">
        <v>27</v>
      </c>
      <c r="H2837" s="28">
        <v>2239584.5472000004</v>
      </c>
      <c r="I2837" s="28">
        <v>6</v>
      </c>
      <c r="J2837" s="28"/>
      <c r="K2837" s="28"/>
      <c r="L2837" s="28">
        <v>2709897.302112001</v>
      </c>
      <c r="M2837" s="28">
        <v>6</v>
      </c>
      <c r="N2837" s="28">
        <v>2714678</v>
      </c>
      <c r="O2837" s="28">
        <v>1</v>
      </c>
      <c r="R2837" s="65">
        <f t="shared" si="65"/>
        <v>7664159.8493120018</v>
      </c>
      <c r="S2837" s="1">
        <v>19</v>
      </c>
      <c r="T2837" s="1" t="s">
        <v>9124</v>
      </c>
      <c r="U2837" s="1" t="s">
        <v>21</v>
      </c>
      <c r="V2837" s="1" t="s">
        <v>9143</v>
      </c>
    </row>
    <row r="2838" spans="1:22" s="55" customFormat="1" ht="80.099999999999994" customHeight="1" x14ac:dyDescent="0.25">
      <c r="A2838" s="1">
        <v>2831</v>
      </c>
      <c r="B2838" s="81" t="s">
        <v>9154</v>
      </c>
      <c r="C2838" s="20" t="s">
        <v>9155</v>
      </c>
      <c r="D2838" s="20" t="s">
        <v>9156</v>
      </c>
      <c r="E2838" s="1" t="s">
        <v>16</v>
      </c>
      <c r="F2838" s="5" t="s">
        <v>9157</v>
      </c>
      <c r="G2838" s="1" t="s">
        <v>27</v>
      </c>
      <c r="H2838" s="28">
        <v>1856018.2256000005</v>
      </c>
      <c r="I2838" s="28">
        <v>1</v>
      </c>
      <c r="J2838" s="28"/>
      <c r="K2838" s="28"/>
      <c r="L2838" s="28">
        <v>2245782.0529760011</v>
      </c>
      <c r="M2838" s="28">
        <v>1</v>
      </c>
      <c r="N2838" s="28">
        <v>2251000</v>
      </c>
      <c r="O2838" s="28">
        <v>1</v>
      </c>
      <c r="R2838" s="65">
        <f t="shared" si="65"/>
        <v>6352800.2785760015</v>
      </c>
      <c r="S2838" s="1">
        <v>4</v>
      </c>
      <c r="T2838" s="1" t="s">
        <v>9124</v>
      </c>
      <c r="U2838" s="1" t="s">
        <v>21</v>
      </c>
      <c r="V2838" s="1" t="s">
        <v>9158</v>
      </c>
    </row>
    <row r="2839" spans="1:22" s="55" customFormat="1" ht="80.099999999999994" customHeight="1" x14ac:dyDescent="0.25">
      <c r="A2839" s="1">
        <v>2832</v>
      </c>
      <c r="B2839" s="81" t="s">
        <v>9159</v>
      </c>
      <c r="C2839" s="20" t="s">
        <v>9140</v>
      </c>
      <c r="D2839" s="20" t="s">
        <v>9141</v>
      </c>
      <c r="E2839" s="1" t="s">
        <v>16</v>
      </c>
      <c r="F2839" s="5" t="s">
        <v>9160</v>
      </c>
      <c r="G2839" s="1" t="s">
        <v>27</v>
      </c>
      <c r="H2839" s="28">
        <v>1880297.6500000004</v>
      </c>
      <c r="I2839" s="28">
        <v>5</v>
      </c>
      <c r="J2839" s="28"/>
      <c r="K2839" s="28"/>
      <c r="L2839" s="28">
        <v>2275160.1565000005</v>
      </c>
      <c r="M2839" s="28">
        <v>5</v>
      </c>
      <c r="N2839" s="28">
        <v>2281000</v>
      </c>
      <c r="O2839" s="28">
        <v>1</v>
      </c>
      <c r="R2839" s="65">
        <f t="shared" si="65"/>
        <v>6436457.8065000009</v>
      </c>
      <c r="S2839" s="1">
        <v>16</v>
      </c>
      <c r="T2839" s="1" t="s">
        <v>9124</v>
      </c>
      <c r="U2839" s="1" t="s">
        <v>21</v>
      </c>
      <c r="V2839" s="1" t="s">
        <v>9143</v>
      </c>
    </row>
    <row r="2840" spans="1:22" s="55" customFormat="1" ht="80.099999999999994" customHeight="1" x14ac:dyDescent="0.25">
      <c r="A2840" s="1">
        <v>2833</v>
      </c>
      <c r="B2840" s="81" t="s">
        <v>9161</v>
      </c>
      <c r="C2840" s="20" t="s">
        <v>9155</v>
      </c>
      <c r="D2840" s="20" t="s">
        <v>9156</v>
      </c>
      <c r="E2840" s="1" t="s">
        <v>16</v>
      </c>
      <c r="F2840" s="5" t="s">
        <v>9162</v>
      </c>
      <c r="G2840" s="1" t="s">
        <v>27</v>
      </c>
      <c r="H2840" s="28">
        <v>1314603.6288000003</v>
      </c>
      <c r="I2840" s="28">
        <v>1</v>
      </c>
      <c r="J2840" s="28"/>
      <c r="K2840" s="28"/>
      <c r="L2840" s="28">
        <v>1590670.3908480005</v>
      </c>
      <c r="M2840" s="28">
        <v>1</v>
      </c>
      <c r="N2840" s="28">
        <v>1642324</v>
      </c>
      <c r="O2840" s="28">
        <v>1</v>
      </c>
      <c r="R2840" s="65">
        <f t="shared" si="65"/>
        <v>4547598.0196480006</v>
      </c>
      <c r="S2840" s="1">
        <v>4</v>
      </c>
      <c r="T2840" s="1" t="s">
        <v>9124</v>
      </c>
      <c r="U2840" s="1" t="s">
        <v>21</v>
      </c>
      <c r="V2840" s="1" t="s">
        <v>9158</v>
      </c>
    </row>
    <row r="2841" spans="1:22" s="55" customFormat="1" ht="80.099999999999994" customHeight="1" x14ac:dyDescent="0.25">
      <c r="A2841" s="1">
        <v>2834</v>
      </c>
      <c r="B2841" s="81" t="s">
        <v>9163</v>
      </c>
      <c r="C2841" s="20" t="s">
        <v>9145</v>
      </c>
      <c r="D2841" s="20" t="s">
        <v>9146</v>
      </c>
      <c r="E2841" s="1" t="s">
        <v>16</v>
      </c>
      <c r="F2841" s="5" t="s">
        <v>9164</v>
      </c>
      <c r="G2841" s="1" t="s">
        <v>27</v>
      </c>
      <c r="H2841" s="28">
        <v>1547123.7870000002</v>
      </c>
      <c r="I2841" s="28">
        <v>3</v>
      </c>
      <c r="J2841" s="28"/>
      <c r="K2841" s="28"/>
      <c r="L2841" s="28">
        <v>1872019.7822700008</v>
      </c>
      <c r="M2841" s="28">
        <v>3</v>
      </c>
      <c r="N2841" s="28">
        <v>1877000</v>
      </c>
      <c r="O2841" s="28">
        <v>1</v>
      </c>
      <c r="R2841" s="65">
        <f t="shared" si="65"/>
        <v>5296143.5692700008</v>
      </c>
      <c r="S2841" s="1">
        <v>10</v>
      </c>
      <c r="T2841" s="1" t="s">
        <v>9124</v>
      </c>
      <c r="U2841" s="1" t="s">
        <v>21</v>
      </c>
      <c r="V2841" s="1" t="s">
        <v>9143</v>
      </c>
    </row>
    <row r="2842" spans="1:22" s="55" customFormat="1" ht="80.099999999999994" customHeight="1" x14ac:dyDescent="0.25">
      <c r="A2842" s="1">
        <v>2835</v>
      </c>
      <c r="B2842" s="81" t="s">
        <v>9165</v>
      </c>
      <c r="C2842" s="20" t="s">
        <v>9166</v>
      </c>
      <c r="D2842" s="20" t="s">
        <v>9167</v>
      </c>
      <c r="E2842" s="1" t="s">
        <v>16</v>
      </c>
      <c r="F2842" s="5" t="s">
        <v>9168</v>
      </c>
      <c r="G2842" s="1" t="s">
        <v>27</v>
      </c>
      <c r="H2842" s="28">
        <v>1464726.7800000003</v>
      </c>
      <c r="I2842" s="28">
        <v>2</v>
      </c>
      <c r="J2842" s="28"/>
      <c r="K2842" s="28"/>
      <c r="L2842" s="28">
        <v>1772319.4038000004</v>
      </c>
      <c r="M2842" s="28">
        <v>2</v>
      </c>
      <c r="N2842" s="28">
        <v>1780000</v>
      </c>
      <c r="O2842" s="28">
        <v>1</v>
      </c>
      <c r="R2842" s="65">
        <f t="shared" si="65"/>
        <v>5017046.1838000007</v>
      </c>
      <c r="S2842" s="1">
        <v>7</v>
      </c>
      <c r="T2842" s="1" t="s">
        <v>9124</v>
      </c>
      <c r="U2842" s="1" t="s">
        <v>21</v>
      </c>
      <c r="V2842" s="1" t="s">
        <v>9169</v>
      </c>
    </row>
    <row r="2843" spans="1:22" s="55" customFormat="1" ht="80.099999999999994" customHeight="1" x14ac:dyDescent="0.25">
      <c r="A2843" s="1">
        <v>2836</v>
      </c>
      <c r="B2843" s="81" t="s">
        <v>9170</v>
      </c>
      <c r="C2843" s="20" t="s">
        <v>9171</v>
      </c>
      <c r="D2843" s="20" t="s">
        <v>9122</v>
      </c>
      <c r="E2843" s="1" t="s">
        <v>16</v>
      </c>
      <c r="F2843" s="5" t="s">
        <v>9172</v>
      </c>
      <c r="G2843" s="1" t="s">
        <v>27</v>
      </c>
      <c r="H2843" s="28">
        <v>1386964.8522400002</v>
      </c>
      <c r="I2843" s="28">
        <v>10</v>
      </c>
      <c r="J2843" s="28"/>
      <c r="K2843" s="28"/>
      <c r="L2843" s="28">
        <v>1678227.4712104006</v>
      </c>
      <c r="M2843" s="28">
        <v>10</v>
      </c>
      <c r="N2843" s="28">
        <v>1686340</v>
      </c>
      <c r="O2843" s="28">
        <v>1</v>
      </c>
      <c r="R2843" s="65">
        <f t="shared" si="65"/>
        <v>4751532.3234504005</v>
      </c>
      <c r="S2843" s="1">
        <v>31</v>
      </c>
      <c r="T2843" s="1" t="s">
        <v>9124</v>
      </c>
      <c r="U2843" s="1" t="s">
        <v>9173</v>
      </c>
      <c r="V2843" s="1" t="s">
        <v>9174</v>
      </c>
    </row>
    <row r="2844" spans="1:22" s="55" customFormat="1" ht="80.099999999999994" customHeight="1" x14ac:dyDescent="0.25">
      <c r="A2844" s="1">
        <v>2837</v>
      </c>
      <c r="B2844" s="81" t="s">
        <v>9175</v>
      </c>
      <c r="C2844" s="20" t="s">
        <v>9176</v>
      </c>
      <c r="D2844" s="20" t="s">
        <v>9177</v>
      </c>
      <c r="E2844" s="20" t="s">
        <v>9178</v>
      </c>
      <c r="F2844" s="5" t="s">
        <v>9128</v>
      </c>
      <c r="G2844" s="1" t="s">
        <v>27</v>
      </c>
      <c r="H2844" s="28">
        <v>2118006</v>
      </c>
      <c r="I2844" s="28">
        <v>1</v>
      </c>
      <c r="J2844" s="28">
        <v>2329806.6</v>
      </c>
      <c r="K2844" s="28">
        <v>1</v>
      </c>
      <c r="L2844" s="28">
        <v>2562787.2600000002</v>
      </c>
      <c r="M2844" s="28">
        <v>1</v>
      </c>
      <c r="N2844" s="28">
        <v>2570230</v>
      </c>
      <c r="O2844" s="28">
        <v>1</v>
      </c>
      <c r="R2844" s="65">
        <f t="shared" si="65"/>
        <v>9580829.8599999994</v>
      </c>
      <c r="S2844" s="1">
        <v>5</v>
      </c>
      <c r="T2844" s="1" t="s">
        <v>9124</v>
      </c>
      <c r="U2844" s="1" t="s">
        <v>21</v>
      </c>
      <c r="V2844" s="1" t="s">
        <v>9179</v>
      </c>
    </row>
    <row r="2845" spans="1:22" s="55" customFormat="1" ht="80.099999999999994" customHeight="1" x14ac:dyDescent="0.25">
      <c r="A2845" s="1">
        <v>2838</v>
      </c>
      <c r="B2845" s="81" t="s">
        <v>9180</v>
      </c>
      <c r="C2845" s="20" t="s">
        <v>9145</v>
      </c>
      <c r="D2845" s="20" t="s">
        <v>9146</v>
      </c>
      <c r="E2845" s="20" t="s">
        <v>9181</v>
      </c>
      <c r="F2845" s="5" t="s">
        <v>15</v>
      </c>
      <c r="G2845" s="1" t="s">
        <v>27</v>
      </c>
      <c r="H2845" s="28">
        <v>2114928.2000000002</v>
      </c>
      <c r="I2845" s="28">
        <v>20</v>
      </c>
      <c r="J2845" s="28">
        <v>2326421.0200000005</v>
      </c>
      <c r="K2845" s="28">
        <v>20</v>
      </c>
      <c r="L2845" s="28">
        <v>2559063.1220000009</v>
      </c>
      <c r="M2845" s="28">
        <v>20</v>
      </c>
      <c r="N2845" s="28">
        <v>2620332</v>
      </c>
      <c r="O2845" s="28">
        <v>1</v>
      </c>
      <c r="R2845" s="65">
        <f t="shared" si="65"/>
        <v>9620744.342000002</v>
      </c>
      <c r="S2845" s="1">
        <v>81</v>
      </c>
      <c r="T2845" s="1" t="s">
        <v>9124</v>
      </c>
      <c r="U2845" s="1" t="s">
        <v>21</v>
      </c>
      <c r="V2845" s="1" t="s">
        <v>9182</v>
      </c>
    </row>
    <row r="2846" spans="1:22" s="55" customFormat="1" ht="80.099999999999994" customHeight="1" x14ac:dyDescent="0.25">
      <c r="A2846" s="1">
        <v>2839</v>
      </c>
      <c r="B2846" s="81" t="s">
        <v>9180</v>
      </c>
      <c r="C2846" s="20" t="s">
        <v>9140</v>
      </c>
      <c r="D2846" s="20" t="s">
        <v>9141</v>
      </c>
      <c r="E2846" s="20" t="s">
        <v>9139</v>
      </c>
      <c r="F2846" s="5" t="s">
        <v>15</v>
      </c>
      <c r="G2846" s="1" t="s">
        <v>27</v>
      </c>
      <c r="H2846" s="28">
        <v>2071858.8000000003</v>
      </c>
      <c r="I2846" s="28">
        <v>20</v>
      </c>
      <c r="J2846" s="28">
        <v>2279044.6800000006</v>
      </c>
      <c r="K2846" s="28">
        <v>20</v>
      </c>
      <c r="L2846" s="28">
        <v>2506949.148000001</v>
      </c>
      <c r="M2846" s="28">
        <v>20</v>
      </c>
      <c r="N2846" s="28">
        <v>2511265</v>
      </c>
      <c r="O2846" s="28">
        <v>1</v>
      </c>
      <c r="R2846" s="65">
        <f t="shared" si="65"/>
        <v>9369117.6280000024</v>
      </c>
      <c r="S2846" s="1">
        <v>81</v>
      </c>
      <c r="T2846" s="1" t="s">
        <v>9124</v>
      </c>
      <c r="U2846" s="1" t="s">
        <v>21</v>
      </c>
      <c r="V2846" s="1" t="s">
        <v>9182</v>
      </c>
    </row>
    <row r="2847" spans="1:22" s="55" customFormat="1" ht="80.099999999999994" customHeight="1" x14ac:dyDescent="0.25">
      <c r="A2847" s="1">
        <v>2840</v>
      </c>
      <c r="B2847" s="81" t="s">
        <v>9180</v>
      </c>
      <c r="C2847" s="20" t="s">
        <v>9145</v>
      </c>
      <c r="D2847" s="20" t="s">
        <v>9146</v>
      </c>
      <c r="E2847" s="20" t="s">
        <v>9152</v>
      </c>
      <c r="F2847" s="5" t="s">
        <v>15</v>
      </c>
      <c r="G2847" s="1" t="s">
        <v>27</v>
      </c>
      <c r="H2847" s="28">
        <v>2035985.9520000003</v>
      </c>
      <c r="I2847" s="28">
        <v>6</v>
      </c>
      <c r="J2847" s="28">
        <v>2239584.5472000004</v>
      </c>
      <c r="K2847" s="28">
        <v>6</v>
      </c>
      <c r="L2847" s="28">
        <v>2463543.0019200006</v>
      </c>
      <c r="M2847" s="28">
        <v>6</v>
      </c>
      <c r="N2847" s="28">
        <v>2468865</v>
      </c>
      <c r="O2847" s="28">
        <v>1</v>
      </c>
      <c r="R2847" s="65">
        <f t="shared" si="65"/>
        <v>9207978.5011200011</v>
      </c>
      <c r="S2847" s="1">
        <v>25</v>
      </c>
      <c r="T2847" s="1" t="s">
        <v>9124</v>
      </c>
      <c r="U2847" s="1" t="s">
        <v>21</v>
      </c>
      <c r="V2847" s="1" t="s">
        <v>9183</v>
      </c>
    </row>
    <row r="2848" spans="1:22" s="55" customFormat="1" ht="80.099999999999994" customHeight="1" x14ac:dyDescent="0.25">
      <c r="A2848" s="1">
        <v>2841</v>
      </c>
      <c r="B2848" s="81" t="s">
        <v>9180</v>
      </c>
      <c r="C2848" s="20" t="s">
        <v>9140</v>
      </c>
      <c r="D2848" s="20" t="s">
        <v>9141</v>
      </c>
      <c r="E2848" s="20" t="s">
        <v>9159</v>
      </c>
      <c r="F2848" s="5" t="s">
        <v>15</v>
      </c>
      <c r="G2848" s="1" t="s">
        <v>27</v>
      </c>
      <c r="H2848" s="28">
        <v>1709361.5000000002</v>
      </c>
      <c r="I2848" s="28">
        <v>5</v>
      </c>
      <c r="J2848" s="28">
        <v>1880297.6500000004</v>
      </c>
      <c r="K2848" s="28">
        <v>5</v>
      </c>
      <c r="L2848" s="28">
        <v>2068327.4150000005</v>
      </c>
      <c r="M2848" s="28">
        <v>5</v>
      </c>
      <c r="N2848" s="28">
        <v>2073000</v>
      </c>
      <c r="O2848" s="28">
        <v>1</v>
      </c>
      <c r="R2848" s="65">
        <f t="shared" si="65"/>
        <v>7730986.5650000013</v>
      </c>
      <c r="S2848" s="1">
        <v>21</v>
      </c>
      <c r="T2848" s="1" t="s">
        <v>9124</v>
      </c>
      <c r="U2848" s="1" t="s">
        <v>21</v>
      </c>
      <c r="V2848" s="1" t="s">
        <v>9182</v>
      </c>
    </row>
    <row r="2849" spans="1:22" s="55" customFormat="1" ht="80.099999999999994" customHeight="1" x14ac:dyDescent="0.25">
      <c r="A2849" s="1">
        <v>2842</v>
      </c>
      <c r="B2849" s="81" t="s">
        <v>102</v>
      </c>
      <c r="C2849" s="20" t="s">
        <v>9155</v>
      </c>
      <c r="D2849" s="20" t="s">
        <v>9156</v>
      </c>
      <c r="E2849" s="20" t="s">
        <v>9154</v>
      </c>
      <c r="F2849" s="5"/>
      <c r="G2849" s="1" t="s">
        <v>27</v>
      </c>
      <c r="H2849" s="28">
        <v>1687289.2960000003</v>
      </c>
      <c r="I2849" s="28">
        <v>1</v>
      </c>
      <c r="J2849" s="28">
        <v>1856018.2256000005</v>
      </c>
      <c r="K2849" s="28">
        <v>1</v>
      </c>
      <c r="L2849" s="28">
        <v>2041620.0481600007</v>
      </c>
      <c r="M2849" s="28">
        <v>1</v>
      </c>
      <c r="N2849" s="28">
        <v>2055386</v>
      </c>
      <c r="O2849" s="28">
        <v>1</v>
      </c>
      <c r="R2849" s="65">
        <f t="shared" si="65"/>
        <v>7640313.5697600013</v>
      </c>
      <c r="S2849" s="1">
        <v>5</v>
      </c>
      <c r="T2849" s="1" t="s">
        <v>9124</v>
      </c>
      <c r="U2849" s="1" t="s">
        <v>51</v>
      </c>
      <c r="V2849" s="1" t="s">
        <v>9184</v>
      </c>
    </row>
    <row r="2850" spans="1:22" s="55" customFormat="1" ht="80.099999999999994" customHeight="1" x14ac:dyDescent="0.25">
      <c r="A2850" s="1">
        <v>2843</v>
      </c>
      <c r="B2850" s="81" t="s">
        <v>9185</v>
      </c>
      <c r="C2850" s="20" t="s">
        <v>9186</v>
      </c>
      <c r="D2850" s="20" t="s">
        <v>9187</v>
      </c>
      <c r="E2850" s="20" t="s">
        <v>9188</v>
      </c>
      <c r="F2850" s="5" t="s">
        <v>15</v>
      </c>
      <c r="G2850" s="1" t="s">
        <v>27</v>
      </c>
      <c r="H2850" s="28">
        <v>1564853.4000000001</v>
      </c>
      <c r="I2850" s="28">
        <v>1</v>
      </c>
      <c r="J2850" s="28">
        <v>1721338.7400000002</v>
      </c>
      <c r="K2850" s="28">
        <v>1</v>
      </c>
      <c r="L2850" s="28">
        <v>1893472.6140000003</v>
      </c>
      <c r="M2850" s="28">
        <v>1</v>
      </c>
      <c r="N2850" s="28">
        <v>1923300</v>
      </c>
      <c r="O2850" s="28">
        <v>1</v>
      </c>
      <c r="R2850" s="65">
        <f t="shared" si="65"/>
        <v>7102964.7540000007</v>
      </c>
      <c r="S2850" s="1">
        <v>5</v>
      </c>
      <c r="T2850" s="1" t="s">
        <v>9124</v>
      </c>
      <c r="U2850" s="1" t="s">
        <v>21</v>
      </c>
      <c r="V2850" s="1" t="s">
        <v>9179</v>
      </c>
    </row>
    <row r="2851" spans="1:22" s="55" customFormat="1" ht="80.099999999999994" customHeight="1" x14ac:dyDescent="0.25">
      <c r="A2851" s="1">
        <v>2844</v>
      </c>
      <c r="B2851" s="81" t="s">
        <v>9185</v>
      </c>
      <c r="C2851" s="20" t="s">
        <v>9186</v>
      </c>
      <c r="D2851" s="20" t="s">
        <v>9187</v>
      </c>
      <c r="E2851" s="20" t="s">
        <v>9189</v>
      </c>
      <c r="F2851" s="5" t="s">
        <v>15</v>
      </c>
      <c r="G2851" s="1" t="s">
        <v>27</v>
      </c>
      <c r="H2851" s="28">
        <v>1453484.9263000002</v>
      </c>
      <c r="I2851" s="28">
        <v>1</v>
      </c>
      <c r="J2851" s="28">
        <v>1598833.4189300004</v>
      </c>
      <c r="K2851" s="28">
        <v>1</v>
      </c>
      <c r="L2851" s="28">
        <v>1758716.7608230007</v>
      </c>
      <c r="M2851" s="28">
        <v>1</v>
      </c>
      <c r="N2851" s="28">
        <v>1876421</v>
      </c>
      <c r="O2851" s="28">
        <v>1</v>
      </c>
      <c r="R2851" s="65">
        <f t="shared" si="65"/>
        <v>6687456.1060530012</v>
      </c>
      <c r="S2851" s="1">
        <v>5</v>
      </c>
      <c r="T2851" s="1" t="s">
        <v>9124</v>
      </c>
      <c r="U2851" s="1" t="s">
        <v>21</v>
      </c>
      <c r="V2851" s="1" t="s">
        <v>9190</v>
      </c>
    </row>
    <row r="2852" spans="1:22" s="55" customFormat="1" ht="80.099999999999994" customHeight="1" x14ac:dyDescent="0.25">
      <c r="A2852" s="1">
        <v>2845</v>
      </c>
      <c r="B2852" s="81" t="s">
        <v>9191</v>
      </c>
      <c r="C2852" s="20" t="s">
        <v>9192</v>
      </c>
      <c r="D2852" s="20" t="s">
        <v>9193</v>
      </c>
      <c r="E2852" s="20" t="s">
        <v>9194</v>
      </c>
      <c r="F2852" s="5" t="s">
        <v>15</v>
      </c>
      <c r="G2852" s="1" t="s">
        <v>27</v>
      </c>
      <c r="H2852" s="28">
        <v>1434449.0160000001</v>
      </c>
      <c r="I2852" s="28">
        <v>1</v>
      </c>
      <c r="J2852" s="28">
        <v>1577893.9176000003</v>
      </c>
      <c r="K2852" s="28">
        <v>1</v>
      </c>
      <c r="L2852" s="28">
        <v>1735683.3093600005</v>
      </c>
      <c r="M2852" s="28">
        <v>1</v>
      </c>
      <c r="N2852" s="28">
        <v>1745563</v>
      </c>
      <c r="O2852" s="28">
        <v>1</v>
      </c>
      <c r="R2852" s="65">
        <f t="shared" si="65"/>
        <v>6493589.2429600004</v>
      </c>
      <c r="S2852" s="1">
        <v>5</v>
      </c>
      <c r="T2852" s="1" t="s">
        <v>9124</v>
      </c>
      <c r="U2852" s="1" t="s">
        <v>21</v>
      </c>
      <c r="V2852" s="1" t="s">
        <v>9183</v>
      </c>
    </row>
    <row r="2853" spans="1:22" s="55" customFormat="1" ht="80.099999999999994" customHeight="1" x14ac:dyDescent="0.25">
      <c r="A2853" s="1">
        <v>2846</v>
      </c>
      <c r="B2853" s="81" t="s">
        <v>9180</v>
      </c>
      <c r="C2853" s="20" t="s">
        <v>9145</v>
      </c>
      <c r="D2853" s="20" t="s">
        <v>9146</v>
      </c>
      <c r="E2853" s="20" t="s">
        <v>9163</v>
      </c>
      <c r="F2853" s="5" t="s">
        <v>9164</v>
      </c>
      <c r="G2853" s="1" t="s">
        <v>27</v>
      </c>
      <c r="H2853" s="28">
        <v>1406476.1700000002</v>
      </c>
      <c r="I2853" s="28">
        <v>3</v>
      </c>
      <c r="J2853" s="28">
        <v>1547123.7870000002</v>
      </c>
      <c r="K2853" s="28">
        <v>3</v>
      </c>
      <c r="L2853" s="28">
        <v>1701836.1657000005</v>
      </c>
      <c r="M2853" s="28">
        <v>3</v>
      </c>
      <c r="N2853" s="28">
        <v>1707891</v>
      </c>
      <c r="O2853" s="28">
        <v>1</v>
      </c>
      <c r="R2853" s="65">
        <f t="shared" si="65"/>
        <v>6363327.1227000011</v>
      </c>
      <c r="S2853" s="1">
        <v>13</v>
      </c>
      <c r="T2853" s="1" t="s">
        <v>9124</v>
      </c>
      <c r="U2853" s="1" t="s">
        <v>21</v>
      </c>
      <c r="V2853" s="1" t="s">
        <v>9182</v>
      </c>
    </row>
    <row r="2854" spans="1:22" s="55" customFormat="1" ht="80.099999999999994" customHeight="1" x14ac:dyDescent="0.25">
      <c r="A2854" s="1">
        <v>2847</v>
      </c>
      <c r="B2854" s="81" t="s">
        <v>9195</v>
      </c>
      <c r="C2854" s="20" t="s">
        <v>111</v>
      </c>
      <c r="D2854" s="20" t="s">
        <v>9196</v>
      </c>
      <c r="E2854" s="20" t="s">
        <v>9197</v>
      </c>
      <c r="F2854" s="5" t="s">
        <v>15</v>
      </c>
      <c r="G2854" s="1" t="s">
        <v>27</v>
      </c>
      <c r="H2854" s="28">
        <v>1402137</v>
      </c>
      <c r="I2854" s="28">
        <v>20</v>
      </c>
      <c r="J2854" s="28">
        <v>1542350.7000000002</v>
      </c>
      <c r="K2854" s="28">
        <v>20</v>
      </c>
      <c r="L2854" s="28">
        <v>1696585.7700000003</v>
      </c>
      <c r="M2854" s="28">
        <v>20</v>
      </c>
      <c r="N2854" s="28">
        <v>1701232</v>
      </c>
      <c r="O2854" s="28">
        <v>1</v>
      </c>
      <c r="R2854" s="65">
        <f t="shared" si="65"/>
        <v>6342305.4700000007</v>
      </c>
      <c r="S2854" s="1">
        <v>81</v>
      </c>
      <c r="T2854" s="1" t="s">
        <v>9124</v>
      </c>
      <c r="U2854" s="1" t="s">
        <v>21</v>
      </c>
      <c r="V2854" s="1" t="s">
        <v>9198</v>
      </c>
    </row>
    <row r="2855" spans="1:22" s="55" customFormat="1" ht="80.099999999999994" customHeight="1" x14ac:dyDescent="0.25">
      <c r="A2855" s="1">
        <v>2848</v>
      </c>
      <c r="B2855" s="81" t="s">
        <v>9195</v>
      </c>
      <c r="C2855" s="20" t="s">
        <v>111</v>
      </c>
      <c r="D2855" s="20" t="s">
        <v>9196</v>
      </c>
      <c r="E2855" s="20" t="s">
        <v>9199</v>
      </c>
      <c r="F2855" s="5" t="s">
        <v>15</v>
      </c>
      <c r="G2855" s="1" t="s">
        <v>27</v>
      </c>
      <c r="H2855" s="28">
        <v>1150202.1300000001</v>
      </c>
      <c r="I2855" s="28">
        <v>1</v>
      </c>
      <c r="J2855" s="28">
        <v>1265222.3430000003</v>
      </c>
      <c r="K2855" s="28">
        <v>1</v>
      </c>
      <c r="L2855" s="28">
        <v>1391744.5773000005</v>
      </c>
      <c r="M2855" s="28">
        <v>1</v>
      </c>
      <c r="N2855" s="28">
        <v>1396800</v>
      </c>
      <c r="O2855" s="28">
        <v>1</v>
      </c>
      <c r="R2855" s="65">
        <f t="shared" si="65"/>
        <v>5203969.0503000002</v>
      </c>
      <c r="S2855" s="1">
        <v>5</v>
      </c>
      <c r="T2855" s="1" t="s">
        <v>9124</v>
      </c>
      <c r="U2855" s="1" t="s">
        <v>21</v>
      </c>
      <c r="V2855" s="1" t="s">
        <v>9182</v>
      </c>
    </row>
    <row r="2856" spans="1:22" s="55" customFormat="1" ht="80.099999999999994" customHeight="1" x14ac:dyDescent="0.25">
      <c r="A2856" s="1">
        <v>2849</v>
      </c>
      <c r="B2856" s="81" t="s">
        <v>9200</v>
      </c>
      <c r="C2856" s="20" t="s">
        <v>9201</v>
      </c>
      <c r="D2856" s="20" t="s">
        <v>9122</v>
      </c>
      <c r="E2856" s="20" t="s">
        <v>9202</v>
      </c>
      <c r="F2856" s="5" t="s">
        <v>15</v>
      </c>
      <c r="G2856" s="1" t="s">
        <v>27</v>
      </c>
      <c r="H2856" s="28">
        <v>912366.66400000011</v>
      </c>
      <c r="I2856" s="28">
        <v>1</v>
      </c>
      <c r="J2856" s="28">
        <v>1003603.3304000002</v>
      </c>
      <c r="K2856" s="28">
        <v>1</v>
      </c>
      <c r="L2856" s="28">
        <v>1103963.6634400003</v>
      </c>
      <c r="M2856" s="28">
        <v>1</v>
      </c>
      <c r="N2856" s="28">
        <v>1108000</v>
      </c>
      <c r="O2856" s="28">
        <v>1</v>
      </c>
      <c r="R2856" s="65">
        <f t="shared" si="65"/>
        <v>4127933.6578400005</v>
      </c>
      <c r="S2856" s="1">
        <v>5</v>
      </c>
      <c r="T2856" s="1" t="s">
        <v>9124</v>
      </c>
      <c r="U2856" s="1" t="s">
        <v>21</v>
      </c>
      <c r="V2856" s="1" t="s">
        <v>9183</v>
      </c>
    </row>
    <row r="2857" spans="1:22" s="55" customFormat="1" ht="80.099999999999994" customHeight="1" x14ac:dyDescent="0.25">
      <c r="A2857" s="1">
        <v>2850</v>
      </c>
      <c r="B2857" s="81" t="s">
        <v>102</v>
      </c>
      <c r="C2857" s="20" t="s">
        <v>9155</v>
      </c>
      <c r="D2857" s="20" t="s">
        <v>9156</v>
      </c>
      <c r="E2857" s="20" t="s">
        <v>9203</v>
      </c>
      <c r="F2857" s="5" t="s">
        <v>15</v>
      </c>
      <c r="G2857" s="1" t="s">
        <v>17</v>
      </c>
      <c r="H2857" s="28">
        <v>718964.4</v>
      </c>
      <c r="I2857" s="28">
        <v>12</v>
      </c>
      <c r="J2857" s="28">
        <v>790860.84000000008</v>
      </c>
      <c r="K2857" s="28">
        <v>12</v>
      </c>
      <c r="L2857" s="28">
        <v>869946.92400000012</v>
      </c>
      <c r="M2857" s="28">
        <v>12</v>
      </c>
      <c r="N2857" s="28">
        <v>874947</v>
      </c>
      <c r="O2857" s="28">
        <v>1</v>
      </c>
      <c r="R2857" s="65">
        <f t="shared" si="65"/>
        <v>3254719.1640000003</v>
      </c>
      <c r="S2857" s="1">
        <v>49</v>
      </c>
      <c r="T2857" s="1" t="s">
        <v>9124</v>
      </c>
      <c r="U2857" s="1" t="s">
        <v>51</v>
      </c>
      <c r="V2857" s="1" t="s">
        <v>9184</v>
      </c>
    </row>
    <row r="2858" spans="1:22" s="55" customFormat="1" ht="80.099999999999994" customHeight="1" x14ac:dyDescent="0.25">
      <c r="A2858" s="1">
        <v>2851</v>
      </c>
      <c r="B2858" s="81" t="s">
        <v>9185</v>
      </c>
      <c r="C2858" s="20" t="s">
        <v>9186</v>
      </c>
      <c r="D2858" s="20" t="s">
        <v>9187</v>
      </c>
      <c r="E2858" s="20" t="s">
        <v>9204</v>
      </c>
      <c r="F2858" s="5" t="s">
        <v>15</v>
      </c>
      <c r="G2858" s="1" t="s">
        <v>27</v>
      </c>
      <c r="H2858" s="28">
        <v>687468.353</v>
      </c>
      <c r="I2858" s="28">
        <v>1</v>
      </c>
      <c r="J2858" s="28">
        <v>756215.18830000004</v>
      </c>
      <c r="K2858" s="28">
        <v>1</v>
      </c>
      <c r="L2858" s="28">
        <v>831836.70713000011</v>
      </c>
      <c r="M2858" s="28">
        <v>1</v>
      </c>
      <c r="N2858" s="28">
        <v>842840</v>
      </c>
      <c r="O2858" s="28">
        <v>1</v>
      </c>
      <c r="R2858" s="65">
        <f t="shared" si="65"/>
        <v>3118360.2484300002</v>
      </c>
      <c r="S2858" s="1">
        <v>5</v>
      </c>
      <c r="T2858" s="1" t="s">
        <v>9124</v>
      </c>
      <c r="U2858" s="1" t="s">
        <v>21</v>
      </c>
      <c r="V2858" s="1" t="s">
        <v>9182</v>
      </c>
    </row>
    <row r="2859" spans="1:22" s="55" customFormat="1" ht="80.099999999999994" customHeight="1" x14ac:dyDescent="0.25">
      <c r="A2859" s="1">
        <v>2852</v>
      </c>
      <c r="B2859" s="81" t="s">
        <v>146</v>
      </c>
      <c r="C2859" s="20" t="s">
        <v>9205</v>
      </c>
      <c r="D2859" s="20" t="s">
        <v>9206</v>
      </c>
      <c r="E2859" s="20" t="s">
        <v>9207</v>
      </c>
      <c r="F2859" s="5" t="s">
        <v>15</v>
      </c>
      <c r="G2859" s="1" t="s">
        <v>27</v>
      </c>
      <c r="H2859" s="28">
        <v>649864.60000000009</v>
      </c>
      <c r="I2859" s="28">
        <v>4</v>
      </c>
      <c r="J2859" s="28">
        <v>714851.06000000017</v>
      </c>
      <c r="K2859" s="28">
        <v>4</v>
      </c>
      <c r="L2859" s="28">
        <v>786336.1660000002</v>
      </c>
      <c r="M2859" s="28">
        <v>4</v>
      </c>
      <c r="N2859" s="28">
        <v>787341</v>
      </c>
      <c r="O2859" s="28">
        <v>1</v>
      </c>
      <c r="R2859" s="65">
        <f t="shared" si="65"/>
        <v>2938392.8260000004</v>
      </c>
      <c r="S2859" s="1">
        <v>17</v>
      </c>
      <c r="T2859" s="1" t="s">
        <v>9124</v>
      </c>
      <c r="U2859" s="1" t="s">
        <v>21</v>
      </c>
      <c r="V2859" s="1" t="s">
        <v>9179</v>
      </c>
    </row>
    <row r="2860" spans="1:22" s="55" customFormat="1" ht="80.099999999999994" customHeight="1" x14ac:dyDescent="0.25">
      <c r="A2860" s="1">
        <v>2853</v>
      </c>
      <c r="B2860" s="81" t="s">
        <v>102</v>
      </c>
      <c r="C2860" s="20" t="s">
        <v>9155</v>
      </c>
      <c r="D2860" s="20" t="s">
        <v>9156</v>
      </c>
      <c r="E2860" s="20" t="s">
        <v>9208</v>
      </c>
      <c r="F2860" s="5" t="s">
        <v>15</v>
      </c>
      <c r="G2860" s="1" t="s">
        <v>27</v>
      </c>
      <c r="H2860" s="28">
        <v>610579.20000000007</v>
      </c>
      <c r="I2860" s="28">
        <v>12</v>
      </c>
      <c r="J2860" s="28">
        <v>671637.12000000011</v>
      </c>
      <c r="K2860" s="28">
        <v>12</v>
      </c>
      <c r="L2860" s="28">
        <v>738800.83200000017</v>
      </c>
      <c r="M2860" s="28">
        <v>12</v>
      </c>
      <c r="N2860" s="28">
        <v>740000</v>
      </c>
      <c r="O2860" s="28">
        <v>1</v>
      </c>
      <c r="R2860" s="65">
        <f t="shared" si="65"/>
        <v>2761017.1520000007</v>
      </c>
      <c r="S2860" s="1">
        <v>49</v>
      </c>
      <c r="T2860" s="1" t="s">
        <v>9124</v>
      </c>
      <c r="U2860" s="1" t="s">
        <v>51</v>
      </c>
      <c r="V2860" s="1" t="s">
        <v>9184</v>
      </c>
    </row>
    <row r="2861" spans="1:22" s="55" customFormat="1" ht="80.099999999999994" customHeight="1" x14ac:dyDescent="0.25">
      <c r="A2861" s="1">
        <v>2854</v>
      </c>
      <c r="B2861" s="81" t="s">
        <v>102</v>
      </c>
      <c r="C2861" s="20" t="s">
        <v>9209</v>
      </c>
      <c r="D2861" s="20" t="s">
        <v>9210</v>
      </c>
      <c r="E2861" s="20" t="s">
        <v>9211</v>
      </c>
      <c r="F2861" s="5" t="s">
        <v>15</v>
      </c>
      <c r="G2861" s="1" t="s">
        <v>27</v>
      </c>
      <c r="H2861" s="28">
        <v>587179.99670000002</v>
      </c>
      <c r="I2861" s="28">
        <v>2</v>
      </c>
      <c r="J2861" s="28">
        <v>645897.99637000007</v>
      </c>
      <c r="K2861" s="28">
        <v>2</v>
      </c>
      <c r="L2861" s="28">
        <v>710487.79600700014</v>
      </c>
      <c r="M2861" s="28">
        <v>2</v>
      </c>
      <c r="N2861" s="28">
        <v>712300</v>
      </c>
      <c r="O2861" s="28">
        <v>1</v>
      </c>
      <c r="R2861" s="65">
        <f t="shared" si="65"/>
        <v>2655865.7890770002</v>
      </c>
      <c r="S2861" s="1">
        <v>9</v>
      </c>
      <c r="T2861" s="1" t="s">
        <v>9124</v>
      </c>
      <c r="U2861" s="1" t="s">
        <v>51</v>
      </c>
      <c r="V2861" s="1" t="s">
        <v>9184</v>
      </c>
    </row>
    <row r="2862" spans="1:22" s="55" customFormat="1" ht="80.099999999999994" customHeight="1" x14ac:dyDescent="0.25">
      <c r="A2862" s="1">
        <v>2855</v>
      </c>
      <c r="B2862" s="81" t="s">
        <v>9212</v>
      </c>
      <c r="C2862" s="20" t="s">
        <v>9213</v>
      </c>
      <c r="D2862" s="20" t="s">
        <v>9214</v>
      </c>
      <c r="E2862" s="20" t="s">
        <v>9215</v>
      </c>
      <c r="F2862" s="5" t="s">
        <v>15</v>
      </c>
      <c r="G2862" s="1" t="s">
        <v>27</v>
      </c>
      <c r="H2862" s="28">
        <v>530161.5</v>
      </c>
      <c r="I2862" s="28">
        <v>10</v>
      </c>
      <c r="J2862" s="28">
        <v>583177.65</v>
      </c>
      <c r="K2862" s="28">
        <v>10</v>
      </c>
      <c r="L2862" s="28">
        <v>641495.41500000004</v>
      </c>
      <c r="M2862" s="28">
        <v>10</v>
      </c>
      <c r="N2862" s="28">
        <v>641503</v>
      </c>
      <c r="O2862" s="28">
        <v>1</v>
      </c>
      <c r="R2862" s="65">
        <f t="shared" si="65"/>
        <v>2396337.5649999999</v>
      </c>
      <c r="S2862" s="1">
        <v>41</v>
      </c>
      <c r="T2862" s="1" t="s">
        <v>9124</v>
      </c>
      <c r="U2862" s="1" t="s">
        <v>21</v>
      </c>
      <c r="V2862" s="1" t="s">
        <v>9182</v>
      </c>
    </row>
    <row r="2863" spans="1:22" s="55" customFormat="1" ht="80.099999999999994" customHeight="1" x14ac:dyDescent="0.25">
      <c r="A2863" s="1">
        <v>2856</v>
      </c>
      <c r="B2863" s="81" t="s">
        <v>102</v>
      </c>
      <c r="C2863" s="20" t="s">
        <v>9155</v>
      </c>
      <c r="D2863" s="20" t="s">
        <v>9156</v>
      </c>
      <c r="E2863" s="20" t="s">
        <v>9216</v>
      </c>
      <c r="F2863" s="5" t="s">
        <v>15</v>
      </c>
      <c r="G2863" s="1" t="s">
        <v>27</v>
      </c>
      <c r="H2863" s="28">
        <v>527357.60000000009</v>
      </c>
      <c r="I2863" s="28">
        <v>1</v>
      </c>
      <c r="J2863" s="28">
        <v>580093.3600000001</v>
      </c>
      <c r="K2863" s="28">
        <v>1</v>
      </c>
      <c r="L2863" s="28">
        <v>638102.69600000011</v>
      </c>
      <c r="M2863" s="28">
        <v>1</v>
      </c>
      <c r="N2863" s="28">
        <v>640111</v>
      </c>
      <c r="O2863" s="28">
        <v>1</v>
      </c>
      <c r="R2863" s="65">
        <f t="shared" si="65"/>
        <v>2385664.6560000004</v>
      </c>
      <c r="S2863" s="1">
        <v>5</v>
      </c>
      <c r="T2863" s="1" t="s">
        <v>9124</v>
      </c>
      <c r="U2863" s="1" t="s">
        <v>51</v>
      </c>
      <c r="V2863" s="1" t="s">
        <v>9184</v>
      </c>
    </row>
    <row r="2864" spans="1:22" s="55" customFormat="1" ht="80.099999999999994" customHeight="1" x14ac:dyDescent="0.25">
      <c r="A2864" s="1">
        <v>2857</v>
      </c>
      <c r="B2864" s="81" t="s">
        <v>102</v>
      </c>
      <c r="C2864" s="20" t="s">
        <v>9155</v>
      </c>
      <c r="D2864" s="20" t="s">
        <v>9156</v>
      </c>
      <c r="E2864" s="20" t="s">
        <v>9217</v>
      </c>
      <c r="F2864" s="5" t="s">
        <v>15</v>
      </c>
      <c r="G2864" s="1" t="s">
        <v>27</v>
      </c>
      <c r="H2864" s="28">
        <v>519164.80000000005</v>
      </c>
      <c r="I2864" s="28">
        <v>4</v>
      </c>
      <c r="J2864" s="28">
        <v>571081.28000000014</v>
      </c>
      <c r="K2864" s="28">
        <v>4</v>
      </c>
      <c r="L2864" s="28">
        <v>628189.40800000017</v>
      </c>
      <c r="M2864" s="28">
        <v>4</v>
      </c>
      <c r="N2864" s="28">
        <v>638189</v>
      </c>
      <c r="O2864" s="28">
        <v>1</v>
      </c>
      <c r="R2864" s="65">
        <f t="shared" si="65"/>
        <v>2356624.4880000004</v>
      </c>
      <c r="S2864" s="1">
        <v>17</v>
      </c>
      <c r="T2864" s="1" t="s">
        <v>9124</v>
      </c>
      <c r="U2864" s="1" t="s">
        <v>51</v>
      </c>
      <c r="V2864" s="1" t="s">
        <v>9184</v>
      </c>
    </row>
    <row r="2865" spans="1:22" s="55" customFormat="1" ht="80.099999999999994" customHeight="1" x14ac:dyDescent="0.25">
      <c r="A2865" s="1">
        <v>2858</v>
      </c>
      <c r="B2865" s="81" t="s">
        <v>9218</v>
      </c>
      <c r="C2865" s="20" t="s">
        <v>9219</v>
      </c>
      <c r="D2865" s="20" t="s">
        <v>9220</v>
      </c>
      <c r="E2865" s="20" t="s">
        <v>9221</v>
      </c>
      <c r="F2865" s="5" t="s">
        <v>15</v>
      </c>
      <c r="G2865" s="1" t="s">
        <v>27</v>
      </c>
      <c r="H2865" s="28">
        <v>510607.9</v>
      </c>
      <c r="I2865" s="28">
        <v>1</v>
      </c>
      <c r="J2865" s="28">
        <v>561668.69000000006</v>
      </c>
      <c r="K2865" s="28">
        <v>1</v>
      </c>
      <c r="L2865" s="28">
        <v>617835.55900000012</v>
      </c>
      <c r="M2865" s="28">
        <v>1</v>
      </c>
      <c r="N2865" s="28">
        <v>673836</v>
      </c>
      <c r="O2865" s="28">
        <v>1</v>
      </c>
      <c r="R2865" s="65">
        <f t="shared" si="65"/>
        <v>2363948.1490000002</v>
      </c>
      <c r="S2865" s="1">
        <v>5</v>
      </c>
      <c r="T2865" s="1" t="s">
        <v>9124</v>
      </c>
      <c r="U2865" s="1" t="s">
        <v>21</v>
      </c>
      <c r="V2865" s="1" t="s">
        <v>9179</v>
      </c>
    </row>
    <row r="2866" spans="1:22" s="55" customFormat="1" ht="80.099999999999994" customHeight="1" x14ac:dyDescent="0.25">
      <c r="A2866" s="1">
        <v>2859</v>
      </c>
      <c r="B2866" s="81" t="s">
        <v>9222</v>
      </c>
      <c r="C2866" s="20" t="s">
        <v>9223</v>
      </c>
      <c r="D2866" s="20" t="s">
        <v>9122</v>
      </c>
      <c r="E2866" s="20" t="s">
        <v>9224</v>
      </c>
      <c r="F2866" s="5" t="s">
        <v>15</v>
      </c>
      <c r="G2866" s="1" t="s">
        <v>27</v>
      </c>
      <c r="H2866" s="28">
        <v>471900.00000000006</v>
      </c>
      <c r="I2866" s="28">
        <v>1</v>
      </c>
      <c r="J2866" s="28">
        <v>519090.00000000012</v>
      </c>
      <c r="K2866" s="28">
        <v>1</v>
      </c>
      <c r="L2866" s="28">
        <v>570999.00000000012</v>
      </c>
      <c r="M2866" s="28">
        <v>1</v>
      </c>
      <c r="N2866" s="28">
        <v>625000</v>
      </c>
      <c r="O2866" s="28">
        <v>1</v>
      </c>
      <c r="R2866" s="65">
        <f t="shared" si="65"/>
        <v>2186989.0000000005</v>
      </c>
      <c r="S2866" s="1">
        <v>5</v>
      </c>
      <c r="T2866" s="1" t="s">
        <v>9124</v>
      </c>
      <c r="U2866" s="1" t="s">
        <v>21</v>
      </c>
      <c r="V2866" s="1" t="s">
        <v>9225</v>
      </c>
    </row>
    <row r="2867" spans="1:22" s="55" customFormat="1" ht="80.099999999999994" customHeight="1" x14ac:dyDescent="0.25">
      <c r="A2867" s="1">
        <v>2860</v>
      </c>
      <c r="B2867" s="81" t="s">
        <v>168</v>
      </c>
      <c r="C2867" s="20" t="s">
        <v>9226</v>
      </c>
      <c r="D2867" s="20" t="s">
        <v>9227</v>
      </c>
      <c r="E2867" s="20" t="s">
        <v>9228</v>
      </c>
      <c r="F2867" s="5" t="s">
        <v>15</v>
      </c>
      <c r="G2867" s="1" t="s">
        <v>27</v>
      </c>
      <c r="H2867" s="28">
        <v>471757.00000000006</v>
      </c>
      <c r="I2867" s="28">
        <v>4</v>
      </c>
      <c r="J2867" s="28">
        <v>518932.70000000013</v>
      </c>
      <c r="K2867" s="28">
        <v>4</v>
      </c>
      <c r="L2867" s="28">
        <v>570825.9700000002</v>
      </c>
      <c r="M2867" s="28">
        <v>4</v>
      </c>
      <c r="N2867" s="28">
        <v>620900</v>
      </c>
      <c r="O2867" s="28">
        <v>1</v>
      </c>
      <c r="R2867" s="65">
        <f t="shared" si="65"/>
        <v>2182415.6700000004</v>
      </c>
      <c r="S2867" s="1">
        <v>17</v>
      </c>
      <c r="T2867" s="1" t="s">
        <v>9124</v>
      </c>
      <c r="U2867" s="1" t="s">
        <v>21</v>
      </c>
      <c r="V2867" s="1" t="s">
        <v>9179</v>
      </c>
    </row>
    <row r="2868" spans="1:22" s="55" customFormat="1" ht="80.099999999999994" customHeight="1" x14ac:dyDescent="0.25">
      <c r="A2868" s="1">
        <v>2861</v>
      </c>
      <c r="B2868" s="81" t="s">
        <v>9229</v>
      </c>
      <c r="C2868" s="20" t="s">
        <v>9230</v>
      </c>
      <c r="D2868" s="20" t="s">
        <v>9231</v>
      </c>
      <c r="E2868" s="20" t="s">
        <v>9232</v>
      </c>
      <c r="F2868" s="5" t="s">
        <v>15</v>
      </c>
      <c r="G2868" s="1" t="s">
        <v>27</v>
      </c>
      <c r="H2868" s="28">
        <v>454150.62000000005</v>
      </c>
      <c r="I2868" s="28">
        <v>5</v>
      </c>
      <c r="J2868" s="28">
        <v>499565.68200000009</v>
      </c>
      <c r="K2868" s="28">
        <v>5</v>
      </c>
      <c r="L2868" s="28">
        <v>549522.25020000013</v>
      </c>
      <c r="M2868" s="28">
        <v>5</v>
      </c>
      <c r="N2868" s="28">
        <v>605524</v>
      </c>
      <c r="O2868" s="28">
        <v>1</v>
      </c>
      <c r="R2868" s="65">
        <f t="shared" si="65"/>
        <v>2108762.5522000003</v>
      </c>
      <c r="S2868" s="1">
        <v>21</v>
      </c>
      <c r="T2868" s="1" t="s">
        <v>9124</v>
      </c>
      <c r="U2868" s="1" t="s">
        <v>21</v>
      </c>
      <c r="V2868" s="1" t="s">
        <v>9183</v>
      </c>
    </row>
    <row r="2869" spans="1:22" s="55" customFormat="1" ht="80.099999999999994" customHeight="1" x14ac:dyDescent="0.25">
      <c r="A2869" s="1">
        <v>2862</v>
      </c>
      <c r="B2869" s="81" t="s">
        <v>9185</v>
      </c>
      <c r="C2869" s="20" t="s">
        <v>9186</v>
      </c>
      <c r="D2869" s="20" t="s">
        <v>9187</v>
      </c>
      <c r="E2869" s="20" t="s">
        <v>9233</v>
      </c>
      <c r="F2869" s="5" t="s">
        <v>15</v>
      </c>
      <c r="G2869" s="1" t="s">
        <v>27</v>
      </c>
      <c r="H2869" s="28">
        <v>439253.76000000001</v>
      </c>
      <c r="I2869" s="28">
        <v>1</v>
      </c>
      <c r="J2869" s="28">
        <v>483179.13600000006</v>
      </c>
      <c r="K2869" s="28">
        <v>1</v>
      </c>
      <c r="L2869" s="28">
        <v>531497.04960000014</v>
      </c>
      <c r="M2869" s="28">
        <v>1</v>
      </c>
      <c r="N2869" s="28">
        <v>581500</v>
      </c>
      <c r="O2869" s="28">
        <v>1</v>
      </c>
      <c r="R2869" s="65">
        <f t="shared" si="65"/>
        <v>2035429.9456000002</v>
      </c>
      <c r="S2869" s="1">
        <v>5</v>
      </c>
      <c r="T2869" s="1" t="s">
        <v>9124</v>
      </c>
      <c r="U2869" s="1" t="s">
        <v>21</v>
      </c>
      <c r="V2869" s="1" t="s">
        <v>9183</v>
      </c>
    </row>
    <row r="2870" spans="1:22" s="55" customFormat="1" ht="80.099999999999994" customHeight="1" x14ac:dyDescent="0.25">
      <c r="A2870" s="1">
        <v>2863</v>
      </c>
      <c r="B2870" s="81" t="s">
        <v>8418</v>
      </c>
      <c r="C2870" s="20" t="s">
        <v>8419</v>
      </c>
      <c r="D2870" s="20" t="s">
        <v>8420</v>
      </c>
      <c r="E2870" s="20" t="s">
        <v>9234</v>
      </c>
      <c r="F2870" s="5" t="s">
        <v>15</v>
      </c>
      <c r="G2870" s="1" t="s">
        <v>27</v>
      </c>
      <c r="H2870" s="28">
        <v>174724.30800000002</v>
      </c>
      <c r="I2870" s="28">
        <v>2</v>
      </c>
      <c r="J2870" s="28">
        <v>192196.73880000005</v>
      </c>
      <c r="K2870" s="28">
        <v>2</v>
      </c>
      <c r="L2870" s="28">
        <v>211416.41268000007</v>
      </c>
      <c r="M2870" s="28">
        <v>2</v>
      </c>
      <c r="N2870" s="28">
        <v>261416</v>
      </c>
      <c r="O2870" s="28">
        <v>1</v>
      </c>
      <c r="R2870" s="65">
        <f t="shared" si="65"/>
        <v>839753.45948000019</v>
      </c>
      <c r="S2870" s="1">
        <v>9</v>
      </c>
      <c r="T2870" s="1" t="s">
        <v>9124</v>
      </c>
      <c r="U2870" s="1" t="s">
        <v>21</v>
      </c>
      <c r="V2870" s="1" t="s">
        <v>9182</v>
      </c>
    </row>
    <row r="2871" spans="1:22" s="55" customFormat="1" ht="80.099999999999994" customHeight="1" x14ac:dyDescent="0.25">
      <c r="A2871" s="1">
        <v>2864</v>
      </c>
      <c r="B2871" s="81" t="s">
        <v>9235</v>
      </c>
      <c r="C2871" s="20" t="s">
        <v>9236</v>
      </c>
      <c r="D2871" s="20" t="s">
        <v>9237</v>
      </c>
      <c r="E2871" s="20" t="s">
        <v>9238</v>
      </c>
      <c r="F2871" s="5" t="s">
        <v>15</v>
      </c>
      <c r="G2871" s="1" t="s">
        <v>27</v>
      </c>
      <c r="H2871" s="28">
        <v>396196.9</v>
      </c>
      <c r="I2871" s="28">
        <v>10</v>
      </c>
      <c r="J2871" s="28">
        <v>435816.59000000008</v>
      </c>
      <c r="K2871" s="28">
        <v>10</v>
      </c>
      <c r="L2871" s="28">
        <v>479398.24900000013</v>
      </c>
      <c r="M2871" s="28">
        <v>10</v>
      </c>
      <c r="N2871" s="28">
        <v>535418</v>
      </c>
      <c r="O2871" s="28">
        <v>1</v>
      </c>
      <c r="R2871" s="65">
        <f t="shared" si="65"/>
        <v>1846829.7390000003</v>
      </c>
      <c r="S2871" s="1">
        <v>41</v>
      </c>
      <c r="T2871" s="1" t="s">
        <v>9124</v>
      </c>
      <c r="U2871" s="1" t="s">
        <v>21</v>
      </c>
      <c r="V2871" s="1" t="s">
        <v>9239</v>
      </c>
    </row>
    <row r="2872" spans="1:22" s="55" customFormat="1" ht="80.099999999999994" customHeight="1" x14ac:dyDescent="0.25">
      <c r="A2872" s="1">
        <v>2865</v>
      </c>
      <c r="B2872" s="81" t="s">
        <v>9240</v>
      </c>
      <c r="C2872" s="20" t="s">
        <v>9241</v>
      </c>
      <c r="D2872" s="20" t="s">
        <v>9242</v>
      </c>
      <c r="E2872" s="20" t="s">
        <v>9243</v>
      </c>
      <c r="F2872" s="5" t="s">
        <v>15</v>
      </c>
      <c r="G2872" s="1" t="s">
        <v>27</v>
      </c>
      <c r="H2872" s="28">
        <v>372335.04000000004</v>
      </c>
      <c r="I2872" s="28">
        <v>1</v>
      </c>
      <c r="J2872" s="28">
        <v>409568.54400000005</v>
      </c>
      <c r="K2872" s="28">
        <v>1</v>
      </c>
      <c r="L2872" s="28">
        <v>450525.39840000012</v>
      </c>
      <c r="M2872" s="28">
        <v>1</v>
      </c>
      <c r="N2872" s="28">
        <v>500632</v>
      </c>
      <c r="O2872" s="28">
        <v>1</v>
      </c>
      <c r="R2872" s="65">
        <f t="shared" si="65"/>
        <v>1733060.9824000001</v>
      </c>
      <c r="S2872" s="1">
        <v>5</v>
      </c>
      <c r="T2872" s="1" t="s">
        <v>9124</v>
      </c>
      <c r="U2872" s="1" t="s">
        <v>21</v>
      </c>
      <c r="V2872" s="1" t="s">
        <v>9182</v>
      </c>
    </row>
    <row r="2873" spans="1:22" s="55" customFormat="1" ht="80.099999999999994" customHeight="1" x14ac:dyDescent="0.25">
      <c r="A2873" s="1">
        <v>2866</v>
      </c>
      <c r="B2873" s="81" t="s">
        <v>9244</v>
      </c>
      <c r="C2873" s="20" t="s">
        <v>9245</v>
      </c>
      <c r="D2873" s="20" t="s">
        <v>9246</v>
      </c>
      <c r="E2873" s="20" t="s">
        <v>9247</v>
      </c>
      <c r="F2873" s="5" t="s">
        <v>15</v>
      </c>
      <c r="G2873" s="1" t="s">
        <v>27</v>
      </c>
      <c r="H2873" s="28">
        <v>359881.83</v>
      </c>
      <c r="I2873" s="28">
        <v>1</v>
      </c>
      <c r="J2873" s="28">
        <v>395870.01300000004</v>
      </c>
      <c r="K2873" s="28">
        <v>1</v>
      </c>
      <c r="L2873" s="28">
        <v>435457.0143000001</v>
      </c>
      <c r="M2873" s="28">
        <v>1</v>
      </c>
      <c r="N2873" s="28">
        <v>444166.14</v>
      </c>
      <c r="O2873" s="28">
        <v>1</v>
      </c>
      <c r="R2873" s="65">
        <f t="shared" si="65"/>
        <v>1635374.9973000004</v>
      </c>
      <c r="S2873" s="1">
        <v>5</v>
      </c>
      <c r="T2873" s="1" t="s">
        <v>9124</v>
      </c>
      <c r="U2873" s="1" t="s">
        <v>21</v>
      </c>
      <c r="V2873" s="1" t="s">
        <v>9183</v>
      </c>
    </row>
    <row r="2874" spans="1:22" s="55" customFormat="1" ht="80.099999999999994" customHeight="1" x14ac:dyDescent="0.25">
      <c r="A2874" s="1">
        <v>2867</v>
      </c>
      <c r="B2874" s="81" t="s">
        <v>102</v>
      </c>
      <c r="C2874" s="20" t="s">
        <v>9155</v>
      </c>
      <c r="D2874" s="20" t="s">
        <v>9156</v>
      </c>
      <c r="E2874" s="20" t="s">
        <v>9248</v>
      </c>
      <c r="F2874" s="5" t="s">
        <v>15</v>
      </c>
      <c r="G2874" s="1" t="s">
        <v>27</v>
      </c>
      <c r="H2874" s="28">
        <v>343112</v>
      </c>
      <c r="I2874" s="28">
        <v>2</v>
      </c>
      <c r="J2874" s="28">
        <v>377423.2</v>
      </c>
      <c r="K2874" s="28">
        <v>2</v>
      </c>
      <c r="L2874" s="28">
        <v>415165.52</v>
      </c>
      <c r="M2874" s="28">
        <v>2</v>
      </c>
      <c r="N2874" s="28">
        <v>423469.32</v>
      </c>
      <c r="O2874" s="28">
        <v>1</v>
      </c>
      <c r="R2874" s="65">
        <f t="shared" si="65"/>
        <v>1559170.04</v>
      </c>
      <c r="S2874" s="1">
        <v>9</v>
      </c>
      <c r="T2874" s="1" t="s">
        <v>9124</v>
      </c>
      <c r="U2874" s="1" t="s">
        <v>51</v>
      </c>
      <c r="V2874" s="1" t="s">
        <v>9184</v>
      </c>
    </row>
    <row r="2875" spans="1:22" s="55" customFormat="1" ht="80.099999999999994" customHeight="1" x14ac:dyDescent="0.25">
      <c r="A2875" s="1">
        <v>2868</v>
      </c>
      <c r="B2875" s="81" t="s">
        <v>9235</v>
      </c>
      <c r="C2875" s="20" t="s">
        <v>9236</v>
      </c>
      <c r="D2875" s="20" t="s">
        <v>9237</v>
      </c>
      <c r="E2875" s="20" t="s">
        <v>9249</v>
      </c>
      <c r="F2875" s="5" t="s">
        <v>15</v>
      </c>
      <c r="G2875" s="1" t="s">
        <v>27</v>
      </c>
      <c r="H2875" s="28">
        <v>336954.81600000005</v>
      </c>
      <c r="I2875" s="28">
        <v>19</v>
      </c>
      <c r="J2875" s="28">
        <v>370650.29760000011</v>
      </c>
      <c r="K2875" s="28">
        <v>19</v>
      </c>
      <c r="L2875" s="28">
        <v>407715.32736000017</v>
      </c>
      <c r="M2875" s="28">
        <v>19</v>
      </c>
      <c r="N2875" s="28">
        <v>415869.3</v>
      </c>
      <c r="O2875" s="28">
        <v>1</v>
      </c>
      <c r="R2875" s="65">
        <f t="shared" si="65"/>
        <v>1531189.7409600003</v>
      </c>
      <c r="S2875" s="1">
        <v>77</v>
      </c>
      <c r="T2875" s="1" t="s">
        <v>9124</v>
      </c>
      <c r="U2875" s="1" t="s">
        <v>21</v>
      </c>
      <c r="V2875" s="1" t="s">
        <v>9250</v>
      </c>
    </row>
    <row r="2876" spans="1:22" s="55" customFormat="1" ht="80.099999999999994" customHeight="1" x14ac:dyDescent="0.25">
      <c r="A2876" s="1">
        <v>2869</v>
      </c>
      <c r="B2876" s="81" t="s">
        <v>151</v>
      </c>
      <c r="C2876" s="20" t="s">
        <v>152</v>
      </c>
      <c r="D2876" s="20" t="s">
        <v>9251</v>
      </c>
      <c r="E2876" s="20" t="s">
        <v>9252</v>
      </c>
      <c r="F2876" s="5" t="s">
        <v>15</v>
      </c>
      <c r="G2876" s="1" t="s">
        <v>27</v>
      </c>
      <c r="H2876" s="28">
        <v>336549.44400000002</v>
      </c>
      <c r="I2876" s="28">
        <v>6</v>
      </c>
      <c r="J2876" s="28">
        <v>370204.38840000005</v>
      </c>
      <c r="K2876" s="28">
        <v>6</v>
      </c>
      <c r="L2876" s="28">
        <v>407224.82724000007</v>
      </c>
      <c r="M2876" s="28">
        <v>6</v>
      </c>
      <c r="N2876" s="28">
        <v>419441.75</v>
      </c>
      <c r="O2876" s="28">
        <v>1</v>
      </c>
      <c r="R2876" s="65">
        <f t="shared" si="65"/>
        <v>1533420.4096400002</v>
      </c>
      <c r="S2876" s="1">
        <v>25</v>
      </c>
      <c r="T2876" s="1" t="s">
        <v>9124</v>
      </c>
      <c r="U2876" s="1" t="s">
        <v>21</v>
      </c>
      <c r="V2876" s="1" t="s">
        <v>9182</v>
      </c>
    </row>
    <row r="2877" spans="1:22" s="55" customFormat="1" ht="80.099999999999994" customHeight="1" x14ac:dyDescent="0.25">
      <c r="A2877" s="1">
        <v>2870</v>
      </c>
      <c r="B2877" s="81" t="s">
        <v>6728</v>
      </c>
      <c r="C2877" s="20" t="s">
        <v>8094</v>
      </c>
      <c r="D2877" s="20" t="s">
        <v>8095</v>
      </c>
      <c r="E2877" s="20" t="s">
        <v>9253</v>
      </c>
      <c r="F2877" s="5" t="s">
        <v>15</v>
      </c>
      <c r="G2877" s="1" t="s">
        <v>27</v>
      </c>
      <c r="H2877" s="28">
        <v>420000</v>
      </c>
      <c r="I2877" s="28">
        <v>12</v>
      </c>
      <c r="J2877" s="28">
        <v>420000</v>
      </c>
      <c r="K2877" s="28">
        <v>12</v>
      </c>
      <c r="L2877" s="28">
        <v>420000</v>
      </c>
      <c r="M2877" s="28">
        <v>12</v>
      </c>
      <c r="N2877" s="28">
        <v>428400</v>
      </c>
      <c r="O2877" s="28">
        <v>1</v>
      </c>
      <c r="R2877" s="65">
        <f t="shared" si="65"/>
        <v>1688400</v>
      </c>
      <c r="S2877" s="1">
        <v>49</v>
      </c>
      <c r="T2877" s="1" t="s">
        <v>9124</v>
      </c>
      <c r="U2877" s="1" t="s">
        <v>24</v>
      </c>
      <c r="V2877" s="1" t="s">
        <v>9254</v>
      </c>
    </row>
    <row r="2878" spans="1:22" s="55" customFormat="1" ht="80.099999999999994" customHeight="1" x14ac:dyDescent="0.25">
      <c r="A2878" s="1">
        <v>2871</v>
      </c>
      <c r="B2878" s="81" t="s">
        <v>9255</v>
      </c>
      <c r="C2878" s="20" t="s">
        <v>9256</v>
      </c>
      <c r="D2878" s="20" t="s">
        <v>9257</v>
      </c>
      <c r="E2878" s="20" t="s">
        <v>9258</v>
      </c>
      <c r="F2878" s="5" t="s">
        <v>15</v>
      </c>
      <c r="G2878" s="1" t="s">
        <v>27</v>
      </c>
      <c r="H2878" s="28">
        <v>324223.614</v>
      </c>
      <c r="I2878" s="28">
        <v>156</v>
      </c>
      <c r="J2878" s="28">
        <v>356645.97540000005</v>
      </c>
      <c r="K2878" s="28">
        <v>156</v>
      </c>
      <c r="L2878" s="28">
        <v>392310.5729400001</v>
      </c>
      <c r="M2878" s="28">
        <v>156</v>
      </c>
      <c r="N2878" s="28">
        <v>400157.22</v>
      </c>
      <c r="O2878" s="28">
        <v>1</v>
      </c>
      <c r="R2878" s="65">
        <f t="shared" si="65"/>
        <v>1473337.3823400002</v>
      </c>
      <c r="S2878" s="1">
        <v>625</v>
      </c>
      <c r="T2878" s="1" t="s">
        <v>9124</v>
      </c>
      <c r="U2878" s="1" t="s">
        <v>21</v>
      </c>
      <c r="V2878" s="1" t="s">
        <v>9182</v>
      </c>
    </row>
    <row r="2879" spans="1:22" s="55" customFormat="1" ht="80.099999999999994" customHeight="1" x14ac:dyDescent="0.25">
      <c r="A2879" s="1">
        <v>2872</v>
      </c>
      <c r="B2879" s="81" t="s">
        <v>9259</v>
      </c>
      <c r="C2879" s="20" t="s">
        <v>9260</v>
      </c>
      <c r="D2879" s="20" t="s">
        <v>9261</v>
      </c>
      <c r="E2879" s="20" t="s">
        <v>9262</v>
      </c>
      <c r="F2879" s="5" t="s">
        <v>15</v>
      </c>
      <c r="G2879" s="1" t="s">
        <v>27</v>
      </c>
      <c r="H2879" s="28">
        <v>301643.19900000008</v>
      </c>
      <c r="I2879" s="28">
        <v>1</v>
      </c>
      <c r="J2879" s="28">
        <v>331807.51890000014</v>
      </c>
      <c r="K2879" s="28">
        <v>1</v>
      </c>
      <c r="L2879" s="28">
        <v>364988.27079000021</v>
      </c>
      <c r="M2879" s="28">
        <v>1</v>
      </c>
      <c r="N2879" s="28">
        <v>372287.76</v>
      </c>
      <c r="O2879" s="28">
        <v>1</v>
      </c>
      <c r="R2879" s="65">
        <f t="shared" si="65"/>
        <v>1370726.7486900005</v>
      </c>
      <c r="S2879" s="1">
        <v>5</v>
      </c>
      <c r="T2879" s="1" t="s">
        <v>9124</v>
      </c>
      <c r="U2879" s="1" t="s">
        <v>21</v>
      </c>
      <c r="V2879" s="1" t="s">
        <v>9182</v>
      </c>
    </row>
    <row r="2880" spans="1:22" s="55" customFormat="1" ht="80.099999999999994" customHeight="1" x14ac:dyDescent="0.25">
      <c r="A2880" s="1">
        <v>2873</v>
      </c>
      <c r="B2880" s="81" t="s">
        <v>9222</v>
      </c>
      <c r="C2880" s="20" t="s">
        <v>9223</v>
      </c>
      <c r="D2880" s="20" t="s">
        <v>9122</v>
      </c>
      <c r="E2880" s="20" t="s">
        <v>9263</v>
      </c>
      <c r="F2880" s="5" t="s">
        <v>15</v>
      </c>
      <c r="G2880" s="1" t="s">
        <v>27</v>
      </c>
      <c r="H2880" s="28">
        <v>300489.88200000004</v>
      </c>
      <c r="I2880" s="28">
        <v>2</v>
      </c>
      <c r="J2880" s="28">
        <v>330538.87020000006</v>
      </c>
      <c r="K2880" s="28">
        <v>2</v>
      </c>
      <c r="L2880" s="28">
        <v>363592.75722000009</v>
      </c>
      <c r="M2880" s="28">
        <v>2</v>
      </c>
      <c r="N2880" s="28">
        <v>370864.86</v>
      </c>
      <c r="O2880" s="28">
        <v>1</v>
      </c>
      <c r="R2880" s="65">
        <f t="shared" si="65"/>
        <v>1365486.3694200004</v>
      </c>
      <c r="S2880" s="1">
        <v>9</v>
      </c>
      <c r="T2880" s="1" t="s">
        <v>9124</v>
      </c>
      <c r="U2880" s="1" t="s">
        <v>21</v>
      </c>
      <c r="V2880" s="1" t="s">
        <v>9182</v>
      </c>
    </row>
    <row r="2881" spans="1:22" s="55" customFormat="1" ht="80.099999999999994" customHeight="1" x14ac:dyDescent="0.25">
      <c r="A2881" s="1">
        <v>2874</v>
      </c>
      <c r="B2881" s="81" t="s">
        <v>9264</v>
      </c>
      <c r="C2881" s="20" t="s">
        <v>9265</v>
      </c>
      <c r="D2881" s="20" t="s">
        <v>9266</v>
      </c>
      <c r="E2881" s="20" t="s">
        <v>9267</v>
      </c>
      <c r="F2881" s="5" t="s">
        <v>15</v>
      </c>
      <c r="G2881" s="1" t="s">
        <v>27</v>
      </c>
      <c r="H2881" s="28">
        <v>279668.40000000002</v>
      </c>
      <c r="I2881" s="28">
        <v>8</v>
      </c>
      <c r="J2881" s="28">
        <v>307635.24000000005</v>
      </c>
      <c r="K2881" s="28">
        <v>8</v>
      </c>
      <c r="L2881" s="28">
        <v>338398.76400000008</v>
      </c>
      <c r="M2881" s="28">
        <v>8</v>
      </c>
      <c r="N2881" s="28">
        <v>345166.98</v>
      </c>
      <c r="O2881" s="28">
        <v>1</v>
      </c>
      <c r="R2881" s="65">
        <f t="shared" si="65"/>
        <v>1270869.3840000001</v>
      </c>
      <c r="S2881" s="1">
        <v>33</v>
      </c>
      <c r="T2881" s="1" t="s">
        <v>9124</v>
      </c>
      <c r="U2881" s="1" t="s">
        <v>21</v>
      </c>
      <c r="V2881" s="1" t="s">
        <v>9239</v>
      </c>
    </row>
    <row r="2882" spans="1:22" s="55" customFormat="1" ht="80.099999999999994" customHeight="1" x14ac:dyDescent="0.25">
      <c r="A2882" s="1">
        <v>2875</v>
      </c>
      <c r="B2882" s="81" t="s">
        <v>9180</v>
      </c>
      <c r="C2882" s="20" t="s">
        <v>9145</v>
      </c>
      <c r="D2882" s="20" t="s">
        <v>9146</v>
      </c>
      <c r="E2882" s="20" t="s">
        <v>9268</v>
      </c>
      <c r="F2882" s="5" t="s">
        <v>15</v>
      </c>
      <c r="G2882" s="1" t="s">
        <v>27</v>
      </c>
      <c r="H2882" s="28">
        <v>273026.29200000002</v>
      </c>
      <c r="I2882" s="28">
        <v>3</v>
      </c>
      <c r="J2882" s="28">
        <v>300328.92120000004</v>
      </c>
      <c r="K2882" s="28">
        <v>3</v>
      </c>
      <c r="L2882" s="28">
        <v>330361.81332000007</v>
      </c>
      <c r="M2882" s="28">
        <v>3</v>
      </c>
      <c r="N2882" s="28">
        <v>336969.24</v>
      </c>
      <c r="O2882" s="28">
        <v>1</v>
      </c>
      <c r="R2882" s="65">
        <f t="shared" si="65"/>
        <v>1240686.2665200001</v>
      </c>
      <c r="S2882" s="1">
        <v>13</v>
      </c>
      <c r="T2882" s="1" t="s">
        <v>9124</v>
      </c>
      <c r="U2882" s="1" t="s">
        <v>21</v>
      </c>
      <c r="V2882" s="1" t="s">
        <v>9183</v>
      </c>
    </row>
    <row r="2883" spans="1:22" s="55" customFormat="1" ht="80.099999999999994" customHeight="1" x14ac:dyDescent="0.25">
      <c r="A2883" s="1">
        <v>2876</v>
      </c>
      <c r="B2883" s="81" t="s">
        <v>50</v>
      </c>
      <c r="C2883" s="20" t="s">
        <v>9269</v>
      </c>
      <c r="D2883" s="20" t="s">
        <v>9270</v>
      </c>
      <c r="E2883" s="20" t="s">
        <v>9271</v>
      </c>
      <c r="F2883" s="5" t="s">
        <v>15</v>
      </c>
      <c r="G2883" s="1" t="s">
        <v>27</v>
      </c>
      <c r="H2883" s="28">
        <v>258925.92000000004</v>
      </c>
      <c r="I2883" s="28">
        <v>1</v>
      </c>
      <c r="J2883" s="28">
        <v>284818.51200000005</v>
      </c>
      <c r="K2883" s="28">
        <v>1</v>
      </c>
      <c r="L2883" s="28">
        <v>313300.36320000008</v>
      </c>
      <c r="M2883" s="28">
        <v>1</v>
      </c>
      <c r="N2883" s="28">
        <v>319566</v>
      </c>
      <c r="O2883" s="28">
        <v>1</v>
      </c>
      <c r="R2883" s="65">
        <f t="shared" si="65"/>
        <v>1176610.7952000001</v>
      </c>
      <c r="S2883" s="1">
        <v>5</v>
      </c>
      <c r="T2883" s="1" t="s">
        <v>9124</v>
      </c>
      <c r="U2883" s="1" t="s">
        <v>21</v>
      </c>
      <c r="V2883" s="1" t="s">
        <v>9250</v>
      </c>
    </row>
    <row r="2884" spans="1:22" s="55" customFormat="1" ht="80.099999999999994" customHeight="1" x14ac:dyDescent="0.25">
      <c r="A2884" s="1">
        <v>2877</v>
      </c>
      <c r="B2884" s="81" t="s">
        <v>9175</v>
      </c>
      <c r="C2884" s="20" t="s">
        <v>9176</v>
      </c>
      <c r="D2884" s="20" t="s">
        <v>9177</v>
      </c>
      <c r="E2884" s="20" t="s">
        <v>9272</v>
      </c>
      <c r="F2884" s="5" t="s">
        <v>9273</v>
      </c>
      <c r="G2884" s="1" t="s">
        <v>27</v>
      </c>
      <c r="H2884" s="28">
        <v>257058.45</v>
      </c>
      <c r="I2884" s="28">
        <v>1</v>
      </c>
      <c r="J2884" s="28">
        <v>282764.29500000004</v>
      </c>
      <c r="K2884" s="28">
        <v>1</v>
      </c>
      <c r="L2884" s="28">
        <v>311040.72450000007</v>
      </c>
      <c r="M2884" s="28">
        <v>1</v>
      </c>
      <c r="N2884" s="28">
        <v>317261.82</v>
      </c>
      <c r="O2884" s="28">
        <v>1</v>
      </c>
      <c r="R2884" s="65">
        <f t="shared" si="65"/>
        <v>1168125.2895000002</v>
      </c>
      <c r="S2884" s="1">
        <v>5</v>
      </c>
      <c r="T2884" s="1" t="s">
        <v>9124</v>
      </c>
      <c r="U2884" s="1" t="s">
        <v>21</v>
      </c>
      <c r="V2884" s="1" t="s">
        <v>9183</v>
      </c>
    </row>
    <row r="2885" spans="1:22" s="55" customFormat="1" ht="80.099999999999994" customHeight="1" x14ac:dyDescent="0.25">
      <c r="A2885" s="1">
        <v>2878</v>
      </c>
      <c r="B2885" s="81" t="s">
        <v>102</v>
      </c>
      <c r="C2885" s="20" t="s">
        <v>9209</v>
      </c>
      <c r="D2885" s="20" t="s">
        <v>9210</v>
      </c>
      <c r="E2885" s="20" t="s">
        <v>9274</v>
      </c>
      <c r="F2885" s="5" t="s">
        <v>15</v>
      </c>
      <c r="G2885" s="1" t="s">
        <v>27</v>
      </c>
      <c r="H2885" s="28">
        <v>253220.00000000003</v>
      </c>
      <c r="I2885" s="28">
        <v>2</v>
      </c>
      <c r="J2885" s="28">
        <v>278542.00000000006</v>
      </c>
      <c r="K2885" s="28">
        <v>2</v>
      </c>
      <c r="L2885" s="28">
        <v>306396.20000000007</v>
      </c>
      <c r="M2885" s="28">
        <v>2</v>
      </c>
      <c r="N2885" s="28">
        <v>312523</v>
      </c>
      <c r="O2885" s="28">
        <v>1</v>
      </c>
      <c r="R2885" s="65">
        <f t="shared" si="65"/>
        <v>1150681.2000000002</v>
      </c>
      <c r="S2885" s="1">
        <v>9</v>
      </c>
      <c r="T2885" s="1" t="s">
        <v>9124</v>
      </c>
      <c r="U2885" s="1" t="s">
        <v>51</v>
      </c>
      <c r="V2885" s="1" t="s">
        <v>9184</v>
      </c>
    </row>
    <row r="2886" spans="1:22" s="55" customFormat="1" ht="80.099999999999994" customHeight="1" x14ac:dyDescent="0.25">
      <c r="A2886" s="1">
        <v>2879</v>
      </c>
      <c r="B2886" s="81" t="s">
        <v>9275</v>
      </c>
      <c r="C2886" s="20" t="s">
        <v>9276</v>
      </c>
      <c r="D2886" s="20" t="s">
        <v>9277</v>
      </c>
      <c r="E2886" s="20" t="s">
        <v>9278</v>
      </c>
      <c r="F2886" s="5" t="s">
        <v>15</v>
      </c>
      <c r="G2886" s="1" t="s">
        <v>27</v>
      </c>
      <c r="H2886" s="28">
        <v>251624.48300000001</v>
      </c>
      <c r="I2886" s="28">
        <v>3</v>
      </c>
      <c r="J2886" s="28">
        <v>276786.93130000005</v>
      </c>
      <c r="K2886" s="28">
        <v>3</v>
      </c>
      <c r="L2886" s="28">
        <v>304465.62443000008</v>
      </c>
      <c r="M2886" s="28">
        <v>3</v>
      </c>
      <c r="N2886" s="28">
        <v>310555</v>
      </c>
      <c r="O2886" s="28">
        <v>1</v>
      </c>
      <c r="R2886" s="65">
        <f t="shared" si="65"/>
        <v>1143432.0387300001</v>
      </c>
      <c r="S2886" s="1">
        <v>13</v>
      </c>
      <c r="T2886" s="1" t="s">
        <v>9124</v>
      </c>
      <c r="U2886" s="1" t="s">
        <v>21</v>
      </c>
      <c r="V2886" s="1" t="s">
        <v>9182</v>
      </c>
    </row>
    <row r="2887" spans="1:22" s="55" customFormat="1" ht="80.099999999999994" customHeight="1" x14ac:dyDescent="0.25">
      <c r="A2887" s="1">
        <v>2880</v>
      </c>
      <c r="B2887" s="81" t="s">
        <v>9279</v>
      </c>
      <c r="C2887" s="20" t="s">
        <v>9280</v>
      </c>
      <c r="D2887" s="20" t="s">
        <v>9281</v>
      </c>
      <c r="E2887" s="20" t="s">
        <v>9282</v>
      </c>
      <c r="F2887" s="5" t="s">
        <v>15</v>
      </c>
      <c r="G2887" s="1" t="s">
        <v>27</v>
      </c>
      <c r="H2887" s="28">
        <v>225808.66000000003</v>
      </c>
      <c r="I2887" s="28">
        <v>5</v>
      </c>
      <c r="J2887" s="28">
        <v>248389.52600000004</v>
      </c>
      <c r="K2887" s="28">
        <v>5</v>
      </c>
      <c r="L2887" s="28">
        <v>273228.47860000009</v>
      </c>
      <c r="M2887" s="28">
        <v>5</v>
      </c>
      <c r="N2887" s="28">
        <v>278692</v>
      </c>
      <c r="O2887" s="28">
        <v>1</v>
      </c>
      <c r="R2887" s="65">
        <f t="shared" si="65"/>
        <v>1026118.6646000003</v>
      </c>
      <c r="S2887" s="1">
        <v>21</v>
      </c>
      <c r="T2887" s="1" t="s">
        <v>9124</v>
      </c>
      <c r="U2887" s="1" t="s">
        <v>21</v>
      </c>
      <c r="V2887" s="1" t="s">
        <v>9183</v>
      </c>
    </row>
    <row r="2888" spans="1:22" s="55" customFormat="1" ht="80.099999999999994" customHeight="1" x14ac:dyDescent="0.25">
      <c r="A2888" s="1">
        <v>2881</v>
      </c>
      <c r="B2888" s="81" t="s">
        <v>9283</v>
      </c>
      <c r="C2888" s="20" t="s">
        <v>9284</v>
      </c>
      <c r="D2888" s="20" t="s">
        <v>9266</v>
      </c>
      <c r="E2888" s="20" t="s">
        <v>9285</v>
      </c>
      <c r="F2888" s="5" t="s">
        <v>15</v>
      </c>
      <c r="G2888" s="1" t="s">
        <v>27</v>
      </c>
      <c r="H2888" s="28">
        <v>217758.18240000002</v>
      </c>
      <c r="I2888" s="28">
        <v>20</v>
      </c>
      <c r="J2888" s="28">
        <v>239534.00064000004</v>
      </c>
      <c r="K2888" s="28">
        <v>20</v>
      </c>
      <c r="L2888" s="28">
        <v>263487.40070400009</v>
      </c>
      <c r="M2888" s="28">
        <v>20</v>
      </c>
      <c r="N2888" s="28">
        <v>268756</v>
      </c>
      <c r="O2888" s="28">
        <v>1</v>
      </c>
      <c r="R2888" s="65">
        <f t="shared" si="65"/>
        <v>989535.58374400018</v>
      </c>
      <c r="S2888" s="1">
        <v>81</v>
      </c>
      <c r="T2888" s="1" t="s">
        <v>9124</v>
      </c>
      <c r="U2888" s="1" t="s">
        <v>21</v>
      </c>
      <c r="V2888" s="1" t="s">
        <v>9182</v>
      </c>
    </row>
    <row r="2889" spans="1:22" s="55" customFormat="1" ht="80.099999999999994" customHeight="1" x14ac:dyDescent="0.25">
      <c r="A2889" s="1">
        <v>2882</v>
      </c>
      <c r="B2889" s="81" t="s">
        <v>9286</v>
      </c>
      <c r="C2889" s="20" t="s">
        <v>3983</v>
      </c>
      <c r="D2889" s="20" t="s">
        <v>3984</v>
      </c>
      <c r="E2889" s="20" t="s">
        <v>9287</v>
      </c>
      <c r="F2889" s="5" t="s">
        <v>15</v>
      </c>
      <c r="G2889" s="1" t="s">
        <v>27</v>
      </c>
      <c r="H2889" s="28">
        <v>214173.56950000001</v>
      </c>
      <c r="I2889" s="28">
        <v>1</v>
      </c>
      <c r="J2889" s="28">
        <v>235590.92645000003</v>
      </c>
      <c r="K2889" s="28">
        <v>1</v>
      </c>
      <c r="L2889" s="28">
        <v>259150.01909500005</v>
      </c>
      <c r="M2889" s="28">
        <v>1</v>
      </c>
      <c r="N2889" s="28">
        <v>264333</v>
      </c>
      <c r="O2889" s="28">
        <v>1</v>
      </c>
      <c r="R2889" s="65">
        <f t="shared" ref="R2889:R2927" si="66">H2889+J2889+L2889+N2889+P2889</f>
        <v>973247.51504500001</v>
      </c>
      <c r="S2889" s="1">
        <v>5</v>
      </c>
      <c r="T2889" s="1" t="s">
        <v>9124</v>
      </c>
      <c r="U2889" s="1" t="s">
        <v>21</v>
      </c>
      <c r="V2889" s="1" t="s">
        <v>9288</v>
      </c>
    </row>
    <row r="2890" spans="1:22" s="55" customFormat="1" ht="80.099999999999994" customHeight="1" x14ac:dyDescent="0.25">
      <c r="A2890" s="1">
        <v>2883</v>
      </c>
      <c r="B2890" s="81" t="s">
        <v>9235</v>
      </c>
      <c r="C2890" s="20" t="s">
        <v>9236</v>
      </c>
      <c r="D2890" s="20" t="s">
        <v>9237</v>
      </c>
      <c r="E2890" s="20" t="s">
        <v>9289</v>
      </c>
      <c r="F2890" s="5" t="s">
        <v>15</v>
      </c>
      <c r="G2890" s="1" t="s">
        <v>27</v>
      </c>
      <c r="H2890" s="28">
        <v>212290.65000000002</v>
      </c>
      <c r="I2890" s="28">
        <v>5</v>
      </c>
      <c r="J2890" s="28">
        <v>233519.71500000005</v>
      </c>
      <c r="K2890" s="28">
        <v>5</v>
      </c>
      <c r="L2890" s="28">
        <v>256871.68650000007</v>
      </c>
      <c r="M2890" s="28">
        <v>5</v>
      </c>
      <c r="N2890" s="28">
        <v>262009</v>
      </c>
      <c r="O2890" s="28">
        <v>1</v>
      </c>
      <c r="R2890" s="65">
        <f t="shared" si="66"/>
        <v>964691.05150000018</v>
      </c>
      <c r="S2890" s="1">
        <v>21</v>
      </c>
      <c r="T2890" s="1" t="s">
        <v>9124</v>
      </c>
      <c r="U2890" s="1" t="s">
        <v>21</v>
      </c>
      <c r="V2890" s="1" t="s">
        <v>9179</v>
      </c>
    </row>
    <row r="2891" spans="1:22" s="55" customFormat="1" ht="80.099999999999994" customHeight="1" x14ac:dyDescent="0.25">
      <c r="A2891" s="1">
        <v>2884</v>
      </c>
      <c r="B2891" s="81" t="s">
        <v>9290</v>
      </c>
      <c r="C2891" s="20" t="s">
        <v>9291</v>
      </c>
      <c r="D2891" s="20" t="s">
        <v>9292</v>
      </c>
      <c r="E2891" s="20" t="s">
        <v>9293</v>
      </c>
      <c r="F2891" s="5" t="s">
        <v>15</v>
      </c>
      <c r="G2891" s="1" t="s">
        <v>27</v>
      </c>
      <c r="H2891" s="28">
        <v>211094.40000000002</v>
      </c>
      <c r="I2891" s="28">
        <v>12</v>
      </c>
      <c r="J2891" s="28">
        <v>232203.84000000005</v>
      </c>
      <c r="K2891" s="28">
        <v>12</v>
      </c>
      <c r="L2891" s="28">
        <v>255424.22400000007</v>
      </c>
      <c r="M2891" s="28">
        <v>12</v>
      </c>
      <c r="N2891" s="28">
        <v>260532</v>
      </c>
      <c r="O2891" s="28">
        <v>1</v>
      </c>
      <c r="R2891" s="65">
        <f t="shared" si="66"/>
        <v>959254.46400000015</v>
      </c>
      <c r="S2891" s="1">
        <v>49</v>
      </c>
      <c r="T2891" s="1" t="s">
        <v>9124</v>
      </c>
      <c r="U2891" s="1" t="s">
        <v>21</v>
      </c>
      <c r="V2891" s="1" t="s">
        <v>9250</v>
      </c>
    </row>
    <row r="2892" spans="1:22" s="55" customFormat="1" ht="80.099999999999994" customHeight="1" x14ac:dyDescent="0.25">
      <c r="A2892" s="1">
        <v>2885</v>
      </c>
      <c r="B2892" s="81" t="s">
        <v>9294</v>
      </c>
      <c r="C2892" s="20" t="s">
        <v>9295</v>
      </c>
      <c r="D2892" s="20" t="s">
        <v>9296</v>
      </c>
      <c r="E2892" s="20" t="s">
        <v>9297</v>
      </c>
      <c r="F2892" s="5" t="s">
        <v>15</v>
      </c>
      <c r="G2892" s="1" t="s">
        <v>27</v>
      </c>
      <c r="H2892" s="28">
        <v>209176.37400000001</v>
      </c>
      <c r="I2892" s="28">
        <v>1</v>
      </c>
      <c r="J2892" s="28">
        <v>230094.01140000002</v>
      </c>
      <c r="K2892" s="28">
        <v>1</v>
      </c>
      <c r="L2892" s="28">
        <v>253103.41254000005</v>
      </c>
      <c r="M2892" s="28">
        <v>1</v>
      </c>
      <c r="N2892" s="28">
        <v>258165</v>
      </c>
      <c r="O2892" s="28">
        <v>1</v>
      </c>
      <c r="R2892" s="65">
        <f t="shared" si="66"/>
        <v>950538.79794000008</v>
      </c>
      <c r="S2892" s="1">
        <v>5</v>
      </c>
      <c r="T2892" s="1" t="s">
        <v>9124</v>
      </c>
      <c r="U2892" s="1" t="s">
        <v>21</v>
      </c>
      <c r="V2892" s="1" t="s">
        <v>9183</v>
      </c>
    </row>
    <row r="2893" spans="1:22" s="55" customFormat="1" ht="80.099999999999994" customHeight="1" x14ac:dyDescent="0.25">
      <c r="A2893" s="1">
        <v>2886</v>
      </c>
      <c r="B2893" s="81" t="s">
        <v>102</v>
      </c>
      <c r="C2893" s="20" t="s">
        <v>9155</v>
      </c>
      <c r="D2893" s="20" t="s">
        <v>9156</v>
      </c>
      <c r="E2893" s="20" t="s">
        <v>9298</v>
      </c>
      <c r="F2893" s="5" t="s">
        <v>15</v>
      </c>
      <c r="G2893" s="1" t="s">
        <v>27</v>
      </c>
      <c r="H2893" s="28">
        <v>197736.00000000003</v>
      </c>
      <c r="I2893" s="28">
        <v>5</v>
      </c>
      <c r="J2893" s="28">
        <v>217509.60000000006</v>
      </c>
      <c r="K2893" s="28">
        <v>5</v>
      </c>
      <c r="L2893" s="28">
        <v>239260.56000000008</v>
      </c>
      <c r="M2893" s="28">
        <v>5</v>
      </c>
      <c r="N2893" s="28">
        <v>244046</v>
      </c>
      <c r="O2893" s="28">
        <v>1</v>
      </c>
      <c r="R2893" s="65">
        <f t="shared" si="66"/>
        <v>898552.16000000015</v>
      </c>
      <c r="S2893" s="1">
        <v>21</v>
      </c>
      <c r="T2893" s="1" t="s">
        <v>9124</v>
      </c>
      <c r="U2893" s="1" t="s">
        <v>51</v>
      </c>
      <c r="V2893" s="1" t="s">
        <v>9184</v>
      </c>
    </row>
    <row r="2894" spans="1:22" s="55" customFormat="1" ht="80.099999999999994" customHeight="1" x14ac:dyDescent="0.25">
      <c r="A2894" s="1">
        <v>2887</v>
      </c>
      <c r="B2894" s="81" t="s">
        <v>102</v>
      </c>
      <c r="C2894" s="20" t="s">
        <v>9155</v>
      </c>
      <c r="D2894" s="20" t="s">
        <v>9156</v>
      </c>
      <c r="E2894" s="20" t="s">
        <v>9299</v>
      </c>
      <c r="F2894" s="5" t="s">
        <v>15</v>
      </c>
      <c r="G2894" s="1" t="s">
        <v>27</v>
      </c>
      <c r="H2894" s="28">
        <v>190836.80000000002</v>
      </c>
      <c r="I2894" s="28">
        <v>2</v>
      </c>
      <c r="J2894" s="28">
        <v>209920.48000000004</v>
      </c>
      <c r="K2894" s="28">
        <v>2</v>
      </c>
      <c r="L2894" s="28">
        <v>230912.52800000005</v>
      </c>
      <c r="M2894" s="28">
        <v>2</v>
      </c>
      <c r="N2894" s="28">
        <v>235532</v>
      </c>
      <c r="O2894" s="28">
        <v>1</v>
      </c>
      <c r="R2894" s="65">
        <f t="shared" si="66"/>
        <v>867201.80800000008</v>
      </c>
      <c r="S2894" s="1">
        <v>9</v>
      </c>
      <c r="T2894" s="1" t="s">
        <v>9124</v>
      </c>
      <c r="U2894" s="1" t="s">
        <v>51</v>
      </c>
      <c r="V2894" s="1" t="s">
        <v>9184</v>
      </c>
    </row>
    <row r="2895" spans="1:22" s="55" customFormat="1" ht="80.099999999999994" customHeight="1" x14ac:dyDescent="0.25">
      <c r="A2895" s="1">
        <v>2888</v>
      </c>
      <c r="B2895" s="81" t="s">
        <v>9300</v>
      </c>
      <c r="C2895" s="20" t="s">
        <v>9301</v>
      </c>
      <c r="D2895" s="20" t="s">
        <v>9302</v>
      </c>
      <c r="E2895" s="20" t="s">
        <v>9303</v>
      </c>
      <c r="F2895" s="5" t="s">
        <v>15</v>
      </c>
      <c r="G2895" s="1" t="s">
        <v>27</v>
      </c>
      <c r="H2895" s="28">
        <v>183849.60000000001</v>
      </c>
      <c r="I2895" s="28">
        <v>1</v>
      </c>
      <c r="J2895" s="28">
        <v>202234.56000000003</v>
      </c>
      <c r="K2895" s="28">
        <v>1</v>
      </c>
      <c r="L2895" s="28">
        <v>222458.01600000006</v>
      </c>
      <c r="M2895" s="28">
        <v>1</v>
      </c>
      <c r="N2895" s="28">
        <v>226902</v>
      </c>
      <c r="O2895" s="28">
        <v>1</v>
      </c>
      <c r="R2895" s="65">
        <f t="shared" si="66"/>
        <v>835444.17600000009</v>
      </c>
      <c r="S2895" s="1">
        <v>5</v>
      </c>
      <c r="T2895" s="1" t="s">
        <v>9124</v>
      </c>
      <c r="U2895" s="1" t="s">
        <v>21</v>
      </c>
      <c r="V2895" s="1" t="s">
        <v>9183</v>
      </c>
    </row>
    <row r="2896" spans="1:22" s="55" customFormat="1" ht="80.099999999999994" customHeight="1" x14ac:dyDescent="0.25">
      <c r="A2896" s="1">
        <v>2889</v>
      </c>
      <c r="B2896" s="81" t="s">
        <v>9290</v>
      </c>
      <c r="C2896" s="20" t="s">
        <v>9291</v>
      </c>
      <c r="D2896" s="20" t="s">
        <v>9292</v>
      </c>
      <c r="E2896" s="20" t="s">
        <v>9304</v>
      </c>
      <c r="F2896" s="5" t="s">
        <v>15</v>
      </c>
      <c r="G2896" s="1" t="s">
        <v>27</v>
      </c>
      <c r="H2896" s="28">
        <v>165464.64000000001</v>
      </c>
      <c r="I2896" s="28">
        <v>5</v>
      </c>
      <c r="J2896" s="28">
        <v>182011.10400000002</v>
      </c>
      <c r="K2896" s="28">
        <v>5</v>
      </c>
      <c r="L2896" s="28">
        <v>200212.21440000003</v>
      </c>
      <c r="M2896" s="28">
        <v>5</v>
      </c>
      <c r="N2896" s="28">
        <v>204216</v>
      </c>
      <c r="O2896" s="28">
        <v>1</v>
      </c>
      <c r="R2896" s="65">
        <f t="shared" si="66"/>
        <v>751903.95840000012</v>
      </c>
      <c r="S2896" s="1">
        <v>21</v>
      </c>
      <c r="T2896" s="1" t="s">
        <v>9124</v>
      </c>
      <c r="U2896" s="1" t="s">
        <v>21</v>
      </c>
      <c r="V2896" s="1" t="s">
        <v>9183</v>
      </c>
    </row>
    <row r="2897" spans="1:22" s="55" customFormat="1" ht="80.099999999999994" customHeight="1" x14ac:dyDescent="0.25">
      <c r="A2897" s="1">
        <v>2890</v>
      </c>
      <c r="B2897" s="81" t="s">
        <v>9305</v>
      </c>
      <c r="C2897" s="20" t="s">
        <v>9306</v>
      </c>
      <c r="D2897" s="20" t="s">
        <v>9307</v>
      </c>
      <c r="E2897" s="20" t="s">
        <v>9308</v>
      </c>
      <c r="F2897" s="5" t="s">
        <v>15</v>
      </c>
      <c r="G2897" s="1" t="s">
        <v>27</v>
      </c>
      <c r="H2897" s="28">
        <v>162466.15000000002</v>
      </c>
      <c r="I2897" s="28">
        <v>10</v>
      </c>
      <c r="J2897" s="28">
        <v>178712.76500000004</v>
      </c>
      <c r="K2897" s="28">
        <v>10</v>
      </c>
      <c r="L2897" s="28">
        <v>196584.04150000005</v>
      </c>
      <c r="M2897" s="28">
        <v>10</v>
      </c>
      <c r="N2897" s="28">
        <v>200515</v>
      </c>
      <c r="O2897" s="28">
        <v>1</v>
      </c>
      <c r="R2897" s="65">
        <f t="shared" si="66"/>
        <v>738277.95650000009</v>
      </c>
      <c r="S2897" s="1">
        <v>41</v>
      </c>
      <c r="T2897" s="1" t="s">
        <v>9124</v>
      </c>
      <c r="U2897" s="1" t="s">
        <v>21</v>
      </c>
      <c r="V2897" s="1" t="s">
        <v>9183</v>
      </c>
    </row>
    <row r="2898" spans="1:22" s="55" customFormat="1" ht="80.099999999999994" customHeight="1" x14ac:dyDescent="0.25">
      <c r="A2898" s="1">
        <v>2891</v>
      </c>
      <c r="B2898" s="81" t="s">
        <v>9309</v>
      </c>
      <c r="C2898" s="20" t="s">
        <v>9310</v>
      </c>
      <c r="D2898" s="20" t="s">
        <v>9311</v>
      </c>
      <c r="E2898" s="20" t="s">
        <v>9312</v>
      </c>
      <c r="F2898" s="5" t="s">
        <v>15</v>
      </c>
      <c r="G2898" s="1" t="s">
        <v>27</v>
      </c>
      <c r="H2898" s="28">
        <v>148282.288</v>
      </c>
      <c r="I2898" s="28">
        <v>1</v>
      </c>
      <c r="J2898" s="28">
        <v>163110.51680000001</v>
      </c>
      <c r="K2898" s="28">
        <v>1</v>
      </c>
      <c r="L2898" s="28">
        <v>179421.56848000002</v>
      </c>
      <c r="M2898" s="28">
        <v>1</v>
      </c>
      <c r="N2898" s="28">
        <v>183010</v>
      </c>
      <c r="O2898" s="28">
        <v>1</v>
      </c>
      <c r="R2898" s="65">
        <f t="shared" si="66"/>
        <v>673824.37328000006</v>
      </c>
      <c r="S2898" s="1">
        <v>5</v>
      </c>
      <c r="T2898" s="1" t="s">
        <v>9124</v>
      </c>
      <c r="U2898" s="1" t="s">
        <v>21</v>
      </c>
      <c r="V2898" s="1" t="s">
        <v>9183</v>
      </c>
    </row>
    <row r="2899" spans="1:22" s="55" customFormat="1" ht="80.099999999999994" customHeight="1" x14ac:dyDescent="0.25">
      <c r="A2899" s="1">
        <v>2892</v>
      </c>
      <c r="B2899" s="81" t="s">
        <v>9313</v>
      </c>
      <c r="C2899" s="20" t="s">
        <v>9314</v>
      </c>
      <c r="D2899" s="20" t="s">
        <v>9315</v>
      </c>
      <c r="E2899" s="20" t="s">
        <v>9316</v>
      </c>
      <c r="F2899" s="5" t="s">
        <v>15</v>
      </c>
      <c r="G2899" s="1" t="s">
        <v>27</v>
      </c>
      <c r="H2899" s="28">
        <v>139794.6</v>
      </c>
      <c r="I2899" s="28">
        <v>100</v>
      </c>
      <c r="J2899" s="28">
        <v>153774.06000000003</v>
      </c>
      <c r="K2899" s="28">
        <v>100</v>
      </c>
      <c r="L2899" s="28">
        <v>169151.46600000004</v>
      </c>
      <c r="M2899" s="28">
        <v>100</v>
      </c>
      <c r="N2899" s="28">
        <v>172534</v>
      </c>
      <c r="O2899" s="28">
        <v>1</v>
      </c>
      <c r="R2899" s="65">
        <f t="shared" si="66"/>
        <v>635254.12600000005</v>
      </c>
      <c r="S2899" s="1">
        <v>401</v>
      </c>
      <c r="T2899" s="1" t="s">
        <v>9124</v>
      </c>
      <c r="U2899" s="1" t="s">
        <v>21</v>
      </c>
      <c r="V2899" s="1" t="s">
        <v>9183</v>
      </c>
    </row>
    <row r="2900" spans="1:22" s="55" customFormat="1" ht="80.099999999999994" customHeight="1" x14ac:dyDescent="0.25">
      <c r="A2900" s="1">
        <v>2893</v>
      </c>
      <c r="B2900" s="81" t="s">
        <v>9235</v>
      </c>
      <c r="C2900" s="20" t="s">
        <v>9236</v>
      </c>
      <c r="D2900" s="20" t="s">
        <v>9237</v>
      </c>
      <c r="E2900" s="20" t="s">
        <v>9317</v>
      </c>
      <c r="F2900" s="5" t="s">
        <v>15</v>
      </c>
      <c r="G2900" s="1" t="s">
        <v>27</v>
      </c>
      <c r="H2900" s="28">
        <v>137468.826</v>
      </c>
      <c r="I2900" s="28">
        <v>3</v>
      </c>
      <c r="J2900" s="28">
        <v>151215.70860000001</v>
      </c>
      <c r="K2900" s="28">
        <v>3</v>
      </c>
      <c r="L2900" s="28">
        <v>166337.27946000002</v>
      </c>
      <c r="M2900" s="28">
        <v>3</v>
      </c>
      <c r="N2900" s="28">
        <v>169663</v>
      </c>
      <c r="O2900" s="28">
        <v>1</v>
      </c>
      <c r="R2900" s="65">
        <f t="shared" si="66"/>
        <v>624684.81406</v>
      </c>
      <c r="S2900" s="1">
        <v>13</v>
      </c>
      <c r="T2900" s="1" t="s">
        <v>9124</v>
      </c>
      <c r="U2900" s="1" t="s">
        <v>21</v>
      </c>
      <c r="V2900" s="1" t="s">
        <v>9182</v>
      </c>
    </row>
    <row r="2901" spans="1:22" s="55" customFormat="1" ht="80.099999999999994" customHeight="1" x14ac:dyDescent="0.25">
      <c r="A2901" s="1">
        <v>2894</v>
      </c>
      <c r="B2901" s="81" t="s">
        <v>9218</v>
      </c>
      <c r="C2901" s="20" t="s">
        <v>9219</v>
      </c>
      <c r="D2901" s="20" t="s">
        <v>9220</v>
      </c>
      <c r="E2901" s="20" t="s">
        <v>9318</v>
      </c>
      <c r="F2901" s="5" t="s">
        <v>15</v>
      </c>
      <c r="G2901" s="1" t="s">
        <v>27</v>
      </c>
      <c r="H2901" s="28">
        <v>124779.72650000002</v>
      </c>
      <c r="I2901" s="28">
        <v>10</v>
      </c>
      <c r="J2901" s="28">
        <v>137257.69915000003</v>
      </c>
      <c r="K2901" s="28">
        <v>10</v>
      </c>
      <c r="L2901" s="28">
        <v>150983.46906500004</v>
      </c>
      <c r="M2901" s="28">
        <v>10</v>
      </c>
      <c r="N2901" s="28">
        <v>152492</v>
      </c>
      <c r="O2901" s="28">
        <v>1</v>
      </c>
      <c r="R2901" s="65">
        <f t="shared" si="66"/>
        <v>565512.89471500006</v>
      </c>
      <c r="S2901" s="1">
        <v>41</v>
      </c>
      <c r="T2901" s="1" t="s">
        <v>9124</v>
      </c>
      <c r="U2901" s="1" t="s">
        <v>21</v>
      </c>
      <c r="V2901" s="1" t="s">
        <v>9198</v>
      </c>
    </row>
    <row r="2902" spans="1:22" s="55" customFormat="1" ht="80.099999999999994" customHeight="1" x14ac:dyDescent="0.25">
      <c r="A2902" s="1">
        <v>2895</v>
      </c>
      <c r="B2902" s="81" t="s">
        <v>151</v>
      </c>
      <c r="C2902" s="20" t="s">
        <v>152</v>
      </c>
      <c r="D2902" s="20" t="s">
        <v>9251</v>
      </c>
      <c r="E2902" s="20" t="s">
        <v>9319</v>
      </c>
      <c r="F2902" s="5" t="s">
        <v>15</v>
      </c>
      <c r="G2902" s="1" t="s">
        <v>27</v>
      </c>
      <c r="H2902" s="28">
        <v>124137.09</v>
      </c>
      <c r="I2902" s="28">
        <v>6</v>
      </c>
      <c r="J2902" s="28">
        <v>136550.799</v>
      </c>
      <c r="K2902" s="28">
        <v>6</v>
      </c>
      <c r="L2902" s="28">
        <v>150205.87890000001</v>
      </c>
      <c r="M2902" s="28">
        <v>6</v>
      </c>
      <c r="N2902" s="28">
        <v>153210</v>
      </c>
      <c r="O2902" s="28">
        <v>1</v>
      </c>
      <c r="R2902" s="65">
        <f t="shared" si="66"/>
        <v>564103.76789999998</v>
      </c>
      <c r="S2902" s="1">
        <v>25</v>
      </c>
      <c r="T2902" s="1" t="s">
        <v>9124</v>
      </c>
      <c r="U2902" s="1" t="s">
        <v>21</v>
      </c>
      <c r="V2902" s="1" t="s">
        <v>9182</v>
      </c>
    </row>
    <row r="2903" spans="1:22" s="55" customFormat="1" ht="80.099999999999994" customHeight="1" x14ac:dyDescent="0.25">
      <c r="A2903" s="1">
        <v>2896</v>
      </c>
      <c r="B2903" s="81" t="s">
        <v>9290</v>
      </c>
      <c r="C2903" s="20" t="s">
        <v>9291</v>
      </c>
      <c r="D2903" s="20" t="s">
        <v>9292</v>
      </c>
      <c r="E2903" s="20" t="s">
        <v>9320</v>
      </c>
      <c r="F2903" s="5" t="s">
        <v>15</v>
      </c>
      <c r="G2903" s="1" t="s">
        <v>27</v>
      </c>
      <c r="H2903" s="28">
        <v>118857.75000000001</v>
      </c>
      <c r="I2903" s="28">
        <v>1</v>
      </c>
      <c r="J2903" s="28">
        <v>130743.52500000002</v>
      </c>
      <c r="K2903" s="28">
        <v>1</v>
      </c>
      <c r="L2903" s="28">
        <v>143817.87750000003</v>
      </c>
      <c r="M2903" s="28">
        <v>1</v>
      </c>
      <c r="N2903" s="28">
        <v>146694</v>
      </c>
      <c r="O2903" s="28">
        <v>1</v>
      </c>
      <c r="R2903" s="65">
        <f t="shared" si="66"/>
        <v>540113.15250000008</v>
      </c>
      <c r="S2903" s="1">
        <v>5</v>
      </c>
      <c r="T2903" s="1" t="s">
        <v>9124</v>
      </c>
      <c r="U2903" s="1" t="s">
        <v>21</v>
      </c>
      <c r="V2903" s="1" t="s">
        <v>9190</v>
      </c>
    </row>
    <row r="2904" spans="1:22" s="55" customFormat="1" ht="80.099999999999994" customHeight="1" x14ac:dyDescent="0.25">
      <c r="A2904" s="1">
        <v>2897</v>
      </c>
      <c r="B2904" s="81" t="s">
        <v>9321</v>
      </c>
      <c r="C2904" s="20" t="s">
        <v>9322</v>
      </c>
      <c r="D2904" s="20" t="s">
        <v>9323</v>
      </c>
      <c r="E2904" s="20" t="s">
        <v>9324</v>
      </c>
      <c r="F2904" s="5" t="s">
        <v>15</v>
      </c>
      <c r="G2904" s="1" t="s">
        <v>27</v>
      </c>
      <c r="H2904" s="28">
        <v>117040.00000000001</v>
      </c>
      <c r="I2904" s="28">
        <v>1</v>
      </c>
      <c r="J2904" s="28">
        <v>128744.00000000003</v>
      </c>
      <c r="K2904" s="28">
        <v>1</v>
      </c>
      <c r="L2904" s="28">
        <v>141618.40000000005</v>
      </c>
      <c r="M2904" s="28">
        <v>1</v>
      </c>
      <c r="N2904" s="28">
        <v>143034</v>
      </c>
      <c r="O2904" s="28">
        <v>1</v>
      </c>
      <c r="R2904" s="65">
        <f t="shared" si="66"/>
        <v>530436.40000000014</v>
      </c>
      <c r="S2904" s="1">
        <v>5</v>
      </c>
      <c r="T2904" s="1" t="s">
        <v>9124</v>
      </c>
      <c r="U2904" s="1" t="s">
        <v>21</v>
      </c>
      <c r="V2904" s="1" t="s">
        <v>25</v>
      </c>
    </row>
    <row r="2905" spans="1:22" s="55" customFormat="1" ht="80.099999999999994" customHeight="1" x14ac:dyDescent="0.25">
      <c r="A2905" s="1">
        <v>2898</v>
      </c>
      <c r="B2905" s="81" t="s">
        <v>9195</v>
      </c>
      <c r="C2905" s="20" t="s">
        <v>111</v>
      </c>
      <c r="D2905" s="20" t="s">
        <v>9196</v>
      </c>
      <c r="E2905" s="20" t="s">
        <v>9325</v>
      </c>
      <c r="F2905" s="5" t="s">
        <v>15</v>
      </c>
      <c r="G2905" s="1" t="s">
        <v>27</v>
      </c>
      <c r="H2905" s="28">
        <v>115585.74720000001</v>
      </c>
      <c r="I2905" s="28">
        <v>3</v>
      </c>
      <c r="J2905" s="28">
        <v>127144.32192000003</v>
      </c>
      <c r="K2905" s="28">
        <v>3</v>
      </c>
      <c r="L2905" s="28">
        <v>139858.75411200005</v>
      </c>
      <c r="M2905" s="28">
        <v>3</v>
      </c>
      <c r="N2905" s="28">
        <v>141257</v>
      </c>
      <c r="O2905" s="28">
        <v>1</v>
      </c>
      <c r="R2905" s="65">
        <f t="shared" si="66"/>
        <v>523845.82323200011</v>
      </c>
      <c r="S2905" s="1">
        <v>13</v>
      </c>
      <c r="T2905" s="1" t="s">
        <v>9124</v>
      </c>
      <c r="U2905" s="1" t="s">
        <v>21</v>
      </c>
      <c r="V2905" s="1" t="s">
        <v>9182</v>
      </c>
    </row>
    <row r="2906" spans="1:22" s="55" customFormat="1" ht="80.099999999999994" customHeight="1" x14ac:dyDescent="0.25">
      <c r="A2906" s="1">
        <v>2899</v>
      </c>
      <c r="B2906" s="81" t="s">
        <v>102</v>
      </c>
      <c r="C2906" s="20" t="s">
        <v>9155</v>
      </c>
      <c r="D2906" s="20" t="s">
        <v>9156</v>
      </c>
      <c r="E2906" s="20" t="s">
        <v>9326</v>
      </c>
      <c r="F2906" s="5" t="s">
        <v>15</v>
      </c>
      <c r="G2906" s="1" t="s">
        <v>27</v>
      </c>
      <c r="H2906" s="28">
        <v>115582.50000000001</v>
      </c>
      <c r="I2906" s="28">
        <v>4</v>
      </c>
      <c r="J2906" s="28">
        <v>127140.75000000003</v>
      </c>
      <c r="K2906" s="28">
        <v>4</v>
      </c>
      <c r="L2906" s="28">
        <v>139854.82500000004</v>
      </c>
      <c r="M2906" s="28">
        <v>4</v>
      </c>
      <c r="N2906" s="28">
        <v>141253</v>
      </c>
      <c r="O2906" s="28">
        <v>1</v>
      </c>
      <c r="R2906" s="65">
        <f t="shared" si="66"/>
        <v>523831.07500000007</v>
      </c>
      <c r="S2906" s="1">
        <v>17</v>
      </c>
      <c r="T2906" s="1" t="s">
        <v>9124</v>
      </c>
      <c r="U2906" s="1" t="s">
        <v>21</v>
      </c>
      <c r="V2906" s="1" t="s">
        <v>9183</v>
      </c>
    </row>
    <row r="2907" spans="1:22" s="55" customFormat="1" ht="80.099999999999994" customHeight="1" x14ac:dyDescent="0.25">
      <c r="A2907" s="1">
        <v>2900</v>
      </c>
      <c r="B2907" s="81" t="s">
        <v>151</v>
      </c>
      <c r="C2907" s="20" t="s">
        <v>152</v>
      </c>
      <c r="D2907" s="20" t="s">
        <v>9251</v>
      </c>
      <c r="E2907" s="20" t="s">
        <v>9327</v>
      </c>
      <c r="F2907" s="5" t="s">
        <v>15</v>
      </c>
      <c r="G2907" s="1" t="s">
        <v>27</v>
      </c>
      <c r="H2907" s="28">
        <v>111723.38100000002</v>
      </c>
      <c r="I2907" s="28">
        <v>6</v>
      </c>
      <c r="J2907" s="28">
        <v>122895.71910000003</v>
      </c>
      <c r="K2907" s="28">
        <v>6</v>
      </c>
      <c r="L2907" s="28">
        <v>135185.29101000004</v>
      </c>
      <c r="M2907" s="28">
        <v>6</v>
      </c>
      <c r="N2907" s="28">
        <v>137888</v>
      </c>
      <c r="O2907" s="28">
        <v>1</v>
      </c>
      <c r="R2907" s="65">
        <f t="shared" si="66"/>
        <v>507692.39111000008</v>
      </c>
      <c r="S2907" s="1">
        <v>25</v>
      </c>
      <c r="T2907" s="1" t="s">
        <v>9124</v>
      </c>
      <c r="U2907" s="1" t="s">
        <v>21</v>
      </c>
      <c r="V2907" s="1" t="s">
        <v>9182</v>
      </c>
    </row>
    <row r="2908" spans="1:22" s="55" customFormat="1" ht="80.099999999999994" customHeight="1" x14ac:dyDescent="0.25">
      <c r="A2908" s="1">
        <v>2901</v>
      </c>
      <c r="B2908" s="81" t="s">
        <v>9328</v>
      </c>
      <c r="C2908" s="20" t="s">
        <v>9329</v>
      </c>
      <c r="D2908" s="20" t="s">
        <v>9330</v>
      </c>
      <c r="E2908" s="20" t="s">
        <v>9331</v>
      </c>
      <c r="F2908" s="5" t="s">
        <v>15</v>
      </c>
      <c r="G2908" s="1" t="s">
        <v>27</v>
      </c>
      <c r="H2908" s="28">
        <v>2008745.2000000007</v>
      </c>
      <c r="I2908" s="28">
        <v>20</v>
      </c>
      <c r="J2908" s="28">
        <v>2209619.7200000007</v>
      </c>
      <c r="K2908" s="28">
        <v>20</v>
      </c>
      <c r="L2908" s="28">
        <v>2430581.6920000007</v>
      </c>
      <c r="M2908" s="28">
        <v>20</v>
      </c>
      <c r="N2908" s="28">
        <v>2454887</v>
      </c>
      <c r="O2908" s="28">
        <v>1</v>
      </c>
      <c r="R2908" s="65">
        <f t="shared" si="66"/>
        <v>9103833.6120000035</v>
      </c>
      <c r="S2908" s="1">
        <v>81</v>
      </c>
      <c r="T2908" s="1" t="s">
        <v>9124</v>
      </c>
      <c r="U2908" s="1" t="s">
        <v>21</v>
      </c>
      <c r="V2908" s="1" t="s">
        <v>9182</v>
      </c>
    </row>
    <row r="2909" spans="1:22" s="55" customFormat="1" ht="47.25" customHeight="1" x14ac:dyDescent="0.25">
      <c r="A2909" s="1">
        <v>2902</v>
      </c>
      <c r="B2909" s="81" t="s">
        <v>68</v>
      </c>
      <c r="C2909" s="20" t="s">
        <v>9332</v>
      </c>
      <c r="D2909" s="20" t="s">
        <v>9333</v>
      </c>
      <c r="E2909" s="20" t="s">
        <v>9333</v>
      </c>
      <c r="F2909" s="20" t="s">
        <v>15</v>
      </c>
      <c r="G2909" s="20" t="s">
        <v>169</v>
      </c>
      <c r="H2909" s="28">
        <v>4516.7039999999997</v>
      </c>
      <c r="I2909" s="28">
        <v>1</v>
      </c>
      <c r="J2909" s="28">
        <v>4716.7039999999997</v>
      </c>
      <c r="K2909" s="28">
        <v>2</v>
      </c>
      <c r="L2909" s="28">
        <v>4916.7039999999997</v>
      </c>
      <c r="M2909" s="28">
        <v>1</v>
      </c>
      <c r="N2909" s="28">
        <v>5116704</v>
      </c>
      <c r="O2909" s="28">
        <v>1</v>
      </c>
      <c r="R2909" s="65">
        <f t="shared" si="66"/>
        <v>5130854.1119999997</v>
      </c>
      <c r="S2909" s="1">
        <v>6</v>
      </c>
      <c r="T2909" s="1" t="s">
        <v>9124</v>
      </c>
      <c r="U2909" s="1" t="s">
        <v>21</v>
      </c>
      <c r="V2909" s="1" t="s">
        <v>9334</v>
      </c>
    </row>
    <row r="2910" spans="1:22" s="55" customFormat="1" ht="15.75" customHeight="1" x14ac:dyDescent="0.25">
      <c r="A2910" s="1">
        <v>2903</v>
      </c>
      <c r="B2910" s="81" t="s">
        <v>91</v>
      </c>
      <c r="C2910" s="20" t="s">
        <v>9335</v>
      </c>
      <c r="D2910" s="20" t="s">
        <v>9336</v>
      </c>
      <c r="E2910" s="20" t="s">
        <v>9336</v>
      </c>
      <c r="F2910" s="20" t="s">
        <v>15</v>
      </c>
      <c r="G2910" s="20" t="s">
        <v>169</v>
      </c>
      <c r="H2910" s="28">
        <v>2890622</v>
      </c>
      <c r="I2910" s="28">
        <v>50</v>
      </c>
      <c r="J2910" s="28">
        <v>3090622</v>
      </c>
      <c r="K2910" s="28">
        <v>50</v>
      </c>
      <c r="L2910" s="28">
        <v>3290622</v>
      </c>
      <c r="M2910" s="28">
        <v>50</v>
      </c>
      <c r="N2910" s="28">
        <v>3490622</v>
      </c>
      <c r="O2910" s="28">
        <v>50</v>
      </c>
      <c r="R2910" s="65">
        <f t="shared" si="66"/>
        <v>12762488</v>
      </c>
      <c r="S2910" s="1">
        <v>250</v>
      </c>
      <c r="T2910" s="1" t="s">
        <v>9124</v>
      </c>
      <c r="U2910" s="1" t="s">
        <v>21</v>
      </c>
      <c r="V2910" s="1" t="s">
        <v>9334</v>
      </c>
    </row>
    <row r="2911" spans="1:22" s="55" customFormat="1" ht="31.5" customHeight="1" x14ac:dyDescent="0.25">
      <c r="A2911" s="1">
        <v>2904</v>
      </c>
      <c r="B2911" s="81" t="s">
        <v>91</v>
      </c>
      <c r="C2911" s="20" t="s">
        <v>9335</v>
      </c>
      <c r="D2911" s="20" t="s">
        <v>9337</v>
      </c>
      <c r="E2911" s="20" t="s">
        <v>9337</v>
      </c>
      <c r="F2911" s="20" t="s">
        <v>15</v>
      </c>
      <c r="G2911" s="20" t="s">
        <v>169</v>
      </c>
      <c r="H2911" s="28">
        <v>2122586</v>
      </c>
      <c r="I2911" s="28">
        <v>10</v>
      </c>
      <c r="J2911" s="28">
        <v>2322586</v>
      </c>
      <c r="K2911" s="28">
        <v>10</v>
      </c>
      <c r="L2911" s="28">
        <v>2522586</v>
      </c>
      <c r="M2911" s="28">
        <v>10</v>
      </c>
      <c r="N2911" s="28">
        <v>2722586</v>
      </c>
      <c r="O2911" s="28">
        <v>10</v>
      </c>
      <c r="R2911" s="65">
        <f t="shared" si="66"/>
        <v>9690344</v>
      </c>
      <c r="S2911" s="1">
        <v>50</v>
      </c>
      <c r="T2911" s="1" t="s">
        <v>9124</v>
      </c>
      <c r="U2911" s="1" t="s">
        <v>21</v>
      </c>
      <c r="V2911" s="1" t="s">
        <v>9338</v>
      </c>
    </row>
    <row r="2912" spans="1:22" s="55" customFormat="1" ht="25.5" customHeight="1" x14ac:dyDescent="0.25">
      <c r="A2912" s="1">
        <v>2905</v>
      </c>
      <c r="B2912" s="81" t="s">
        <v>9339</v>
      </c>
      <c r="C2912" s="20" t="s">
        <v>9340</v>
      </c>
      <c r="D2912" s="20" t="s">
        <v>9341</v>
      </c>
      <c r="E2912" s="20" t="s">
        <v>9341</v>
      </c>
      <c r="F2912" s="20" t="s">
        <v>15</v>
      </c>
      <c r="G2912" s="20" t="s">
        <v>169</v>
      </c>
      <c r="H2912" s="28">
        <v>1928840</v>
      </c>
      <c r="I2912" s="28">
        <v>1</v>
      </c>
      <c r="J2912" s="28">
        <v>2128840</v>
      </c>
      <c r="K2912" s="28">
        <v>1</v>
      </c>
      <c r="L2912" s="28">
        <v>2328840</v>
      </c>
      <c r="M2912" s="28">
        <v>1</v>
      </c>
      <c r="N2912" s="28">
        <v>2528840</v>
      </c>
      <c r="O2912" s="28">
        <v>4</v>
      </c>
      <c r="R2912" s="65">
        <f t="shared" si="66"/>
        <v>8915360</v>
      </c>
      <c r="S2912" s="1">
        <v>8</v>
      </c>
      <c r="T2912" s="1" t="s">
        <v>9124</v>
      </c>
      <c r="U2912" s="1" t="s">
        <v>21</v>
      </c>
      <c r="V2912" s="1" t="s">
        <v>9342</v>
      </c>
    </row>
    <row r="2913" spans="1:22" s="55" customFormat="1" ht="15.75" customHeight="1" x14ac:dyDescent="0.25">
      <c r="A2913" s="1">
        <v>2906</v>
      </c>
      <c r="B2913" s="81" t="s">
        <v>91</v>
      </c>
      <c r="C2913" s="20" t="s">
        <v>9335</v>
      </c>
      <c r="D2913" s="20" t="s">
        <v>9343</v>
      </c>
      <c r="E2913" s="20" t="s">
        <v>9343</v>
      </c>
      <c r="F2913" s="20" t="s">
        <v>15</v>
      </c>
      <c r="G2913" s="20" t="s">
        <v>169</v>
      </c>
      <c r="H2913" s="28">
        <v>1651695</v>
      </c>
      <c r="I2913" s="28">
        <v>10</v>
      </c>
      <c r="J2913" s="28">
        <v>1851695</v>
      </c>
      <c r="K2913" s="28">
        <v>10</v>
      </c>
      <c r="L2913" s="28">
        <v>2051695</v>
      </c>
      <c r="M2913" s="28">
        <v>10</v>
      </c>
      <c r="N2913" s="28">
        <v>2251695</v>
      </c>
      <c r="O2913" s="28">
        <v>40</v>
      </c>
      <c r="R2913" s="65">
        <f t="shared" si="66"/>
        <v>7806780</v>
      </c>
      <c r="S2913" s="1">
        <v>80</v>
      </c>
      <c r="T2913" s="1" t="s">
        <v>9124</v>
      </c>
      <c r="U2913" s="1" t="s">
        <v>21</v>
      </c>
      <c r="V2913" s="1" t="s">
        <v>9344</v>
      </c>
    </row>
    <row r="2914" spans="1:22" s="55" customFormat="1" ht="47.25" customHeight="1" x14ac:dyDescent="0.25">
      <c r="A2914" s="1">
        <v>2907</v>
      </c>
      <c r="B2914" s="81" t="s">
        <v>9345</v>
      </c>
      <c r="C2914" s="20" t="s">
        <v>9346</v>
      </c>
      <c r="D2914" s="20" t="s">
        <v>9347</v>
      </c>
      <c r="E2914" s="20" t="s">
        <v>9347</v>
      </c>
      <c r="F2914" s="20" t="s">
        <v>15</v>
      </c>
      <c r="G2914" s="20" t="s">
        <v>169</v>
      </c>
      <c r="H2914" s="28">
        <v>1504296</v>
      </c>
      <c r="I2914" s="28">
        <v>1</v>
      </c>
      <c r="J2914" s="28">
        <v>1704296</v>
      </c>
      <c r="K2914" s="28">
        <v>1</v>
      </c>
      <c r="L2914" s="28">
        <v>1904296</v>
      </c>
      <c r="M2914" s="28">
        <v>1</v>
      </c>
      <c r="N2914" s="28">
        <v>2104296</v>
      </c>
      <c r="O2914" s="28">
        <v>4</v>
      </c>
      <c r="R2914" s="65">
        <f t="shared" si="66"/>
        <v>7217184</v>
      </c>
      <c r="S2914" s="1">
        <v>8</v>
      </c>
      <c r="T2914" s="1" t="s">
        <v>9124</v>
      </c>
      <c r="U2914" s="1" t="s">
        <v>21</v>
      </c>
      <c r="V2914" s="1" t="s">
        <v>9342</v>
      </c>
    </row>
    <row r="2915" spans="1:22" s="55" customFormat="1" ht="31.5" customHeight="1" x14ac:dyDescent="0.25">
      <c r="A2915" s="1">
        <v>2908</v>
      </c>
      <c r="B2915" s="81" t="s">
        <v>91</v>
      </c>
      <c r="C2915" s="20" t="s">
        <v>9335</v>
      </c>
      <c r="D2915" s="20" t="s">
        <v>9348</v>
      </c>
      <c r="E2915" s="20" t="s">
        <v>9348</v>
      </c>
      <c r="F2915" s="20" t="s">
        <v>15</v>
      </c>
      <c r="G2915" s="20" t="s">
        <v>169</v>
      </c>
      <c r="H2915" s="28">
        <v>1412823</v>
      </c>
      <c r="I2915" s="28">
        <v>20</v>
      </c>
      <c r="J2915" s="28">
        <v>1712823</v>
      </c>
      <c r="K2915" s="28">
        <v>20</v>
      </c>
      <c r="L2915" s="28">
        <v>2012823</v>
      </c>
      <c r="M2915" s="28">
        <v>20</v>
      </c>
      <c r="N2915" s="28">
        <v>2312823</v>
      </c>
      <c r="O2915" s="28">
        <v>76</v>
      </c>
      <c r="R2915" s="65">
        <f t="shared" si="66"/>
        <v>7451292</v>
      </c>
      <c r="S2915" s="1">
        <v>152</v>
      </c>
      <c r="T2915" s="1" t="s">
        <v>9124</v>
      </c>
      <c r="U2915" s="1" t="s">
        <v>21</v>
      </c>
      <c r="V2915" s="1" t="s">
        <v>9334</v>
      </c>
    </row>
    <row r="2916" spans="1:22" s="55" customFormat="1" ht="31.5" customHeight="1" x14ac:dyDescent="0.25">
      <c r="A2916" s="1">
        <v>2909</v>
      </c>
      <c r="B2916" s="81" t="s">
        <v>173</v>
      </c>
      <c r="C2916" s="20" t="s">
        <v>9349</v>
      </c>
      <c r="D2916" s="20" t="s">
        <v>9350</v>
      </c>
      <c r="E2916" s="20" t="s">
        <v>9350</v>
      </c>
      <c r="F2916" s="20" t="s">
        <v>15</v>
      </c>
      <c r="G2916" s="20" t="s">
        <v>169</v>
      </c>
      <c r="H2916" s="28">
        <v>1365181</v>
      </c>
      <c r="I2916" s="28">
        <v>2</v>
      </c>
      <c r="J2916" s="28">
        <v>1565181</v>
      </c>
      <c r="K2916" s="28">
        <v>2</v>
      </c>
      <c r="L2916" s="28">
        <v>1765181</v>
      </c>
      <c r="M2916" s="28">
        <v>2</v>
      </c>
      <c r="N2916" s="28">
        <v>1965181</v>
      </c>
      <c r="O2916" s="28">
        <v>8</v>
      </c>
      <c r="R2916" s="65">
        <f t="shared" si="66"/>
        <v>6660724</v>
      </c>
      <c r="S2916" s="1">
        <v>16</v>
      </c>
      <c r="T2916" s="1" t="s">
        <v>9124</v>
      </c>
      <c r="U2916" s="1" t="s">
        <v>21</v>
      </c>
      <c r="V2916" s="1" t="s">
        <v>9351</v>
      </c>
    </row>
    <row r="2917" spans="1:22" s="55" customFormat="1" ht="31.5" customHeight="1" x14ac:dyDescent="0.25">
      <c r="A2917" s="1">
        <v>2910</v>
      </c>
      <c r="B2917" s="81" t="s">
        <v>9352</v>
      </c>
      <c r="C2917" s="20" t="s">
        <v>9353</v>
      </c>
      <c r="D2917" s="20" t="s">
        <v>9354</v>
      </c>
      <c r="E2917" s="20" t="s">
        <v>9354</v>
      </c>
      <c r="F2917" s="20" t="s">
        <v>15</v>
      </c>
      <c r="G2917" s="20" t="s">
        <v>169</v>
      </c>
      <c r="H2917" s="28">
        <v>1200433</v>
      </c>
      <c r="I2917" s="28">
        <v>5</v>
      </c>
      <c r="J2917" s="28">
        <v>1500433</v>
      </c>
      <c r="K2917" s="28">
        <v>5</v>
      </c>
      <c r="L2917" s="28">
        <v>1800433</v>
      </c>
      <c r="M2917" s="28">
        <v>5</v>
      </c>
      <c r="N2917" s="28">
        <v>2100433</v>
      </c>
      <c r="O2917" s="28">
        <v>19</v>
      </c>
      <c r="R2917" s="65">
        <f t="shared" si="66"/>
        <v>6601732</v>
      </c>
      <c r="S2917" s="1">
        <v>38</v>
      </c>
      <c r="T2917" s="1" t="s">
        <v>9124</v>
      </c>
      <c r="U2917" s="1" t="s">
        <v>21</v>
      </c>
      <c r="V2917" s="1" t="s">
        <v>9351</v>
      </c>
    </row>
    <row r="2918" spans="1:22" s="55" customFormat="1" ht="47.25" customHeight="1" x14ac:dyDescent="0.25">
      <c r="A2918" s="1">
        <v>2911</v>
      </c>
      <c r="B2918" s="81" t="s">
        <v>149</v>
      </c>
      <c r="C2918" s="20" t="s">
        <v>9355</v>
      </c>
      <c r="D2918" s="20" t="s">
        <v>9356</v>
      </c>
      <c r="E2918" s="20" t="s">
        <v>9356</v>
      </c>
      <c r="F2918" s="20" t="s">
        <v>15</v>
      </c>
      <c r="G2918" s="20" t="s">
        <v>169</v>
      </c>
      <c r="H2918" s="28">
        <v>1098344.5</v>
      </c>
      <c r="I2918" s="28">
        <v>1</v>
      </c>
      <c r="J2918" s="28">
        <v>1208178.95</v>
      </c>
      <c r="K2918" s="28">
        <v>1</v>
      </c>
      <c r="L2918" s="28">
        <v>1328996</v>
      </c>
      <c r="M2918" s="28">
        <v>1</v>
      </c>
      <c r="N2918" s="28">
        <v>1461895</v>
      </c>
      <c r="O2918" s="28">
        <v>4</v>
      </c>
      <c r="R2918" s="65">
        <f t="shared" si="66"/>
        <v>5097414.45</v>
      </c>
      <c r="S2918" s="1">
        <v>8</v>
      </c>
      <c r="T2918" s="1" t="s">
        <v>9124</v>
      </c>
      <c r="U2918" s="1" t="s">
        <v>21</v>
      </c>
      <c r="V2918" s="1" t="s">
        <v>9357</v>
      </c>
    </row>
    <row r="2919" spans="1:22" s="55" customFormat="1" ht="31.5" customHeight="1" x14ac:dyDescent="0.25">
      <c r="A2919" s="1">
        <v>2912</v>
      </c>
      <c r="B2919" s="81" t="s">
        <v>173</v>
      </c>
      <c r="C2919" s="20" t="s">
        <v>9349</v>
      </c>
      <c r="D2919" s="20" t="s">
        <v>9358</v>
      </c>
      <c r="E2919" s="20" t="s">
        <v>9358</v>
      </c>
      <c r="F2919" s="20" t="s">
        <v>15</v>
      </c>
      <c r="G2919" s="20" t="s">
        <v>169</v>
      </c>
      <c r="H2919" s="28">
        <v>1170788</v>
      </c>
      <c r="I2919" s="28">
        <v>1</v>
      </c>
      <c r="J2919" s="28">
        <v>1370788</v>
      </c>
      <c r="K2919" s="28">
        <v>1</v>
      </c>
      <c r="L2919" s="28">
        <v>1570788</v>
      </c>
      <c r="M2919" s="28">
        <v>1</v>
      </c>
      <c r="N2919" s="28">
        <v>1770788</v>
      </c>
      <c r="O2919" s="28">
        <v>1</v>
      </c>
      <c r="R2919" s="65">
        <f t="shared" si="66"/>
        <v>5883152</v>
      </c>
      <c r="S2919" s="1">
        <v>5</v>
      </c>
      <c r="T2919" s="1" t="s">
        <v>9124</v>
      </c>
      <c r="U2919" s="1" t="s">
        <v>21</v>
      </c>
      <c r="V2919" s="1" t="s">
        <v>9357</v>
      </c>
    </row>
    <row r="2920" spans="1:22" s="55" customFormat="1" ht="31.5" customHeight="1" x14ac:dyDescent="0.25">
      <c r="A2920" s="1">
        <v>2913</v>
      </c>
      <c r="B2920" s="81" t="s">
        <v>138</v>
      </c>
      <c r="C2920" s="20" t="s">
        <v>9359</v>
      </c>
      <c r="D2920" s="20" t="s">
        <v>9360</v>
      </c>
      <c r="E2920" s="20" t="s">
        <v>9360</v>
      </c>
      <c r="F2920" s="20" t="s">
        <v>15</v>
      </c>
      <c r="G2920" s="20" t="s">
        <v>169</v>
      </c>
      <c r="H2920" s="28">
        <v>1009495</v>
      </c>
      <c r="I2920" s="28">
        <v>2</v>
      </c>
      <c r="J2920" s="28">
        <v>1209495</v>
      </c>
      <c r="K2920" s="28">
        <v>2</v>
      </c>
      <c r="L2920" s="28">
        <v>1409495</v>
      </c>
      <c r="M2920" s="28">
        <v>2</v>
      </c>
      <c r="N2920" s="28">
        <v>1609495</v>
      </c>
      <c r="O2920" s="28">
        <v>2</v>
      </c>
      <c r="R2920" s="65">
        <f t="shared" si="66"/>
        <v>5237980</v>
      </c>
      <c r="S2920" s="1">
        <v>10</v>
      </c>
      <c r="T2920" s="1" t="s">
        <v>9124</v>
      </c>
      <c r="U2920" s="1" t="s">
        <v>21</v>
      </c>
      <c r="V2920" s="1" t="s">
        <v>9361</v>
      </c>
    </row>
    <row r="2921" spans="1:22" s="55" customFormat="1" ht="31.5" customHeight="1" x14ac:dyDescent="0.25">
      <c r="A2921" s="1">
        <v>2914</v>
      </c>
      <c r="B2921" s="81" t="s">
        <v>59</v>
      </c>
      <c r="C2921" s="20" t="s">
        <v>9362</v>
      </c>
      <c r="D2921" s="20" t="s">
        <v>9363</v>
      </c>
      <c r="E2921" s="20" t="s">
        <v>9363</v>
      </c>
      <c r="F2921" s="20" t="s">
        <v>15</v>
      </c>
      <c r="G2921" s="20" t="s">
        <v>169</v>
      </c>
      <c r="H2921" s="28">
        <v>1008637</v>
      </c>
      <c r="I2921" s="28">
        <v>1</v>
      </c>
      <c r="J2921" s="28">
        <v>1208637</v>
      </c>
      <c r="K2921" s="28">
        <v>1</v>
      </c>
      <c r="L2921" s="28">
        <v>1408637</v>
      </c>
      <c r="M2921" s="28">
        <v>1</v>
      </c>
      <c r="N2921" s="28">
        <v>1608637</v>
      </c>
      <c r="O2921" s="28">
        <v>4</v>
      </c>
      <c r="R2921" s="65">
        <f t="shared" si="66"/>
        <v>5234548</v>
      </c>
      <c r="S2921" s="1">
        <v>8</v>
      </c>
      <c r="T2921" s="1" t="s">
        <v>9124</v>
      </c>
      <c r="U2921" s="1" t="s">
        <v>21</v>
      </c>
      <c r="V2921" s="1" t="s">
        <v>9357</v>
      </c>
    </row>
    <row r="2922" spans="1:22" s="55" customFormat="1" ht="31.5" customHeight="1" x14ac:dyDescent="0.25">
      <c r="A2922" s="1">
        <v>2915</v>
      </c>
      <c r="B2922" s="81" t="s">
        <v>68</v>
      </c>
      <c r="C2922" s="20" t="s">
        <v>9332</v>
      </c>
      <c r="D2922" s="20" t="s">
        <v>9364</v>
      </c>
      <c r="E2922" s="20" t="s">
        <v>9364</v>
      </c>
      <c r="F2922" s="20" t="s">
        <v>15</v>
      </c>
      <c r="G2922" s="20" t="s">
        <v>169</v>
      </c>
      <c r="H2922" s="28">
        <v>1007096</v>
      </c>
      <c r="I2922" s="28">
        <v>1</v>
      </c>
      <c r="J2922" s="28">
        <v>1207096</v>
      </c>
      <c r="K2922" s="28">
        <v>1</v>
      </c>
      <c r="L2922" s="28">
        <v>1457096</v>
      </c>
      <c r="M2922" s="28">
        <v>1</v>
      </c>
      <c r="N2922" s="28">
        <v>1707096</v>
      </c>
      <c r="O2922" s="28">
        <v>4</v>
      </c>
      <c r="R2922" s="65">
        <f t="shared" si="66"/>
        <v>5378384</v>
      </c>
      <c r="S2922" s="1">
        <v>8</v>
      </c>
      <c r="T2922" s="1" t="s">
        <v>9124</v>
      </c>
      <c r="U2922" s="1" t="s">
        <v>21</v>
      </c>
      <c r="V2922" s="1" t="s">
        <v>9344</v>
      </c>
    </row>
    <row r="2923" spans="1:22" s="55" customFormat="1" ht="15.75" customHeight="1" x14ac:dyDescent="0.25">
      <c r="A2923" s="1">
        <v>2916</v>
      </c>
      <c r="B2923" s="81" t="s">
        <v>91</v>
      </c>
      <c r="C2923" s="20" t="s">
        <v>9335</v>
      </c>
      <c r="D2923" s="20" t="s">
        <v>9365</v>
      </c>
      <c r="E2923" s="20" t="s">
        <v>9365</v>
      </c>
      <c r="F2923" s="20" t="s">
        <v>15</v>
      </c>
      <c r="G2923" s="20" t="s">
        <v>169</v>
      </c>
      <c r="H2923" s="28">
        <v>975465</v>
      </c>
      <c r="I2923" s="28">
        <v>10</v>
      </c>
      <c r="J2923" s="28">
        <v>1175465</v>
      </c>
      <c r="K2923" s="28">
        <v>10</v>
      </c>
      <c r="L2923" s="28">
        <v>1375465</v>
      </c>
      <c r="M2923" s="28">
        <v>10</v>
      </c>
      <c r="N2923" s="28">
        <v>1575465</v>
      </c>
      <c r="O2923" s="28">
        <v>40</v>
      </c>
      <c r="R2923" s="65">
        <f t="shared" si="66"/>
        <v>5101860</v>
      </c>
      <c r="S2923" s="1">
        <v>80</v>
      </c>
      <c r="T2923" s="1" t="s">
        <v>9124</v>
      </c>
      <c r="U2923" s="1" t="s">
        <v>21</v>
      </c>
      <c r="V2923" s="1" t="s">
        <v>9338</v>
      </c>
    </row>
    <row r="2924" spans="1:22" s="55" customFormat="1" ht="15.75" customHeight="1" x14ac:dyDescent="0.25">
      <c r="A2924" s="1">
        <v>2917</v>
      </c>
      <c r="B2924" s="81" t="s">
        <v>91</v>
      </c>
      <c r="C2924" s="20" t="s">
        <v>9335</v>
      </c>
      <c r="D2924" s="20" t="s">
        <v>9366</v>
      </c>
      <c r="E2924" s="20" t="s">
        <v>9366</v>
      </c>
      <c r="F2924" s="20" t="s">
        <v>15</v>
      </c>
      <c r="G2924" s="20" t="s">
        <v>169</v>
      </c>
      <c r="H2924" s="28">
        <v>918663</v>
      </c>
      <c r="I2924" s="28">
        <v>8</v>
      </c>
      <c r="J2924" s="28">
        <v>1118663</v>
      </c>
      <c r="K2924" s="28">
        <v>8</v>
      </c>
      <c r="L2924" s="28">
        <v>1318663</v>
      </c>
      <c r="M2924" s="28">
        <v>8</v>
      </c>
      <c r="N2924" s="28">
        <v>1518663</v>
      </c>
      <c r="O2924" s="28">
        <v>32</v>
      </c>
      <c r="R2924" s="65">
        <f t="shared" si="66"/>
        <v>4874652</v>
      </c>
      <c r="S2924" s="1">
        <v>64</v>
      </c>
      <c r="T2924" s="1" t="s">
        <v>9124</v>
      </c>
      <c r="U2924" s="1" t="s">
        <v>21</v>
      </c>
      <c r="V2924" s="1" t="s">
        <v>9357</v>
      </c>
    </row>
    <row r="2925" spans="1:22" s="55" customFormat="1" ht="31.5" customHeight="1" x14ac:dyDescent="0.25">
      <c r="A2925" s="1">
        <v>2918</v>
      </c>
      <c r="B2925" s="81" t="s">
        <v>91</v>
      </c>
      <c r="C2925" s="20" t="s">
        <v>9335</v>
      </c>
      <c r="D2925" s="20" t="s">
        <v>9367</v>
      </c>
      <c r="E2925" s="20" t="s">
        <v>9367</v>
      </c>
      <c r="F2925" s="20" t="s">
        <v>15</v>
      </c>
      <c r="G2925" s="20" t="s">
        <v>169</v>
      </c>
      <c r="H2925" s="28">
        <v>703868</v>
      </c>
      <c r="I2925" s="28">
        <v>5</v>
      </c>
      <c r="J2925" s="28">
        <v>903868</v>
      </c>
      <c r="K2925" s="28">
        <v>5</v>
      </c>
      <c r="L2925" s="28">
        <v>1103690</v>
      </c>
      <c r="M2925" s="28">
        <v>5</v>
      </c>
      <c r="N2925" s="28">
        <v>1303890</v>
      </c>
      <c r="O2925" s="28">
        <v>17</v>
      </c>
      <c r="R2925" s="65">
        <f t="shared" si="66"/>
        <v>4015316</v>
      </c>
      <c r="S2925" s="1">
        <v>34</v>
      </c>
      <c r="T2925" s="1" t="s">
        <v>9124</v>
      </c>
      <c r="U2925" s="1" t="s">
        <v>21</v>
      </c>
      <c r="V2925" s="1" t="s">
        <v>9357</v>
      </c>
    </row>
    <row r="2926" spans="1:22" s="22" customFormat="1" ht="31.5" customHeight="1" x14ac:dyDescent="0.25">
      <c r="A2926" s="1">
        <v>2919</v>
      </c>
      <c r="B2926" s="81" t="s">
        <v>9368</v>
      </c>
      <c r="C2926" s="20" t="s">
        <v>9369</v>
      </c>
      <c r="D2926" s="20" t="s">
        <v>106</v>
      </c>
      <c r="E2926" s="20" t="s">
        <v>3519</v>
      </c>
      <c r="F2926" s="5" t="s">
        <v>9370</v>
      </c>
      <c r="G2926" s="1" t="s">
        <v>17</v>
      </c>
      <c r="H2926" s="1">
        <v>45000000</v>
      </c>
      <c r="I2926" s="1">
        <v>45000</v>
      </c>
      <c r="J2926" s="1">
        <v>45000000</v>
      </c>
      <c r="K2926" s="1">
        <v>45000</v>
      </c>
      <c r="L2926" s="1">
        <v>45000000</v>
      </c>
      <c r="M2926" s="1">
        <v>45000</v>
      </c>
      <c r="N2926" s="1"/>
      <c r="O2926" s="1"/>
      <c r="R2926" s="65">
        <f t="shared" si="66"/>
        <v>135000000</v>
      </c>
      <c r="S2926" s="1">
        <v>180000</v>
      </c>
      <c r="T2926" s="1" t="s">
        <v>9371</v>
      </c>
      <c r="U2926" s="1" t="s">
        <v>24</v>
      </c>
      <c r="V2926" s="1" t="s">
        <v>9372</v>
      </c>
    </row>
    <row r="2927" spans="1:22" s="22" customFormat="1" ht="63" customHeight="1" x14ac:dyDescent="0.25">
      <c r="A2927" s="1">
        <v>2920</v>
      </c>
      <c r="B2927" s="81" t="s">
        <v>9373</v>
      </c>
      <c r="C2927" s="20" t="s">
        <v>9374</v>
      </c>
      <c r="D2927" s="20" t="s">
        <v>9375</v>
      </c>
      <c r="E2927" s="20" t="s">
        <v>3519</v>
      </c>
      <c r="F2927" s="5" t="s">
        <v>9376</v>
      </c>
      <c r="G2927" s="1" t="s">
        <v>18</v>
      </c>
      <c r="H2927" s="1">
        <v>9464000</v>
      </c>
      <c r="I2927" s="1">
        <v>14</v>
      </c>
      <c r="J2927" s="1">
        <v>9464000</v>
      </c>
      <c r="K2927" s="1">
        <v>14</v>
      </c>
      <c r="L2927" s="1">
        <v>9464000</v>
      </c>
      <c r="M2927" s="1">
        <v>14</v>
      </c>
      <c r="N2927" s="1"/>
      <c r="O2927" s="1"/>
      <c r="R2927" s="65">
        <f t="shared" si="66"/>
        <v>28392000</v>
      </c>
      <c r="S2927" s="1">
        <v>56</v>
      </c>
      <c r="T2927" s="1" t="s">
        <v>9371</v>
      </c>
      <c r="U2927" s="1" t="s">
        <v>24</v>
      </c>
      <c r="V2927" s="1" t="s">
        <v>9377</v>
      </c>
    </row>
    <row r="2928" spans="1:22" s="22" customFormat="1" ht="48" customHeight="1" x14ac:dyDescent="0.25">
      <c r="A2928" s="1">
        <v>2921</v>
      </c>
      <c r="B2928" s="81" t="s">
        <v>106</v>
      </c>
      <c r="C2928" s="20" t="s">
        <v>9381</v>
      </c>
      <c r="D2928" s="20" t="s">
        <v>9382</v>
      </c>
      <c r="E2928" s="20" t="s">
        <v>9382</v>
      </c>
      <c r="F2928" s="73" t="s">
        <v>9383</v>
      </c>
      <c r="G2928" s="20" t="s">
        <v>282</v>
      </c>
      <c r="H2928" s="1">
        <v>226339500</v>
      </c>
      <c r="I2928" s="1">
        <v>360000</v>
      </c>
      <c r="J2928" s="1">
        <v>226339500</v>
      </c>
      <c r="K2928" s="1">
        <v>360000</v>
      </c>
      <c r="L2928" s="1">
        <v>226339500</v>
      </c>
      <c r="M2928" s="1">
        <v>360000</v>
      </c>
      <c r="N2928" s="1">
        <v>226339500</v>
      </c>
      <c r="O2928" s="1">
        <v>360000</v>
      </c>
      <c r="R2928" s="65">
        <f t="shared" ref="R2928:R2936" si="67">H2928+J2928+L2928+N2928+P2928</f>
        <v>905358000</v>
      </c>
      <c r="S2928" s="1">
        <v>1745000</v>
      </c>
      <c r="T2928" s="20" t="s">
        <v>9384</v>
      </c>
      <c r="U2928" s="1" t="s">
        <v>305</v>
      </c>
      <c r="V2928" s="1" t="s">
        <v>9385</v>
      </c>
    </row>
    <row r="2929" spans="1:22" s="22" customFormat="1" ht="48" customHeight="1" x14ac:dyDescent="0.25">
      <c r="A2929" s="1">
        <v>2922</v>
      </c>
      <c r="B2929" s="81" t="s">
        <v>9386</v>
      </c>
      <c r="C2929" s="20" t="s">
        <v>9387</v>
      </c>
      <c r="D2929" s="20" t="s">
        <v>9388</v>
      </c>
      <c r="E2929" s="20" t="s">
        <v>9388</v>
      </c>
      <c r="F2929" s="73" t="s">
        <v>9389</v>
      </c>
      <c r="G2929" s="20" t="s">
        <v>282</v>
      </c>
      <c r="H2929" s="1">
        <v>219643500</v>
      </c>
      <c r="I2929" s="1">
        <v>320000</v>
      </c>
      <c r="J2929" s="1">
        <v>219643500</v>
      </c>
      <c r="K2929" s="1">
        <v>320000</v>
      </c>
      <c r="L2929" s="1">
        <v>219643500</v>
      </c>
      <c r="M2929" s="1">
        <v>320000</v>
      </c>
      <c r="N2929" s="1">
        <v>219643500</v>
      </c>
      <c r="O2929" s="1">
        <v>320000</v>
      </c>
      <c r="R2929" s="65">
        <f t="shared" si="67"/>
        <v>878574000</v>
      </c>
      <c r="S2929" s="1">
        <v>1521000</v>
      </c>
      <c r="T2929" s="20" t="s">
        <v>9384</v>
      </c>
      <c r="U2929" s="1" t="s">
        <v>305</v>
      </c>
      <c r="V2929" s="1" t="s">
        <v>9385</v>
      </c>
    </row>
    <row r="2930" spans="1:22" s="22" customFormat="1" ht="48" customHeight="1" x14ac:dyDescent="0.25">
      <c r="A2930" s="1">
        <v>2923</v>
      </c>
      <c r="B2930" s="81" t="s">
        <v>240</v>
      </c>
      <c r="C2930" s="20" t="s">
        <v>9390</v>
      </c>
      <c r="D2930" s="20" t="s">
        <v>9391</v>
      </c>
      <c r="E2930" s="20" t="s">
        <v>9391</v>
      </c>
      <c r="F2930" s="73" t="s">
        <v>9392</v>
      </c>
      <c r="G2930" s="20" t="s">
        <v>169</v>
      </c>
      <c r="H2930" s="1">
        <v>2800000</v>
      </c>
      <c r="I2930" s="1">
        <v>2000</v>
      </c>
      <c r="J2930" s="1">
        <v>2800000</v>
      </c>
      <c r="K2930" s="1">
        <v>2000</v>
      </c>
      <c r="L2930" s="1">
        <v>2800000</v>
      </c>
      <c r="M2930" s="1">
        <v>2000</v>
      </c>
      <c r="N2930" s="1">
        <v>2800000</v>
      </c>
      <c r="O2930" s="1">
        <v>2000</v>
      </c>
      <c r="R2930" s="65">
        <f t="shared" si="67"/>
        <v>11200000</v>
      </c>
      <c r="S2930" s="1">
        <v>10000</v>
      </c>
      <c r="T2930" s="20" t="s">
        <v>9384</v>
      </c>
      <c r="U2930" s="1" t="s">
        <v>25</v>
      </c>
      <c r="V2930" s="1" t="s">
        <v>25</v>
      </c>
    </row>
    <row r="2931" spans="1:22" s="22" customFormat="1" ht="48" customHeight="1" x14ac:dyDescent="0.25">
      <c r="A2931" s="1">
        <v>2924</v>
      </c>
      <c r="B2931" s="81" t="s">
        <v>108</v>
      </c>
      <c r="C2931" s="20" t="s">
        <v>9393</v>
      </c>
      <c r="D2931" s="20" t="s">
        <v>9394</v>
      </c>
      <c r="E2931" s="20" t="s">
        <v>9394</v>
      </c>
      <c r="F2931" s="73" t="s">
        <v>9395</v>
      </c>
      <c r="G2931" s="20" t="s">
        <v>169</v>
      </c>
      <c r="H2931" s="1">
        <v>1243200</v>
      </c>
      <c r="I2931" s="1">
        <v>2500</v>
      </c>
      <c r="J2931" s="1">
        <v>1243200</v>
      </c>
      <c r="K2931" s="1">
        <v>2500</v>
      </c>
      <c r="L2931" s="1">
        <v>1243200</v>
      </c>
      <c r="M2931" s="1">
        <v>2500</v>
      </c>
      <c r="N2931" s="1">
        <v>1243200</v>
      </c>
      <c r="O2931" s="1">
        <v>2500</v>
      </c>
      <c r="R2931" s="65">
        <f t="shared" si="67"/>
        <v>4972800</v>
      </c>
      <c r="S2931" s="1">
        <v>12500</v>
      </c>
      <c r="T2931" s="20" t="s">
        <v>9384</v>
      </c>
      <c r="U2931" s="1" t="s">
        <v>23</v>
      </c>
      <c r="V2931" s="1" t="s">
        <v>25</v>
      </c>
    </row>
    <row r="2932" spans="1:22" s="22" customFormat="1" ht="48" customHeight="1" x14ac:dyDescent="0.25">
      <c r="A2932" s="1">
        <v>2925</v>
      </c>
      <c r="B2932" s="81" t="s">
        <v>275</v>
      </c>
      <c r="C2932" s="20" t="s">
        <v>9396</v>
      </c>
      <c r="D2932" s="20" t="s">
        <v>9397</v>
      </c>
      <c r="E2932" s="20" t="s">
        <v>9397</v>
      </c>
      <c r="F2932" s="73" t="s">
        <v>9398</v>
      </c>
      <c r="G2932" s="20" t="s">
        <v>169</v>
      </c>
      <c r="H2932" s="1">
        <v>1000000</v>
      </c>
      <c r="I2932" s="1">
        <v>40</v>
      </c>
      <c r="J2932" s="1">
        <v>1050000</v>
      </c>
      <c r="K2932" s="1">
        <v>35</v>
      </c>
      <c r="L2932" s="1">
        <v>1050000</v>
      </c>
      <c r="M2932" s="1">
        <v>30</v>
      </c>
      <c r="N2932" s="1"/>
      <c r="O2932" s="1"/>
      <c r="R2932" s="65">
        <f t="shared" si="67"/>
        <v>3100000</v>
      </c>
      <c r="S2932" s="1">
        <v>105</v>
      </c>
      <c r="T2932" s="20" t="s">
        <v>9384</v>
      </c>
      <c r="U2932" s="1" t="s">
        <v>25</v>
      </c>
      <c r="V2932" s="1" t="s">
        <v>25</v>
      </c>
    </row>
    <row r="2933" spans="1:22" s="55" customFormat="1" ht="78.75" customHeight="1" x14ac:dyDescent="0.25">
      <c r="A2933" s="1">
        <v>2926</v>
      </c>
      <c r="B2933" s="81" t="s">
        <v>68</v>
      </c>
      <c r="C2933" s="1" t="s">
        <v>669</v>
      </c>
      <c r="D2933" s="1" t="s">
        <v>670</v>
      </c>
      <c r="E2933" s="1" t="s">
        <v>16</v>
      </c>
      <c r="F2933" s="5" t="s">
        <v>814</v>
      </c>
      <c r="G2933" s="1" t="s">
        <v>27</v>
      </c>
      <c r="H2933" s="1">
        <v>745954.04832000006</v>
      </c>
      <c r="I2933" s="1">
        <v>15</v>
      </c>
      <c r="J2933" s="1">
        <v>775792.21025280014</v>
      </c>
      <c r="K2933" s="1">
        <v>15</v>
      </c>
      <c r="L2933" s="2"/>
      <c r="M2933" s="2"/>
      <c r="N2933" s="2"/>
      <c r="O2933" s="2"/>
      <c r="R2933" s="65">
        <f t="shared" si="67"/>
        <v>1521746.2585728001</v>
      </c>
      <c r="S2933" s="1">
        <v>45</v>
      </c>
      <c r="T2933" s="1" t="s">
        <v>340</v>
      </c>
      <c r="U2933" s="1" t="s">
        <v>24</v>
      </c>
      <c r="V2933" s="1" t="s">
        <v>671</v>
      </c>
    </row>
    <row r="2934" spans="1:22" s="55" customFormat="1" ht="78.75" customHeight="1" x14ac:dyDescent="0.25">
      <c r="A2934" s="1">
        <v>2927</v>
      </c>
      <c r="B2934" s="81" t="s">
        <v>68</v>
      </c>
      <c r="C2934" s="1" t="s">
        <v>669</v>
      </c>
      <c r="D2934" s="1" t="s">
        <v>670</v>
      </c>
      <c r="E2934" s="1" t="s">
        <v>16</v>
      </c>
      <c r="F2934" s="5" t="s">
        <v>819</v>
      </c>
      <c r="G2934" s="1" t="s">
        <v>27</v>
      </c>
      <c r="H2934" s="1">
        <v>693647.38560000004</v>
      </c>
      <c r="I2934" s="1">
        <v>15</v>
      </c>
      <c r="J2934" s="1">
        <v>721393.28102400003</v>
      </c>
      <c r="K2934" s="1">
        <v>15</v>
      </c>
      <c r="L2934" s="2"/>
      <c r="M2934" s="2"/>
      <c r="N2934" s="2"/>
      <c r="O2934" s="2"/>
      <c r="R2934" s="65">
        <f t="shared" si="67"/>
        <v>1415040.6666240001</v>
      </c>
      <c r="S2934" s="1">
        <v>45</v>
      </c>
      <c r="T2934" s="1" t="s">
        <v>340</v>
      </c>
      <c r="U2934" s="1" t="s">
        <v>24</v>
      </c>
      <c r="V2934" s="1" t="s">
        <v>671</v>
      </c>
    </row>
    <row r="2935" spans="1:22" s="55" customFormat="1" ht="78.75" customHeight="1" x14ac:dyDescent="0.25">
      <c r="A2935" s="1">
        <v>2928</v>
      </c>
      <c r="B2935" s="81" t="s">
        <v>68</v>
      </c>
      <c r="C2935" s="1" t="s">
        <v>669</v>
      </c>
      <c r="D2935" s="1" t="s">
        <v>670</v>
      </c>
      <c r="E2935" s="1" t="s">
        <v>16</v>
      </c>
      <c r="F2935" s="5" t="s">
        <v>821</v>
      </c>
      <c r="G2935" s="1" t="s">
        <v>27</v>
      </c>
      <c r="H2935" s="1">
        <v>355731.85856000002</v>
      </c>
      <c r="I2935" s="1">
        <v>10</v>
      </c>
      <c r="J2935" s="1">
        <v>369961.13290240004</v>
      </c>
      <c r="K2935" s="1">
        <v>10</v>
      </c>
      <c r="L2935" s="2"/>
      <c r="M2935" s="2"/>
      <c r="N2935" s="2"/>
      <c r="O2935" s="2"/>
      <c r="R2935" s="65">
        <f t="shared" si="67"/>
        <v>725692.99146240007</v>
      </c>
      <c r="S2935" s="1">
        <v>30</v>
      </c>
      <c r="T2935" s="1" t="s">
        <v>340</v>
      </c>
      <c r="U2935" s="1" t="s">
        <v>24</v>
      </c>
      <c r="V2935" s="1" t="s">
        <v>671</v>
      </c>
    </row>
    <row r="2936" spans="1:22" s="55" customFormat="1" ht="63" customHeight="1" x14ac:dyDescent="0.25">
      <c r="A2936" s="1">
        <v>2929</v>
      </c>
      <c r="B2936" s="81" t="s">
        <v>2081</v>
      </c>
      <c r="C2936" s="20" t="s">
        <v>2082</v>
      </c>
      <c r="D2936" s="20" t="s">
        <v>2083</v>
      </c>
      <c r="E2936" s="20" t="s">
        <v>2084</v>
      </c>
      <c r="F2936" s="5" t="s">
        <v>2085</v>
      </c>
      <c r="G2936" s="1" t="s">
        <v>27</v>
      </c>
      <c r="H2936" s="1">
        <v>3411200</v>
      </c>
      <c r="I2936" s="1">
        <v>20</v>
      </c>
      <c r="J2936" s="1">
        <v>3547648</v>
      </c>
      <c r="K2936" s="1">
        <v>20</v>
      </c>
      <c r="L2936" s="1">
        <v>3689553.9199999999</v>
      </c>
      <c r="M2936" s="1">
        <v>20</v>
      </c>
      <c r="N2936" s="1"/>
      <c r="O2936" s="1"/>
      <c r="R2936" s="65">
        <f t="shared" si="67"/>
        <v>10648401.92</v>
      </c>
      <c r="S2936" s="1">
        <v>70</v>
      </c>
      <c r="T2936" s="1" t="s">
        <v>340</v>
      </c>
      <c r="U2936" s="1" t="s">
        <v>23</v>
      </c>
      <c r="V2936" s="1" t="s">
        <v>1162</v>
      </c>
    </row>
    <row r="2937" spans="1:22" s="55" customFormat="1" ht="78.75" customHeight="1" x14ac:dyDescent="0.25">
      <c r="A2937" s="1">
        <v>2930</v>
      </c>
      <c r="B2937" s="81" t="s">
        <v>2086</v>
      </c>
      <c r="C2937" s="20" t="s">
        <v>2087</v>
      </c>
      <c r="D2937" s="20" t="s">
        <v>379</v>
      </c>
      <c r="E2937" s="20" t="s">
        <v>2088</v>
      </c>
      <c r="F2937" s="5" t="s">
        <v>2089</v>
      </c>
      <c r="G2937" s="20" t="s">
        <v>117</v>
      </c>
      <c r="H2937" s="1">
        <v>1040830</v>
      </c>
      <c r="I2937" s="1">
        <v>0.72</v>
      </c>
      <c r="J2937" s="1">
        <v>1082470</v>
      </c>
      <c r="K2937" s="1">
        <v>0.72</v>
      </c>
      <c r="L2937" s="1">
        <v>1125760</v>
      </c>
      <c r="M2937" s="1">
        <v>0.72</v>
      </c>
      <c r="N2937" s="1"/>
      <c r="O2937" s="1"/>
      <c r="R2937" s="65">
        <f t="shared" ref="R2937:R2963" si="68">H2937+J2937+L2937+N2937+P2937</f>
        <v>3249060</v>
      </c>
      <c r="S2937" s="1">
        <v>2.88</v>
      </c>
      <c r="T2937" s="1" t="s">
        <v>340</v>
      </c>
      <c r="U2937" s="1" t="s">
        <v>23</v>
      </c>
      <c r="V2937" s="1" t="s">
        <v>2090</v>
      </c>
    </row>
    <row r="2938" spans="1:22" s="55" customFormat="1" ht="31.5" customHeight="1" x14ac:dyDescent="0.25">
      <c r="A2938" s="1">
        <v>2931</v>
      </c>
      <c r="B2938" s="81" t="s">
        <v>242</v>
      </c>
      <c r="C2938" s="20" t="s">
        <v>222</v>
      </c>
      <c r="D2938" s="20" t="s">
        <v>243</v>
      </c>
      <c r="E2938" s="20" t="s">
        <v>2091</v>
      </c>
      <c r="F2938" s="5" t="s">
        <v>15</v>
      </c>
      <c r="G2938" s="1" t="s">
        <v>27</v>
      </c>
      <c r="H2938" s="1">
        <v>1664000</v>
      </c>
      <c r="I2938" s="1">
        <v>5</v>
      </c>
      <c r="J2938" s="1">
        <v>1730560</v>
      </c>
      <c r="K2938" s="1">
        <v>5</v>
      </c>
      <c r="L2938" s="1">
        <v>1168128</v>
      </c>
      <c r="M2938" s="1">
        <v>5</v>
      </c>
      <c r="N2938" s="1"/>
      <c r="O2938" s="1"/>
      <c r="R2938" s="65">
        <f t="shared" si="68"/>
        <v>4562688</v>
      </c>
      <c r="S2938" s="1">
        <v>20</v>
      </c>
      <c r="T2938" s="1" t="s">
        <v>340</v>
      </c>
      <c r="U2938" s="1" t="s">
        <v>23</v>
      </c>
      <c r="V2938" s="1" t="s">
        <v>2092</v>
      </c>
    </row>
    <row r="2939" spans="1:22" s="55" customFormat="1" ht="31.5" customHeight="1" x14ac:dyDescent="0.25">
      <c r="A2939" s="1">
        <v>2932</v>
      </c>
      <c r="B2939" s="81" t="s">
        <v>68</v>
      </c>
      <c r="C2939" s="20" t="s">
        <v>669</v>
      </c>
      <c r="D2939" s="20" t="s">
        <v>670</v>
      </c>
      <c r="E2939" s="20" t="s">
        <v>2093</v>
      </c>
      <c r="F2939" s="5" t="s">
        <v>15</v>
      </c>
      <c r="G2939" s="1" t="s">
        <v>27</v>
      </c>
      <c r="H2939" s="1">
        <v>69680</v>
      </c>
      <c r="I2939" s="1">
        <v>5</v>
      </c>
      <c r="J2939" s="1">
        <v>72467.199999999997</v>
      </c>
      <c r="K2939" s="1">
        <v>5</v>
      </c>
      <c r="L2939" s="1">
        <v>75365.888000000006</v>
      </c>
      <c r="M2939" s="1">
        <v>5</v>
      </c>
      <c r="N2939" s="1"/>
      <c r="O2939" s="1"/>
      <c r="R2939" s="65">
        <f t="shared" si="68"/>
        <v>217513.08800000002</v>
      </c>
      <c r="S2939" s="1">
        <v>20</v>
      </c>
      <c r="T2939" s="1" t="s">
        <v>340</v>
      </c>
      <c r="U2939" s="1" t="s">
        <v>24</v>
      </c>
      <c r="V2939" s="1" t="s">
        <v>2094</v>
      </c>
    </row>
    <row r="2940" spans="1:22" s="55" customFormat="1" ht="78.75" customHeight="1" x14ac:dyDescent="0.25">
      <c r="A2940" s="1">
        <v>2933</v>
      </c>
      <c r="B2940" s="81" t="s">
        <v>2081</v>
      </c>
      <c r="C2940" s="20" t="s">
        <v>2082</v>
      </c>
      <c r="D2940" s="20" t="s">
        <v>2083</v>
      </c>
      <c r="E2940" s="20" t="s">
        <v>2095</v>
      </c>
      <c r="F2940" s="5" t="s">
        <v>2096</v>
      </c>
      <c r="G2940" s="1" t="s">
        <v>27</v>
      </c>
      <c r="H2940" s="1">
        <v>520968.03</v>
      </c>
      <c r="I2940" s="1">
        <v>20</v>
      </c>
      <c r="J2940" s="1">
        <v>541806.75</v>
      </c>
      <c r="K2940" s="1">
        <v>20</v>
      </c>
      <c r="L2940" s="1">
        <v>563479.02</v>
      </c>
      <c r="M2940" s="1">
        <v>20</v>
      </c>
      <c r="N2940" s="1"/>
      <c r="O2940" s="1"/>
      <c r="R2940" s="65">
        <f t="shared" si="68"/>
        <v>1626253.8</v>
      </c>
      <c r="S2940" s="1">
        <v>80</v>
      </c>
      <c r="T2940" s="1" t="s">
        <v>340</v>
      </c>
      <c r="U2940" s="1" t="s">
        <v>23</v>
      </c>
      <c r="V2940" s="1" t="s">
        <v>2097</v>
      </c>
    </row>
    <row r="2941" spans="1:22" s="55" customFormat="1" ht="47.25" customHeight="1" x14ac:dyDescent="0.25">
      <c r="A2941" s="1">
        <v>2934</v>
      </c>
      <c r="B2941" s="81" t="s">
        <v>50</v>
      </c>
      <c r="C2941" s="20" t="s">
        <v>1059</v>
      </c>
      <c r="D2941" s="20" t="s">
        <v>1060</v>
      </c>
      <c r="E2941" s="20" t="s">
        <v>2098</v>
      </c>
      <c r="F2941" s="5" t="s">
        <v>2099</v>
      </c>
      <c r="G2941" s="1" t="s">
        <v>27</v>
      </c>
      <c r="H2941" s="1">
        <v>676000</v>
      </c>
      <c r="I2941" s="1">
        <v>10</v>
      </c>
      <c r="J2941" s="1">
        <v>703040</v>
      </c>
      <c r="K2941" s="1">
        <v>10</v>
      </c>
      <c r="L2941" s="1">
        <v>731161.59999999998</v>
      </c>
      <c r="M2941" s="1">
        <v>10</v>
      </c>
      <c r="N2941" s="1"/>
      <c r="O2941" s="1"/>
      <c r="R2941" s="65">
        <f t="shared" si="68"/>
        <v>2110201.6</v>
      </c>
      <c r="S2941" s="1">
        <v>50</v>
      </c>
      <c r="T2941" s="1" t="s">
        <v>340</v>
      </c>
      <c r="U2941" s="1" t="s">
        <v>24</v>
      </c>
      <c r="V2941" s="1" t="s">
        <v>2100</v>
      </c>
    </row>
    <row r="2942" spans="1:22" s="55" customFormat="1" ht="31.5" customHeight="1" x14ac:dyDescent="0.25">
      <c r="A2942" s="1">
        <v>2935</v>
      </c>
      <c r="B2942" s="81" t="s">
        <v>2101</v>
      </c>
      <c r="C2942" s="20" t="s">
        <v>2102</v>
      </c>
      <c r="D2942" s="20" t="s">
        <v>2103</v>
      </c>
      <c r="E2942" s="20" t="s">
        <v>2104</v>
      </c>
      <c r="F2942" s="5" t="s">
        <v>15</v>
      </c>
      <c r="G2942" s="1" t="s">
        <v>27</v>
      </c>
      <c r="H2942" s="1">
        <v>293840</v>
      </c>
      <c r="I2942" s="1">
        <v>2</v>
      </c>
      <c r="J2942" s="1">
        <v>293840</v>
      </c>
      <c r="K2942" s="1">
        <v>2</v>
      </c>
      <c r="L2942" s="1">
        <v>293840</v>
      </c>
      <c r="M2942" s="1">
        <v>2</v>
      </c>
      <c r="N2942" s="1"/>
      <c r="O2942" s="1"/>
      <c r="R2942" s="65">
        <f t="shared" si="68"/>
        <v>881520</v>
      </c>
      <c r="S2942" s="1">
        <v>11</v>
      </c>
      <c r="T2942" s="1" t="s">
        <v>340</v>
      </c>
      <c r="U2942" s="1" t="s">
        <v>24</v>
      </c>
      <c r="V2942" s="1" t="s">
        <v>2105</v>
      </c>
    </row>
    <row r="2943" spans="1:22" s="55" customFormat="1" ht="31.5" customHeight="1" x14ac:dyDescent="0.25">
      <c r="A2943" s="1">
        <v>2936</v>
      </c>
      <c r="B2943" s="81" t="s">
        <v>1618</v>
      </c>
      <c r="C2943" s="20" t="s">
        <v>1619</v>
      </c>
      <c r="D2943" s="20" t="s">
        <v>1620</v>
      </c>
      <c r="E2943" s="20" t="s">
        <v>2106</v>
      </c>
      <c r="F2943" s="5" t="s">
        <v>15</v>
      </c>
      <c r="G2943" s="1" t="s">
        <v>27</v>
      </c>
      <c r="H2943" s="1">
        <v>171600</v>
      </c>
      <c r="I2943" s="1">
        <v>10</v>
      </c>
      <c r="J2943" s="1">
        <v>178464</v>
      </c>
      <c r="K2943" s="1">
        <v>10</v>
      </c>
      <c r="L2943" s="1">
        <v>185602.56</v>
      </c>
      <c r="M2943" s="1">
        <v>10</v>
      </c>
      <c r="N2943" s="1"/>
      <c r="O2943" s="1"/>
      <c r="R2943" s="65">
        <f t="shared" si="68"/>
        <v>535666.56000000006</v>
      </c>
      <c r="S2943" s="1">
        <v>40</v>
      </c>
      <c r="T2943" s="1" t="s">
        <v>340</v>
      </c>
      <c r="U2943" s="1" t="s">
        <v>24</v>
      </c>
      <c r="V2943" s="1" t="s">
        <v>25</v>
      </c>
    </row>
    <row r="2944" spans="1:22" s="55" customFormat="1" ht="31.5" customHeight="1" x14ac:dyDescent="0.25">
      <c r="A2944" s="1">
        <v>2937</v>
      </c>
      <c r="B2944" s="81" t="s">
        <v>2107</v>
      </c>
      <c r="C2944" s="20" t="s">
        <v>2108</v>
      </c>
      <c r="D2944" s="20" t="s">
        <v>2109</v>
      </c>
      <c r="E2944" s="20" t="s">
        <v>2110</v>
      </c>
      <c r="F2944" s="5" t="s">
        <v>15</v>
      </c>
      <c r="G2944" s="1" t="s">
        <v>27</v>
      </c>
      <c r="H2944" s="1">
        <v>192320</v>
      </c>
      <c r="I2944" s="1">
        <v>40</v>
      </c>
      <c r="J2944" s="1">
        <v>192320</v>
      </c>
      <c r="K2944" s="1">
        <v>40</v>
      </c>
      <c r="L2944" s="1">
        <v>192320</v>
      </c>
      <c r="M2944" s="1">
        <v>40</v>
      </c>
      <c r="N2944" s="1"/>
      <c r="O2944" s="1"/>
      <c r="R2944" s="65">
        <f t="shared" si="68"/>
        <v>576960</v>
      </c>
      <c r="S2944" s="1">
        <v>168</v>
      </c>
      <c r="T2944" s="1" t="s">
        <v>340</v>
      </c>
      <c r="U2944" s="1" t="s">
        <v>24</v>
      </c>
      <c r="V2944" s="1" t="s">
        <v>2111</v>
      </c>
    </row>
    <row r="2945" spans="1:22" s="55" customFormat="1" ht="63" customHeight="1" x14ac:dyDescent="0.25">
      <c r="A2945" s="1">
        <v>2938</v>
      </c>
      <c r="B2945" s="81" t="s">
        <v>2112</v>
      </c>
      <c r="C2945" s="20" t="s">
        <v>104</v>
      </c>
      <c r="D2945" s="20" t="s">
        <v>906</v>
      </c>
      <c r="E2945" s="20" t="s">
        <v>2113</v>
      </c>
      <c r="F2945" s="5" t="s">
        <v>2114</v>
      </c>
      <c r="G2945" s="1" t="s">
        <v>27</v>
      </c>
      <c r="H2945" s="1">
        <v>447200</v>
      </c>
      <c r="I2945" s="1">
        <v>1</v>
      </c>
      <c r="J2945" s="1">
        <v>465088</v>
      </c>
      <c r="K2945" s="1">
        <v>1</v>
      </c>
      <c r="L2945" s="1">
        <v>483691.52000000002</v>
      </c>
      <c r="M2945" s="1">
        <v>1</v>
      </c>
      <c r="N2945" s="1"/>
      <c r="O2945" s="1"/>
      <c r="R2945" s="65">
        <f t="shared" si="68"/>
        <v>1395979.52</v>
      </c>
      <c r="S2945" s="1">
        <v>4</v>
      </c>
      <c r="T2945" s="1" t="s">
        <v>340</v>
      </c>
      <c r="U2945" s="1" t="s">
        <v>24</v>
      </c>
      <c r="V2945" s="1" t="s">
        <v>2115</v>
      </c>
    </row>
    <row r="2946" spans="1:22" s="55" customFormat="1" ht="31.5" customHeight="1" x14ac:dyDescent="0.25">
      <c r="A2946" s="1">
        <v>2939</v>
      </c>
      <c r="B2946" s="81" t="s">
        <v>1885</v>
      </c>
      <c r="C2946" s="20" t="s">
        <v>1886</v>
      </c>
      <c r="D2946" s="20" t="s">
        <v>1887</v>
      </c>
      <c r="E2946" s="20" t="s">
        <v>2116</v>
      </c>
      <c r="F2946" s="5" t="s">
        <v>15</v>
      </c>
      <c r="G2946" s="24" t="s">
        <v>219</v>
      </c>
      <c r="H2946" s="1">
        <v>249600</v>
      </c>
      <c r="I2946" s="1">
        <v>2400</v>
      </c>
      <c r="J2946" s="1">
        <v>259584</v>
      </c>
      <c r="K2946" s="1">
        <v>2400</v>
      </c>
      <c r="L2946" s="1">
        <v>269967.35999999999</v>
      </c>
      <c r="M2946" s="1">
        <v>2400</v>
      </c>
      <c r="N2946" s="1"/>
      <c r="O2946" s="1"/>
      <c r="R2946" s="65">
        <f t="shared" si="68"/>
        <v>779151.35999999999</v>
      </c>
      <c r="S2946" s="1">
        <v>9600</v>
      </c>
      <c r="T2946" s="1" t="s">
        <v>340</v>
      </c>
      <c r="U2946" s="1" t="s">
        <v>331</v>
      </c>
      <c r="V2946" s="1" t="s">
        <v>25</v>
      </c>
    </row>
    <row r="2947" spans="1:22" s="55" customFormat="1" ht="31.5" customHeight="1" x14ac:dyDescent="0.25">
      <c r="A2947" s="1">
        <v>2940</v>
      </c>
      <c r="B2947" s="81" t="s">
        <v>242</v>
      </c>
      <c r="C2947" s="20" t="s">
        <v>224</v>
      </c>
      <c r="D2947" s="20" t="s">
        <v>439</v>
      </c>
      <c r="E2947" s="20" t="s">
        <v>2117</v>
      </c>
      <c r="F2947" s="5" t="s">
        <v>15</v>
      </c>
      <c r="G2947" s="1" t="s">
        <v>27</v>
      </c>
      <c r="H2947" s="1">
        <v>1123200</v>
      </c>
      <c r="I2947" s="1">
        <v>9</v>
      </c>
      <c r="J2947" s="1">
        <v>1168128</v>
      </c>
      <c r="K2947" s="1">
        <v>9</v>
      </c>
      <c r="L2947" s="1">
        <v>1214853.1199999999</v>
      </c>
      <c r="M2947" s="1">
        <v>9</v>
      </c>
      <c r="N2947" s="1"/>
      <c r="O2947" s="1"/>
      <c r="R2947" s="65">
        <f t="shared" si="68"/>
        <v>3506181.12</v>
      </c>
      <c r="S2947" s="1">
        <v>36</v>
      </c>
      <c r="T2947" s="1" t="s">
        <v>340</v>
      </c>
      <c r="U2947" s="1" t="s">
        <v>23</v>
      </c>
      <c r="V2947" s="1" t="s">
        <v>2092</v>
      </c>
    </row>
    <row r="2948" spans="1:22" s="55" customFormat="1" ht="31.5" customHeight="1" x14ac:dyDescent="0.25">
      <c r="A2948" s="1">
        <v>2941</v>
      </c>
      <c r="B2948" s="81" t="s">
        <v>270</v>
      </c>
      <c r="C2948" s="20" t="s">
        <v>2118</v>
      </c>
      <c r="D2948" s="20" t="s">
        <v>2119</v>
      </c>
      <c r="E2948" s="20" t="s">
        <v>2120</v>
      </c>
      <c r="F2948" s="5" t="s">
        <v>15</v>
      </c>
      <c r="G2948" s="1" t="s">
        <v>27</v>
      </c>
      <c r="H2948" s="1">
        <v>246604.79999999999</v>
      </c>
      <c r="I2948" s="1">
        <v>6</v>
      </c>
      <c r="J2948" s="1">
        <v>256468.992</v>
      </c>
      <c r="K2948" s="1">
        <v>6</v>
      </c>
      <c r="L2948" s="1">
        <v>266727.75199999998</v>
      </c>
      <c r="M2948" s="1">
        <v>6</v>
      </c>
      <c r="N2948" s="1"/>
      <c r="O2948" s="1"/>
      <c r="R2948" s="65">
        <f t="shared" si="68"/>
        <v>769801.54399999999</v>
      </c>
      <c r="S2948" s="1">
        <v>24</v>
      </c>
      <c r="T2948" s="1" t="s">
        <v>340</v>
      </c>
      <c r="U2948" s="1" t="s">
        <v>24</v>
      </c>
      <c r="V2948" s="1" t="s">
        <v>2121</v>
      </c>
    </row>
    <row r="2949" spans="1:22" s="55" customFormat="1" ht="31.5" customHeight="1" x14ac:dyDescent="0.25">
      <c r="A2949" s="1">
        <v>2942</v>
      </c>
      <c r="B2949" s="81" t="s">
        <v>68</v>
      </c>
      <c r="C2949" s="20" t="s">
        <v>669</v>
      </c>
      <c r="D2949" s="20" t="s">
        <v>670</v>
      </c>
      <c r="E2949" s="20" t="s">
        <v>2122</v>
      </c>
      <c r="F2949" s="5" t="s">
        <v>15</v>
      </c>
      <c r="G2949" s="1" t="s">
        <v>27</v>
      </c>
      <c r="H2949" s="1">
        <v>237952</v>
      </c>
      <c r="I2949" s="1">
        <v>10</v>
      </c>
      <c r="J2949" s="1">
        <v>247470.07999999999</v>
      </c>
      <c r="K2949" s="1">
        <v>10</v>
      </c>
      <c r="L2949" s="1">
        <v>257368.883</v>
      </c>
      <c r="M2949" s="1">
        <v>10</v>
      </c>
      <c r="N2949" s="1"/>
      <c r="O2949" s="1"/>
      <c r="R2949" s="65">
        <f t="shared" si="68"/>
        <v>742790.96299999999</v>
      </c>
      <c r="S2949" s="1">
        <v>40</v>
      </c>
      <c r="T2949" s="1" t="s">
        <v>340</v>
      </c>
      <c r="U2949" s="1" t="s">
        <v>24</v>
      </c>
      <c r="V2949" s="1" t="s">
        <v>2094</v>
      </c>
    </row>
    <row r="2950" spans="1:22" s="55" customFormat="1" ht="31.5" customHeight="1" x14ac:dyDescent="0.25">
      <c r="A2950" s="1">
        <v>2943</v>
      </c>
      <c r="B2950" s="81" t="s">
        <v>68</v>
      </c>
      <c r="C2950" s="20" t="s">
        <v>669</v>
      </c>
      <c r="D2950" s="20" t="s">
        <v>670</v>
      </c>
      <c r="E2950" s="20" t="s">
        <v>2123</v>
      </c>
      <c r="F2950" s="5" t="s">
        <v>15</v>
      </c>
      <c r="G2950" s="1" t="s">
        <v>27</v>
      </c>
      <c r="H2950" s="1">
        <v>237952</v>
      </c>
      <c r="I2950" s="1">
        <v>10</v>
      </c>
      <c r="J2950" s="1">
        <v>247470.07999999999</v>
      </c>
      <c r="K2950" s="1">
        <v>10</v>
      </c>
      <c r="L2950" s="1">
        <v>257368.883</v>
      </c>
      <c r="M2950" s="1">
        <v>10</v>
      </c>
      <c r="N2950" s="1"/>
      <c r="O2950" s="1"/>
      <c r="R2950" s="65">
        <f t="shared" si="68"/>
        <v>742790.96299999999</v>
      </c>
      <c r="S2950" s="1">
        <v>40</v>
      </c>
      <c r="T2950" s="1" t="s">
        <v>340</v>
      </c>
      <c r="U2950" s="1" t="s">
        <v>24</v>
      </c>
      <c r="V2950" s="1" t="s">
        <v>2094</v>
      </c>
    </row>
    <row r="2951" spans="1:22" s="55" customFormat="1" ht="31.5" customHeight="1" x14ac:dyDescent="0.25">
      <c r="A2951" s="1">
        <v>2944</v>
      </c>
      <c r="B2951" s="81" t="s">
        <v>1835</v>
      </c>
      <c r="C2951" s="20" t="s">
        <v>2124</v>
      </c>
      <c r="D2951" s="20" t="s">
        <v>1271</v>
      </c>
      <c r="E2951" s="20" t="s">
        <v>2125</v>
      </c>
      <c r="F2951" s="5" t="s">
        <v>15</v>
      </c>
      <c r="G2951" s="1" t="s">
        <v>27</v>
      </c>
      <c r="H2951" s="1">
        <v>389376</v>
      </c>
      <c r="I2951" s="1">
        <v>2</v>
      </c>
      <c r="J2951" s="1">
        <v>404951.03999999998</v>
      </c>
      <c r="K2951" s="1">
        <v>2</v>
      </c>
      <c r="L2951" s="1">
        <v>421149.08199999999</v>
      </c>
      <c r="M2951" s="1">
        <v>2</v>
      </c>
      <c r="N2951" s="1"/>
      <c r="O2951" s="1"/>
      <c r="R2951" s="65">
        <f t="shared" si="68"/>
        <v>1215476.122</v>
      </c>
      <c r="S2951" s="1">
        <v>8</v>
      </c>
      <c r="T2951" s="1" t="s">
        <v>340</v>
      </c>
      <c r="U2951" s="1" t="s">
        <v>24</v>
      </c>
      <c r="V2951" s="1" t="s">
        <v>2094</v>
      </c>
    </row>
    <row r="2952" spans="1:22" s="55" customFormat="1" ht="31.5" customHeight="1" x14ac:dyDescent="0.25">
      <c r="A2952" s="1">
        <v>2945</v>
      </c>
      <c r="B2952" s="81" t="s">
        <v>259</v>
      </c>
      <c r="C2952" s="20" t="s">
        <v>2126</v>
      </c>
      <c r="D2952" s="20" t="s">
        <v>2127</v>
      </c>
      <c r="E2952" s="20" t="s">
        <v>2128</v>
      </c>
      <c r="F2952" s="5" t="s">
        <v>15</v>
      </c>
      <c r="G2952" s="1" t="s">
        <v>27</v>
      </c>
      <c r="H2952" s="1">
        <v>126360</v>
      </c>
      <c r="I2952" s="1">
        <v>3</v>
      </c>
      <c r="J2952" s="1">
        <v>131414.39999999999</v>
      </c>
      <c r="K2952" s="1">
        <v>3</v>
      </c>
      <c r="L2952" s="1">
        <v>136670.976</v>
      </c>
      <c r="M2952" s="1">
        <v>3</v>
      </c>
      <c r="N2952" s="1"/>
      <c r="O2952" s="1"/>
      <c r="R2952" s="65">
        <f t="shared" si="68"/>
        <v>394445.37599999999</v>
      </c>
      <c r="S2952" s="1">
        <v>12</v>
      </c>
      <c r="T2952" s="1" t="s">
        <v>340</v>
      </c>
      <c r="U2952" s="1" t="s">
        <v>24</v>
      </c>
      <c r="V2952" s="1" t="s">
        <v>2129</v>
      </c>
    </row>
    <row r="2953" spans="1:22" s="55" customFormat="1" ht="47.25" customHeight="1" x14ac:dyDescent="0.25">
      <c r="A2953" s="1">
        <v>2946</v>
      </c>
      <c r="B2953" s="81" t="s">
        <v>2130</v>
      </c>
      <c r="C2953" s="20" t="s">
        <v>2131</v>
      </c>
      <c r="D2953" s="20" t="s">
        <v>2132</v>
      </c>
      <c r="E2953" s="20" t="s">
        <v>2133</v>
      </c>
      <c r="F2953" s="5" t="s">
        <v>2134</v>
      </c>
      <c r="G2953" s="1" t="s">
        <v>27</v>
      </c>
      <c r="H2953" s="1">
        <v>260000</v>
      </c>
      <c r="I2953" s="1">
        <v>1</v>
      </c>
      <c r="J2953" s="1"/>
      <c r="K2953" s="1"/>
      <c r="L2953" s="1"/>
      <c r="M2953" s="1"/>
      <c r="N2953" s="1"/>
      <c r="O2953" s="1"/>
      <c r="R2953" s="65">
        <f t="shared" si="68"/>
        <v>260000</v>
      </c>
      <c r="S2953" s="1">
        <v>1</v>
      </c>
      <c r="T2953" s="1" t="s">
        <v>340</v>
      </c>
      <c r="U2953" s="1" t="s">
        <v>24</v>
      </c>
      <c r="V2953" s="1" t="s">
        <v>41</v>
      </c>
    </row>
    <row r="2954" spans="1:22" s="55" customFormat="1" ht="31.5" customHeight="1" x14ac:dyDescent="0.25">
      <c r="A2954" s="1">
        <v>2947</v>
      </c>
      <c r="B2954" s="81" t="s">
        <v>1134</v>
      </c>
      <c r="C2954" s="20" t="s">
        <v>1135</v>
      </c>
      <c r="D2954" s="20" t="s">
        <v>1136</v>
      </c>
      <c r="E2954" s="20" t="s">
        <v>2135</v>
      </c>
      <c r="F2954" s="5" t="s">
        <v>15</v>
      </c>
      <c r="G2954" s="1" t="s">
        <v>27</v>
      </c>
      <c r="H2954" s="1">
        <v>291200</v>
      </c>
      <c r="I2954" s="1">
        <v>100</v>
      </c>
      <c r="J2954" s="1">
        <v>302848</v>
      </c>
      <c r="K2954" s="1">
        <v>100</v>
      </c>
      <c r="L2954" s="1">
        <v>314961.92000000004</v>
      </c>
      <c r="M2954" s="1">
        <v>100</v>
      </c>
      <c r="N2954" s="1"/>
      <c r="O2954" s="1"/>
      <c r="R2954" s="65">
        <f t="shared" si="68"/>
        <v>909009.92000000004</v>
      </c>
      <c r="S2954" s="1">
        <v>400</v>
      </c>
      <c r="T2954" s="1" t="s">
        <v>340</v>
      </c>
      <c r="U2954" s="1" t="s">
        <v>24</v>
      </c>
      <c r="V2954" s="1" t="s">
        <v>25</v>
      </c>
    </row>
    <row r="2955" spans="1:22" s="55" customFormat="1" ht="31.5" customHeight="1" x14ac:dyDescent="0.25">
      <c r="A2955" s="1">
        <v>2948</v>
      </c>
      <c r="B2955" s="81" t="s">
        <v>259</v>
      </c>
      <c r="C2955" s="20" t="s">
        <v>2126</v>
      </c>
      <c r="D2955" s="20" t="s">
        <v>2127</v>
      </c>
      <c r="E2955" s="20" t="s">
        <v>2136</v>
      </c>
      <c r="F2955" s="5" t="s">
        <v>15</v>
      </c>
      <c r="G2955" s="1" t="s">
        <v>27</v>
      </c>
      <c r="H2955" s="1">
        <v>143520</v>
      </c>
      <c r="I2955" s="1">
        <v>3</v>
      </c>
      <c r="J2955" s="1">
        <v>149260.79999999999</v>
      </c>
      <c r="K2955" s="1">
        <v>3</v>
      </c>
      <c r="L2955" s="1">
        <v>155231.23200000002</v>
      </c>
      <c r="M2955" s="1">
        <v>3</v>
      </c>
      <c r="N2955" s="1"/>
      <c r="O2955" s="1"/>
      <c r="R2955" s="65">
        <f t="shared" si="68"/>
        <v>448012.03200000001</v>
      </c>
      <c r="S2955" s="1">
        <v>12</v>
      </c>
      <c r="T2955" s="1" t="s">
        <v>340</v>
      </c>
      <c r="U2955" s="1" t="s">
        <v>24</v>
      </c>
      <c r="V2955" s="1" t="s">
        <v>2129</v>
      </c>
    </row>
    <row r="2956" spans="1:22" s="55" customFormat="1" ht="31.5" customHeight="1" x14ac:dyDescent="0.25">
      <c r="A2956" s="1">
        <v>2949</v>
      </c>
      <c r="B2956" s="81" t="s">
        <v>2137</v>
      </c>
      <c r="C2956" s="20" t="s">
        <v>2138</v>
      </c>
      <c r="D2956" s="20" t="s">
        <v>2139</v>
      </c>
      <c r="E2956" s="20" t="s">
        <v>2140</v>
      </c>
      <c r="F2956" s="5" t="s">
        <v>15</v>
      </c>
      <c r="G2956" s="20" t="s">
        <v>282</v>
      </c>
      <c r="H2956" s="1">
        <v>265200</v>
      </c>
      <c r="I2956" s="1">
        <v>300</v>
      </c>
      <c r="J2956" s="1">
        <v>275808</v>
      </c>
      <c r="K2956" s="1">
        <v>300</v>
      </c>
      <c r="L2956" s="1">
        <v>286840.32000000001</v>
      </c>
      <c r="M2956" s="1">
        <v>300</v>
      </c>
      <c r="N2956" s="1"/>
      <c r="O2956" s="1"/>
      <c r="R2956" s="65">
        <f t="shared" si="68"/>
        <v>827848.32000000007</v>
      </c>
      <c r="S2956" s="1">
        <v>1200</v>
      </c>
      <c r="T2956" s="1" t="s">
        <v>340</v>
      </c>
      <c r="U2956" s="1" t="s">
        <v>24</v>
      </c>
      <c r="V2956" s="1" t="s">
        <v>25</v>
      </c>
    </row>
    <row r="2957" spans="1:22" s="55" customFormat="1" ht="63" customHeight="1" x14ac:dyDescent="0.25">
      <c r="A2957" s="1">
        <v>2950</v>
      </c>
      <c r="B2957" s="81" t="s">
        <v>2141</v>
      </c>
      <c r="C2957" s="20" t="s">
        <v>103</v>
      </c>
      <c r="D2957" s="20" t="s">
        <v>2142</v>
      </c>
      <c r="E2957" s="20" t="s">
        <v>2143</v>
      </c>
      <c r="F2957" s="5" t="s">
        <v>2144</v>
      </c>
      <c r="G2957" s="1" t="s">
        <v>27</v>
      </c>
      <c r="H2957" s="1"/>
      <c r="I2957" s="1"/>
      <c r="J2957" s="1">
        <v>237952</v>
      </c>
      <c r="K2957" s="1">
        <v>2</v>
      </c>
      <c r="L2957" s="1"/>
      <c r="M2957" s="1"/>
      <c r="N2957" s="1"/>
      <c r="O2957" s="1"/>
      <c r="R2957" s="65">
        <f t="shared" si="68"/>
        <v>237952</v>
      </c>
      <c r="S2957" s="1">
        <v>4</v>
      </c>
      <c r="T2957" s="1" t="s">
        <v>340</v>
      </c>
      <c r="U2957" s="1" t="s">
        <v>24</v>
      </c>
      <c r="V2957" s="1" t="s">
        <v>2115</v>
      </c>
    </row>
    <row r="2958" spans="1:22" s="55" customFormat="1" ht="63" customHeight="1" x14ac:dyDescent="0.25">
      <c r="A2958" s="1">
        <v>2951</v>
      </c>
      <c r="B2958" s="81" t="s">
        <v>1835</v>
      </c>
      <c r="C2958" s="20" t="s">
        <v>2145</v>
      </c>
      <c r="D2958" s="20" t="s">
        <v>2146</v>
      </c>
      <c r="E2958" s="20" t="s">
        <v>2147</v>
      </c>
      <c r="F2958" s="5" t="s">
        <v>15</v>
      </c>
      <c r="G2958" s="1" t="s">
        <v>27</v>
      </c>
      <c r="H2958" s="1">
        <v>115190.39999999999</v>
      </c>
      <c r="I2958" s="1">
        <v>1</v>
      </c>
      <c r="J2958" s="1">
        <v>119798.02</v>
      </c>
      <c r="K2958" s="1">
        <v>1</v>
      </c>
      <c r="L2958" s="1">
        <v>124589.94</v>
      </c>
      <c r="M2958" s="1">
        <v>1</v>
      </c>
      <c r="N2958" s="1"/>
      <c r="O2958" s="1"/>
      <c r="R2958" s="65">
        <f t="shared" si="68"/>
        <v>359578.36</v>
      </c>
      <c r="S2958" s="1">
        <v>4</v>
      </c>
      <c r="T2958" s="1" t="s">
        <v>340</v>
      </c>
      <c r="U2958" s="1" t="s">
        <v>2148</v>
      </c>
      <c r="V2958" s="1" t="s">
        <v>2149</v>
      </c>
    </row>
    <row r="2959" spans="1:22" s="22" customFormat="1" ht="15.75" customHeight="1" x14ac:dyDescent="0.25">
      <c r="A2959" s="1">
        <v>2952</v>
      </c>
      <c r="B2959" s="81" t="s">
        <v>3571</v>
      </c>
      <c r="C2959" s="20" t="s">
        <v>3548</v>
      </c>
      <c r="D2959" s="20" t="s">
        <v>3572</v>
      </c>
      <c r="E2959" s="20" t="s">
        <v>3519</v>
      </c>
      <c r="F2959" s="20"/>
      <c r="G2959" s="20" t="s">
        <v>27</v>
      </c>
      <c r="H2959" s="20">
        <v>47829</v>
      </c>
      <c r="I2959" s="20">
        <v>30</v>
      </c>
      <c r="J2959" s="20">
        <v>51177</v>
      </c>
      <c r="K2959" s="20">
        <v>30</v>
      </c>
      <c r="L2959" s="20">
        <v>54759</v>
      </c>
      <c r="M2959" s="20">
        <v>30</v>
      </c>
      <c r="N2959" s="20"/>
      <c r="O2959" s="20"/>
      <c r="R2959" s="65">
        <f t="shared" si="68"/>
        <v>153765</v>
      </c>
      <c r="S2959" s="1">
        <v>120</v>
      </c>
      <c r="T2959" s="74" t="s">
        <v>9399</v>
      </c>
      <c r="U2959" s="20" t="s">
        <v>23</v>
      </c>
      <c r="V2959" s="20" t="s">
        <v>9400</v>
      </c>
    </row>
    <row r="2960" spans="1:22" s="22" customFormat="1" ht="31.5" customHeight="1" x14ac:dyDescent="0.25">
      <c r="A2960" s="1">
        <v>2953</v>
      </c>
      <c r="B2960" s="81" t="s">
        <v>46</v>
      </c>
      <c r="C2960" s="20" t="s">
        <v>100</v>
      </c>
      <c r="D2960" s="20" t="s">
        <v>148</v>
      </c>
      <c r="E2960" s="20" t="s">
        <v>9401</v>
      </c>
      <c r="F2960" s="20"/>
      <c r="G2960" s="20" t="s">
        <v>27</v>
      </c>
      <c r="H2960" s="20">
        <v>15997</v>
      </c>
      <c r="I2960" s="20">
        <v>5</v>
      </c>
      <c r="J2960" s="20">
        <v>17116</v>
      </c>
      <c r="K2960" s="20">
        <v>5</v>
      </c>
      <c r="L2960" s="20">
        <v>18314</v>
      </c>
      <c r="M2960" s="20">
        <v>5</v>
      </c>
      <c r="N2960" s="20"/>
      <c r="O2960" s="20"/>
      <c r="R2960" s="65">
        <f t="shared" si="68"/>
        <v>51427</v>
      </c>
      <c r="S2960" s="1">
        <v>20</v>
      </c>
      <c r="T2960" s="74" t="s">
        <v>9399</v>
      </c>
      <c r="U2960" s="20" t="s">
        <v>23</v>
      </c>
      <c r="V2960" s="20" t="s">
        <v>9400</v>
      </c>
    </row>
    <row r="2961" spans="1:22" s="22" customFormat="1" ht="15.75" customHeight="1" x14ac:dyDescent="0.25">
      <c r="A2961" s="1">
        <v>2954</v>
      </c>
      <c r="B2961" s="81" t="s">
        <v>108</v>
      </c>
      <c r="C2961" s="20" t="s">
        <v>160</v>
      </c>
      <c r="D2961" s="20" t="s">
        <v>161</v>
      </c>
      <c r="E2961" s="20" t="s">
        <v>9402</v>
      </c>
      <c r="F2961" s="20"/>
      <c r="G2961" s="20" t="s">
        <v>27</v>
      </c>
      <c r="H2961" s="20">
        <v>20116</v>
      </c>
      <c r="I2961" s="20">
        <v>80</v>
      </c>
      <c r="J2961" s="20">
        <v>21524</v>
      </c>
      <c r="K2961" s="20">
        <v>80</v>
      </c>
      <c r="L2961" s="20">
        <v>23031</v>
      </c>
      <c r="M2961" s="20">
        <v>80</v>
      </c>
      <c r="N2961" s="20"/>
      <c r="O2961" s="20"/>
      <c r="R2961" s="65">
        <f t="shared" si="68"/>
        <v>64671</v>
      </c>
      <c r="S2961" s="1">
        <v>320</v>
      </c>
      <c r="T2961" s="74" t="s">
        <v>9399</v>
      </c>
      <c r="U2961" s="20" t="s">
        <v>19</v>
      </c>
      <c r="V2961" s="20" t="s">
        <v>9403</v>
      </c>
    </row>
    <row r="2962" spans="1:22" s="22" customFormat="1" ht="15.75" customHeight="1" x14ac:dyDescent="0.25">
      <c r="A2962" s="1">
        <v>2955</v>
      </c>
      <c r="B2962" s="81" t="s">
        <v>108</v>
      </c>
      <c r="C2962" s="20" t="s">
        <v>109</v>
      </c>
      <c r="D2962" s="20" t="s">
        <v>110</v>
      </c>
      <c r="E2962" s="20" t="s">
        <v>165</v>
      </c>
      <c r="F2962" s="20"/>
      <c r="G2962" s="20" t="s">
        <v>27</v>
      </c>
      <c r="H2962" s="20">
        <v>35952</v>
      </c>
      <c r="I2962" s="20">
        <v>160</v>
      </c>
      <c r="J2962" s="20">
        <v>38469</v>
      </c>
      <c r="K2962" s="20">
        <v>160</v>
      </c>
      <c r="L2962" s="20">
        <v>41161</v>
      </c>
      <c r="M2962" s="20">
        <v>160</v>
      </c>
      <c r="N2962" s="20"/>
      <c r="O2962" s="20"/>
      <c r="R2962" s="65">
        <f t="shared" si="68"/>
        <v>115582</v>
      </c>
      <c r="S2962" s="1">
        <v>640</v>
      </c>
      <c r="T2962" s="74" t="s">
        <v>9399</v>
      </c>
      <c r="U2962" s="20" t="s">
        <v>19</v>
      </c>
      <c r="V2962" s="20" t="s">
        <v>9404</v>
      </c>
    </row>
    <row r="2963" spans="1:22" s="22" customFormat="1" ht="15.75" customHeight="1" x14ac:dyDescent="0.25">
      <c r="A2963" s="1">
        <v>2956</v>
      </c>
      <c r="B2963" s="81" t="s">
        <v>3565</v>
      </c>
      <c r="C2963" s="20" t="s">
        <v>9405</v>
      </c>
      <c r="D2963" s="20" t="s">
        <v>9406</v>
      </c>
      <c r="E2963" s="20" t="s">
        <v>9407</v>
      </c>
      <c r="F2963" s="20"/>
      <c r="G2963" s="20" t="s">
        <v>27</v>
      </c>
      <c r="H2963" s="20">
        <v>4654</v>
      </c>
      <c r="I2963" s="20">
        <v>150</v>
      </c>
      <c r="J2963" s="20">
        <v>4980</v>
      </c>
      <c r="K2963" s="20">
        <v>150</v>
      </c>
      <c r="L2963" s="20">
        <v>5329</v>
      </c>
      <c r="M2963" s="20">
        <v>150</v>
      </c>
      <c r="N2963" s="20"/>
      <c r="O2963" s="20"/>
      <c r="R2963" s="65">
        <f t="shared" si="68"/>
        <v>14963</v>
      </c>
      <c r="S2963" s="1">
        <v>600</v>
      </c>
      <c r="T2963" s="74" t="s">
        <v>9399</v>
      </c>
      <c r="U2963" s="20" t="s">
        <v>23</v>
      </c>
      <c r="V2963" s="20" t="s">
        <v>9400</v>
      </c>
    </row>
    <row r="2964" spans="1:22" s="22" customFormat="1" ht="15.75" customHeight="1" x14ac:dyDescent="0.25">
      <c r="A2964" s="1">
        <v>2957</v>
      </c>
      <c r="B2964" s="81" t="s">
        <v>122</v>
      </c>
      <c r="C2964" s="20" t="s">
        <v>101</v>
      </c>
      <c r="D2964" s="20" t="s">
        <v>9408</v>
      </c>
      <c r="E2964" s="20" t="s">
        <v>9409</v>
      </c>
      <c r="F2964" s="20"/>
      <c r="G2964" s="20" t="s">
        <v>27</v>
      </c>
      <c r="H2964" s="20">
        <v>51800</v>
      </c>
      <c r="I2964" s="20">
        <v>20</v>
      </c>
      <c r="J2964" s="20"/>
      <c r="K2964" s="20">
        <v>20</v>
      </c>
      <c r="L2964" s="20"/>
      <c r="M2964" s="20">
        <v>20</v>
      </c>
      <c r="N2964" s="20"/>
      <c r="O2964" s="20"/>
      <c r="R2964" s="65">
        <f t="shared" ref="R2964:R2994" si="69">H2964+J2964+L2964+N2964+P2964</f>
        <v>51800</v>
      </c>
      <c r="S2964" s="1">
        <v>60</v>
      </c>
      <c r="T2964" s="74" t="s">
        <v>9399</v>
      </c>
      <c r="U2964" s="20" t="s">
        <v>23</v>
      </c>
      <c r="V2964" s="20" t="s">
        <v>9400</v>
      </c>
    </row>
    <row r="2965" spans="1:22" s="22" customFormat="1" ht="31.5" customHeight="1" x14ac:dyDescent="0.25">
      <c r="A2965" s="1">
        <v>2958</v>
      </c>
      <c r="B2965" s="81" t="s">
        <v>123</v>
      </c>
      <c r="C2965" s="20" t="s">
        <v>9410</v>
      </c>
      <c r="D2965" s="25" t="s">
        <v>9411</v>
      </c>
      <c r="E2965" s="20" t="s">
        <v>9412</v>
      </c>
      <c r="F2965" s="20"/>
      <c r="G2965" s="20" t="s">
        <v>27</v>
      </c>
      <c r="H2965" s="20">
        <v>406065</v>
      </c>
      <c r="I2965" s="20">
        <v>50</v>
      </c>
      <c r="J2965" s="20">
        <v>434490</v>
      </c>
      <c r="K2965" s="20">
        <v>50</v>
      </c>
      <c r="L2965" s="20">
        <v>464904</v>
      </c>
      <c r="M2965" s="20">
        <v>50</v>
      </c>
      <c r="N2965" s="20"/>
      <c r="O2965" s="20"/>
      <c r="R2965" s="65">
        <f t="shared" si="69"/>
        <v>1305459</v>
      </c>
      <c r="S2965" s="1">
        <v>200</v>
      </c>
      <c r="T2965" s="74" t="s">
        <v>9399</v>
      </c>
      <c r="U2965" s="20" t="s">
        <v>23</v>
      </c>
      <c r="V2965" s="20" t="s">
        <v>9413</v>
      </c>
    </row>
    <row r="2966" spans="1:22" s="22" customFormat="1" ht="31.5" customHeight="1" x14ac:dyDescent="0.25">
      <c r="A2966" s="1">
        <v>2959</v>
      </c>
      <c r="B2966" s="86" t="s">
        <v>123</v>
      </c>
      <c r="C2966" s="20" t="s">
        <v>9410</v>
      </c>
      <c r="D2966" s="20" t="s">
        <v>9411</v>
      </c>
      <c r="E2966" s="20" t="s">
        <v>9414</v>
      </c>
      <c r="F2966" s="20"/>
      <c r="G2966" s="20" t="s">
        <v>27</v>
      </c>
      <c r="H2966" s="20">
        <v>44726</v>
      </c>
      <c r="I2966" s="20">
        <v>2</v>
      </c>
      <c r="J2966" s="20">
        <v>47857</v>
      </c>
      <c r="K2966" s="20">
        <v>2</v>
      </c>
      <c r="L2966" s="20">
        <v>51207</v>
      </c>
      <c r="M2966" s="20">
        <v>2</v>
      </c>
      <c r="N2966" s="20"/>
      <c r="O2966" s="20"/>
      <c r="R2966" s="65">
        <f t="shared" si="69"/>
        <v>143790</v>
      </c>
      <c r="S2966" s="1">
        <v>8</v>
      </c>
      <c r="T2966" s="74" t="s">
        <v>9399</v>
      </c>
      <c r="U2966" s="20" t="s">
        <v>124</v>
      </c>
      <c r="V2966" s="20" t="s">
        <v>9415</v>
      </c>
    </row>
    <row r="2967" spans="1:22" s="22" customFormat="1" ht="31.5" customHeight="1" x14ac:dyDescent="0.25">
      <c r="A2967" s="1">
        <v>2960</v>
      </c>
      <c r="B2967" s="81" t="s">
        <v>187</v>
      </c>
      <c r="C2967" s="20" t="s">
        <v>9416</v>
      </c>
      <c r="D2967" s="20" t="s">
        <v>9417</v>
      </c>
      <c r="E2967" s="20" t="s">
        <v>9418</v>
      </c>
      <c r="F2967" s="20"/>
      <c r="G2967" s="20" t="s">
        <v>27</v>
      </c>
      <c r="H2967" s="20">
        <v>23800</v>
      </c>
      <c r="I2967" s="20">
        <v>2</v>
      </c>
      <c r="J2967" s="20">
        <v>25466</v>
      </c>
      <c r="K2967" s="20">
        <v>2</v>
      </c>
      <c r="L2967" s="20">
        <v>27249</v>
      </c>
      <c r="M2967" s="20">
        <v>2</v>
      </c>
      <c r="N2967" s="20"/>
      <c r="O2967" s="20"/>
      <c r="R2967" s="65">
        <f t="shared" si="69"/>
        <v>76515</v>
      </c>
      <c r="S2967" s="1">
        <v>6</v>
      </c>
      <c r="T2967" s="74" t="s">
        <v>9399</v>
      </c>
      <c r="U2967" s="20" t="s">
        <v>78</v>
      </c>
      <c r="V2967" s="20" t="s">
        <v>9419</v>
      </c>
    </row>
    <row r="2968" spans="1:22" s="22" customFormat="1" ht="31.5" customHeight="1" x14ac:dyDescent="0.25">
      <c r="A2968" s="1">
        <v>2961</v>
      </c>
      <c r="B2968" s="81" t="s">
        <v>187</v>
      </c>
      <c r="C2968" s="20" t="s">
        <v>9416</v>
      </c>
      <c r="D2968" s="20" t="s">
        <v>9417</v>
      </c>
      <c r="E2968" s="20" t="s">
        <v>9420</v>
      </c>
      <c r="F2968" s="20"/>
      <c r="G2968" s="20" t="s">
        <v>27</v>
      </c>
      <c r="H2968" s="20">
        <v>8900</v>
      </c>
      <c r="I2968" s="20">
        <v>2</v>
      </c>
      <c r="J2968" s="20">
        <v>9523</v>
      </c>
      <c r="K2968" s="20">
        <v>2</v>
      </c>
      <c r="L2968" s="20">
        <v>10190</v>
      </c>
      <c r="M2968" s="20">
        <v>2</v>
      </c>
      <c r="N2968" s="20"/>
      <c r="O2968" s="20"/>
      <c r="R2968" s="65">
        <f t="shared" si="69"/>
        <v>28613</v>
      </c>
      <c r="S2968" s="1">
        <v>6</v>
      </c>
      <c r="T2968" s="74" t="s">
        <v>9399</v>
      </c>
      <c r="U2968" s="20" t="s">
        <v>78</v>
      </c>
      <c r="V2968" s="20" t="s">
        <v>9419</v>
      </c>
    </row>
    <row r="2969" spans="1:22" s="22" customFormat="1" ht="15.75" customHeight="1" x14ac:dyDescent="0.25">
      <c r="A2969" s="1">
        <v>2962</v>
      </c>
      <c r="B2969" s="86" t="s">
        <v>3581</v>
      </c>
      <c r="C2969" s="20" t="s">
        <v>9421</v>
      </c>
      <c r="D2969" s="25" t="s">
        <v>9422</v>
      </c>
      <c r="E2969" s="20" t="s">
        <v>9423</v>
      </c>
      <c r="F2969" s="20"/>
      <c r="G2969" s="20" t="s">
        <v>27</v>
      </c>
      <c r="H2969" s="20">
        <v>49220</v>
      </c>
      <c r="I2969" s="20">
        <v>2</v>
      </c>
      <c r="J2969" s="20">
        <v>52665</v>
      </c>
      <c r="K2969" s="20">
        <v>2</v>
      </c>
      <c r="L2969" s="20">
        <v>56352</v>
      </c>
      <c r="M2969" s="20">
        <v>2</v>
      </c>
      <c r="N2969" s="20"/>
      <c r="O2969" s="20"/>
      <c r="R2969" s="65">
        <f t="shared" si="69"/>
        <v>158237</v>
      </c>
      <c r="S2969" s="1">
        <v>8</v>
      </c>
      <c r="T2969" s="74" t="s">
        <v>9399</v>
      </c>
      <c r="U2969" s="20" t="s">
        <v>78</v>
      </c>
      <c r="V2969" s="20" t="s">
        <v>9424</v>
      </c>
    </row>
    <row r="2970" spans="1:22" s="22" customFormat="1" ht="31.5" customHeight="1" x14ac:dyDescent="0.25">
      <c r="A2970" s="1">
        <v>2963</v>
      </c>
      <c r="B2970" s="81" t="s">
        <v>9425</v>
      </c>
      <c r="C2970" s="25" t="s">
        <v>9426</v>
      </c>
      <c r="D2970" s="20" t="s">
        <v>9427</v>
      </c>
      <c r="E2970" s="20" t="s">
        <v>9428</v>
      </c>
      <c r="F2970" s="20"/>
      <c r="G2970" s="20" t="s">
        <v>27</v>
      </c>
      <c r="H2970" s="20">
        <v>39162</v>
      </c>
      <c r="I2970" s="20">
        <v>2</v>
      </c>
      <c r="J2970" s="20">
        <v>41903</v>
      </c>
      <c r="K2970" s="20">
        <v>2</v>
      </c>
      <c r="L2970" s="20">
        <v>44836</v>
      </c>
      <c r="M2970" s="20">
        <v>2</v>
      </c>
      <c r="N2970" s="20"/>
      <c r="O2970" s="20"/>
      <c r="R2970" s="65">
        <f t="shared" si="69"/>
        <v>125901</v>
      </c>
      <c r="S2970" s="1">
        <v>8</v>
      </c>
      <c r="T2970" s="74" t="s">
        <v>9399</v>
      </c>
      <c r="U2970" s="20" t="s">
        <v>9429</v>
      </c>
      <c r="V2970" s="20" t="s">
        <v>9400</v>
      </c>
    </row>
    <row r="2971" spans="1:22" s="22" customFormat="1" ht="31.5" customHeight="1" x14ac:dyDescent="0.25">
      <c r="A2971" s="1">
        <v>2964</v>
      </c>
      <c r="B2971" s="81" t="s">
        <v>9430</v>
      </c>
      <c r="C2971" s="20" t="s">
        <v>9431</v>
      </c>
      <c r="D2971" s="20" t="s">
        <v>9432</v>
      </c>
      <c r="E2971" s="20" t="s">
        <v>9433</v>
      </c>
      <c r="F2971" s="20"/>
      <c r="G2971" s="20" t="s">
        <v>27</v>
      </c>
      <c r="H2971" s="20">
        <v>27713</v>
      </c>
      <c r="I2971" s="20">
        <v>10</v>
      </c>
      <c r="J2971" s="20">
        <v>29653</v>
      </c>
      <c r="K2971" s="20">
        <v>10</v>
      </c>
      <c r="L2971" s="20">
        <v>31729</v>
      </c>
      <c r="M2971" s="20">
        <v>10</v>
      </c>
      <c r="N2971" s="20"/>
      <c r="O2971" s="20"/>
      <c r="R2971" s="65">
        <f t="shared" si="69"/>
        <v>89095</v>
      </c>
      <c r="S2971" s="1">
        <v>40</v>
      </c>
      <c r="T2971" s="74" t="s">
        <v>9399</v>
      </c>
      <c r="U2971" s="20" t="s">
        <v>23</v>
      </c>
      <c r="V2971" s="20" t="s">
        <v>9400</v>
      </c>
    </row>
    <row r="2972" spans="1:22" s="22" customFormat="1" ht="31.5" customHeight="1" x14ac:dyDescent="0.25">
      <c r="A2972" s="1">
        <v>2965</v>
      </c>
      <c r="B2972" s="81" t="s">
        <v>159</v>
      </c>
      <c r="C2972" s="20" t="s">
        <v>9378</v>
      </c>
      <c r="D2972" s="20" t="s">
        <v>9434</v>
      </c>
      <c r="E2972" s="20" t="s">
        <v>9435</v>
      </c>
      <c r="F2972" s="20"/>
      <c r="G2972" s="20" t="s">
        <v>27</v>
      </c>
      <c r="H2972" s="20">
        <v>700000</v>
      </c>
      <c r="I2972" s="20">
        <v>14000</v>
      </c>
      <c r="J2972" s="20"/>
      <c r="K2972" s="20"/>
      <c r="L2972" s="20"/>
      <c r="M2972" s="20"/>
      <c r="N2972" s="20"/>
      <c r="O2972" s="20"/>
      <c r="R2972" s="65">
        <f t="shared" si="69"/>
        <v>700000</v>
      </c>
      <c r="S2972" s="1">
        <v>49000</v>
      </c>
      <c r="T2972" s="74" t="s">
        <v>9399</v>
      </c>
      <c r="U2972" s="20" t="s">
        <v>4260</v>
      </c>
      <c r="V2972" s="20" t="s">
        <v>9436</v>
      </c>
    </row>
    <row r="2973" spans="1:22" s="22" customFormat="1" ht="15.75" customHeight="1" x14ac:dyDescent="0.25">
      <c r="A2973" s="1">
        <v>2966</v>
      </c>
      <c r="B2973" s="81" t="s">
        <v>108</v>
      </c>
      <c r="C2973" s="20" t="s">
        <v>160</v>
      </c>
      <c r="D2973" s="20" t="s">
        <v>161</v>
      </c>
      <c r="E2973" s="20" t="s">
        <v>9437</v>
      </c>
      <c r="F2973" s="75"/>
      <c r="G2973" s="75" t="s">
        <v>9438</v>
      </c>
      <c r="H2973" s="75">
        <v>6922</v>
      </c>
      <c r="I2973" s="75">
        <v>16</v>
      </c>
      <c r="J2973" s="75">
        <v>7199</v>
      </c>
      <c r="K2973" s="75">
        <v>16</v>
      </c>
      <c r="L2973" s="75">
        <v>7487</v>
      </c>
      <c r="M2973" s="75">
        <v>16</v>
      </c>
      <c r="N2973" s="20"/>
      <c r="O2973" s="20"/>
      <c r="R2973" s="65">
        <f t="shared" si="69"/>
        <v>21608</v>
      </c>
      <c r="S2973" s="1">
        <v>64</v>
      </c>
      <c r="T2973" s="74" t="s">
        <v>9399</v>
      </c>
      <c r="U2973" s="20" t="s">
        <v>26</v>
      </c>
      <c r="V2973" s="20" t="s">
        <v>162</v>
      </c>
    </row>
    <row r="2974" spans="1:22" s="22" customFormat="1" ht="31.5" customHeight="1" x14ac:dyDescent="0.25">
      <c r="A2974" s="1">
        <v>2967</v>
      </c>
      <c r="B2974" s="81" t="s">
        <v>108</v>
      </c>
      <c r="C2974" s="20" t="s">
        <v>109</v>
      </c>
      <c r="D2974" s="20" t="s">
        <v>110</v>
      </c>
      <c r="E2974" s="20" t="s">
        <v>156</v>
      </c>
      <c r="F2974" s="75"/>
      <c r="G2974" s="75" t="s">
        <v>9438</v>
      </c>
      <c r="H2974" s="75">
        <v>69055</v>
      </c>
      <c r="I2974" s="75">
        <v>16</v>
      </c>
      <c r="J2974" s="75">
        <v>71817</v>
      </c>
      <c r="K2974" s="75">
        <v>16</v>
      </c>
      <c r="L2974" s="75">
        <v>74690</v>
      </c>
      <c r="M2974" s="75">
        <v>16</v>
      </c>
      <c r="N2974" s="20"/>
      <c r="O2974" s="20"/>
      <c r="R2974" s="65">
        <f t="shared" si="69"/>
        <v>215562</v>
      </c>
      <c r="S2974" s="1">
        <v>64</v>
      </c>
      <c r="T2974" s="74" t="s">
        <v>9399</v>
      </c>
      <c r="U2974" s="20" t="s">
        <v>24</v>
      </c>
      <c r="V2974" s="20" t="s">
        <v>155</v>
      </c>
    </row>
    <row r="2975" spans="1:22" s="22" customFormat="1" ht="15.75" customHeight="1" x14ac:dyDescent="0.25">
      <c r="A2975" s="1">
        <v>2968</v>
      </c>
      <c r="B2975" s="81" t="s">
        <v>5445</v>
      </c>
      <c r="C2975" s="20" t="s">
        <v>5446</v>
      </c>
      <c r="D2975" s="20" t="s">
        <v>88</v>
      </c>
      <c r="E2975" s="20"/>
      <c r="F2975" s="75"/>
      <c r="G2975" s="75" t="s">
        <v>9438</v>
      </c>
      <c r="H2975" s="75">
        <v>14277</v>
      </c>
      <c r="I2975" s="75">
        <v>8</v>
      </c>
      <c r="J2975" s="75">
        <v>14848</v>
      </c>
      <c r="K2975" s="75">
        <v>8</v>
      </c>
      <c r="L2975" s="75">
        <v>15442</v>
      </c>
      <c r="M2975" s="75">
        <v>8</v>
      </c>
      <c r="N2975" s="20"/>
      <c r="O2975" s="20"/>
      <c r="R2975" s="65">
        <f t="shared" si="69"/>
        <v>44567</v>
      </c>
      <c r="S2975" s="1">
        <v>32</v>
      </c>
      <c r="T2975" s="74" t="s">
        <v>9399</v>
      </c>
      <c r="U2975" s="20" t="s">
        <v>23</v>
      </c>
      <c r="V2975" s="20" t="s">
        <v>9439</v>
      </c>
    </row>
    <row r="2976" spans="1:22" s="22" customFormat="1" ht="15.75" customHeight="1" x14ac:dyDescent="0.25">
      <c r="A2976" s="1">
        <v>2969</v>
      </c>
      <c r="B2976" s="81" t="s">
        <v>89</v>
      </c>
      <c r="C2976" s="20" t="s">
        <v>111</v>
      </c>
      <c r="D2976" s="20" t="s">
        <v>9196</v>
      </c>
      <c r="E2976" s="20" t="s">
        <v>9440</v>
      </c>
      <c r="F2976" s="75"/>
      <c r="G2976" s="75" t="s">
        <v>9438</v>
      </c>
      <c r="H2976" s="75">
        <v>84365</v>
      </c>
      <c r="I2976" s="75">
        <v>13</v>
      </c>
      <c r="J2976" s="75">
        <v>87739</v>
      </c>
      <c r="K2976" s="75">
        <v>13</v>
      </c>
      <c r="L2976" s="75">
        <v>91249</v>
      </c>
      <c r="M2976" s="75">
        <v>13</v>
      </c>
      <c r="N2976" s="20"/>
      <c r="O2976" s="20"/>
      <c r="R2976" s="65">
        <f t="shared" si="69"/>
        <v>263353</v>
      </c>
      <c r="S2976" s="1">
        <v>52</v>
      </c>
      <c r="T2976" s="74" t="s">
        <v>9399</v>
      </c>
      <c r="U2976" s="20" t="s">
        <v>24</v>
      </c>
      <c r="V2976" s="20" t="s">
        <v>9441</v>
      </c>
    </row>
    <row r="2977" spans="1:22" s="22" customFormat="1" ht="15.75" customHeight="1" x14ac:dyDescent="0.25">
      <c r="A2977" s="1">
        <v>2970</v>
      </c>
      <c r="B2977" s="81" t="s">
        <v>120</v>
      </c>
      <c r="C2977" s="20" t="s">
        <v>132</v>
      </c>
      <c r="D2977" s="20" t="s">
        <v>133</v>
      </c>
      <c r="E2977" s="20" t="s">
        <v>134</v>
      </c>
      <c r="F2977" s="76"/>
      <c r="G2977" s="75" t="s">
        <v>9438</v>
      </c>
      <c r="H2977" s="76">
        <v>2742</v>
      </c>
      <c r="I2977" s="76">
        <v>15</v>
      </c>
      <c r="J2977" s="75">
        <v>2852</v>
      </c>
      <c r="K2977" s="76">
        <v>15</v>
      </c>
      <c r="L2977" s="76">
        <v>2966</v>
      </c>
      <c r="M2977" s="76">
        <v>15</v>
      </c>
      <c r="N2977" s="20"/>
      <c r="O2977" s="20"/>
      <c r="R2977" s="65">
        <f t="shared" si="69"/>
        <v>8560</v>
      </c>
      <c r="S2977" s="1">
        <v>60</v>
      </c>
      <c r="T2977" s="74" t="s">
        <v>9399</v>
      </c>
      <c r="U2977" s="20" t="s">
        <v>23</v>
      </c>
      <c r="V2977" s="20" t="s">
        <v>125</v>
      </c>
    </row>
    <row r="2978" spans="1:22" s="22" customFormat="1" ht="15.75" customHeight="1" x14ac:dyDescent="0.25">
      <c r="A2978" s="1">
        <v>2971</v>
      </c>
      <c r="B2978" s="81" t="s">
        <v>9442</v>
      </c>
      <c r="C2978" s="20" t="s">
        <v>9443</v>
      </c>
      <c r="D2978" s="20" t="s">
        <v>9444</v>
      </c>
      <c r="E2978" s="20" t="s">
        <v>9445</v>
      </c>
      <c r="F2978" s="76"/>
      <c r="G2978" s="75" t="s">
        <v>9438</v>
      </c>
      <c r="H2978" s="76">
        <v>37121</v>
      </c>
      <c r="I2978" s="76">
        <v>28</v>
      </c>
      <c r="J2978" s="75">
        <v>38605</v>
      </c>
      <c r="K2978" s="76">
        <v>28</v>
      </c>
      <c r="L2978" s="76">
        <v>40150</v>
      </c>
      <c r="M2978" s="76">
        <v>28</v>
      </c>
      <c r="N2978" s="20"/>
      <c r="O2978" s="20"/>
      <c r="R2978" s="65">
        <f t="shared" si="69"/>
        <v>115876</v>
      </c>
      <c r="S2978" s="1">
        <v>112</v>
      </c>
      <c r="T2978" s="74" t="s">
        <v>9399</v>
      </c>
      <c r="U2978" s="20" t="s">
        <v>23</v>
      </c>
      <c r="V2978" s="20" t="s">
        <v>9446</v>
      </c>
    </row>
    <row r="2979" spans="1:22" s="22" customFormat="1" ht="15.75" customHeight="1" x14ac:dyDescent="0.25">
      <c r="A2979" s="1">
        <v>2972</v>
      </c>
      <c r="B2979" s="81" t="s">
        <v>74</v>
      </c>
      <c r="C2979" s="20" t="s">
        <v>75</v>
      </c>
      <c r="D2979" s="20" t="s">
        <v>76</v>
      </c>
      <c r="E2979" s="20" t="s">
        <v>147</v>
      </c>
      <c r="F2979" s="76"/>
      <c r="G2979" s="75" t="s">
        <v>9438</v>
      </c>
      <c r="H2979" s="76"/>
      <c r="I2979" s="76"/>
      <c r="J2979" s="75">
        <v>48672</v>
      </c>
      <c r="K2979" s="76">
        <v>1</v>
      </c>
      <c r="L2979" s="76"/>
      <c r="M2979" s="76"/>
      <c r="N2979" s="20"/>
      <c r="O2979" s="20"/>
      <c r="R2979" s="65">
        <f t="shared" si="69"/>
        <v>48672</v>
      </c>
      <c r="S2979" s="1">
        <v>1</v>
      </c>
      <c r="T2979" s="74" t="s">
        <v>9399</v>
      </c>
      <c r="U2979" s="20" t="s">
        <v>25</v>
      </c>
      <c r="V2979" s="20" t="s">
        <v>25</v>
      </c>
    </row>
    <row r="2980" spans="1:22" s="22" customFormat="1" ht="15.75" customHeight="1" x14ac:dyDescent="0.25">
      <c r="A2980" s="1">
        <v>2973</v>
      </c>
      <c r="B2980" s="81" t="s">
        <v>112</v>
      </c>
      <c r="C2980" s="20" t="s">
        <v>153</v>
      </c>
      <c r="D2980" s="20" t="s">
        <v>154</v>
      </c>
      <c r="E2980" s="20" t="s">
        <v>164</v>
      </c>
      <c r="F2980" s="76"/>
      <c r="G2980" s="75" t="s">
        <v>9438</v>
      </c>
      <c r="H2980" s="76">
        <v>8696</v>
      </c>
      <c r="I2980" s="76">
        <v>30</v>
      </c>
      <c r="J2980" s="75">
        <v>9044</v>
      </c>
      <c r="K2980" s="76">
        <v>30</v>
      </c>
      <c r="L2980" s="76">
        <v>9406</v>
      </c>
      <c r="M2980" s="76">
        <v>30</v>
      </c>
      <c r="N2980" s="20"/>
      <c r="O2980" s="20"/>
      <c r="R2980" s="65">
        <f t="shared" si="69"/>
        <v>27146</v>
      </c>
      <c r="S2980" s="1">
        <v>120</v>
      </c>
      <c r="T2980" s="74" t="s">
        <v>9399</v>
      </c>
      <c r="U2980" s="20" t="s">
        <v>25</v>
      </c>
      <c r="V2980" s="20" t="s">
        <v>25</v>
      </c>
    </row>
    <row r="2981" spans="1:22" s="22" customFormat="1" ht="31.5" customHeight="1" x14ac:dyDescent="0.25">
      <c r="A2981" s="1">
        <v>2974</v>
      </c>
      <c r="B2981" s="81" t="s">
        <v>139</v>
      </c>
      <c r="C2981" s="20" t="s">
        <v>140</v>
      </c>
      <c r="D2981" s="20" t="s">
        <v>141</v>
      </c>
      <c r="E2981" s="20" t="s">
        <v>142</v>
      </c>
      <c r="F2981" s="76"/>
      <c r="G2981" s="75" t="s">
        <v>9438</v>
      </c>
      <c r="H2981" s="76">
        <v>21578</v>
      </c>
      <c r="I2981" s="76">
        <v>10</v>
      </c>
      <c r="J2981" s="75">
        <v>22441</v>
      </c>
      <c r="K2981" s="76">
        <v>10</v>
      </c>
      <c r="L2981" s="76">
        <v>23339</v>
      </c>
      <c r="M2981" s="76">
        <v>10</v>
      </c>
      <c r="N2981" s="20"/>
      <c r="O2981" s="20"/>
      <c r="R2981" s="65">
        <f t="shared" si="69"/>
        <v>67358</v>
      </c>
      <c r="S2981" s="1">
        <v>40</v>
      </c>
      <c r="T2981" s="74" t="s">
        <v>9399</v>
      </c>
      <c r="U2981" s="20" t="s">
        <v>24</v>
      </c>
      <c r="V2981" s="20" t="s">
        <v>143</v>
      </c>
    </row>
    <row r="2982" spans="1:22" s="22" customFormat="1" ht="15.75" customHeight="1" x14ac:dyDescent="0.25">
      <c r="A2982" s="1">
        <v>2975</v>
      </c>
      <c r="B2982" s="81" t="s">
        <v>126</v>
      </c>
      <c r="C2982" s="20" t="s">
        <v>127</v>
      </c>
      <c r="D2982" s="20" t="s">
        <v>128</v>
      </c>
      <c r="E2982" s="20" t="s">
        <v>9447</v>
      </c>
      <c r="F2982" s="76"/>
      <c r="G2982" s="75" t="s">
        <v>116</v>
      </c>
      <c r="H2982" s="76">
        <v>26688</v>
      </c>
      <c r="I2982" s="76">
        <v>235</v>
      </c>
      <c r="J2982" s="75">
        <v>27756</v>
      </c>
      <c r="K2982" s="76">
        <v>235</v>
      </c>
      <c r="L2982" s="76">
        <v>28866</v>
      </c>
      <c r="M2982" s="76">
        <v>235</v>
      </c>
      <c r="N2982" s="20"/>
      <c r="O2982" s="20"/>
      <c r="R2982" s="65">
        <f t="shared" si="69"/>
        <v>83310</v>
      </c>
      <c r="S2982" s="1">
        <v>940</v>
      </c>
      <c r="T2982" s="74" t="s">
        <v>9399</v>
      </c>
      <c r="U2982" s="20" t="s">
        <v>66</v>
      </c>
      <c r="V2982" s="20" t="s">
        <v>129</v>
      </c>
    </row>
    <row r="2983" spans="1:22" s="22" customFormat="1" ht="31.5" customHeight="1" x14ac:dyDescent="0.25">
      <c r="A2983" s="1">
        <v>2976</v>
      </c>
      <c r="B2983" s="81" t="s">
        <v>71</v>
      </c>
      <c r="C2983" s="20" t="s">
        <v>118</v>
      </c>
      <c r="D2983" s="20" t="s">
        <v>8547</v>
      </c>
      <c r="E2983" s="20" t="s">
        <v>9448</v>
      </c>
      <c r="F2983" s="76"/>
      <c r="G2983" s="75" t="s">
        <v>29</v>
      </c>
      <c r="H2983" s="76">
        <v>42588</v>
      </c>
      <c r="I2983" s="76">
        <v>5</v>
      </c>
      <c r="J2983" s="75">
        <v>44292</v>
      </c>
      <c r="K2983" s="76">
        <v>5</v>
      </c>
      <c r="L2983" s="76">
        <v>46063</v>
      </c>
      <c r="M2983" s="76">
        <v>5</v>
      </c>
      <c r="N2983" s="20"/>
      <c r="O2983" s="20"/>
      <c r="R2983" s="65">
        <f t="shared" si="69"/>
        <v>132943</v>
      </c>
      <c r="S2983" s="1">
        <v>20</v>
      </c>
      <c r="T2983" s="74" t="s">
        <v>9399</v>
      </c>
      <c r="U2983" s="20" t="s">
        <v>23</v>
      </c>
      <c r="V2983" s="20" t="s">
        <v>9449</v>
      </c>
    </row>
    <row r="2984" spans="1:22" s="22" customFormat="1" ht="15.75" customHeight="1" x14ac:dyDescent="0.25">
      <c r="A2984" s="1">
        <v>2977</v>
      </c>
      <c r="B2984" s="81" t="s">
        <v>86</v>
      </c>
      <c r="C2984" s="20" t="s">
        <v>87</v>
      </c>
      <c r="D2984" s="20" t="s">
        <v>88</v>
      </c>
      <c r="E2984" s="20" t="s">
        <v>163</v>
      </c>
      <c r="F2984" s="76"/>
      <c r="G2984" s="75" t="s">
        <v>9438</v>
      </c>
      <c r="H2984" s="76">
        <v>21805</v>
      </c>
      <c r="I2984" s="76">
        <v>30</v>
      </c>
      <c r="J2984" s="75">
        <v>22677</v>
      </c>
      <c r="K2984" s="76">
        <v>30</v>
      </c>
      <c r="L2984" s="76">
        <v>23584</v>
      </c>
      <c r="M2984" s="76">
        <v>30</v>
      </c>
      <c r="N2984" s="20"/>
      <c r="O2984" s="20"/>
      <c r="R2984" s="65">
        <f t="shared" si="69"/>
        <v>68066</v>
      </c>
      <c r="S2984" s="1">
        <v>120</v>
      </c>
      <c r="T2984" s="74" t="s">
        <v>9399</v>
      </c>
      <c r="U2984" s="20" t="s">
        <v>23</v>
      </c>
      <c r="V2984" s="20" t="s">
        <v>185</v>
      </c>
    </row>
    <row r="2985" spans="1:22" s="22" customFormat="1" ht="15.75" customHeight="1" x14ac:dyDescent="0.25">
      <c r="A2985" s="1">
        <v>2978</v>
      </c>
      <c r="B2985" s="81" t="s">
        <v>86</v>
      </c>
      <c r="C2985" s="20" t="s">
        <v>87</v>
      </c>
      <c r="D2985" s="20" t="s">
        <v>88</v>
      </c>
      <c r="E2985" s="20" t="s">
        <v>9450</v>
      </c>
      <c r="F2985" s="76"/>
      <c r="G2985" s="75" t="s">
        <v>9438</v>
      </c>
      <c r="H2985" s="76">
        <v>6976</v>
      </c>
      <c r="I2985" s="76">
        <v>15</v>
      </c>
      <c r="J2985" s="75">
        <v>7255</v>
      </c>
      <c r="K2985" s="76">
        <v>15</v>
      </c>
      <c r="L2985" s="76">
        <v>7546</v>
      </c>
      <c r="M2985" s="76">
        <v>15</v>
      </c>
      <c r="N2985" s="20"/>
      <c r="O2985" s="20"/>
      <c r="R2985" s="65">
        <f t="shared" si="69"/>
        <v>21777</v>
      </c>
      <c r="S2985" s="1">
        <v>60</v>
      </c>
      <c r="T2985" s="74" t="s">
        <v>9399</v>
      </c>
      <c r="U2985" s="20" t="s">
        <v>23</v>
      </c>
      <c r="V2985" s="20" t="s">
        <v>185</v>
      </c>
    </row>
    <row r="2986" spans="1:22" s="22" customFormat="1" ht="31.5" customHeight="1" x14ac:dyDescent="0.25">
      <c r="A2986" s="1">
        <v>2979</v>
      </c>
      <c r="B2986" s="81" t="s">
        <v>9451</v>
      </c>
      <c r="C2986" s="20" t="s">
        <v>55</v>
      </c>
      <c r="D2986" s="20" t="s">
        <v>56</v>
      </c>
      <c r="E2986" s="20" t="s">
        <v>56</v>
      </c>
      <c r="F2986" s="77" t="s">
        <v>9452</v>
      </c>
      <c r="G2986" s="75" t="s">
        <v>9438</v>
      </c>
      <c r="H2986" s="76">
        <v>8637912</v>
      </c>
      <c r="I2986" s="76">
        <v>9</v>
      </c>
      <c r="J2986" s="75">
        <v>8637912</v>
      </c>
      <c r="K2986" s="76">
        <v>9</v>
      </c>
      <c r="L2986" s="76">
        <v>8637912</v>
      </c>
      <c r="M2986" s="76">
        <v>9</v>
      </c>
      <c r="N2986" s="20"/>
      <c r="O2986" s="20"/>
      <c r="R2986" s="65">
        <f t="shared" si="69"/>
        <v>25913736</v>
      </c>
      <c r="S2986" s="1">
        <v>36</v>
      </c>
      <c r="T2986" s="74" t="s">
        <v>9399</v>
      </c>
      <c r="U2986" s="20" t="s">
        <v>24</v>
      </c>
      <c r="V2986" s="20" t="s">
        <v>5558</v>
      </c>
    </row>
    <row r="2987" spans="1:22" s="22" customFormat="1" ht="31.5" customHeight="1" x14ac:dyDescent="0.25">
      <c r="A2987" s="1">
        <v>2980</v>
      </c>
      <c r="B2987" s="81" t="s">
        <v>48</v>
      </c>
      <c r="C2987" s="20" t="s">
        <v>49</v>
      </c>
      <c r="D2987" s="20" t="s">
        <v>9453</v>
      </c>
      <c r="E2987" s="20" t="s">
        <v>16</v>
      </c>
      <c r="F2987" s="75" t="s">
        <v>9454</v>
      </c>
      <c r="G2987" s="75" t="s">
        <v>9455</v>
      </c>
      <c r="H2987" s="76">
        <v>2343790</v>
      </c>
      <c r="I2987" s="76">
        <v>30</v>
      </c>
      <c r="J2987" s="75">
        <v>2343790</v>
      </c>
      <c r="K2987" s="76">
        <v>30</v>
      </c>
      <c r="L2987" s="76">
        <v>2343790</v>
      </c>
      <c r="M2987" s="76">
        <v>30</v>
      </c>
      <c r="N2987" s="20"/>
      <c r="O2987" s="20"/>
      <c r="R2987" s="65">
        <f t="shared" si="69"/>
        <v>7031370</v>
      </c>
      <c r="S2987" s="1">
        <v>120</v>
      </c>
      <c r="T2987" s="74" t="s">
        <v>9399</v>
      </c>
      <c r="U2987" s="20" t="s">
        <v>23</v>
      </c>
      <c r="V2987" s="20" t="s">
        <v>32</v>
      </c>
    </row>
    <row r="2988" spans="1:22" s="22" customFormat="1" ht="78.75" customHeight="1" x14ac:dyDescent="0.25">
      <c r="A2988" s="1">
        <v>2981</v>
      </c>
      <c r="B2988" s="81" t="s">
        <v>48</v>
      </c>
      <c r="C2988" s="20" t="s">
        <v>49</v>
      </c>
      <c r="D2988" s="20" t="s">
        <v>53</v>
      </c>
      <c r="E2988" s="20" t="s">
        <v>16</v>
      </c>
      <c r="F2988" s="77" t="s">
        <v>9456</v>
      </c>
      <c r="G2988" s="75" t="s">
        <v>9438</v>
      </c>
      <c r="H2988" s="76">
        <v>2781251.91</v>
      </c>
      <c r="I2988" s="76">
        <v>30</v>
      </c>
      <c r="J2988" s="75">
        <v>2781251.91</v>
      </c>
      <c r="K2988" s="76">
        <v>30</v>
      </c>
      <c r="L2988" s="76">
        <v>2781251.91</v>
      </c>
      <c r="M2988" s="76">
        <v>30</v>
      </c>
      <c r="N2988" s="20"/>
      <c r="O2988" s="20"/>
      <c r="R2988" s="65">
        <f t="shared" si="69"/>
        <v>8343755.7300000004</v>
      </c>
      <c r="S2988" s="1">
        <v>120</v>
      </c>
      <c r="T2988" s="74" t="s">
        <v>9399</v>
      </c>
      <c r="U2988" s="20" t="s">
        <v>23</v>
      </c>
      <c r="V2988" s="20" t="s">
        <v>32</v>
      </c>
    </row>
    <row r="2989" spans="1:22" s="22" customFormat="1" ht="31.5" customHeight="1" x14ac:dyDescent="0.25">
      <c r="A2989" s="1">
        <v>2982</v>
      </c>
      <c r="B2989" s="81" t="s">
        <v>9457</v>
      </c>
      <c r="C2989" s="20" t="s">
        <v>3548</v>
      </c>
      <c r="D2989" s="20" t="s">
        <v>3549</v>
      </c>
      <c r="E2989" s="20" t="s">
        <v>3519</v>
      </c>
      <c r="F2989" s="77" t="s">
        <v>9458</v>
      </c>
      <c r="G2989" s="75" t="s">
        <v>9438</v>
      </c>
      <c r="H2989" s="76">
        <v>19931.5</v>
      </c>
      <c r="I2989" s="76">
        <v>40</v>
      </c>
      <c r="J2989" s="75">
        <v>19931.5</v>
      </c>
      <c r="K2989" s="76">
        <v>40</v>
      </c>
      <c r="L2989" s="76">
        <v>19931.5</v>
      </c>
      <c r="M2989" s="76">
        <v>40</v>
      </c>
      <c r="N2989" s="20"/>
      <c r="O2989" s="20"/>
      <c r="R2989" s="65">
        <f t="shared" si="69"/>
        <v>59794.5</v>
      </c>
      <c r="S2989" s="1">
        <v>160</v>
      </c>
      <c r="T2989" s="74" t="s">
        <v>9399</v>
      </c>
      <c r="U2989" s="20" t="s">
        <v>23</v>
      </c>
      <c r="V2989" s="20" t="s">
        <v>9400</v>
      </c>
    </row>
    <row r="2990" spans="1:22" s="22" customFormat="1" ht="31.5" customHeight="1" x14ac:dyDescent="0.25">
      <c r="A2990" s="1">
        <v>2983</v>
      </c>
      <c r="B2990" s="81" t="s">
        <v>3551</v>
      </c>
      <c r="C2990" s="20" t="s">
        <v>100</v>
      </c>
      <c r="D2990" s="20" t="s">
        <v>3551</v>
      </c>
      <c r="E2990" s="20" t="s">
        <v>3519</v>
      </c>
      <c r="F2990" s="77" t="s">
        <v>9459</v>
      </c>
      <c r="G2990" s="75" t="s">
        <v>9438</v>
      </c>
      <c r="H2990" s="76">
        <v>58212</v>
      </c>
      <c r="I2990" s="76">
        <v>30</v>
      </c>
      <c r="J2990" s="75">
        <v>58212</v>
      </c>
      <c r="K2990" s="76">
        <v>30</v>
      </c>
      <c r="L2990" s="76">
        <v>58212</v>
      </c>
      <c r="M2990" s="76">
        <v>30</v>
      </c>
      <c r="N2990" s="20"/>
      <c r="O2990" s="20"/>
      <c r="R2990" s="65">
        <f t="shared" si="69"/>
        <v>174636</v>
      </c>
      <c r="S2990" s="1">
        <v>120</v>
      </c>
      <c r="T2990" s="74" t="s">
        <v>9399</v>
      </c>
      <c r="U2990" s="20" t="s">
        <v>23</v>
      </c>
      <c r="V2990" s="20" t="s">
        <v>9400</v>
      </c>
    </row>
    <row r="2991" spans="1:22" s="22" customFormat="1" ht="31.5" customHeight="1" x14ac:dyDescent="0.25">
      <c r="A2991" s="1">
        <v>2984</v>
      </c>
      <c r="B2991" s="81" t="s">
        <v>9460</v>
      </c>
      <c r="C2991" s="20" t="s">
        <v>101</v>
      </c>
      <c r="D2991" s="20" t="s">
        <v>9461</v>
      </c>
      <c r="E2991" s="20" t="s">
        <v>3519</v>
      </c>
      <c r="F2991" s="77" t="s">
        <v>9462</v>
      </c>
      <c r="G2991" s="75" t="s">
        <v>9438</v>
      </c>
      <c r="H2991" s="76">
        <v>58152.6</v>
      </c>
      <c r="I2991" s="76">
        <v>30</v>
      </c>
      <c r="J2991" s="75">
        <v>58152.6</v>
      </c>
      <c r="K2991" s="76">
        <v>30</v>
      </c>
      <c r="L2991" s="76">
        <v>58152.6</v>
      </c>
      <c r="M2991" s="76">
        <v>30</v>
      </c>
      <c r="N2991" s="20"/>
      <c r="O2991" s="20"/>
      <c r="R2991" s="65">
        <f t="shared" si="69"/>
        <v>174457.8</v>
      </c>
      <c r="S2991" s="1">
        <v>120</v>
      </c>
      <c r="T2991" s="74" t="s">
        <v>9399</v>
      </c>
      <c r="U2991" s="20" t="s">
        <v>23</v>
      </c>
      <c r="V2991" s="20" t="s">
        <v>9400</v>
      </c>
    </row>
    <row r="2992" spans="1:22" s="22" customFormat="1" ht="47.25" customHeight="1" x14ac:dyDescent="0.25">
      <c r="A2992" s="1">
        <v>2985</v>
      </c>
      <c r="B2992" s="81" t="s">
        <v>82</v>
      </c>
      <c r="C2992" s="20" t="s">
        <v>83</v>
      </c>
      <c r="D2992" s="20" t="s">
        <v>84</v>
      </c>
      <c r="E2992" s="20" t="s">
        <v>158</v>
      </c>
      <c r="F2992" s="77" t="s">
        <v>9463</v>
      </c>
      <c r="G2992" s="75" t="s">
        <v>9438</v>
      </c>
      <c r="H2992" s="76">
        <v>473754</v>
      </c>
      <c r="I2992" s="76">
        <v>10</v>
      </c>
      <c r="J2992" s="75">
        <v>101383.522</v>
      </c>
      <c r="K2992" s="76">
        <v>20</v>
      </c>
      <c r="L2992" s="76"/>
      <c r="M2992" s="76"/>
      <c r="N2992" s="20"/>
      <c r="O2992" s="20"/>
      <c r="R2992" s="65">
        <f t="shared" si="69"/>
        <v>575137.522</v>
      </c>
      <c r="S2992" s="1">
        <v>40</v>
      </c>
      <c r="T2992" s="74" t="s">
        <v>9399</v>
      </c>
      <c r="U2992" s="20" t="s">
        <v>23</v>
      </c>
      <c r="V2992" s="20" t="s">
        <v>9400</v>
      </c>
    </row>
    <row r="2993" spans="1:22" s="22" customFormat="1" ht="47.25" customHeight="1" x14ac:dyDescent="0.25">
      <c r="A2993" s="1">
        <v>2986</v>
      </c>
      <c r="B2993" s="81" t="s">
        <v>9464</v>
      </c>
      <c r="C2993" s="20" t="s">
        <v>9378</v>
      </c>
      <c r="D2993" s="20" t="s">
        <v>9465</v>
      </c>
      <c r="E2993" s="20" t="s">
        <v>9466</v>
      </c>
      <c r="F2993" s="76"/>
      <c r="G2993" s="20" t="s">
        <v>27</v>
      </c>
      <c r="H2993" s="78">
        <v>112350</v>
      </c>
      <c r="I2993" s="79">
        <v>2000</v>
      </c>
      <c r="J2993" s="80">
        <v>112350</v>
      </c>
      <c r="K2993" s="79">
        <v>2000</v>
      </c>
      <c r="L2993" s="78">
        <v>112350</v>
      </c>
      <c r="M2993" s="76">
        <v>2000</v>
      </c>
      <c r="N2993" s="20"/>
      <c r="O2993" s="20"/>
      <c r="R2993" s="65">
        <f t="shared" si="69"/>
        <v>337050</v>
      </c>
      <c r="S2993" s="1">
        <v>8000</v>
      </c>
      <c r="T2993" s="74" t="s">
        <v>9399</v>
      </c>
      <c r="U2993" s="20" t="s">
        <v>4260</v>
      </c>
      <c r="V2993" s="20" t="s">
        <v>9467</v>
      </c>
    </row>
    <row r="2994" spans="1:22" s="22" customFormat="1" ht="63" customHeight="1" x14ac:dyDescent="0.25">
      <c r="A2994" s="1">
        <v>2987</v>
      </c>
      <c r="B2994" s="81" t="s">
        <v>97</v>
      </c>
      <c r="C2994" s="20" t="s">
        <v>9380</v>
      </c>
      <c r="D2994" s="20" t="s">
        <v>9469</v>
      </c>
      <c r="E2994" s="1" t="s">
        <v>9469</v>
      </c>
      <c r="G2994" s="1" t="s">
        <v>27</v>
      </c>
      <c r="H2994" s="20">
        <v>421000</v>
      </c>
      <c r="I2994" s="20">
        <v>1</v>
      </c>
      <c r="J2994" s="20">
        <v>421000</v>
      </c>
      <c r="K2994" s="20">
        <v>1</v>
      </c>
      <c r="L2994" s="20">
        <v>421000</v>
      </c>
      <c r="M2994" s="20">
        <v>1</v>
      </c>
      <c r="N2994" s="20">
        <v>421000</v>
      </c>
      <c r="O2994" s="20">
        <v>1</v>
      </c>
      <c r="R2994" s="65">
        <f t="shared" si="69"/>
        <v>1684000</v>
      </c>
      <c r="S2994" s="1">
        <v>5</v>
      </c>
      <c r="T2994" s="74" t="s">
        <v>9468</v>
      </c>
      <c r="U2994" s="20" t="s">
        <v>25</v>
      </c>
      <c r="V2994" s="20" t="s">
        <v>25</v>
      </c>
    </row>
    <row r="2995" spans="1:22" s="22" customFormat="1" x14ac:dyDescent="0.25">
      <c r="A2995" s="1">
        <v>2988</v>
      </c>
      <c r="B2995" s="152" t="s">
        <v>2970</v>
      </c>
      <c r="C2995" s="153" t="s">
        <v>2971</v>
      </c>
      <c r="D2995" s="153" t="s">
        <v>2972</v>
      </c>
      <c r="E2995" s="154" t="s">
        <v>9470</v>
      </c>
      <c r="F2995" s="155"/>
      <c r="G2995" s="156" t="s">
        <v>169</v>
      </c>
      <c r="H2995" s="143">
        <v>140572696.31999999</v>
      </c>
      <c r="I2995" s="25"/>
      <c r="J2995" s="25"/>
      <c r="K2995" s="25"/>
      <c r="L2995" s="25"/>
      <c r="M2995" s="25"/>
      <c r="N2995" s="25"/>
      <c r="O2995" s="25"/>
      <c r="P2995" s="25"/>
      <c r="Q2995" s="25"/>
      <c r="R2995" s="65">
        <f t="shared" ref="R2995:R2996" si="70">H2995+J2995+L2995+N2995+P2995</f>
        <v>140572696.31999999</v>
      </c>
      <c r="S2995" s="25"/>
      <c r="T2995" s="155" t="s">
        <v>9371</v>
      </c>
      <c r="U2995" s="24"/>
    </row>
    <row r="2996" spans="1:22" s="22" customFormat="1" x14ac:dyDescent="0.25">
      <c r="A2996" s="1">
        <v>2989</v>
      </c>
      <c r="B2996" s="152" t="s">
        <v>201</v>
      </c>
      <c r="C2996" s="153" t="s">
        <v>2996</v>
      </c>
      <c r="D2996" s="153" t="s">
        <v>2997</v>
      </c>
      <c r="E2996" s="154" t="s">
        <v>3249</v>
      </c>
      <c r="F2996" s="155"/>
      <c r="G2996" s="156" t="s">
        <v>29</v>
      </c>
      <c r="H2996" s="143">
        <v>89600000</v>
      </c>
      <c r="I2996" s="25"/>
      <c r="J2996" s="25"/>
      <c r="K2996" s="25"/>
      <c r="L2996" s="25"/>
      <c r="M2996" s="25"/>
      <c r="N2996" s="25"/>
      <c r="O2996" s="25"/>
      <c r="P2996" s="25"/>
      <c r="Q2996" s="25"/>
      <c r="R2996" s="65">
        <f t="shared" si="70"/>
        <v>89600000</v>
      </c>
      <c r="S2996" s="25"/>
      <c r="T2996" s="155" t="s">
        <v>340</v>
      </c>
      <c r="U2996" s="24"/>
    </row>
    <row r="2997" spans="1:22" s="22" customFormat="1" x14ac:dyDescent="0.25">
      <c r="A2997" s="1">
        <v>2990</v>
      </c>
      <c r="B2997" s="152" t="s">
        <v>201</v>
      </c>
      <c r="C2997" s="153" t="s">
        <v>2996</v>
      </c>
      <c r="D2997" s="153" t="s">
        <v>2997</v>
      </c>
      <c r="E2997" s="154" t="s">
        <v>3252</v>
      </c>
      <c r="F2997" s="155"/>
      <c r="G2997" s="156" t="s">
        <v>29</v>
      </c>
      <c r="H2997" s="143">
        <v>89476924.319999993</v>
      </c>
      <c r="I2997" s="25"/>
      <c r="J2997" s="25"/>
      <c r="K2997" s="25"/>
      <c r="L2997" s="25"/>
      <c r="M2997" s="25"/>
      <c r="N2997" s="25"/>
      <c r="O2997" s="25"/>
      <c r="P2997" s="25"/>
      <c r="Q2997" s="25"/>
      <c r="R2997" s="65">
        <f>H2997+J2997+L2997+N2997+P2997</f>
        <v>89476924.319999993</v>
      </c>
      <c r="S2997" s="25"/>
      <c r="T2997" s="155" t="s">
        <v>340</v>
      </c>
      <c r="U2997" s="24"/>
    </row>
    <row r="2998" spans="1:22" s="22" customFormat="1" x14ac:dyDescent="0.25">
      <c r="A2998" s="1">
        <v>2991</v>
      </c>
      <c r="B2998" s="152" t="s">
        <v>201</v>
      </c>
      <c r="C2998" s="153" t="s">
        <v>2996</v>
      </c>
      <c r="D2998" s="153" t="s">
        <v>2997</v>
      </c>
      <c r="E2998" s="154" t="s">
        <v>3257</v>
      </c>
      <c r="F2998" s="155"/>
      <c r="G2998" s="156" t="s">
        <v>29</v>
      </c>
      <c r="H2998" s="143">
        <v>89476924.319999993</v>
      </c>
      <c r="I2998" s="25"/>
      <c r="J2998" s="25"/>
      <c r="K2998" s="25"/>
      <c r="L2998" s="25"/>
      <c r="M2998" s="25"/>
      <c r="N2998" s="25"/>
      <c r="O2998" s="25"/>
      <c r="P2998" s="25"/>
      <c r="Q2998" s="25"/>
      <c r="R2998" s="65">
        <f t="shared" ref="R2998:R3050" si="71">H2998+J2998+L2998+N2998+P2998</f>
        <v>89476924.319999993</v>
      </c>
      <c r="S2998" s="25"/>
      <c r="T2998" s="155" t="s">
        <v>340</v>
      </c>
      <c r="U2998" s="24"/>
    </row>
    <row r="2999" spans="1:22" s="22" customFormat="1" x14ac:dyDescent="0.25">
      <c r="A2999" s="1">
        <v>2992</v>
      </c>
      <c r="B2999" s="152" t="s">
        <v>201</v>
      </c>
      <c r="C2999" s="153" t="s">
        <v>2996</v>
      </c>
      <c r="D2999" s="153" t="s">
        <v>2997</v>
      </c>
      <c r="E2999" s="154" t="s">
        <v>3310</v>
      </c>
      <c r="F2999" s="155"/>
      <c r="G2999" s="156" t="s">
        <v>29</v>
      </c>
      <c r="H2999" s="143">
        <v>89476924.319999993</v>
      </c>
      <c r="I2999" s="25"/>
      <c r="J2999" s="25"/>
      <c r="K2999" s="25"/>
      <c r="L2999" s="25"/>
      <c r="M2999" s="25"/>
      <c r="N2999" s="25"/>
      <c r="O2999" s="25"/>
      <c r="P2999" s="25"/>
      <c r="Q2999" s="25"/>
      <c r="R2999" s="65">
        <f t="shared" si="71"/>
        <v>89476924.319999993</v>
      </c>
      <c r="S2999" s="25"/>
      <c r="T2999" s="155" t="s">
        <v>340</v>
      </c>
      <c r="U2999" s="24"/>
    </row>
    <row r="3000" spans="1:22" s="22" customFormat="1" x14ac:dyDescent="0.25">
      <c r="A3000" s="1">
        <v>2993</v>
      </c>
      <c r="B3000" s="195" t="s">
        <v>3209</v>
      </c>
      <c r="C3000" s="155" t="s">
        <v>3210</v>
      </c>
      <c r="D3000" s="155" t="s">
        <v>379</v>
      </c>
      <c r="E3000" s="155" t="s">
        <v>3332</v>
      </c>
      <c r="F3000" s="155"/>
      <c r="G3000" s="155" t="s">
        <v>117</v>
      </c>
      <c r="H3000" s="143">
        <v>66883790.399999999</v>
      </c>
      <c r="I3000" s="25"/>
      <c r="J3000" s="25"/>
      <c r="K3000" s="25"/>
      <c r="L3000" s="25"/>
      <c r="M3000" s="25"/>
      <c r="N3000" s="25"/>
      <c r="O3000" s="25"/>
      <c r="P3000" s="25"/>
      <c r="Q3000" s="25"/>
      <c r="R3000" s="65">
        <f t="shared" si="71"/>
        <v>66883790.399999999</v>
      </c>
      <c r="S3000" s="25"/>
      <c r="T3000" s="155" t="s">
        <v>340</v>
      </c>
      <c r="U3000" s="24"/>
    </row>
    <row r="3001" spans="1:22" s="22" customFormat="1" x14ac:dyDescent="0.25">
      <c r="A3001" s="1">
        <v>2994</v>
      </c>
      <c r="B3001" s="152" t="s">
        <v>308</v>
      </c>
      <c r="C3001" s="153" t="s">
        <v>3000</v>
      </c>
      <c r="D3001" s="153" t="s">
        <v>3001</v>
      </c>
      <c r="E3001" s="154" t="s">
        <v>9471</v>
      </c>
      <c r="F3001" s="155"/>
      <c r="G3001" s="156" t="s">
        <v>169</v>
      </c>
      <c r="H3001" s="143">
        <v>47040280</v>
      </c>
      <c r="I3001" s="25"/>
      <c r="J3001" s="25"/>
      <c r="K3001" s="25"/>
      <c r="L3001" s="25"/>
      <c r="M3001" s="25"/>
      <c r="N3001" s="25"/>
      <c r="O3001" s="25"/>
      <c r="P3001" s="25"/>
      <c r="Q3001" s="25"/>
      <c r="R3001" s="65">
        <f t="shared" si="71"/>
        <v>47040280</v>
      </c>
      <c r="S3001" s="25"/>
      <c r="T3001" s="155" t="s">
        <v>340</v>
      </c>
      <c r="U3001" s="24"/>
    </row>
    <row r="3002" spans="1:22" s="22" customFormat="1" x14ac:dyDescent="0.25">
      <c r="A3002" s="1">
        <v>2995</v>
      </c>
      <c r="B3002" s="152" t="s">
        <v>308</v>
      </c>
      <c r="C3002" s="153" t="s">
        <v>3000</v>
      </c>
      <c r="D3002" s="153" t="s">
        <v>3001</v>
      </c>
      <c r="E3002" s="154" t="s">
        <v>9472</v>
      </c>
      <c r="F3002" s="155"/>
      <c r="G3002" s="156" t="s">
        <v>169</v>
      </c>
      <c r="H3002" s="143">
        <v>47040280</v>
      </c>
      <c r="I3002" s="25"/>
      <c r="J3002" s="25"/>
      <c r="K3002" s="25"/>
      <c r="L3002" s="25"/>
      <c r="M3002" s="25"/>
      <c r="N3002" s="25"/>
      <c r="O3002" s="25"/>
      <c r="P3002" s="25"/>
      <c r="Q3002" s="25"/>
      <c r="R3002" s="65">
        <f t="shared" si="71"/>
        <v>47040280</v>
      </c>
      <c r="S3002" s="25"/>
      <c r="T3002" s="155" t="s">
        <v>340</v>
      </c>
      <c r="U3002" s="24"/>
    </row>
    <row r="3003" spans="1:22" s="22" customFormat="1" x14ac:dyDescent="0.25">
      <c r="A3003" s="1">
        <v>2996</v>
      </c>
      <c r="B3003" s="152" t="s">
        <v>2928</v>
      </c>
      <c r="C3003" s="153" t="s">
        <v>2992</v>
      </c>
      <c r="D3003" s="153" t="s">
        <v>2993</v>
      </c>
      <c r="E3003" s="154" t="s">
        <v>9473</v>
      </c>
      <c r="F3003" s="155"/>
      <c r="G3003" s="156" t="s">
        <v>17</v>
      </c>
      <c r="H3003" s="143">
        <v>41826556.799999997</v>
      </c>
      <c r="I3003" s="25"/>
      <c r="J3003" s="25"/>
      <c r="K3003" s="25"/>
      <c r="L3003" s="25"/>
      <c r="M3003" s="25"/>
      <c r="N3003" s="25"/>
      <c r="O3003" s="25"/>
      <c r="P3003" s="25"/>
      <c r="Q3003" s="25"/>
      <c r="R3003" s="65">
        <f t="shared" si="71"/>
        <v>41826556.799999997</v>
      </c>
      <c r="S3003" s="25"/>
      <c r="T3003" s="155" t="s">
        <v>9371</v>
      </c>
      <c r="U3003" s="24"/>
    </row>
    <row r="3004" spans="1:22" s="22" customFormat="1" x14ac:dyDescent="0.25">
      <c r="A3004" s="1">
        <v>2997</v>
      </c>
      <c r="B3004" s="152" t="s">
        <v>2928</v>
      </c>
      <c r="C3004" s="153" t="s">
        <v>2992</v>
      </c>
      <c r="D3004" s="153" t="s">
        <v>2993</v>
      </c>
      <c r="E3004" s="154" t="s">
        <v>9474</v>
      </c>
      <c r="F3004" s="155"/>
      <c r="G3004" s="156" t="s">
        <v>17</v>
      </c>
      <c r="H3004" s="143">
        <v>41826556.799999997</v>
      </c>
      <c r="I3004" s="25"/>
      <c r="J3004" s="25"/>
      <c r="K3004" s="25"/>
      <c r="L3004" s="25"/>
      <c r="M3004" s="25"/>
      <c r="N3004" s="25"/>
      <c r="O3004" s="25"/>
      <c r="P3004" s="25"/>
      <c r="Q3004" s="25"/>
      <c r="R3004" s="65">
        <f t="shared" si="71"/>
        <v>41826556.799999997</v>
      </c>
      <c r="S3004" s="25"/>
      <c r="T3004" s="155" t="s">
        <v>9371</v>
      </c>
      <c r="U3004" s="24"/>
    </row>
    <row r="3005" spans="1:22" s="22" customFormat="1" x14ac:dyDescent="0.25">
      <c r="A3005" s="1">
        <v>2998</v>
      </c>
      <c r="B3005" s="152" t="s">
        <v>2928</v>
      </c>
      <c r="C3005" s="153" t="s">
        <v>2992</v>
      </c>
      <c r="D3005" s="153" t="s">
        <v>2993</v>
      </c>
      <c r="E3005" s="154" t="s">
        <v>9475</v>
      </c>
      <c r="F3005" s="155"/>
      <c r="G3005" s="156" t="s">
        <v>17</v>
      </c>
      <c r="H3005" s="143">
        <v>41826556.799999997</v>
      </c>
      <c r="I3005" s="25"/>
      <c r="J3005" s="25"/>
      <c r="K3005" s="25"/>
      <c r="L3005" s="25"/>
      <c r="M3005" s="25"/>
      <c r="N3005" s="25"/>
      <c r="O3005" s="25"/>
      <c r="P3005" s="25"/>
      <c r="Q3005" s="25"/>
      <c r="R3005" s="65">
        <f t="shared" si="71"/>
        <v>41826556.799999997</v>
      </c>
      <c r="S3005" s="25"/>
      <c r="T3005" s="155" t="s">
        <v>9371</v>
      </c>
      <c r="U3005" s="24"/>
    </row>
    <row r="3006" spans="1:22" s="22" customFormat="1" x14ac:dyDescent="0.25">
      <c r="A3006" s="1">
        <v>2999</v>
      </c>
      <c r="B3006" s="152" t="s">
        <v>2928</v>
      </c>
      <c r="C3006" s="153" t="s">
        <v>2992</v>
      </c>
      <c r="D3006" s="153" t="s">
        <v>2993</v>
      </c>
      <c r="E3006" s="154" t="s">
        <v>9476</v>
      </c>
      <c r="F3006" s="155"/>
      <c r="G3006" s="156" t="s">
        <v>17</v>
      </c>
      <c r="H3006" s="143">
        <v>41826556.799999997</v>
      </c>
      <c r="I3006" s="25"/>
      <c r="J3006" s="25"/>
      <c r="K3006" s="25"/>
      <c r="L3006" s="25"/>
      <c r="M3006" s="25"/>
      <c r="N3006" s="25"/>
      <c r="O3006" s="25"/>
      <c r="P3006" s="25"/>
      <c r="Q3006" s="25"/>
      <c r="R3006" s="65">
        <f t="shared" si="71"/>
        <v>41826556.799999997</v>
      </c>
      <c r="S3006" s="25"/>
      <c r="T3006" s="155" t="s">
        <v>9371</v>
      </c>
      <c r="U3006" s="24"/>
    </row>
    <row r="3007" spans="1:22" s="22" customFormat="1" x14ac:dyDescent="0.25">
      <c r="A3007" s="1">
        <v>3000</v>
      </c>
      <c r="B3007" s="152" t="s">
        <v>2928</v>
      </c>
      <c r="C3007" s="153" t="s">
        <v>2992</v>
      </c>
      <c r="D3007" s="153" t="s">
        <v>2993</v>
      </c>
      <c r="E3007" s="154" t="s">
        <v>9477</v>
      </c>
      <c r="F3007" s="155"/>
      <c r="G3007" s="156" t="s">
        <v>17</v>
      </c>
      <c r="H3007" s="143">
        <v>41826556.799999997</v>
      </c>
      <c r="I3007" s="25"/>
      <c r="J3007" s="25"/>
      <c r="K3007" s="25"/>
      <c r="L3007" s="25"/>
      <c r="M3007" s="25"/>
      <c r="N3007" s="25"/>
      <c r="O3007" s="25"/>
      <c r="P3007" s="25"/>
      <c r="Q3007" s="25"/>
      <c r="R3007" s="65">
        <f t="shared" si="71"/>
        <v>41826556.799999997</v>
      </c>
      <c r="S3007" s="25"/>
      <c r="T3007" s="155" t="s">
        <v>9371</v>
      </c>
      <c r="U3007" s="24"/>
    </row>
    <row r="3008" spans="1:22" s="22" customFormat="1" x14ac:dyDescent="0.25">
      <c r="A3008" s="1">
        <v>3001</v>
      </c>
      <c r="B3008" s="152" t="s">
        <v>2928</v>
      </c>
      <c r="C3008" s="153" t="s">
        <v>2992</v>
      </c>
      <c r="D3008" s="153" t="s">
        <v>2993</v>
      </c>
      <c r="E3008" s="154" t="s">
        <v>9478</v>
      </c>
      <c r="F3008" s="155"/>
      <c r="G3008" s="156" t="s">
        <v>17</v>
      </c>
      <c r="H3008" s="143">
        <v>41826556.799999997</v>
      </c>
      <c r="I3008" s="25"/>
      <c r="J3008" s="25"/>
      <c r="K3008" s="25"/>
      <c r="L3008" s="25"/>
      <c r="M3008" s="25"/>
      <c r="N3008" s="25"/>
      <c r="O3008" s="25"/>
      <c r="P3008" s="25"/>
      <c r="Q3008" s="25"/>
      <c r="R3008" s="65">
        <f t="shared" si="71"/>
        <v>41826556.799999997</v>
      </c>
      <c r="S3008" s="25"/>
      <c r="T3008" s="155" t="s">
        <v>9371</v>
      </c>
      <c r="U3008" s="24"/>
    </row>
    <row r="3009" spans="1:21" s="22" customFormat="1" x14ac:dyDescent="0.25">
      <c r="A3009" s="1">
        <v>3002</v>
      </c>
      <c r="B3009" s="152" t="s">
        <v>2928</v>
      </c>
      <c r="C3009" s="153" t="s">
        <v>2992</v>
      </c>
      <c r="D3009" s="153" t="s">
        <v>2993</v>
      </c>
      <c r="E3009" s="154" t="s">
        <v>9479</v>
      </c>
      <c r="F3009" s="155"/>
      <c r="G3009" s="156" t="s">
        <v>17</v>
      </c>
      <c r="H3009" s="143">
        <v>41826556.799999997</v>
      </c>
      <c r="I3009" s="25"/>
      <c r="J3009" s="25"/>
      <c r="K3009" s="25"/>
      <c r="L3009" s="25"/>
      <c r="M3009" s="25"/>
      <c r="N3009" s="25"/>
      <c r="O3009" s="25"/>
      <c r="P3009" s="25"/>
      <c r="Q3009" s="25"/>
      <c r="R3009" s="65">
        <f t="shared" si="71"/>
        <v>41826556.799999997</v>
      </c>
      <c r="S3009" s="25"/>
      <c r="T3009" s="155" t="s">
        <v>340</v>
      </c>
      <c r="U3009" s="24"/>
    </row>
    <row r="3010" spans="1:21" s="22" customFormat="1" x14ac:dyDescent="0.25">
      <c r="A3010" s="1">
        <v>3003</v>
      </c>
      <c r="B3010" s="152" t="s">
        <v>2928</v>
      </c>
      <c r="C3010" s="153" t="s">
        <v>2992</v>
      </c>
      <c r="D3010" s="153" t="s">
        <v>2993</v>
      </c>
      <c r="E3010" s="154" t="s">
        <v>9480</v>
      </c>
      <c r="F3010" s="155"/>
      <c r="G3010" s="156" t="s">
        <v>17</v>
      </c>
      <c r="H3010" s="143">
        <v>41826556.799999997</v>
      </c>
      <c r="I3010" s="25"/>
      <c r="J3010" s="25"/>
      <c r="K3010" s="25"/>
      <c r="L3010" s="25"/>
      <c r="M3010" s="25"/>
      <c r="N3010" s="25"/>
      <c r="O3010" s="25"/>
      <c r="P3010" s="25"/>
      <c r="Q3010" s="25"/>
      <c r="R3010" s="65">
        <f t="shared" si="71"/>
        <v>41826556.799999997</v>
      </c>
      <c r="S3010" s="25"/>
      <c r="T3010" s="155" t="s">
        <v>9371</v>
      </c>
      <c r="U3010" s="24"/>
    </row>
    <row r="3011" spans="1:21" s="22" customFormat="1" x14ac:dyDescent="0.25">
      <c r="A3011" s="1">
        <v>3004</v>
      </c>
      <c r="B3011" s="152" t="s">
        <v>2928</v>
      </c>
      <c r="C3011" s="153" t="s">
        <v>2992</v>
      </c>
      <c r="D3011" s="153" t="s">
        <v>2993</v>
      </c>
      <c r="E3011" s="154" t="s">
        <v>9481</v>
      </c>
      <c r="F3011" s="155"/>
      <c r="G3011" s="156" t="s">
        <v>17</v>
      </c>
      <c r="H3011" s="143">
        <v>41826556.799999997</v>
      </c>
      <c r="I3011" s="25"/>
      <c r="J3011" s="25"/>
      <c r="K3011" s="25"/>
      <c r="L3011" s="25"/>
      <c r="M3011" s="25"/>
      <c r="N3011" s="25"/>
      <c r="O3011" s="25"/>
      <c r="P3011" s="25"/>
      <c r="Q3011" s="25"/>
      <c r="R3011" s="65">
        <f t="shared" si="71"/>
        <v>41826556.799999997</v>
      </c>
      <c r="S3011" s="25"/>
      <c r="T3011" s="155" t="s">
        <v>340</v>
      </c>
      <c r="U3011" s="24"/>
    </row>
    <row r="3012" spans="1:21" s="22" customFormat="1" x14ac:dyDescent="0.25">
      <c r="A3012" s="1">
        <v>3005</v>
      </c>
      <c r="B3012" s="152" t="s">
        <v>2928</v>
      </c>
      <c r="C3012" s="153" t="s">
        <v>2992</v>
      </c>
      <c r="D3012" s="153" t="s">
        <v>2993</v>
      </c>
      <c r="E3012" s="154" t="s">
        <v>9482</v>
      </c>
      <c r="F3012" s="155"/>
      <c r="G3012" s="156" t="s">
        <v>17</v>
      </c>
      <c r="H3012" s="143">
        <v>41826556.799999997</v>
      </c>
      <c r="I3012" s="25"/>
      <c r="J3012" s="25"/>
      <c r="K3012" s="25"/>
      <c r="L3012" s="25"/>
      <c r="M3012" s="25"/>
      <c r="N3012" s="25"/>
      <c r="O3012" s="25"/>
      <c r="P3012" s="25"/>
      <c r="Q3012" s="25"/>
      <c r="R3012" s="65">
        <f t="shared" si="71"/>
        <v>41826556.799999997</v>
      </c>
      <c r="S3012" s="25"/>
      <c r="T3012" s="155" t="s">
        <v>9371</v>
      </c>
      <c r="U3012" s="24"/>
    </row>
    <row r="3013" spans="1:21" s="22" customFormat="1" x14ac:dyDescent="0.25">
      <c r="A3013" s="1">
        <v>3006</v>
      </c>
      <c r="B3013" s="152" t="s">
        <v>2928</v>
      </c>
      <c r="C3013" s="153" t="s">
        <v>2992</v>
      </c>
      <c r="D3013" s="153" t="s">
        <v>2993</v>
      </c>
      <c r="E3013" s="154" t="s">
        <v>9482</v>
      </c>
      <c r="F3013" s="155"/>
      <c r="G3013" s="156" t="s">
        <v>17</v>
      </c>
      <c r="H3013" s="143">
        <v>41826556.799999997</v>
      </c>
      <c r="I3013" s="25"/>
      <c r="J3013" s="25"/>
      <c r="K3013" s="25"/>
      <c r="L3013" s="25"/>
      <c r="M3013" s="25"/>
      <c r="N3013" s="25"/>
      <c r="O3013" s="25"/>
      <c r="P3013" s="25"/>
      <c r="Q3013" s="25"/>
      <c r="R3013" s="65">
        <f t="shared" si="71"/>
        <v>41826556.799999997</v>
      </c>
      <c r="S3013" s="25"/>
      <c r="T3013" s="155" t="s">
        <v>9371</v>
      </c>
      <c r="U3013" s="24"/>
    </row>
    <row r="3014" spans="1:21" s="22" customFormat="1" x14ac:dyDescent="0.25">
      <c r="A3014" s="1">
        <v>3007</v>
      </c>
      <c r="B3014" s="152" t="s">
        <v>2928</v>
      </c>
      <c r="C3014" s="153" t="s">
        <v>2992</v>
      </c>
      <c r="D3014" s="153" t="s">
        <v>2993</v>
      </c>
      <c r="E3014" s="154" t="s">
        <v>9483</v>
      </c>
      <c r="F3014" s="155"/>
      <c r="G3014" s="156" t="s">
        <v>17</v>
      </c>
      <c r="H3014" s="143">
        <v>41826556.799999997</v>
      </c>
      <c r="I3014" s="25"/>
      <c r="J3014" s="25"/>
      <c r="K3014" s="25"/>
      <c r="L3014" s="25"/>
      <c r="M3014" s="25"/>
      <c r="N3014" s="25"/>
      <c r="O3014" s="25"/>
      <c r="P3014" s="25"/>
      <c r="Q3014" s="25"/>
      <c r="R3014" s="65">
        <f t="shared" si="71"/>
        <v>41826556.799999997</v>
      </c>
      <c r="S3014" s="25"/>
      <c r="T3014" s="155" t="s">
        <v>340</v>
      </c>
      <c r="U3014" s="24"/>
    </row>
    <row r="3015" spans="1:21" s="22" customFormat="1" x14ac:dyDescent="0.25">
      <c r="A3015" s="1">
        <v>3008</v>
      </c>
      <c r="B3015" s="152" t="s">
        <v>2928</v>
      </c>
      <c r="C3015" s="153" t="s">
        <v>2992</v>
      </c>
      <c r="D3015" s="153" t="s">
        <v>2993</v>
      </c>
      <c r="E3015" s="154" t="s">
        <v>9484</v>
      </c>
      <c r="F3015" s="155"/>
      <c r="G3015" s="156" t="s">
        <v>17</v>
      </c>
      <c r="H3015" s="143">
        <v>41826556.799999997</v>
      </c>
      <c r="I3015" s="25"/>
      <c r="J3015" s="25"/>
      <c r="K3015" s="25"/>
      <c r="L3015" s="25"/>
      <c r="M3015" s="25"/>
      <c r="N3015" s="25"/>
      <c r="O3015" s="25"/>
      <c r="P3015" s="25"/>
      <c r="Q3015" s="25"/>
      <c r="R3015" s="65">
        <f t="shared" si="71"/>
        <v>41826556.799999997</v>
      </c>
      <c r="S3015" s="25"/>
      <c r="T3015" s="155" t="s">
        <v>9371</v>
      </c>
      <c r="U3015" s="24"/>
    </row>
    <row r="3016" spans="1:21" s="22" customFormat="1" x14ac:dyDescent="0.25">
      <c r="A3016" s="1">
        <v>3009</v>
      </c>
      <c r="B3016" s="152" t="s">
        <v>64</v>
      </c>
      <c r="C3016" s="153" t="s">
        <v>7239</v>
      </c>
      <c r="D3016" s="153" t="s">
        <v>7240</v>
      </c>
      <c r="E3016" s="154" t="s">
        <v>9485</v>
      </c>
      <c r="F3016" s="155"/>
      <c r="G3016" s="156" t="s">
        <v>169</v>
      </c>
      <c r="H3016" s="143">
        <v>21510720</v>
      </c>
      <c r="I3016" s="25"/>
      <c r="J3016" s="25"/>
      <c r="K3016" s="25"/>
      <c r="L3016" s="25"/>
      <c r="M3016" s="25"/>
      <c r="N3016" s="25"/>
      <c r="O3016" s="25"/>
      <c r="P3016" s="25"/>
      <c r="Q3016" s="25"/>
      <c r="R3016" s="65">
        <f t="shared" si="71"/>
        <v>21510720</v>
      </c>
      <c r="S3016" s="25"/>
      <c r="T3016" s="155" t="s">
        <v>9371</v>
      </c>
      <c r="U3016" s="24"/>
    </row>
    <row r="3017" spans="1:21" s="22" customFormat="1" x14ac:dyDescent="0.25">
      <c r="A3017" s="1">
        <v>3010</v>
      </c>
      <c r="B3017" s="152" t="s">
        <v>7241</v>
      </c>
      <c r="C3017" s="153" t="s">
        <v>7242</v>
      </c>
      <c r="D3017" s="153" t="s">
        <v>7243</v>
      </c>
      <c r="E3017" s="154" t="s">
        <v>9486</v>
      </c>
      <c r="F3017" s="155"/>
      <c r="G3017" s="156" t="s">
        <v>29</v>
      </c>
      <c r="H3017" s="143">
        <v>21238338.239999998</v>
      </c>
      <c r="I3017" s="25"/>
      <c r="J3017" s="25"/>
      <c r="K3017" s="25"/>
      <c r="L3017" s="25"/>
      <c r="M3017" s="25"/>
      <c r="N3017" s="25"/>
      <c r="O3017" s="25"/>
      <c r="P3017" s="25"/>
      <c r="Q3017" s="25"/>
      <c r="R3017" s="65">
        <f t="shared" si="71"/>
        <v>21238338.239999998</v>
      </c>
      <c r="S3017" s="25"/>
      <c r="T3017" s="155" t="s">
        <v>340</v>
      </c>
      <c r="U3017" s="24"/>
    </row>
    <row r="3018" spans="1:21" s="22" customFormat="1" x14ac:dyDescent="0.25">
      <c r="A3018" s="1">
        <v>3011</v>
      </c>
      <c r="B3018" s="152" t="s">
        <v>2363</v>
      </c>
      <c r="C3018" s="153" t="s">
        <v>3013</v>
      </c>
      <c r="D3018" s="153" t="s">
        <v>3014</v>
      </c>
      <c r="E3018" s="154" t="s">
        <v>9487</v>
      </c>
      <c r="F3018" s="155"/>
      <c r="G3018" s="156" t="s">
        <v>1795</v>
      </c>
      <c r="H3018" s="143">
        <v>19172999.969999999</v>
      </c>
      <c r="I3018" s="25"/>
      <c r="J3018" s="25"/>
      <c r="K3018" s="25"/>
      <c r="L3018" s="25"/>
      <c r="M3018" s="25"/>
      <c r="N3018" s="25"/>
      <c r="O3018" s="25"/>
      <c r="P3018" s="25"/>
      <c r="Q3018" s="25"/>
      <c r="R3018" s="65">
        <f t="shared" si="71"/>
        <v>19172999.969999999</v>
      </c>
      <c r="S3018" s="25"/>
      <c r="T3018" s="155" t="s">
        <v>9371</v>
      </c>
      <c r="U3018" s="24"/>
    </row>
    <row r="3019" spans="1:21" s="22" customFormat="1" x14ac:dyDescent="0.25">
      <c r="A3019" s="1">
        <v>3012</v>
      </c>
      <c r="B3019" s="152" t="s">
        <v>3033</v>
      </c>
      <c r="C3019" s="153" t="s">
        <v>3034</v>
      </c>
      <c r="D3019" s="153" t="s">
        <v>3035</v>
      </c>
      <c r="E3019" s="154" t="s">
        <v>3259</v>
      </c>
      <c r="F3019" s="155"/>
      <c r="G3019" s="156" t="s">
        <v>117</v>
      </c>
      <c r="H3019" s="143">
        <v>18533289.600000001</v>
      </c>
      <c r="I3019" s="25"/>
      <c r="J3019" s="25"/>
      <c r="K3019" s="25"/>
      <c r="L3019" s="25"/>
      <c r="M3019" s="25"/>
      <c r="N3019" s="25"/>
      <c r="O3019" s="25"/>
      <c r="P3019" s="25"/>
      <c r="Q3019" s="25"/>
      <c r="R3019" s="65">
        <f t="shared" si="71"/>
        <v>18533289.600000001</v>
      </c>
      <c r="S3019" s="25"/>
      <c r="T3019" s="155" t="s">
        <v>340</v>
      </c>
      <c r="U3019" s="24"/>
    </row>
    <row r="3020" spans="1:21" s="22" customFormat="1" x14ac:dyDescent="0.25">
      <c r="A3020" s="1">
        <v>3013</v>
      </c>
      <c r="B3020" s="152" t="s">
        <v>3033</v>
      </c>
      <c r="C3020" s="153" t="s">
        <v>3034</v>
      </c>
      <c r="D3020" s="153" t="s">
        <v>3035</v>
      </c>
      <c r="E3020" s="154" t="s">
        <v>3291</v>
      </c>
      <c r="F3020" s="155"/>
      <c r="G3020" s="156" t="s">
        <v>117</v>
      </c>
      <c r="H3020" s="143">
        <v>18480000</v>
      </c>
      <c r="I3020" s="25"/>
      <c r="J3020" s="25"/>
      <c r="K3020" s="25"/>
      <c r="L3020" s="25"/>
      <c r="M3020" s="25"/>
      <c r="N3020" s="25"/>
      <c r="O3020" s="25"/>
      <c r="P3020" s="25"/>
      <c r="Q3020" s="25"/>
      <c r="R3020" s="65">
        <f t="shared" si="71"/>
        <v>18480000</v>
      </c>
      <c r="S3020" s="25"/>
      <c r="T3020" s="155" t="s">
        <v>340</v>
      </c>
      <c r="U3020" s="24"/>
    </row>
    <row r="3021" spans="1:21" s="22" customFormat="1" x14ac:dyDescent="0.25">
      <c r="A3021" s="1">
        <v>3014</v>
      </c>
      <c r="B3021" s="152" t="s">
        <v>2962</v>
      </c>
      <c r="C3021" s="153" t="s">
        <v>2963</v>
      </c>
      <c r="D3021" s="153" t="s">
        <v>2964</v>
      </c>
      <c r="E3021" s="154" t="s">
        <v>3273</v>
      </c>
      <c r="F3021" s="155"/>
      <c r="G3021" s="156" t="s">
        <v>29</v>
      </c>
      <c r="H3021" s="143">
        <v>18204542.719999999</v>
      </c>
      <c r="I3021" s="25"/>
      <c r="J3021" s="25"/>
      <c r="K3021" s="25"/>
      <c r="L3021" s="25"/>
      <c r="M3021" s="25"/>
      <c r="N3021" s="25"/>
      <c r="O3021" s="25"/>
      <c r="P3021" s="25"/>
      <c r="Q3021" s="25"/>
      <c r="R3021" s="65">
        <f t="shared" si="71"/>
        <v>18204542.719999999</v>
      </c>
      <c r="S3021" s="25"/>
      <c r="T3021" s="155" t="s">
        <v>340</v>
      </c>
      <c r="U3021" s="24"/>
    </row>
    <row r="3022" spans="1:21" s="22" customFormat="1" x14ac:dyDescent="0.25">
      <c r="A3022" s="1">
        <v>3015</v>
      </c>
      <c r="B3022" s="152" t="s">
        <v>9488</v>
      </c>
      <c r="C3022" s="153" t="s">
        <v>9489</v>
      </c>
      <c r="D3022" s="153" t="s">
        <v>9490</v>
      </c>
      <c r="E3022" s="154" t="s">
        <v>9491</v>
      </c>
      <c r="F3022" s="155"/>
      <c r="G3022" s="156" t="s">
        <v>169</v>
      </c>
      <c r="H3022" s="143">
        <v>17027862.879999999</v>
      </c>
      <c r="I3022" s="25"/>
      <c r="J3022" s="25"/>
      <c r="K3022" s="25"/>
      <c r="L3022" s="25"/>
      <c r="M3022" s="25"/>
      <c r="N3022" s="25"/>
      <c r="O3022" s="25"/>
      <c r="P3022" s="25"/>
      <c r="Q3022" s="25"/>
      <c r="R3022" s="65">
        <f t="shared" si="71"/>
        <v>17027862.879999999</v>
      </c>
      <c r="S3022" s="25"/>
      <c r="T3022" s="155" t="s">
        <v>9371</v>
      </c>
      <c r="U3022" s="24"/>
    </row>
    <row r="3023" spans="1:21" s="22" customFormat="1" x14ac:dyDescent="0.25">
      <c r="A3023" s="1">
        <v>3016</v>
      </c>
      <c r="B3023" s="195" t="s">
        <v>2584</v>
      </c>
      <c r="C3023" s="155" t="s">
        <v>3241</v>
      </c>
      <c r="D3023" s="155" t="s">
        <v>3242</v>
      </c>
      <c r="E3023" s="155" t="s">
        <v>3340</v>
      </c>
      <c r="F3023" s="155"/>
      <c r="G3023" s="155" t="s">
        <v>169</v>
      </c>
      <c r="H3023" s="143">
        <v>13820800</v>
      </c>
      <c r="I3023" s="25"/>
      <c r="J3023" s="25"/>
      <c r="K3023" s="25"/>
      <c r="L3023" s="25"/>
      <c r="M3023" s="25"/>
      <c r="N3023" s="25"/>
      <c r="O3023" s="25"/>
      <c r="P3023" s="25"/>
      <c r="Q3023" s="25"/>
      <c r="R3023" s="65">
        <f t="shared" si="71"/>
        <v>13820800</v>
      </c>
      <c r="S3023" s="25"/>
      <c r="T3023" s="155" t="s">
        <v>340</v>
      </c>
      <c r="U3023" s="24"/>
    </row>
    <row r="3024" spans="1:21" s="22" customFormat="1" x14ac:dyDescent="0.25">
      <c r="A3024" s="1">
        <v>3017</v>
      </c>
      <c r="B3024" s="152" t="s">
        <v>9492</v>
      </c>
      <c r="C3024" s="153" t="s">
        <v>9493</v>
      </c>
      <c r="D3024" s="153" t="s">
        <v>3186</v>
      </c>
      <c r="E3024" s="154" t="s">
        <v>9494</v>
      </c>
      <c r="F3024" s="155"/>
      <c r="G3024" s="156" t="s">
        <v>169</v>
      </c>
      <c r="H3024" s="143">
        <v>10492385.039999999</v>
      </c>
      <c r="I3024" s="25"/>
      <c r="J3024" s="25"/>
      <c r="K3024" s="25"/>
      <c r="L3024" s="25"/>
      <c r="M3024" s="25"/>
      <c r="N3024" s="25"/>
      <c r="O3024" s="25"/>
      <c r="P3024" s="25"/>
      <c r="Q3024" s="25"/>
      <c r="R3024" s="65">
        <f t="shared" si="71"/>
        <v>10492385.039999999</v>
      </c>
      <c r="S3024" s="25"/>
      <c r="T3024" s="155" t="s">
        <v>9371</v>
      </c>
      <c r="U3024" s="24"/>
    </row>
    <row r="3025" spans="1:21" s="22" customFormat="1" x14ac:dyDescent="0.25">
      <c r="A3025" s="1">
        <v>3018</v>
      </c>
      <c r="B3025" s="152" t="s">
        <v>2994</v>
      </c>
      <c r="C3025" s="153" t="s">
        <v>2995</v>
      </c>
      <c r="D3025" s="153" t="s">
        <v>2942</v>
      </c>
      <c r="E3025" s="154" t="s">
        <v>9495</v>
      </c>
      <c r="F3025" s="155"/>
      <c r="G3025" s="156" t="s">
        <v>169</v>
      </c>
      <c r="H3025" s="143">
        <v>9304130.0800000001</v>
      </c>
      <c r="I3025" s="25"/>
      <c r="J3025" s="25"/>
      <c r="K3025" s="25"/>
      <c r="L3025" s="25"/>
      <c r="M3025" s="25"/>
      <c r="N3025" s="25"/>
      <c r="O3025" s="25"/>
      <c r="P3025" s="25"/>
      <c r="Q3025" s="25"/>
      <c r="R3025" s="65">
        <f t="shared" si="71"/>
        <v>9304130.0800000001</v>
      </c>
      <c r="S3025" s="25"/>
      <c r="T3025" s="155" t="s">
        <v>9371</v>
      </c>
      <c r="U3025" s="24"/>
    </row>
    <row r="3026" spans="1:21" s="22" customFormat="1" x14ac:dyDescent="0.25">
      <c r="A3026" s="1">
        <v>3019</v>
      </c>
      <c r="B3026" s="152" t="s">
        <v>2994</v>
      </c>
      <c r="C3026" s="153" t="s">
        <v>2995</v>
      </c>
      <c r="D3026" s="153" t="s">
        <v>2942</v>
      </c>
      <c r="E3026" s="154" t="s">
        <v>9496</v>
      </c>
      <c r="F3026" s="155"/>
      <c r="G3026" s="156" t="s">
        <v>169</v>
      </c>
      <c r="H3026" s="143">
        <v>9217766.2100000009</v>
      </c>
      <c r="I3026" s="25"/>
      <c r="J3026" s="25"/>
      <c r="K3026" s="25"/>
      <c r="L3026" s="25"/>
      <c r="M3026" s="25"/>
      <c r="N3026" s="25"/>
      <c r="O3026" s="25"/>
      <c r="P3026" s="25"/>
      <c r="Q3026" s="25"/>
      <c r="R3026" s="65">
        <f t="shared" si="71"/>
        <v>9217766.2100000009</v>
      </c>
      <c r="S3026" s="25"/>
      <c r="T3026" s="155" t="s">
        <v>9371</v>
      </c>
      <c r="U3026" s="24"/>
    </row>
    <row r="3027" spans="1:21" s="22" customFormat="1" x14ac:dyDescent="0.25">
      <c r="A3027" s="1">
        <v>3020</v>
      </c>
      <c r="B3027" s="152" t="s">
        <v>2994</v>
      </c>
      <c r="C3027" s="153" t="s">
        <v>2995</v>
      </c>
      <c r="D3027" s="153" t="s">
        <v>2942</v>
      </c>
      <c r="E3027" s="154" t="s">
        <v>9497</v>
      </c>
      <c r="F3027" s="155"/>
      <c r="G3027" s="156" t="s">
        <v>169</v>
      </c>
      <c r="H3027" s="143">
        <v>9217766.2100000009</v>
      </c>
      <c r="I3027" s="25"/>
      <c r="J3027" s="25"/>
      <c r="K3027" s="25"/>
      <c r="L3027" s="25"/>
      <c r="M3027" s="25"/>
      <c r="N3027" s="25"/>
      <c r="O3027" s="25"/>
      <c r="P3027" s="25"/>
      <c r="Q3027" s="25"/>
      <c r="R3027" s="65">
        <f t="shared" si="71"/>
        <v>9217766.2100000009</v>
      </c>
      <c r="S3027" s="25"/>
      <c r="T3027" s="155" t="s">
        <v>9371</v>
      </c>
      <c r="U3027" s="24"/>
    </row>
    <row r="3028" spans="1:21" s="22" customFormat="1" x14ac:dyDescent="0.25">
      <c r="A3028" s="1">
        <v>3021</v>
      </c>
      <c r="B3028" s="152" t="s">
        <v>1079</v>
      </c>
      <c r="C3028" s="153" t="s">
        <v>3093</v>
      </c>
      <c r="D3028" s="153" t="s">
        <v>3094</v>
      </c>
      <c r="E3028" s="154" t="s">
        <v>3281</v>
      </c>
      <c r="F3028" s="155"/>
      <c r="G3028" s="156" t="s">
        <v>117</v>
      </c>
      <c r="H3028" s="143">
        <v>6565216</v>
      </c>
      <c r="I3028" s="25"/>
      <c r="J3028" s="25"/>
      <c r="K3028" s="25"/>
      <c r="L3028" s="25"/>
      <c r="M3028" s="25"/>
      <c r="N3028" s="25"/>
      <c r="O3028" s="25"/>
      <c r="P3028" s="25"/>
      <c r="Q3028" s="25"/>
      <c r="R3028" s="65">
        <f t="shared" si="71"/>
        <v>6565216</v>
      </c>
      <c r="S3028" s="25"/>
      <c r="T3028" s="155" t="s">
        <v>340</v>
      </c>
      <c r="U3028" s="24"/>
    </row>
    <row r="3029" spans="1:21" s="22" customFormat="1" x14ac:dyDescent="0.25">
      <c r="A3029" s="1">
        <v>3022</v>
      </c>
      <c r="B3029" s="152" t="s">
        <v>3107</v>
      </c>
      <c r="C3029" s="153" t="s">
        <v>3108</v>
      </c>
      <c r="D3029" s="153" t="s">
        <v>3109</v>
      </c>
      <c r="E3029" s="154" t="s">
        <v>3287</v>
      </c>
      <c r="F3029" s="155"/>
      <c r="G3029" s="156" t="s">
        <v>169</v>
      </c>
      <c r="H3029" s="143">
        <v>6500000</v>
      </c>
      <c r="I3029" s="25"/>
      <c r="J3029" s="25"/>
      <c r="K3029" s="25"/>
      <c r="L3029" s="25"/>
      <c r="M3029" s="25"/>
      <c r="N3029" s="25"/>
      <c r="O3029" s="25"/>
      <c r="P3029" s="25"/>
      <c r="Q3029" s="25"/>
      <c r="R3029" s="65">
        <f t="shared" si="71"/>
        <v>6500000</v>
      </c>
      <c r="S3029" s="25"/>
      <c r="T3029" s="155" t="s">
        <v>340</v>
      </c>
      <c r="U3029" s="24"/>
    </row>
    <row r="3030" spans="1:21" s="22" customFormat="1" x14ac:dyDescent="0.25">
      <c r="A3030" s="1">
        <v>3023</v>
      </c>
      <c r="B3030" s="152" t="s">
        <v>171</v>
      </c>
      <c r="C3030" s="153" t="s">
        <v>9498</v>
      </c>
      <c r="D3030" s="153" t="s">
        <v>9499</v>
      </c>
      <c r="E3030" s="154" t="s">
        <v>9500</v>
      </c>
      <c r="F3030" s="155"/>
      <c r="G3030" s="156" t="s">
        <v>169</v>
      </c>
      <c r="H3030" s="143">
        <v>6484800</v>
      </c>
      <c r="I3030" s="25"/>
      <c r="J3030" s="25"/>
      <c r="K3030" s="25"/>
      <c r="L3030" s="25"/>
      <c r="M3030" s="25"/>
      <c r="N3030" s="25"/>
      <c r="O3030" s="25"/>
      <c r="P3030" s="25"/>
      <c r="Q3030" s="25"/>
      <c r="R3030" s="65">
        <f t="shared" si="71"/>
        <v>6484800</v>
      </c>
      <c r="S3030" s="25"/>
      <c r="T3030" s="155" t="s">
        <v>9371</v>
      </c>
      <c r="U3030" s="24"/>
    </row>
    <row r="3031" spans="1:21" s="22" customFormat="1" x14ac:dyDescent="0.25">
      <c r="A3031" s="1">
        <v>3024</v>
      </c>
      <c r="B3031" s="152" t="s">
        <v>114</v>
      </c>
      <c r="C3031" s="153" t="s">
        <v>9501</v>
      </c>
      <c r="D3031" s="153" t="s">
        <v>9502</v>
      </c>
      <c r="E3031" s="154" t="s">
        <v>9503</v>
      </c>
      <c r="F3031" s="155"/>
      <c r="G3031" s="156" t="s">
        <v>117</v>
      </c>
      <c r="H3031" s="143">
        <v>6235246.0800000001</v>
      </c>
      <c r="I3031" s="25"/>
      <c r="J3031" s="25"/>
      <c r="K3031" s="25"/>
      <c r="L3031" s="25"/>
      <c r="M3031" s="25"/>
      <c r="N3031" s="25"/>
      <c r="O3031" s="25"/>
      <c r="P3031" s="25"/>
      <c r="Q3031" s="25"/>
      <c r="R3031" s="65">
        <f t="shared" si="71"/>
        <v>6235246.0800000001</v>
      </c>
      <c r="S3031" s="25"/>
      <c r="T3031" s="155" t="s">
        <v>340</v>
      </c>
      <c r="U3031" s="24"/>
    </row>
    <row r="3032" spans="1:21" s="22" customFormat="1" x14ac:dyDescent="0.25">
      <c r="A3032" s="1">
        <v>3025</v>
      </c>
      <c r="B3032" s="152" t="s">
        <v>114</v>
      </c>
      <c r="C3032" s="153" t="s">
        <v>9501</v>
      </c>
      <c r="D3032" s="153" t="s">
        <v>9502</v>
      </c>
      <c r="E3032" s="154" t="s">
        <v>9503</v>
      </c>
      <c r="F3032" s="155"/>
      <c r="G3032" s="156" t="s">
        <v>117</v>
      </c>
      <c r="H3032" s="143">
        <v>6229321.8399999999</v>
      </c>
      <c r="I3032" s="25"/>
      <c r="J3032" s="25"/>
      <c r="K3032" s="25"/>
      <c r="L3032" s="25"/>
      <c r="M3032" s="25"/>
      <c r="N3032" s="25"/>
      <c r="O3032" s="25"/>
      <c r="P3032" s="25"/>
      <c r="Q3032" s="25"/>
      <c r="R3032" s="65">
        <f t="shared" si="71"/>
        <v>6229321.8399999999</v>
      </c>
      <c r="S3032" s="25"/>
      <c r="T3032" s="155" t="s">
        <v>340</v>
      </c>
      <c r="U3032" s="24"/>
    </row>
    <row r="3033" spans="1:21" s="22" customFormat="1" x14ac:dyDescent="0.25">
      <c r="A3033" s="1">
        <v>3026</v>
      </c>
      <c r="B3033" s="152" t="s">
        <v>2987</v>
      </c>
      <c r="C3033" s="153" t="s">
        <v>2988</v>
      </c>
      <c r="D3033" s="153" t="s">
        <v>2989</v>
      </c>
      <c r="E3033" s="154" t="s">
        <v>3276</v>
      </c>
      <c r="F3033" s="155"/>
      <c r="G3033" s="156" t="s">
        <v>117</v>
      </c>
      <c r="H3033" s="143">
        <v>5846400</v>
      </c>
      <c r="I3033" s="25"/>
      <c r="J3033" s="25"/>
      <c r="K3033" s="25"/>
      <c r="L3033" s="25"/>
      <c r="M3033" s="25"/>
      <c r="N3033" s="25"/>
      <c r="O3033" s="25"/>
      <c r="P3033" s="25"/>
      <c r="Q3033" s="25"/>
      <c r="R3033" s="65">
        <f t="shared" si="71"/>
        <v>5846400</v>
      </c>
      <c r="S3033" s="25"/>
      <c r="T3033" s="155" t="s">
        <v>340</v>
      </c>
      <c r="U3033" s="24"/>
    </row>
    <row r="3034" spans="1:21" s="22" customFormat="1" x14ac:dyDescent="0.25">
      <c r="A3034" s="1">
        <v>3027</v>
      </c>
      <c r="B3034" s="152" t="s">
        <v>201</v>
      </c>
      <c r="C3034" s="153" t="s">
        <v>3110</v>
      </c>
      <c r="D3034" s="153" t="s">
        <v>3111</v>
      </c>
      <c r="E3034" s="154" t="s">
        <v>3325</v>
      </c>
      <c r="F3034" s="155"/>
      <c r="G3034" s="156" t="s">
        <v>29</v>
      </c>
      <c r="H3034" s="143">
        <v>5029920</v>
      </c>
      <c r="I3034" s="25"/>
      <c r="J3034" s="25"/>
      <c r="K3034" s="25"/>
      <c r="L3034" s="25"/>
      <c r="M3034" s="25"/>
      <c r="N3034" s="25"/>
      <c r="O3034" s="25"/>
      <c r="P3034" s="25"/>
      <c r="Q3034" s="25"/>
      <c r="R3034" s="65">
        <f t="shared" si="71"/>
        <v>5029920</v>
      </c>
      <c r="S3034" s="25"/>
      <c r="T3034" s="155" t="s">
        <v>340</v>
      </c>
      <c r="U3034" s="24"/>
    </row>
    <row r="3035" spans="1:21" s="22" customFormat="1" x14ac:dyDescent="0.25">
      <c r="A3035" s="1">
        <v>3028</v>
      </c>
      <c r="B3035" s="152" t="s">
        <v>187</v>
      </c>
      <c r="C3035" s="153" t="s">
        <v>3024</v>
      </c>
      <c r="D3035" s="153" t="s">
        <v>3025</v>
      </c>
      <c r="E3035" s="154" t="s">
        <v>9504</v>
      </c>
      <c r="F3035" s="155"/>
      <c r="G3035" s="156" t="s">
        <v>169</v>
      </c>
      <c r="H3035" s="143">
        <v>4782400</v>
      </c>
      <c r="I3035" s="25"/>
      <c r="J3035" s="25"/>
      <c r="K3035" s="25"/>
      <c r="L3035" s="25"/>
      <c r="M3035" s="25"/>
      <c r="N3035" s="25"/>
      <c r="O3035" s="25"/>
      <c r="P3035" s="25"/>
      <c r="Q3035" s="25"/>
      <c r="R3035" s="65">
        <f t="shared" si="71"/>
        <v>4782400</v>
      </c>
      <c r="S3035" s="25"/>
      <c r="T3035" s="155" t="s">
        <v>9371</v>
      </c>
      <c r="U3035" s="24"/>
    </row>
    <row r="3036" spans="1:21" s="22" customFormat="1" x14ac:dyDescent="0.25">
      <c r="A3036" s="1">
        <v>3029</v>
      </c>
      <c r="B3036" s="152" t="s">
        <v>3138</v>
      </c>
      <c r="C3036" s="153" t="s">
        <v>3139</v>
      </c>
      <c r="D3036" s="153" t="s">
        <v>3140</v>
      </c>
      <c r="E3036" s="154" t="s">
        <v>3296</v>
      </c>
      <c r="F3036" s="155"/>
      <c r="G3036" s="156" t="s">
        <v>169</v>
      </c>
      <c r="H3036" s="143">
        <v>4420981.5999999996</v>
      </c>
      <c r="I3036" s="25"/>
      <c r="J3036" s="25"/>
      <c r="K3036" s="25"/>
      <c r="L3036" s="25"/>
      <c r="M3036" s="25"/>
      <c r="N3036" s="25"/>
      <c r="O3036" s="25"/>
      <c r="P3036" s="25"/>
      <c r="Q3036" s="25"/>
      <c r="R3036" s="65">
        <f t="shared" si="71"/>
        <v>4420981.5999999996</v>
      </c>
      <c r="S3036" s="25"/>
      <c r="T3036" s="155" t="s">
        <v>340</v>
      </c>
      <c r="U3036" s="24"/>
    </row>
    <row r="3037" spans="1:21" s="22" customFormat="1" x14ac:dyDescent="0.25">
      <c r="A3037" s="1">
        <v>3030</v>
      </c>
      <c r="B3037" s="152" t="s">
        <v>225</v>
      </c>
      <c r="C3037" s="153" t="s">
        <v>9505</v>
      </c>
      <c r="D3037" s="153" t="s">
        <v>9506</v>
      </c>
      <c r="E3037" s="154" t="s">
        <v>9507</v>
      </c>
      <c r="F3037" s="155"/>
      <c r="G3037" s="156" t="s">
        <v>117</v>
      </c>
      <c r="H3037" s="143">
        <v>4200336</v>
      </c>
      <c r="I3037" s="25"/>
      <c r="J3037" s="25"/>
      <c r="K3037" s="25"/>
      <c r="L3037" s="25"/>
      <c r="M3037" s="25"/>
      <c r="N3037" s="25"/>
      <c r="O3037" s="25"/>
      <c r="P3037" s="25"/>
      <c r="Q3037" s="25"/>
      <c r="R3037" s="65">
        <f t="shared" si="71"/>
        <v>4200336</v>
      </c>
      <c r="S3037" s="25"/>
      <c r="T3037" s="155" t="s">
        <v>9371</v>
      </c>
      <c r="U3037" s="24"/>
    </row>
    <row r="3038" spans="1:21" s="22" customFormat="1" x14ac:dyDescent="0.25">
      <c r="A3038" s="1">
        <v>3031</v>
      </c>
      <c r="B3038" s="152" t="s">
        <v>225</v>
      </c>
      <c r="C3038" s="153" t="s">
        <v>9505</v>
      </c>
      <c r="D3038" s="153" t="s">
        <v>9506</v>
      </c>
      <c r="E3038" s="154" t="s">
        <v>9508</v>
      </c>
      <c r="F3038" s="155"/>
      <c r="G3038" s="156" t="s">
        <v>117</v>
      </c>
      <c r="H3038" s="143">
        <v>4193280</v>
      </c>
      <c r="I3038" s="25"/>
      <c r="J3038" s="25"/>
      <c r="K3038" s="25"/>
      <c r="L3038" s="25"/>
      <c r="M3038" s="25"/>
      <c r="N3038" s="25"/>
      <c r="O3038" s="25"/>
      <c r="P3038" s="25"/>
      <c r="Q3038" s="25"/>
      <c r="R3038" s="65">
        <f t="shared" si="71"/>
        <v>4193280</v>
      </c>
      <c r="S3038" s="25"/>
      <c r="T3038" s="155" t="s">
        <v>9371</v>
      </c>
      <c r="U3038" s="24"/>
    </row>
    <row r="3039" spans="1:21" s="22" customFormat="1" x14ac:dyDescent="0.25">
      <c r="A3039" s="1">
        <v>3032</v>
      </c>
      <c r="B3039" s="152" t="s">
        <v>225</v>
      </c>
      <c r="C3039" s="153" t="s">
        <v>9505</v>
      </c>
      <c r="D3039" s="153" t="s">
        <v>9506</v>
      </c>
      <c r="E3039" s="154" t="s">
        <v>9509</v>
      </c>
      <c r="F3039" s="155"/>
      <c r="G3039" s="156" t="s">
        <v>117</v>
      </c>
      <c r="H3039" s="143">
        <v>4193280</v>
      </c>
      <c r="I3039" s="25"/>
      <c r="J3039" s="25"/>
      <c r="K3039" s="25"/>
      <c r="L3039" s="25"/>
      <c r="M3039" s="25"/>
      <c r="N3039" s="25"/>
      <c r="O3039" s="25"/>
      <c r="P3039" s="25"/>
      <c r="Q3039" s="25"/>
      <c r="R3039" s="65">
        <f t="shared" si="71"/>
        <v>4193280</v>
      </c>
      <c r="S3039" s="25"/>
      <c r="T3039" s="155" t="s">
        <v>9371</v>
      </c>
      <c r="U3039" s="24"/>
    </row>
    <row r="3040" spans="1:21" s="22" customFormat="1" x14ac:dyDescent="0.25">
      <c r="A3040" s="1">
        <v>3033</v>
      </c>
      <c r="B3040" s="152" t="s">
        <v>3211</v>
      </c>
      <c r="C3040" s="153" t="s">
        <v>3212</v>
      </c>
      <c r="D3040" s="153" t="s">
        <v>379</v>
      </c>
      <c r="E3040" s="154" t="s">
        <v>3333</v>
      </c>
      <c r="F3040" s="155"/>
      <c r="G3040" s="156" t="s">
        <v>17</v>
      </c>
      <c r="H3040" s="143">
        <v>4038619.2</v>
      </c>
      <c r="I3040" s="25"/>
      <c r="J3040" s="25"/>
      <c r="K3040" s="25"/>
      <c r="L3040" s="25"/>
      <c r="M3040" s="25"/>
      <c r="N3040" s="25"/>
      <c r="O3040" s="25"/>
      <c r="P3040" s="25"/>
      <c r="Q3040" s="25"/>
      <c r="R3040" s="65">
        <f t="shared" si="71"/>
        <v>4038619.2</v>
      </c>
      <c r="S3040" s="25"/>
      <c r="T3040" s="153" t="s">
        <v>340</v>
      </c>
      <c r="U3040" s="24"/>
    </row>
    <row r="3041" spans="1:23" s="22" customFormat="1" x14ac:dyDescent="0.25">
      <c r="A3041" s="1">
        <v>3034</v>
      </c>
      <c r="B3041" s="152" t="s">
        <v>82</v>
      </c>
      <c r="C3041" s="153" t="s">
        <v>3120</v>
      </c>
      <c r="D3041" s="153" t="s">
        <v>3121</v>
      </c>
      <c r="E3041" s="154" t="s">
        <v>3298</v>
      </c>
      <c r="F3041" s="155"/>
      <c r="G3041" s="156" t="s">
        <v>169</v>
      </c>
      <c r="H3041" s="143">
        <v>3806566.3999999999</v>
      </c>
      <c r="I3041" s="25"/>
      <c r="J3041" s="25"/>
      <c r="K3041" s="25"/>
      <c r="L3041" s="25"/>
      <c r="M3041" s="25"/>
      <c r="N3041" s="25"/>
      <c r="O3041" s="25"/>
      <c r="P3041" s="25"/>
      <c r="Q3041" s="25"/>
      <c r="R3041" s="65">
        <f t="shared" si="71"/>
        <v>3806566.3999999999</v>
      </c>
      <c r="S3041" s="25"/>
      <c r="T3041" s="155" t="s">
        <v>340</v>
      </c>
      <c r="U3041" s="24"/>
    </row>
    <row r="3042" spans="1:23" s="22" customFormat="1" x14ac:dyDescent="0.25">
      <c r="A3042" s="1">
        <v>3035</v>
      </c>
      <c r="B3042" s="152" t="s">
        <v>425</v>
      </c>
      <c r="C3042" s="153" t="s">
        <v>7311</v>
      </c>
      <c r="D3042" s="153" t="s">
        <v>7312</v>
      </c>
      <c r="E3042" s="154" t="s">
        <v>9510</v>
      </c>
      <c r="F3042" s="155"/>
      <c r="G3042" s="156" t="s">
        <v>117</v>
      </c>
      <c r="H3042" s="143">
        <v>3744619.2</v>
      </c>
      <c r="I3042" s="25"/>
      <c r="J3042" s="25"/>
      <c r="K3042" s="25"/>
      <c r="L3042" s="25"/>
      <c r="M3042" s="25"/>
      <c r="N3042" s="25"/>
      <c r="O3042" s="25"/>
      <c r="P3042" s="25"/>
      <c r="Q3042" s="25"/>
      <c r="R3042" s="65">
        <f t="shared" si="71"/>
        <v>3744619.2</v>
      </c>
      <c r="S3042" s="25"/>
      <c r="T3042" s="155" t="s">
        <v>340</v>
      </c>
      <c r="U3042" s="24"/>
    </row>
    <row r="3043" spans="1:23" s="22" customFormat="1" x14ac:dyDescent="0.25">
      <c r="A3043" s="1">
        <v>3036</v>
      </c>
      <c r="B3043" s="152" t="s">
        <v>9511</v>
      </c>
      <c r="C3043" s="153" t="s">
        <v>9512</v>
      </c>
      <c r="D3043" s="153" t="s">
        <v>9513</v>
      </c>
      <c r="E3043" s="154" t="s">
        <v>9514</v>
      </c>
      <c r="F3043" s="155"/>
      <c r="G3043" s="156" t="s">
        <v>169</v>
      </c>
      <c r="H3043" s="143">
        <v>2925800.64</v>
      </c>
      <c r="I3043" s="25"/>
      <c r="J3043" s="25"/>
      <c r="K3043" s="25"/>
      <c r="L3043" s="25"/>
      <c r="M3043" s="25"/>
      <c r="N3043" s="25"/>
      <c r="O3043" s="25"/>
      <c r="P3043" s="25"/>
      <c r="Q3043" s="25"/>
      <c r="R3043" s="65">
        <f t="shared" si="71"/>
        <v>2925800.64</v>
      </c>
      <c r="S3043" s="25"/>
      <c r="T3043" s="155" t="s">
        <v>9371</v>
      </c>
      <c r="U3043" s="24"/>
    </row>
    <row r="3044" spans="1:23" s="22" customFormat="1" x14ac:dyDescent="0.25">
      <c r="A3044" s="1">
        <v>3037</v>
      </c>
      <c r="B3044" s="152" t="s">
        <v>9511</v>
      </c>
      <c r="C3044" s="153" t="s">
        <v>9512</v>
      </c>
      <c r="D3044" s="153" t="s">
        <v>9513</v>
      </c>
      <c r="E3044" s="154" t="s">
        <v>9514</v>
      </c>
      <c r="F3044" s="155"/>
      <c r="G3044" s="156" t="s">
        <v>169</v>
      </c>
      <c r="H3044" s="143">
        <v>2904557.71</v>
      </c>
      <c r="I3044" s="25"/>
      <c r="J3044" s="25"/>
      <c r="K3044" s="25"/>
      <c r="L3044" s="25"/>
      <c r="M3044" s="25"/>
      <c r="N3044" s="25"/>
      <c r="O3044" s="25"/>
      <c r="P3044" s="25"/>
      <c r="Q3044" s="25"/>
      <c r="R3044" s="65">
        <f t="shared" si="71"/>
        <v>2904557.71</v>
      </c>
      <c r="S3044" s="25"/>
      <c r="T3044" s="155" t="s">
        <v>9371</v>
      </c>
      <c r="U3044" s="24"/>
    </row>
    <row r="3045" spans="1:23" s="22" customFormat="1" x14ac:dyDescent="0.25">
      <c r="A3045" s="1">
        <v>3038</v>
      </c>
      <c r="B3045" s="152" t="s">
        <v>9511</v>
      </c>
      <c r="C3045" s="153" t="s">
        <v>9512</v>
      </c>
      <c r="D3045" s="153" t="s">
        <v>9513</v>
      </c>
      <c r="E3045" s="154" t="s">
        <v>9515</v>
      </c>
      <c r="F3045" s="155"/>
      <c r="G3045" s="156" t="s">
        <v>169</v>
      </c>
      <c r="H3045" s="143">
        <v>2904557.71</v>
      </c>
      <c r="I3045" s="25"/>
      <c r="J3045" s="25"/>
      <c r="K3045" s="25"/>
      <c r="L3045" s="25"/>
      <c r="M3045" s="25"/>
      <c r="N3045" s="25"/>
      <c r="O3045" s="25"/>
      <c r="P3045" s="25"/>
      <c r="Q3045" s="25"/>
      <c r="R3045" s="65">
        <f t="shared" si="71"/>
        <v>2904557.71</v>
      </c>
      <c r="S3045" s="25"/>
      <c r="T3045" s="155" t="s">
        <v>9371</v>
      </c>
      <c r="U3045" s="24"/>
    </row>
    <row r="3046" spans="1:23" s="22" customFormat="1" x14ac:dyDescent="0.25">
      <c r="A3046" s="1">
        <v>3039</v>
      </c>
      <c r="B3046" s="152" t="s">
        <v>2800</v>
      </c>
      <c r="C3046" s="153" t="s">
        <v>9516</v>
      </c>
      <c r="D3046" s="153" t="s">
        <v>9517</v>
      </c>
      <c r="E3046" s="154" t="s">
        <v>9518</v>
      </c>
      <c r="F3046" s="155"/>
      <c r="G3046" s="156" t="s">
        <v>29</v>
      </c>
      <c r="H3046" s="143">
        <v>2745513.47</v>
      </c>
      <c r="I3046" s="25"/>
      <c r="J3046" s="25"/>
      <c r="K3046" s="25"/>
      <c r="L3046" s="25"/>
      <c r="M3046" s="25"/>
      <c r="N3046" s="25"/>
      <c r="O3046" s="25"/>
      <c r="P3046" s="25"/>
      <c r="Q3046" s="25"/>
      <c r="R3046" s="65">
        <f t="shared" si="71"/>
        <v>2745513.47</v>
      </c>
      <c r="S3046" s="25"/>
      <c r="T3046" s="155" t="s">
        <v>9371</v>
      </c>
      <c r="U3046" s="24"/>
    </row>
    <row r="3047" spans="1:23" s="22" customFormat="1" x14ac:dyDescent="0.25">
      <c r="A3047" s="1">
        <v>3040</v>
      </c>
      <c r="B3047" s="152" t="s">
        <v>6132</v>
      </c>
      <c r="C3047" s="153" t="s">
        <v>9519</v>
      </c>
      <c r="D3047" s="153" t="s">
        <v>9520</v>
      </c>
      <c r="E3047" s="154" t="s">
        <v>9521</v>
      </c>
      <c r="F3047" s="155"/>
      <c r="G3047" s="156" t="s">
        <v>169</v>
      </c>
      <c r="H3047" s="143">
        <v>2632699.1</v>
      </c>
      <c r="I3047" s="25"/>
      <c r="J3047" s="25"/>
      <c r="K3047" s="25"/>
      <c r="L3047" s="25"/>
      <c r="M3047" s="25"/>
      <c r="N3047" s="25"/>
      <c r="O3047" s="25"/>
      <c r="P3047" s="25"/>
      <c r="Q3047" s="25"/>
      <c r="R3047" s="65">
        <f t="shared" si="71"/>
        <v>2632699.1</v>
      </c>
      <c r="S3047" s="25"/>
      <c r="T3047" s="155" t="s">
        <v>9371</v>
      </c>
      <c r="U3047" s="24"/>
    </row>
    <row r="3048" spans="1:23" s="22" customFormat="1" x14ac:dyDescent="0.25">
      <c r="A3048" s="1">
        <v>3041</v>
      </c>
      <c r="B3048" s="152" t="s">
        <v>48</v>
      </c>
      <c r="C3048" s="152" t="s">
        <v>9522</v>
      </c>
      <c r="D3048" s="152" t="s">
        <v>9523</v>
      </c>
      <c r="E3048" s="152" t="s">
        <v>9524</v>
      </c>
      <c r="F3048" s="152"/>
      <c r="G3048" s="152" t="s">
        <v>169</v>
      </c>
      <c r="H3048" s="143">
        <v>2621601.92</v>
      </c>
      <c r="I3048" s="25"/>
      <c r="J3048" s="25"/>
      <c r="K3048" s="25"/>
      <c r="L3048" s="25"/>
      <c r="M3048" s="25"/>
      <c r="N3048" s="25"/>
      <c r="O3048" s="25"/>
      <c r="P3048" s="25"/>
      <c r="Q3048" s="25"/>
      <c r="R3048" s="65">
        <f t="shared" si="71"/>
        <v>2621601.92</v>
      </c>
      <c r="S3048" s="25"/>
      <c r="T3048" s="155" t="s">
        <v>9371</v>
      </c>
      <c r="U3048" s="24"/>
      <c r="W3048" s="271"/>
    </row>
    <row r="3049" spans="1:23" s="22" customFormat="1" x14ac:dyDescent="0.25">
      <c r="A3049" s="1">
        <v>3042</v>
      </c>
      <c r="B3049" s="152" t="s">
        <v>364</v>
      </c>
      <c r="C3049" s="152" t="s">
        <v>9525</v>
      </c>
      <c r="D3049" s="152" t="s">
        <v>9526</v>
      </c>
      <c r="E3049" s="152" t="s">
        <v>9527</v>
      </c>
      <c r="F3049" s="152"/>
      <c r="G3049" s="152" t="s">
        <v>117</v>
      </c>
      <c r="H3049" s="143">
        <v>2322210.2400000002</v>
      </c>
      <c r="I3049" s="25"/>
      <c r="J3049" s="25"/>
      <c r="K3049" s="25"/>
      <c r="L3049" s="25"/>
      <c r="M3049" s="25"/>
      <c r="N3049" s="25"/>
      <c r="O3049" s="25"/>
      <c r="P3049" s="25"/>
      <c r="Q3049" s="25"/>
      <c r="R3049" s="65">
        <f t="shared" si="71"/>
        <v>2322210.2400000002</v>
      </c>
      <c r="S3049" s="25"/>
      <c r="T3049" s="155" t="s">
        <v>340</v>
      </c>
      <c r="U3049" s="24"/>
      <c r="W3049" s="271"/>
    </row>
    <row r="3050" spans="1:23" s="22" customFormat="1" x14ac:dyDescent="0.25">
      <c r="A3050" s="1">
        <v>3043</v>
      </c>
      <c r="B3050" s="152" t="s">
        <v>3156</v>
      </c>
      <c r="C3050" s="152" t="s">
        <v>3157</v>
      </c>
      <c r="D3050" s="152" t="s">
        <v>3158</v>
      </c>
      <c r="E3050" s="152" t="s">
        <v>9528</v>
      </c>
      <c r="F3050" s="152"/>
      <c r="G3050" s="152" t="s">
        <v>17</v>
      </c>
      <c r="H3050" s="143">
        <v>2085622.56</v>
      </c>
      <c r="I3050" s="25"/>
      <c r="J3050" s="25"/>
      <c r="K3050" s="25"/>
      <c r="L3050" s="25"/>
      <c r="M3050" s="25"/>
      <c r="N3050" s="25"/>
      <c r="O3050" s="25"/>
      <c r="P3050" s="25"/>
      <c r="Q3050" s="25"/>
      <c r="R3050" s="65">
        <f t="shared" si="71"/>
        <v>2085622.56</v>
      </c>
      <c r="S3050" s="25"/>
      <c r="T3050" s="155" t="s">
        <v>9371</v>
      </c>
      <c r="U3050" s="24"/>
      <c r="W3050" s="271"/>
    </row>
    <row r="3051" spans="1:23" s="22" customFormat="1" x14ac:dyDescent="0.25">
      <c r="A3051" s="1">
        <v>3044</v>
      </c>
      <c r="B3051" s="152" t="s">
        <v>9379</v>
      </c>
      <c r="C3051" s="152" t="s">
        <v>9529</v>
      </c>
      <c r="D3051" s="152" t="s">
        <v>9530</v>
      </c>
      <c r="E3051" s="152" t="s">
        <v>9531</v>
      </c>
      <c r="F3051" s="152"/>
      <c r="G3051" s="152" t="s">
        <v>169</v>
      </c>
      <c r="H3051" s="143">
        <v>1696240</v>
      </c>
      <c r="I3051" s="25"/>
      <c r="J3051" s="25"/>
      <c r="K3051" s="25"/>
      <c r="L3051" s="25"/>
      <c r="M3051" s="25"/>
      <c r="N3051" s="25"/>
      <c r="O3051" s="25"/>
      <c r="P3051" s="25"/>
      <c r="Q3051" s="25"/>
      <c r="R3051" s="65">
        <f>H3051+J3051+L3051+N3051+P3051</f>
        <v>1696240</v>
      </c>
      <c r="S3051" s="25"/>
      <c r="T3051" s="155" t="s">
        <v>9371</v>
      </c>
      <c r="U3051" s="24"/>
      <c r="W3051" s="271"/>
    </row>
    <row r="3052" spans="1:23" s="22" customFormat="1" x14ac:dyDescent="0.25">
      <c r="A3052" s="1">
        <v>3045</v>
      </c>
      <c r="B3052" s="152" t="s">
        <v>5883</v>
      </c>
      <c r="C3052" s="152" t="s">
        <v>9532</v>
      </c>
      <c r="D3052" s="152" t="s">
        <v>9533</v>
      </c>
      <c r="E3052" s="152" t="s">
        <v>9534</v>
      </c>
      <c r="F3052" s="152"/>
      <c r="G3052" s="152" t="s">
        <v>169</v>
      </c>
      <c r="H3052" s="143">
        <v>1321600</v>
      </c>
      <c r="I3052" s="25"/>
      <c r="J3052" s="25"/>
      <c r="K3052" s="25"/>
      <c r="L3052" s="25"/>
      <c r="M3052" s="25"/>
      <c r="N3052" s="25"/>
      <c r="O3052" s="25"/>
      <c r="P3052" s="25"/>
      <c r="Q3052" s="25"/>
      <c r="R3052" s="65">
        <f>H3052+J3052+L3052+N3052+P3052</f>
        <v>1321600</v>
      </c>
      <c r="S3052" s="25"/>
      <c r="T3052" s="155" t="s">
        <v>9371</v>
      </c>
      <c r="U3052" s="24"/>
      <c r="W3052" s="271"/>
    </row>
    <row r="3053" spans="1:23" s="22" customFormat="1" x14ac:dyDescent="0.25">
      <c r="A3053" s="1">
        <v>3046</v>
      </c>
      <c r="B3053" s="152" t="s">
        <v>322</v>
      </c>
      <c r="C3053" s="152" t="s">
        <v>3190</v>
      </c>
      <c r="D3053" s="152" t="s">
        <v>3191</v>
      </c>
      <c r="E3053" s="152" t="s">
        <v>3318</v>
      </c>
      <c r="F3053" s="152"/>
      <c r="G3053" s="152" t="s">
        <v>117</v>
      </c>
      <c r="H3053" s="143">
        <v>1248844.8</v>
      </c>
      <c r="I3053" s="25"/>
      <c r="J3053" s="25"/>
      <c r="K3053" s="25"/>
      <c r="L3053" s="25"/>
      <c r="M3053" s="25"/>
      <c r="N3053" s="25"/>
      <c r="O3053" s="25"/>
      <c r="P3053" s="25"/>
      <c r="Q3053" s="25"/>
      <c r="R3053" s="65">
        <f t="shared" ref="R3053:R3076" si="72">H3053+J3053+L3053+N3053+P3053</f>
        <v>1248844.8</v>
      </c>
      <c r="S3053" s="25"/>
      <c r="T3053" s="155" t="s">
        <v>340</v>
      </c>
      <c r="U3053" s="24"/>
      <c r="W3053" s="271"/>
    </row>
    <row r="3054" spans="1:23" x14ac:dyDescent="0.25">
      <c r="A3054" s="141">
        <v>3047</v>
      </c>
      <c r="B3054" s="152" t="s">
        <v>279</v>
      </c>
      <c r="C3054" s="152" t="s">
        <v>280</v>
      </c>
      <c r="D3054" s="152" t="s">
        <v>9535</v>
      </c>
      <c r="E3054" s="152" t="s">
        <v>9536</v>
      </c>
      <c r="F3054" s="152" t="s">
        <v>9537</v>
      </c>
      <c r="G3054" s="152" t="s">
        <v>15</v>
      </c>
      <c r="H3054" s="27">
        <v>2000274</v>
      </c>
      <c r="I3054" s="25">
        <v>5</v>
      </c>
      <c r="J3054" s="27">
        <v>419000</v>
      </c>
      <c r="K3054" s="25">
        <v>3</v>
      </c>
      <c r="L3054" s="27">
        <v>116000</v>
      </c>
      <c r="M3054" s="25">
        <v>1</v>
      </c>
      <c r="N3054" s="25">
        <v>294</v>
      </c>
      <c r="O3054" s="25">
        <v>1</v>
      </c>
      <c r="P3054" s="27">
        <v>328047</v>
      </c>
      <c r="Q3054" s="25">
        <v>2</v>
      </c>
      <c r="R3054" s="65">
        <f t="shared" si="72"/>
        <v>2863615</v>
      </c>
      <c r="S3054" s="25">
        <v>12</v>
      </c>
      <c r="T3054" s="24" t="s">
        <v>5930</v>
      </c>
      <c r="U3054" s="24" t="s">
        <v>24</v>
      </c>
      <c r="V3054" s="22" t="s">
        <v>9538</v>
      </c>
    </row>
    <row r="3055" spans="1:23" x14ac:dyDescent="0.25">
      <c r="A3055" s="141">
        <v>3048</v>
      </c>
      <c r="B3055" s="152" t="s">
        <v>201</v>
      </c>
      <c r="C3055" s="152" t="s">
        <v>9539</v>
      </c>
      <c r="D3055" s="152" t="s">
        <v>9540</v>
      </c>
      <c r="E3055" s="152" t="s">
        <v>9541</v>
      </c>
      <c r="F3055" s="152" t="s">
        <v>9537</v>
      </c>
      <c r="G3055" s="152" t="s">
        <v>15</v>
      </c>
      <c r="H3055" s="27">
        <v>378400</v>
      </c>
      <c r="I3055" s="25">
        <v>1</v>
      </c>
      <c r="J3055" s="27">
        <v>346171</v>
      </c>
      <c r="K3055" s="25">
        <v>2</v>
      </c>
      <c r="L3055" s="27">
        <v>97000</v>
      </c>
      <c r="M3055" s="25">
        <v>1</v>
      </c>
      <c r="N3055" s="27">
        <v>61171</v>
      </c>
      <c r="O3055" s="25">
        <v>1</v>
      </c>
      <c r="P3055" s="25">
        <v>0</v>
      </c>
      <c r="Q3055" s="25">
        <v>0</v>
      </c>
      <c r="R3055" s="65">
        <f t="shared" si="72"/>
        <v>882742</v>
      </c>
      <c r="S3055" s="25">
        <v>5</v>
      </c>
      <c r="T3055" s="24" t="s">
        <v>5930</v>
      </c>
      <c r="U3055" s="24" t="s">
        <v>24</v>
      </c>
      <c r="V3055" s="22" t="s">
        <v>9538</v>
      </c>
    </row>
    <row r="3056" spans="1:23" s="258" customFormat="1" x14ac:dyDescent="0.2">
      <c r="A3056" s="141">
        <v>3049</v>
      </c>
      <c r="B3056" s="152" t="s">
        <v>9542</v>
      </c>
      <c r="C3056" s="152" t="s">
        <v>8944</v>
      </c>
      <c r="D3056" s="152" t="s">
        <v>8945</v>
      </c>
      <c r="E3056" s="152" t="s">
        <v>9543</v>
      </c>
      <c r="F3056" s="152" t="s">
        <v>9537</v>
      </c>
      <c r="G3056" s="152"/>
      <c r="H3056" s="272">
        <v>0</v>
      </c>
      <c r="I3056" s="272">
        <v>0</v>
      </c>
      <c r="J3056" s="272">
        <v>150237.23000000001</v>
      </c>
      <c r="K3056" s="272">
        <v>1</v>
      </c>
      <c r="L3056" s="272">
        <v>160753.84</v>
      </c>
      <c r="M3056" s="272">
        <v>1</v>
      </c>
      <c r="N3056" s="272">
        <v>172006.61</v>
      </c>
      <c r="O3056" s="272">
        <v>1</v>
      </c>
      <c r="P3056" s="272">
        <v>0</v>
      </c>
      <c r="Q3056" s="272">
        <v>0</v>
      </c>
      <c r="R3056" s="65">
        <f t="shared" si="72"/>
        <v>482997.68</v>
      </c>
      <c r="S3056" s="273">
        <v>3</v>
      </c>
      <c r="T3056" s="273" t="s">
        <v>9557</v>
      </c>
      <c r="U3056" s="274" t="s">
        <v>24</v>
      </c>
      <c r="V3056" s="274" t="s">
        <v>9544</v>
      </c>
    </row>
    <row r="3057" spans="1:22" s="258" customFormat="1" x14ac:dyDescent="0.2">
      <c r="A3057" s="141">
        <v>3050</v>
      </c>
      <c r="B3057" s="152" t="s">
        <v>9542</v>
      </c>
      <c r="C3057" s="152" t="s">
        <v>8944</v>
      </c>
      <c r="D3057" s="152" t="s">
        <v>8945</v>
      </c>
      <c r="E3057" s="152" t="s">
        <v>9545</v>
      </c>
      <c r="F3057" s="152" t="s">
        <v>9537</v>
      </c>
      <c r="G3057" s="152"/>
      <c r="H3057" s="272">
        <v>0</v>
      </c>
      <c r="I3057" s="272">
        <v>0</v>
      </c>
      <c r="J3057" s="272">
        <v>385132.29</v>
      </c>
      <c r="K3057" s="272">
        <v>1</v>
      </c>
      <c r="L3057" s="272">
        <v>412091.55</v>
      </c>
      <c r="M3057" s="272">
        <v>1</v>
      </c>
      <c r="N3057" s="272">
        <v>440937.96</v>
      </c>
      <c r="O3057" s="272">
        <v>1</v>
      </c>
      <c r="P3057" s="272">
        <v>0</v>
      </c>
      <c r="Q3057" s="272">
        <v>0</v>
      </c>
      <c r="R3057" s="65">
        <f t="shared" si="72"/>
        <v>1238161.8</v>
      </c>
      <c r="S3057" s="273">
        <v>3</v>
      </c>
      <c r="T3057" s="273" t="s">
        <v>9557</v>
      </c>
      <c r="U3057" s="274" t="s">
        <v>24</v>
      </c>
      <c r="V3057" s="274" t="s">
        <v>9544</v>
      </c>
    </row>
    <row r="3058" spans="1:22" s="260" customFormat="1" x14ac:dyDescent="0.2">
      <c r="A3058" s="141">
        <v>3051</v>
      </c>
      <c r="B3058" s="152" t="s">
        <v>201</v>
      </c>
      <c r="C3058" s="152" t="s">
        <v>9539</v>
      </c>
      <c r="D3058" s="152" t="s">
        <v>9540</v>
      </c>
      <c r="E3058" s="152" t="s">
        <v>9546</v>
      </c>
      <c r="F3058" s="152" t="s">
        <v>169</v>
      </c>
      <c r="G3058" s="152"/>
      <c r="H3058" s="275">
        <v>7140000</v>
      </c>
      <c r="I3058" s="261">
        <v>2</v>
      </c>
      <c r="J3058" s="275">
        <f>4401342*8</f>
        <v>35210736</v>
      </c>
      <c r="K3058" s="261">
        <v>8</v>
      </c>
      <c r="L3058" s="261">
        <v>0</v>
      </c>
      <c r="M3058" s="261">
        <v>0</v>
      </c>
      <c r="N3058" s="261"/>
      <c r="O3058" s="261"/>
      <c r="P3058" s="261"/>
      <c r="Q3058" s="261"/>
      <c r="R3058" s="65">
        <f t="shared" si="72"/>
        <v>42350736</v>
      </c>
      <c r="S3058" s="261">
        <f>I3058+K3058+M3058</f>
        <v>10</v>
      </c>
      <c r="T3058" s="261" t="s">
        <v>7404</v>
      </c>
      <c r="U3058" s="261" t="s">
        <v>24</v>
      </c>
      <c r="V3058" s="261" t="s">
        <v>9547</v>
      </c>
    </row>
    <row r="3059" spans="1:22" s="260" customFormat="1" ht="25.5" x14ac:dyDescent="0.2">
      <c r="A3059" s="141">
        <v>3052</v>
      </c>
      <c r="B3059" s="152" t="s">
        <v>259</v>
      </c>
      <c r="C3059" s="152" t="s">
        <v>9548</v>
      </c>
      <c r="D3059" s="152" t="s">
        <v>9549</v>
      </c>
      <c r="E3059" s="152" t="s">
        <v>9550</v>
      </c>
      <c r="F3059" s="152" t="s">
        <v>169</v>
      </c>
      <c r="G3059" s="152"/>
      <c r="H3059" s="275">
        <v>81106740</v>
      </c>
      <c r="I3059" s="261">
        <v>1</v>
      </c>
      <c r="J3059" s="261">
        <v>0</v>
      </c>
      <c r="K3059" s="261">
        <v>0</v>
      </c>
      <c r="L3059" s="261">
        <v>0</v>
      </c>
      <c r="M3059" s="261">
        <v>0</v>
      </c>
      <c r="N3059" s="261"/>
      <c r="O3059" s="261"/>
      <c r="P3059" s="261"/>
      <c r="Q3059" s="261"/>
      <c r="R3059" s="65">
        <f t="shared" si="72"/>
        <v>81106740</v>
      </c>
      <c r="S3059" s="261">
        <f>I3059+K3059+M3059</f>
        <v>1</v>
      </c>
      <c r="T3059" s="261" t="s">
        <v>7404</v>
      </c>
      <c r="U3059" s="261" t="s">
        <v>24</v>
      </c>
      <c r="V3059" s="261" t="s">
        <v>9551</v>
      </c>
    </row>
    <row r="3060" spans="1:22" s="260" customFormat="1" x14ac:dyDescent="0.2">
      <c r="A3060" s="141">
        <v>3053</v>
      </c>
      <c r="B3060" s="152" t="s">
        <v>7241</v>
      </c>
      <c r="C3060" s="152" t="s">
        <v>7242</v>
      </c>
      <c r="D3060" s="152" t="s">
        <v>7243</v>
      </c>
      <c r="E3060" s="152" t="s">
        <v>9552</v>
      </c>
      <c r="F3060" s="152" t="s">
        <v>169</v>
      </c>
      <c r="G3060" s="152"/>
      <c r="H3060" s="263"/>
      <c r="I3060" s="263"/>
      <c r="J3060" s="264">
        <v>18805490.550000001</v>
      </c>
      <c r="K3060" s="262">
        <v>9</v>
      </c>
      <c r="L3060" s="263"/>
      <c r="M3060" s="263"/>
      <c r="N3060" s="263"/>
      <c r="O3060" s="263"/>
      <c r="P3060" s="263"/>
      <c r="Q3060" s="263"/>
      <c r="R3060" s="65">
        <f t="shared" si="72"/>
        <v>18805490.550000001</v>
      </c>
      <c r="S3060" s="262">
        <f t="shared" ref="S3060:S3062" si="73">K3060+M3060</f>
        <v>9</v>
      </c>
      <c r="T3060" s="261" t="s">
        <v>6781</v>
      </c>
      <c r="U3060" s="261" t="s">
        <v>47</v>
      </c>
      <c r="V3060" s="262" t="s">
        <v>9553</v>
      </c>
    </row>
    <row r="3061" spans="1:22" s="260" customFormat="1" x14ac:dyDescent="0.2">
      <c r="A3061" s="141">
        <v>3054</v>
      </c>
      <c r="B3061" s="152" t="s">
        <v>7241</v>
      </c>
      <c r="C3061" s="152" t="s">
        <v>7242</v>
      </c>
      <c r="D3061" s="152" t="s">
        <v>7243</v>
      </c>
      <c r="E3061" s="152" t="s">
        <v>9554</v>
      </c>
      <c r="F3061" s="152" t="s">
        <v>169</v>
      </c>
      <c r="G3061" s="152"/>
      <c r="H3061" s="263"/>
      <c r="I3061" s="263"/>
      <c r="J3061" s="264">
        <v>18358187.399999999</v>
      </c>
      <c r="K3061" s="262">
        <v>12</v>
      </c>
      <c r="L3061" s="263"/>
      <c r="M3061" s="263"/>
      <c r="N3061" s="263"/>
      <c r="O3061" s="263"/>
      <c r="P3061" s="263"/>
      <c r="Q3061" s="263"/>
      <c r="R3061" s="65">
        <f t="shared" si="72"/>
        <v>18358187.399999999</v>
      </c>
      <c r="S3061" s="262">
        <f t="shared" si="73"/>
        <v>12</v>
      </c>
      <c r="T3061" s="261" t="s">
        <v>6781</v>
      </c>
      <c r="U3061" s="261" t="s">
        <v>47</v>
      </c>
      <c r="V3061" s="262" t="s">
        <v>9553</v>
      </c>
    </row>
    <row r="3062" spans="1:22" s="260" customFormat="1" x14ac:dyDescent="0.2">
      <c r="A3062" s="141">
        <v>3055</v>
      </c>
      <c r="B3062" s="152" t="s">
        <v>7241</v>
      </c>
      <c r="C3062" s="152" t="s">
        <v>7242</v>
      </c>
      <c r="D3062" s="152" t="s">
        <v>7243</v>
      </c>
      <c r="E3062" s="152" t="s">
        <v>9555</v>
      </c>
      <c r="F3062" s="152" t="s">
        <v>169</v>
      </c>
      <c r="G3062" s="152"/>
      <c r="H3062" s="263"/>
      <c r="I3062" s="263"/>
      <c r="J3062" s="264">
        <v>1797814.26</v>
      </c>
      <c r="K3062" s="262">
        <v>3</v>
      </c>
      <c r="L3062" s="263"/>
      <c r="M3062" s="263"/>
      <c r="N3062" s="263"/>
      <c r="O3062" s="263"/>
      <c r="P3062" s="263"/>
      <c r="Q3062" s="263"/>
      <c r="R3062" s="65">
        <f t="shared" si="72"/>
        <v>1797814.26</v>
      </c>
      <c r="S3062" s="262">
        <f t="shared" si="73"/>
        <v>3</v>
      </c>
      <c r="T3062" s="261" t="s">
        <v>6781</v>
      </c>
      <c r="U3062" s="261" t="s">
        <v>24</v>
      </c>
      <c r="V3062" s="262" t="s">
        <v>9556</v>
      </c>
    </row>
    <row r="3063" spans="1:22" s="260" customFormat="1" x14ac:dyDescent="0.2">
      <c r="A3063" s="141">
        <v>3056</v>
      </c>
      <c r="B3063" s="152" t="s">
        <v>7451</v>
      </c>
      <c r="C3063" s="152" t="s">
        <v>7452</v>
      </c>
      <c r="D3063" s="152" t="s">
        <v>1404</v>
      </c>
      <c r="E3063" s="152" t="s">
        <v>9558</v>
      </c>
      <c r="F3063" s="152" t="s">
        <v>169</v>
      </c>
      <c r="G3063" s="152"/>
      <c r="H3063" s="265"/>
      <c r="I3063" s="265"/>
      <c r="J3063" s="266">
        <v>1591380</v>
      </c>
      <c r="K3063" s="265">
        <v>21</v>
      </c>
      <c r="L3063" s="265"/>
      <c r="M3063" s="265"/>
      <c r="N3063" s="265"/>
      <c r="O3063" s="265"/>
      <c r="P3063" s="265"/>
      <c r="Q3063" s="265"/>
      <c r="R3063" s="65">
        <f t="shared" si="72"/>
        <v>1591380</v>
      </c>
      <c r="S3063" s="265">
        <v>21</v>
      </c>
      <c r="T3063" s="265" t="s">
        <v>345</v>
      </c>
      <c r="U3063" s="265" t="s">
        <v>25</v>
      </c>
      <c r="V3063" s="265" t="s">
        <v>25</v>
      </c>
    </row>
    <row r="3064" spans="1:22" s="260" customFormat="1" x14ac:dyDescent="0.2">
      <c r="A3064" s="141">
        <v>3057</v>
      </c>
      <c r="B3064" s="152" t="s">
        <v>201</v>
      </c>
      <c r="C3064" s="152" t="s">
        <v>9559</v>
      </c>
      <c r="D3064" s="152" t="s">
        <v>9560</v>
      </c>
      <c r="E3064" s="152" t="s">
        <v>9561</v>
      </c>
      <c r="F3064" s="152" t="s">
        <v>169</v>
      </c>
      <c r="G3064" s="152"/>
      <c r="H3064" s="265"/>
      <c r="I3064" s="265"/>
      <c r="J3064" s="266">
        <v>5265750</v>
      </c>
      <c r="K3064" s="265">
        <v>59</v>
      </c>
      <c r="L3064" s="265"/>
      <c r="M3064" s="265"/>
      <c r="N3064" s="265"/>
      <c r="O3064" s="265"/>
      <c r="P3064" s="265"/>
      <c r="Q3064" s="265"/>
      <c r="R3064" s="65">
        <f t="shared" si="72"/>
        <v>5265750</v>
      </c>
      <c r="S3064" s="265">
        <v>59</v>
      </c>
      <c r="T3064" s="265" t="s">
        <v>345</v>
      </c>
      <c r="U3064" s="265" t="s">
        <v>25</v>
      </c>
      <c r="V3064" s="265" t="s">
        <v>25</v>
      </c>
    </row>
    <row r="3065" spans="1:22" s="260" customFormat="1" x14ac:dyDescent="0.2">
      <c r="A3065" s="141">
        <v>3058</v>
      </c>
      <c r="B3065" s="152" t="s">
        <v>201</v>
      </c>
      <c r="C3065" s="152" t="s">
        <v>9559</v>
      </c>
      <c r="D3065" s="152" t="s">
        <v>9560</v>
      </c>
      <c r="E3065" s="152" t="s">
        <v>9562</v>
      </c>
      <c r="F3065" s="152" t="s">
        <v>29</v>
      </c>
      <c r="G3065" s="152"/>
      <c r="H3065" s="265"/>
      <c r="I3065" s="265"/>
      <c r="J3065" s="266">
        <v>5600000</v>
      </c>
      <c r="K3065" s="265">
        <v>70</v>
      </c>
      <c r="L3065" s="265"/>
      <c r="M3065" s="265"/>
      <c r="N3065" s="265"/>
      <c r="O3065" s="265"/>
      <c r="P3065" s="265"/>
      <c r="Q3065" s="265"/>
      <c r="R3065" s="65">
        <f t="shared" si="72"/>
        <v>5600000</v>
      </c>
      <c r="S3065" s="265">
        <v>70</v>
      </c>
      <c r="T3065" s="265" t="s">
        <v>345</v>
      </c>
      <c r="U3065" s="265" t="s">
        <v>25</v>
      </c>
      <c r="V3065" s="265" t="s">
        <v>25</v>
      </c>
    </row>
    <row r="3066" spans="1:22" s="260" customFormat="1" x14ac:dyDescent="0.2">
      <c r="A3066" s="141">
        <v>3059</v>
      </c>
      <c r="B3066" s="152" t="s">
        <v>201</v>
      </c>
      <c r="C3066" s="152" t="s">
        <v>9559</v>
      </c>
      <c r="D3066" s="152" t="s">
        <v>9560</v>
      </c>
      <c r="E3066" s="152" t="s">
        <v>9563</v>
      </c>
      <c r="F3066" s="152" t="s">
        <v>169</v>
      </c>
      <c r="G3066" s="152"/>
      <c r="H3066" s="265"/>
      <c r="I3066" s="265"/>
      <c r="J3066" s="266">
        <v>2992500</v>
      </c>
      <c r="K3066" s="265">
        <v>38</v>
      </c>
      <c r="L3066" s="265"/>
      <c r="M3066" s="265"/>
      <c r="N3066" s="265"/>
      <c r="O3066" s="265"/>
      <c r="P3066" s="265"/>
      <c r="Q3066" s="265"/>
      <c r="R3066" s="65">
        <f t="shared" si="72"/>
        <v>2992500</v>
      </c>
      <c r="S3066" s="265">
        <v>38</v>
      </c>
      <c r="T3066" s="265" t="s">
        <v>345</v>
      </c>
      <c r="U3066" s="265" t="s">
        <v>25</v>
      </c>
      <c r="V3066" s="265" t="s">
        <v>25</v>
      </c>
    </row>
    <row r="3067" spans="1:22" s="260" customFormat="1" x14ac:dyDescent="0.2">
      <c r="A3067" s="141">
        <v>3060</v>
      </c>
      <c r="B3067" s="152" t="s">
        <v>201</v>
      </c>
      <c r="C3067" s="152" t="s">
        <v>8944</v>
      </c>
      <c r="D3067" s="152" t="s">
        <v>8945</v>
      </c>
      <c r="E3067" s="152" t="s">
        <v>9564</v>
      </c>
      <c r="F3067" s="152" t="s">
        <v>169</v>
      </c>
      <c r="G3067" s="152"/>
      <c r="H3067" s="265"/>
      <c r="I3067" s="265"/>
      <c r="J3067" s="266">
        <v>576000</v>
      </c>
      <c r="K3067" s="265">
        <v>6</v>
      </c>
      <c r="L3067" s="265"/>
      <c r="M3067" s="265"/>
      <c r="N3067" s="265"/>
      <c r="O3067" s="265"/>
      <c r="P3067" s="265"/>
      <c r="Q3067" s="265"/>
      <c r="R3067" s="65">
        <f t="shared" si="72"/>
        <v>576000</v>
      </c>
      <c r="S3067" s="265">
        <v>6</v>
      </c>
      <c r="T3067" s="265" t="s">
        <v>9565</v>
      </c>
      <c r="U3067" s="265" t="s">
        <v>25</v>
      </c>
      <c r="V3067" s="265" t="s">
        <v>25</v>
      </c>
    </row>
    <row r="3068" spans="1:22" s="260" customFormat="1" x14ac:dyDescent="0.2">
      <c r="A3068" s="141">
        <v>3061</v>
      </c>
      <c r="B3068" s="152" t="s">
        <v>201</v>
      </c>
      <c r="C3068" s="152" t="s">
        <v>9559</v>
      </c>
      <c r="D3068" s="152" t="s">
        <v>9560</v>
      </c>
      <c r="E3068" s="152" t="s">
        <v>15</v>
      </c>
      <c r="F3068" s="152" t="s">
        <v>169</v>
      </c>
      <c r="G3068" s="152"/>
      <c r="H3068" s="265"/>
      <c r="I3068" s="265"/>
      <c r="J3068" s="266">
        <v>673755</v>
      </c>
      <c r="K3068" s="265">
        <v>3</v>
      </c>
      <c r="L3068" s="265"/>
      <c r="M3068" s="265"/>
      <c r="N3068" s="265"/>
      <c r="O3068" s="265"/>
      <c r="P3068" s="265"/>
      <c r="Q3068" s="265"/>
      <c r="R3068" s="65">
        <f t="shared" si="72"/>
        <v>673755</v>
      </c>
      <c r="S3068" s="265">
        <v>3</v>
      </c>
      <c r="T3068" s="265" t="s">
        <v>9565</v>
      </c>
      <c r="U3068" s="265" t="s">
        <v>25</v>
      </c>
      <c r="V3068" s="265" t="s">
        <v>25</v>
      </c>
    </row>
    <row r="3069" spans="1:22" s="260" customFormat="1" x14ac:dyDescent="0.2">
      <c r="A3069" s="141">
        <v>3062</v>
      </c>
      <c r="B3069" s="152" t="s">
        <v>201</v>
      </c>
      <c r="C3069" s="152" t="s">
        <v>9559</v>
      </c>
      <c r="D3069" s="152" t="s">
        <v>9560</v>
      </c>
      <c r="E3069" s="152" t="s">
        <v>15</v>
      </c>
      <c r="F3069" s="152" t="s">
        <v>29</v>
      </c>
      <c r="G3069" s="152"/>
      <c r="H3069" s="265"/>
      <c r="I3069" s="265"/>
      <c r="J3069" s="266">
        <v>1964805</v>
      </c>
      <c r="K3069" s="265">
        <v>5</v>
      </c>
      <c r="L3069" s="265"/>
      <c r="M3069" s="265"/>
      <c r="N3069" s="265"/>
      <c r="O3069" s="265"/>
      <c r="P3069" s="265"/>
      <c r="Q3069" s="265"/>
      <c r="R3069" s="65">
        <f t="shared" si="72"/>
        <v>1964805</v>
      </c>
      <c r="S3069" s="265">
        <v>5</v>
      </c>
      <c r="T3069" s="265" t="s">
        <v>9565</v>
      </c>
      <c r="U3069" s="265" t="s">
        <v>25</v>
      </c>
      <c r="V3069" s="265" t="s">
        <v>25</v>
      </c>
    </row>
    <row r="3070" spans="1:22" s="260" customFormat="1" x14ac:dyDescent="0.2">
      <c r="A3070" s="141">
        <v>3063</v>
      </c>
      <c r="B3070" s="152" t="s">
        <v>201</v>
      </c>
      <c r="C3070" s="152" t="s">
        <v>9559</v>
      </c>
      <c r="D3070" s="152" t="s">
        <v>9560</v>
      </c>
      <c r="E3070" s="152" t="s">
        <v>15</v>
      </c>
      <c r="F3070" s="152" t="s">
        <v>29</v>
      </c>
      <c r="G3070" s="152"/>
      <c r="H3070" s="265"/>
      <c r="I3070" s="265"/>
      <c r="J3070" s="266">
        <v>785922</v>
      </c>
      <c r="K3070" s="265">
        <v>2</v>
      </c>
      <c r="L3070" s="265"/>
      <c r="M3070" s="265"/>
      <c r="N3070" s="265"/>
      <c r="O3070" s="265"/>
      <c r="P3070" s="265"/>
      <c r="Q3070" s="265"/>
      <c r="R3070" s="65">
        <f t="shared" si="72"/>
        <v>785922</v>
      </c>
      <c r="S3070" s="265">
        <v>2</v>
      </c>
      <c r="T3070" s="265" t="s">
        <v>9565</v>
      </c>
      <c r="U3070" s="265" t="s">
        <v>25</v>
      </c>
      <c r="V3070" s="265" t="s">
        <v>25</v>
      </c>
    </row>
    <row r="3071" spans="1:22" s="260" customFormat="1" x14ac:dyDescent="0.2">
      <c r="A3071" s="141">
        <v>3064</v>
      </c>
      <c r="B3071" s="152" t="s">
        <v>201</v>
      </c>
      <c r="C3071" s="152" t="s">
        <v>9559</v>
      </c>
      <c r="D3071" s="152" t="s">
        <v>9560</v>
      </c>
      <c r="E3071" s="152" t="s">
        <v>9566</v>
      </c>
      <c r="F3071" s="152" t="s">
        <v>169</v>
      </c>
      <c r="G3071" s="152"/>
      <c r="H3071" s="265"/>
      <c r="I3071" s="265"/>
      <c r="J3071" s="266">
        <v>406446</v>
      </c>
      <c r="K3071" s="265">
        <v>4</v>
      </c>
      <c r="L3071" s="265"/>
      <c r="M3071" s="265"/>
      <c r="N3071" s="265"/>
      <c r="O3071" s="265"/>
      <c r="P3071" s="265"/>
      <c r="Q3071" s="265"/>
      <c r="R3071" s="65">
        <f t="shared" si="72"/>
        <v>406446</v>
      </c>
      <c r="S3071" s="265">
        <v>4</v>
      </c>
      <c r="T3071" s="265" t="s">
        <v>9565</v>
      </c>
      <c r="U3071" s="265" t="s">
        <v>25</v>
      </c>
      <c r="V3071" s="265" t="s">
        <v>25</v>
      </c>
    </row>
    <row r="3072" spans="1:22" s="260" customFormat="1" x14ac:dyDescent="0.2">
      <c r="A3072" s="141">
        <v>3065</v>
      </c>
      <c r="B3072" s="152" t="s">
        <v>201</v>
      </c>
      <c r="C3072" s="152" t="s">
        <v>9559</v>
      </c>
      <c r="D3072" s="152" t="s">
        <v>9560</v>
      </c>
      <c r="E3072" s="152" t="s">
        <v>9567</v>
      </c>
      <c r="F3072" s="152" t="s">
        <v>29</v>
      </c>
      <c r="G3072" s="152"/>
      <c r="H3072" s="265"/>
      <c r="I3072" s="265"/>
      <c r="J3072" s="266">
        <v>1360000</v>
      </c>
      <c r="K3072" s="265">
        <v>2</v>
      </c>
      <c r="L3072" s="265"/>
      <c r="M3072" s="265"/>
      <c r="N3072" s="265"/>
      <c r="O3072" s="265"/>
      <c r="P3072" s="265"/>
      <c r="Q3072" s="265"/>
      <c r="R3072" s="65">
        <f t="shared" si="72"/>
        <v>1360000</v>
      </c>
      <c r="S3072" s="265">
        <v>2</v>
      </c>
      <c r="T3072" s="265" t="s">
        <v>9565</v>
      </c>
      <c r="U3072" s="265" t="s">
        <v>25</v>
      </c>
      <c r="V3072" s="265" t="s">
        <v>25</v>
      </c>
    </row>
    <row r="3073" spans="1:22" s="260" customFormat="1" x14ac:dyDescent="0.2">
      <c r="A3073" s="141">
        <v>3066</v>
      </c>
      <c r="B3073" s="152" t="s">
        <v>201</v>
      </c>
      <c r="C3073" s="152" t="s">
        <v>9559</v>
      </c>
      <c r="D3073" s="152" t="s">
        <v>9560</v>
      </c>
      <c r="E3073" s="152" t="s">
        <v>9568</v>
      </c>
      <c r="F3073" s="152" t="s">
        <v>29</v>
      </c>
      <c r="G3073" s="152"/>
      <c r="H3073" s="265"/>
      <c r="I3073" s="265"/>
      <c r="J3073" s="266">
        <v>1598000</v>
      </c>
      <c r="K3073" s="265">
        <v>2</v>
      </c>
      <c r="L3073" s="265"/>
      <c r="M3073" s="265"/>
      <c r="N3073" s="265"/>
      <c r="O3073" s="265"/>
      <c r="P3073" s="265"/>
      <c r="Q3073" s="265"/>
      <c r="R3073" s="65">
        <f t="shared" si="72"/>
        <v>1598000</v>
      </c>
      <c r="S3073" s="265">
        <v>2</v>
      </c>
      <c r="T3073" s="265" t="s">
        <v>9565</v>
      </c>
      <c r="U3073" s="265" t="s">
        <v>25</v>
      </c>
      <c r="V3073" s="265" t="s">
        <v>25</v>
      </c>
    </row>
    <row r="3074" spans="1:22" s="260" customFormat="1" x14ac:dyDescent="0.2">
      <c r="A3074" s="141">
        <v>3067</v>
      </c>
      <c r="B3074" s="152" t="s">
        <v>201</v>
      </c>
      <c r="C3074" s="152" t="s">
        <v>9559</v>
      </c>
      <c r="D3074" s="152" t="s">
        <v>9560</v>
      </c>
      <c r="E3074" s="152" t="s">
        <v>9569</v>
      </c>
      <c r="F3074" s="152" t="s">
        <v>29</v>
      </c>
      <c r="G3074" s="152"/>
      <c r="H3074" s="265"/>
      <c r="I3074" s="265"/>
      <c r="J3074" s="266">
        <v>1485000</v>
      </c>
      <c r="K3074" s="265">
        <v>1</v>
      </c>
      <c r="L3074" s="265"/>
      <c r="M3074" s="265"/>
      <c r="N3074" s="265"/>
      <c r="O3074" s="265"/>
      <c r="P3074" s="265"/>
      <c r="Q3074" s="265"/>
      <c r="R3074" s="65">
        <f t="shared" si="72"/>
        <v>1485000</v>
      </c>
      <c r="S3074" s="265">
        <v>1</v>
      </c>
      <c r="T3074" s="265" t="s">
        <v>9565</v>
      </c>
      <c r="U3074" s="265" t="s">
        <v>25</v>
      </c>
      <c r="V3074" s="265" t="s">
        <v>25</v>
      </c>
    </row>
    <row r="3075" spans="1:22" s="260" customFormat="1" x14ac:dyDescent="0.2">
      <c r="A3075" s="141">
        <v>3068</v>
      </c>
      <c r="B3075" s="152" t="s">
        <v>201</v>
      </c>
      <c r="C3075" s="152" t="s">
        <v>9559</v>
      </c>
      <c r="D3075" s="152" t="s">
        <v>9560</v>
      </c>
      <c r="E3075" s="152" t="s">
        <v>9570</v>
      </c>
      <c r="F3075" s="152" t="s">
        <v>169</v>
      </c>
      <c r="G3075" s="152"/>
      <c r="H3075" s="265"/>
      <c r="I3075" s="265"/>
      <c r="J3075" s="266">
        <v>469630</v>
      </c>
      <c r="K3075" s="265">
        <v>10</v>
      </c>
      <c r="L3075" s="265"/>
      <c r="M3075" s="265"/>
      <c r="N3075" s="265"/>
      <c r="O3075" s="265"/>
      <c r="P3075" s="265"/>
      <c r="Q3075" s="265"/>
      <c r="R3075" s="65">
        <f t="shared" si="72"/>
        <v>469630</v>
      </c>
      <c r="S3075" s="265">
        <v>10</v>
      </c>
      <c r="T3075" s="265" t="s">
        <v>9565</v>
      </c>
      <c r="U3075" s="265" t="s">
        <v>25</v>
      </c>
      <c r="V3075" s="265" t="s">
        <v>25</v>
      </c>
    </row>
    <row r="3076" spans="1:22" s="260" customFormat="1" x14ac:dyDescent="0.2">
      <c r="A3076" s="141">
        <v>3069</v>
      </c>
      <c r="B3076" s="152" t="s">
        <v>259</v>
      </c>
      <c r="C3076" s="152" t="s">
        <v>9571</v>
      </c>
      <c r="D3076" s="152" t="s">
        <v>9572</v>
      </c>
      <c r="E3076" s="152" t="s">
        <v>9573</v>
      </c>
      <c r="F3076" s="152" t="s">
        <v>29</v>
      </c>
      <c r="G3076" s="152"/>
      <c r="H3076" s="265"/>
      <c r="I3076" s="265"/>
      <c r="J3076" s="266">
        <v>2375000</v>
      </c>
      <c r="K3076" s="265">
        <v>5</v>
      </c>
      <c r="L3076" s="265"/>
      <c r="M3076" s="265"/>
      <c r="N3076" s="265"/>
      <c r="O3076" s="265"/>
      <c r="P3076" s="265"/>
      <c r="Q3076" s="265"/>
      <c r="R3076" s="65">
        <f t="shared" si="72"/>
        <v>2375000</v>
      </c>
      <c r="S3076" s="265">
        <v>5</v>
      </c>
      <c r="T3076" s="265" t="s">
        <v>9565</v>
      </c>
      <c r="U3076" s="265" t="s">
        <v>25</v>
      </c>
      <c r="V3076" s="265" t="s">
        <v>25</v>
      </c>
    </row>
    <row r="3077" spans="1:22" s="260" customFormat="1" x14ac:dyDescent="0.2">
      <c r="A3077" s="141">
        <v>3070</v>
      </c>
      <c r="B3077" s="152" t="s">
        <v>3232</v>
      </c>
      <c r="C3077" s="152" t="s">
        <v>3233</v>
      </c>
      <c r="D3077" s="152" t="s">
        <v>3234</v>
      </c>
      <c r="E3077" s="152" t="s">
        <v>15</v>
      </c>
      <c r="F3077" s="152" t="s">
        <v>29</v>
      </c>
      <c r="G3077" s="152" t="s">
        <v>3444</v>
      </c>
      <c r="H3077" s="259"/>
      <c r="I3077" s="259"/>
      <c r="J3077" s="268">
        <v>83174880</v>
      </c>
      <c r="K3077" s="259">
        <v>10</v>
      </c>
      <c r="L3077" s="267">
        <v>124762320</v>
      </c>
      <c r="M3077" s="259">
        <v>15</v>
      </c>
      <c r="N3077" s="267">
        <v>124762320</v>
      </c>
      <c r="O3077" s="259">
        <v>15</v>
      </c>
      <c r="P3077" s="267">
        <v>124762320</v>
      </c>
      <c r="Q3077" s="259">
        <v>15</v>
      </c>
      <c r="R3077" s="268">
        <v>457461840</v>
      </c>
      <c r="S3077" s="259">
        <v>55</v>
      </c>
      <c r="T3077" s="259" t="s">
        <v>343</v>
      </c>
      <c r="U3077" s="259" t="s">
        <v>186</v>
      </c>
      <c r="V3077" s="259" t="s">
        <v>3347</v>
      </c>
    </row>
    <row r="3078" spans="1:22" s="260" customFormat="1" x14ac:dyDescent="0.2">
      <c r="A3078" s="141">
        <v>3071</v>
      </c>
      <c r="B3078" s="152" t="s">
        <v>3232</v>
      </c>
      <c r="C3078" s="152" t="s">
        <v>3233</v>
      </c>
      <c r="D3078" s="152" t="s">
        <v>3234</v>
      </c>
      <c r="E3078" s="152" t="s">
        <v>3445</v>
      </c>
      <c r="F3078" s="152" t="s">
        <v>29</v>
      </c>
      <c r="G3078" s="152" t="s">
        <v>3444</v>
      </c>
      <c r="H3078" s="269"/>
      <c r="I3078" s="269"/>
      <c r="J3078" s="270">
        <v>100000000</v>
      </c>
      <c r="K3078" s="269">
        <v>5</v>
      </c>
      <c r="L3078" s="269">
        <v>0</v>
      </c>
      <c r="M3078" s="269">
        <v>0</v>
      </c>
      <c r="N3078" s="269">
        <v>0</v>
      </c>
      <c r="O3078" s="269">
        <v>0</v>
      </c>
      <c r="P3078" s="269">
        <v>0</v>
      </c>
      <c r="Q3078" s="269">
        <v>0</v>
      </c>
      <c r="R3078" s="270">
        <v>100000000</v>
      </c>
      <c r="S3078" s="269">
        <v>5</v>
      </c>
      <c r="T3078" s="259" t="s">
        <v>332</v>
      </c>
      <c r="U3078" s="259" t="s">
        <v>186</v>
      </c>
      <c r="V3078" s="259" t="s">
        <v>3347</v>
      </c>
    </row>
  </sheetData>
  <autoFilter ref="A6:W3053"/>
  <mergeCells count="18">
    <mergeCell ref="B7:G7"/>
    <mergeCell ref="L4:M4"/>
    <mergeCell ref="N4:O4"/>
    <mergeCell ref="P4:Q4"/>
    <mergeCell ref="R4:S4"/>
    <mergeCell ref="A1:V1"/>
    <mergeCell ref="A4:A5"/>
    <mergeCell ref="B4:B5"/>
    <mergeCell ref="C4:C5"/>
    <mergeCell ref="D4:D5"/>
    <mergeCell ref="E4:E5"/>
    <mergeCell ref="F4:F5"/>
    <mergeCell ref="G4:G5"/>
    <mergeCell ref="H4:I4"/>
    <mergeCell ref="J4:K4"/>
    <mergeCell ref="V4:V5"/>
    <mergeCell ref="T4:T5"/>
    <mergeCell ref="U4:U5"/>
  </mergeCells>
  <conditionalFormatting sqref="I25">
    <cfRule type="cellIs" dxfId="54" priority="53" operator="greaterThan">
      <formula>$H25</formula>
    </cfRule>
  </conditionalFormatting>
  <conditionalFormatting sqref="I506 M506 K506 I504 K504 M504 I55 K55 M55 I50 K50 M50">
    <cfRule type="cellIs" dxfId="53" priority="54" operator="greaterThan">
      <formula>#REF!</formula>
    </cfRule>
    <cfRule type="cellIs" dxfId="52" priority="55" operator="greaterThan">
      <formula>#REF!+#REF!</formula>
    </cfRule>
  </conditionalFormatting>
  <conditionalFormatting sqref="I46">
    <cfRule type="cellIs" dxfId="51" priority="52" operator="greaterThan">
      <formula>$H46</formula>
    </cfRule>
  </conditionalFormatting>
  <conditionalFormatting sqref="I52">
    <cfRule type="cellIs" dxfId="50" priority="51" operator="greaterThan">
      <formula>$H52</formula>
    </cfRule>
  </conditionalFormatting>
  <conditionalFormatting sqref="I508">
    <cfRule type="cellIs" dxfId="49" priority="50" operator="greaterThan">
      <formula>$H508</formula>
    </cfRule>
  </conditionalFormatting>
  <conditionalFormatting sqref="K647">
    <cfRule type="cellIs" dxfId="48" priority="48" operator="greaterThan">
      <formula>$H647</formula>
    </cfRule>
  </conditionalFormatting>
  <conditionalFormatting sqref="I647">
    <cfRule type="cellIs" dxfId="47" priority="49" operator="greaterThan">
      <formula>$H647</formula>
    </cfRule>
  </conditionalFormatting>
  <conditionalFormatting sqref="M647">
    <cfRule type="cellIs" dxfId="46" priority="47" operator="greaterThan">
      <formula>$H647</formula>
    </cfRule>
  </conditionalFormatting>
  <conditionalFormatting sqref="I739">
    <cfRule type="cellIs" dxfId="45" priority="46" operator="greaterThan">
      <formula>$J739</formula>
    </cfRule>
  </conditionalFormatting>
  <conditionalFormatting sqref="I43">
    <cfRule type="cellIs" dxfId="44" priority="45" operator="greaterThan">
      <formula>$H43</formula>
    </cfRule>
  </conditionalFormatting>
  <conditionalFormatting sqref="I397">
    <cfRule type="cellIs" dxfId="43" priority="44" operator="greaterThan">
      <formula>$H397</formula>
    </cfRule>
  </conditionalFormatting>
  <conditionalFormatting sqref="I502">
    <cfRule type="cellIs" dxfId="42" priority="43" operator="greaterThan">
      <formula>$H502</formula>
    </cfRule>
  </conditionalFormatting>
  <conditionalFormatting sqref="I503">
    <cfRule type="cellIs" dxfId="41" priority="42" operator="greaterThan">
      <formula>$H503</formula>
    </cfRule>
  </conditionalFormatting>
  <conditionalFormatting sqref="I505">
    <cfRule type="cellIs" dxfId="40" priority="41" operator="greaterThan">
      <formula>$H505</formula>
    </cfRule>
  </conditionalFormatting>
  <conditionalFormatting sqref="I507">
    <cfRule type="cellIs" dxfId="39" priority="40" operator="greaterThan">
      <formula>$H507</formula>
    </cfRule>
  </conditionalFormatting>
  <conditionalFormatting sqref="I509">
    <cfRule type="cellIs" dxfId="38" priority="39" operator="greaterThan">
      <formula>$H509</formula>
    </cfRule>
  </conditionalFormatting>
  <conditionalFormatting sqref="I472:I498">
    <cfRule type="cellIs" dxfId="37" priority="38" operator="greaterThan">
      <formula>$H472</formula>
    </cfRule>
  </conditionalFormatting>
  <conditionalFormatting sqref="I949">
    <cfRule type="cellIs" dxfId="36" priority="37" operator="greaterThan">
      <formula>$H949</formula>
    </cfRule>
  </conditionalFormatting>
  <conditionalFormatting sqref="I950">
    <cfRule type="cellIs" dxfId="35" priority="36" operator="greaterThan">
      <formula>$H950</formula>
    </cfRule>
  </conditionalFormatting>
  <conditionalFormatting sqref="I954">
    <cfRule type="cellIs" dxfId="34" priority="34" operator="greaterThan">
      <formula>#REF!</formula>
    </cfRule>
    <cfRule type="cellIs" dxfId="33" priority="35" operator="greaterThan">
      <formula>#REF!+#REF!</formula>
    </cfRule>
  </conditionalFormatting>
  <conditionalFormatting sqref="I955">
    <cfRule type="cellIs" dxfId="32" priority="33" operator="greaterThan">
      <formula>$H955</formula>
    </cfRule>
  </conditionalFormatting>
  <conditionalFormatting sqref="I960">
    <cfRule type="cellIs" dxfId="31" priority="31" operator="greaterThan">
      <formula>#REF!</formula>
    </cfRule>
    <cfRule type="cellIs" dxfId="30" priority="32" operator="greaterThan">
      <formula>#REF!+#REF!</formula>
    </cfRule>
  </conditionalFormatting>
  <conditionalFormatting sqref="I965">
    <cfRule type="cellIs" dxfId="29" priority="30" operator="greaterThan">
      <formula>$H965</formula>
    </cfRule>
  </conditionalFormatting>
  <conditionalFormatting sqref="I970">
    <cfRule type="cellIs" dxfId="28" priority="29" operator="greaterThan">
      <formula>$H970</formula>
    </cfRule>
  </conditionalFormatting>
  <conditionalFormatting sqref="I974">
    <cfRule type="cellIs" dxfId="27" priority="28" operator="greaterThan">
      <formula>$H974</formula>
    </cfRule>
  </conditionalFormatting>
  <conditionalFormatting sqref="I975">
    <cfRule type="cellIs" dxfId="26" priority="27" operator="greaterThan">
      <formula>$H975</formula>
    </cfRule>
  </conditionalFormatting>
  <conditionalFormatting sqref="I1508">
    <cfRule type="cellIs" dxfId="25" priority="26" operator="greaterThan">
      <formula>$H1508</formula>
    </cfRule>
  </conditionalFormatting>
  <conditionalFormatting sqref="K1508">
    <cfRule type="cellIs" dxfId="24" priority="25" operator="greaterThan">
      <formula>$H1508</formula>
    </cfRule>
  </conditionalFormatting>
  <conditionalFormatting sqref="I1565">
    <cfRule type="cellIs" dxfId="23" priority="24" operator="greaterThan">
      <formula>$H1565</formula>
    </cfRule>
  </conditionalFormatting>
  <conditionalFormatting sqref="I1602">
    <cfRule type="cellIs" dxfId="22" priority="23" operator="greaterThan">
      <formula>$H1602</formula>
    </cfRule>
  </conditionalFormatting>
  <conditionalFormatting sqref="I1604">
    <cfRule type="cellIs" dxfId="21" priority="22" operator="greaterThan">
      <formula>$H1604</formula>
    </cfRule>
  </conditionalFormatting>
  <conditionalFormatting sqref="I1608">
    <cfRule type="cellIs" dxfId="20" priority="21" operator="greaterThan">
      <formula>$H1608</formula>
    </cfRule>
  </conditionalFormatting>
  <conditionalFormatting sqref="M1608">
    <cfRule type="cellIs" dxfId="19" priority="20" operator="greaterThan">
      <formula>$H1608</formula>
    </cfRule>
  </conditionalFormatting>
  <conditionalFormatting sqref="O1608">
    <cfRule type="cellIs" dxfId="18" priority="19" operator="greaterThan">
      <formula>$H1608</formula>
    </cfRule>
  </conditionalFormatting>
  <conditionalFormatting sqref="I1618">
    <cfRule type="cellIs" dxfId="17" priority="18" operator="greaterThan">
      <formula>$H1618</formula>
    </cfRule>
  </conditionalFormatting>
  <conditionalFormatting sqref="I1621">
    <cfRule type="cellIs" dxfId="16" priority="17" operator="greaterThan">
      <formula>#REF!</formula>
    </cfRule>
  </conditionalFormatting>
  <conditionalFormatting sqref="I1637">
    <cfRule type="cellIs" dxfId="15" priority="16" operator="greaterThan">
      <formula>#REF!</formula>
    </cfRule>
  </conditionalFormatting>
  <conditionalFormatting sqref="I1676">
    <cfRule type="cellIs" dxfId="14" priority="15" operator="greaterThan">
      <formula>#REF!</formula>
    </cfRule>
  </conditionalFormatting>
  <conditionalFormatting sqref="I2828">
    <cfRule type="cellIs" dxfId="13" priority="14" operator="greaterThan">
      <formula>$H2828</formula>
    </cfRule>
  </conditionalFormatting>
  <conditionalFormatting sqref="I2829">
    <cfRule type="cellIs" dxfId="12" priority="13" operator="greaterThan">
      <formula>$H2829</formula>
    </cfRule>
  </conditionalFormatting>
  <conditionalFormatting sqref="I2830">
    <cfRule type="cellIs" dxfId="11" priority="12" operator="greaterThan">
      <formula>#REF!</formula>
    </cfRule>
  </conditionalFormatting>
  <conditionalFormatting sqref="I2833">
    <cfRule type="cellIs" dxfId="10" priority="11" operator="greaterThan">
      <formula>$H2833</formula>
    </cfRule>
  </conditionalFormatting>
  <conditionalFormatting sqref="I2834">
    <cfRule type="cellIs" dxfId="9" priority="10" operator="greaterThan">
      <formula>$H2834</formula>
    </cfRule>
  </conditionalFormatting>
  <conditionalFormatting sqref="I2835">
    <cfRule type="cellIs" dxfId="8" priority="9" operator="greaterThan">
      <formula>$H2835</formula>
    </cfRule>
  </conditionalFormatting>
  <conditionalFormatting sqref="I2836">
    <cfRule type="cellIs" dxfId="7" priority="8" operator="greaterThan">
      <formula>$H2836</formula>
    </cfRule>
  </conditionalFormatting>
  <conditionalFormatting sqref="I2837">
    <cfRule type="cellIs" dxfId="6" priority="7" operator="greaterThan">
      <formula>$H2837</formula>
    </cfRule>
  </conditionalFormatting>
  <conditionalFormatting sqref="I2838">
    <cfRule type="cellIs" dxfId="5" priority="6" operator="greaterThan">
      <formula>$H2838</formula>
    </cfRule>
  </conditionalFormatting>
  <conditionalFormatting sqref="I2839">
    <cfRule type="cellIs" dxfId="4" priority="5" operator="greaterThan">
      <formula>$H2839</formula>
    </cfRule>
  </conditionalFormatting>
  <conditionalFormatting sqref="I2840">
    <cfRule type="cellIs" dxfId="3" priority="4" operator="greaterThan">
      <formula>$H2840</formula>
    </cfRule>
  </conditionalFormatting>
  <conditionalFormatting sqref="I2841">
    <cfRule type="cellIs" dxfId="2" priority="3" operator="greaterThan">
      <formula>$H2841</formula>
    </cfRule>
  </conditionalFormatting>
  <conditionalFormatting sqref="I2842">
    <cfRule type="cellIs" dxfId="1" priority="2" operator="greaterThan">
      <formula>$H2842</formula>
    </cfRule>
  </conditionalFormatting>
  <conditionalFormatting sqref="I2843">
    <cfRule type="cellIs" dxfId="0" priority="1" operator="greaterThan">
      <formula>$H2843</formula>
    </cfRule>
  </conditionalFormatting>
  <hyperlinks>
    <hyperlink ref="F8" r:id="rId1"/>
    <hyperlink ref="F9" r:id="rId2"/>
    <hyperlink ref="F10" r:id="rId3"/>
    <hyperlink ref="F11" r:id="rId4"/>
    <hyperlink ref="F12" r:id="rId5"/>
    <hyperlink ref="F13" r:id="rId6"/>
    <hyperlink ref="C19" r:id="rId7" display="https://enstru.kz/code_new.jsp?new=281332.000.000207&amp;l=rus"/>
    <hyperlink ref="F22" r:id="rId8"/>
    <hyperlink ref="F25" r:id="rId9"/>
    <hyperlink ref="F29" r:id="rId10"/>
    <hyperlink ref="F41" r:id="rId11"/>
    <hyperlink ref="F46" r:id="rId12"/>
    <hyperlink ref="F48" r:id="rId13"/>
    <hyperlink ref="F51" r:id="rId14"/>
    <hyperlink ref="F61" r:id="rId15"/>
    <hyperlink ref="F67" r:id="rId16"/>
    <hyperlink ref="F68" r:id="rId17"/>
    <hyperlink ref="F69" r:id="rId18"/>
    <hyperlink ref="F70" r:id="rId19"/>
    <hyperlink ref="F71" r:id="rId20"/>
    <hyperlink ref="F75" r:id="rId21"/>
    <hyperlink ref="F76" r:id="rId22"/>
    <hyperlink ref="F77" r:id="rId23"/>
    <hyperlink ref="F79" r:id="rId24"/>
    <hyperlink ref="F83" r:id="rId25"/>
    <hyperlink ref="F86" r:id="rId26"/>
    <hyperlink ref="F88" r:id="rId27"/>
    <hyperlink ref="F89" r:id="rId28"/>
    <hyperlink ref="F91" r:id="rId29"/>
    <hyperlink ref="F100" r:id="rId30"/>
    <hyperlink ref="F104" r:id="rId31"/>
    <hyperlink ref="F105" r:id="rId32"/>
    <hyperlink ref="F107" r:id="rId33"/>
    <hyperlink ref="F108" r:id="rId34"/>
    <hyperlink ref="F109" r:id="rId35"/>
    <hyperlink ref="F738" r:id="rId36"/>
    <hyperlink ref="F507" r:id="rId37"/>
    <hyperlink ref="F677" r:id="rId38"/>
    <hyperlink ref="F682" r:id="rId39"/>
    <hyperlink ref="F691" r:id="rId40"/>
    <hyperlink ref="F717" r:id="rId41"/>
    <hyperlink ref="F719" r:id="rId42"/>
    <hyperlink ref="F15" r:id="rId43"/>
    <hyperlink ref="F58" r:id="rId44"/>
    <hyperlink ref="F886" r:id="rId45"/>
    <hyperlink ref="F887" r:id="rId46"/>
    <hyperlink ref="F949" r:id="rId47"/>
    <hyperlink ref="F950" r:id="rId48"/>
    <hyperlink ref="F951" r:id="rId49"/>
    <hyperlink ref="F952" r:id="rId50"/>
    <hyperlink ref="F953" r:id="rId51"/>
    <hyperlink ref="F955" r:id="rId52"/>
    <hyperlink ref="F956" r:id="rId53"/>
    <hyperlink ref="F957" r:id="rId54"/>
    <hyperlink ref="F958" r:id="rId55"/>
    <hyperlink ref="F959" r:id="rId56"/>
    <hyperlink ref="F960" r:id="rId57"/>
    <hyperlink ref="F961" r:id="rId58"/>
    <hyperlink ref="F962" r:id="rId59"/>
    <hyperlink ref="F967" r:id="rId60"/>
    <hyperlink ref="F975" r:id="rId61"/>
    <hyperlink ref="F965" r:id="rId62"/>
    <hyperlink ref="F977" r:id="rId63"/>
    <hyperlink ref="F978" r:id="rId64"/>
    <hyperlink ref="F979" r:id="rId65"/>
    <hyperlink ref="F980" r:id="rId66"/>
    <hyperlink ref="F981" r:id="rId67"/>
    <hyperlink ref="F982" r:id="rId68"/>
    <hyperlink ref="F983" r:id="rId69"/>
    <hyperlink ref="F984" r:id="rId70"/>
    <hyperlink ref="F985" r:id="rId71"/>
    <hyperlink ref="F986" r:id="rId72"/>
    <hyperlink ref="F987" r:id="rId73"/>
    <hyperlink ref="F988" r:id="rId74"/>
    <hyperlink ref="F989" r:id="rId75"/>
    <hyperlink ref="F990" r:id="rId76"/>
    <hyperlink ref="F1006" r:id="rId77"/>
    <hyperlink ref="F1007" r:id="rId78"/>
    <hyperlink ref="F1008" r:id="rId79"/>
    <hyperlink ref="F1009" r:id="rId80"/>
    <hyperlink ref="F1010" r:id="rId81"/>
    <hyperlink ref="F1011" r:id="rId82"/>
    <hyperlink ref="F1013" r:id="rId83"/>
    <hyperlink ref="F1015" r:id="rId84"/>
    <hyperlink ref="F1016" r:id="rId85"/>
    <hyperlink ref="F1017" r:id="rId86"/>
    <hyperlink ref="F1018" r:id="rId87"/>
    <hyperlink ref="F1019" r:id="rId88"/>
    <hyperlink ref="F1020" r:id="rId89"/>
    <hyperlink ref="F1021" r:id="rId90"/>
    <hyperlink ref="F1022" r:id="rId91"/>
    <hyperlink ref="F1023" r:id="rId92"/>
    <hyperlink ref="F1024" r:id="rId93"/>
    <hyperlink ref="F1039" r:id="rId94"/>
    <hyperlink ref="F1040" r:id="rId95"/>
    <hyperlink ref="F1041" r:id="rId96"/>
    <hyperlink ref="F1042" r:id="rId97"/>
    <hyperlink ref="F1043" r:id="rId98"/>
    <hyperlink ref="F1044" r:id="rId99"/>
    <hyperlink ref="F1045" r:id="rId100"/>
    <hyperlink ref="F1066" r:id="rId101"/>
    <hyperlink ref="F1087" r:id="rId102"/>
    <hyperlink ref="F1088" r:id="rId103"/>
    <hyperlink ref="F1089" r:id="rId104"/>
    <hyperlink ref="F1090" r:id="rId105"/>
    <hyperlink ref="F1091" r:id="rId106"/>
    <hyperlink ref="F1092" r:id="rId107"/>
    <hyperlink ref="F1093" r:id="rId108"/>
    <hyperlink ref="F1094" r:id="rId109"/>
    <hyperlink ref="F1095" r:id="rId110"/>
    <hyperlink ref="F1096" r:id="rId111"/>
    <hyperlink ref="F1097" r:id="rId112"/>
    <hyperlink ref="F1099" r:id="rId113"/>
    <hyperlink ref="F1107" r:id="rId114"/>
    <hyperlink ref="F1111" r:id="rId115"/>
    <hyperlink ref="F1110" r:id="rId116"/>
    <hyperlink ref="F1113" r:id="rId117"/>
    <hyperlink ref="F1114" r:id="rId118"/>
    <hyperlink ref="F1115" r:id="rId119"/>
    <hyperlink ref="F1116" r:id="rId120"/>
    <hyperlink ref="F1118" r:id="rId121"/>
    <hyperlink ref="F1119" r:id="rId122"/>
    <hyperlink ref="F1120" r:id="rId123"/>
    <hyperlink ref="F1121" r:id="rId124"/>
    <hyperlink ref="F1122" r:id="rId125"/>
    <hyperlink ref="F1123" r:id="rId126"/>
    <hyperlink ref="F1124" r:id="rId127"/>
    <hyperlink ref="F1125" r:id="rId128"/>
    <hyperlink ref="F1126" r:id="rId129"/>
    <hyperlink ref="F1127" r:id="rId130"/>
    <hyperlink ref="F1128" r:id="rId131"/>
    <hyperlink ref="F1129" r:id="rId132"/>
    <hyperlink ref="F1130" r:id="rId133"/>
    <hyperlink ref="F1131" r:id="rId134"/>
    <hyperlink ref="F1132" r:id="rId135"/>
    <hyperlink ref="F1133" r:id="rId136"/>
    <hyperlink ref="F1134" r:id="rId137"/>
    <hyperlink ref="F1135" r:id="rId138"/>
    <hyperlink ref="F1136" r:id="rId139"/>
    <hyperlink ref="F1137" r:id="rId140"/>
    <hyperlink ref="F1156" r:id="rId141"/>
    <hyperlink ref="F1157" r:id="rId142"/>
    <hyperlink ref="F1159" r:id="rId143"/>
    <hyperlink ref="F1161" r:id="rId144"/>
    <hyperlink ref="F1162" r:id="rId145"/>
    <hyperlink ref="F1164" r:id="rId146"/>
    <hyperlink ref="F1226" r:id="rId147"/>
    <hyperlink ref="F1244" r:id="rId148"/>
    <hyperlink ref="F1255" r:id="rId149"/>
    <hyperlink ref="F1260" r:id="rId150"/>
    <hyperlink ref="F1261" r:id="rId151"/>
    <hyperlink ref="F1262" r:id="rId152"/>
    <hyperlink ref="F1263" r:id="rId153"/>
    <hyperlink ref="F1264" r:id="rId154"/>
    <hyperlink ref="F1265" r:id="rId155"/>
    <hyperlink ref="F1266" r:id="rId156"/>
    <hyperlink ref="F1267" r:id="rId157"/>
    <hyperlink ref="F1268" r:id="rId158"/>
    <hyperlink ref="F1269" r:id="rId159"/>
    <hyperlink ref="F1270" r:id="rId160"/>
    <hyperlink ref="F1271" r:id="rId161"/>
    <hyperlink ref="F1272" r:id="rId162"/>
    <hyperlink ref="F1273" r:id="rId163"/>
    <hyperlink ref="F1274" r:id="rId164"/>
    <hyperlink ref="F1275" r:id="rId165"/>
    <hyperlink ref="F1276" r:id="rId166"/>
    <hyperlink ref="F1277" r:id="rId167"/>
    <hyperlink ref="F1278" r:id="rId168"/>
    <hyperlink ref="F1279" r:id="rId169"/>
    <hyperlink ref="F1280" r:id="rId170"/>
    <hyperlink ref="F1281" r:id="rId171"/>
    <hyperlink ref="F1282" r:id="rId172"/>
    <hyperlink ref="F1283" r:id="rId173"/>
    <hyperlink ref="F1284" r:id="rId174"/>
    <hyperlink ref="F1285" r:id="rId175"/>
    <hyperlink ref="F1286" r:id="rId176"/>
    <hyperlink ref="F1287" r:id="rId177"/>
    <hyperlink ref="F1288" r:id="rId178"/>
    <hyperlink ref="F1289" r:id="rId179"/>
    <hyperlink ref="F1290" r:id="rId180"/>
    <hyperlink ref="F1291" r:id="rId181"/>
    <hyperlink ref="F1292" r:id="rId182"/>
    <hyperlink ref="F1293" r:id="rId183"/>
    <hyperlink ref="F1294" r:id="rId184"/>
    <hyperlink ref="F1295" r:id="rId185"/>
    <hyperlink ref="F1296" r:id="rId186"/>
    <hyperlink ref="F1297" r:id="rId187"/>
    <hyperlink ref="F1298" r:id="rId188"/>
    <hyperlink ref="F1299" r:id="rId189"/>
    <hyperlink ref="F1300" r:id="rId190"/>
    <hyperlink ref="F1301" r:id="rId191"/>
    <hyperlink ref="F1302" r:id="rId192"/>
    <hyperlink ref="F1303" r:id="rId193"/>
    <hyperlink ref="F1304" r:id="rId194"/>
    <hyperlink ref="F1305" r:id="rId195"/>
    <hyperlink ref="F1306" r:id="rId196"/>
    <hyperlink ref="F1307" r:id="rId197"/>
    <hyperlink ref="F1308" r:id="rId198"/>
    <hyperlink ref="F1309" r:id="rId199"/>
    <hyperlink ref="F1310" r:id="rId200"/>
    <hyperlink ref="F1311" r:id="rId201"/>
    <hyperlink ref="F1312" r:id="rId202"/>
    <hyperlink ref="F1313" r:id="rId203"/>
    <hyperlink ref="F1314" r:id="rId204"/>
    <hyperlink ref="F1315" r:id="rId205"/>
    <hyperlink ref="F1316" r:id="rId206"/>
    <hyperlink ref="F1317" r:id="rId207"/>
    <hyperlink ref="F1318" r:id="rId208"/>
    <hyperlink ref="F1319" r:id="rId209"/>
    <hyperlink ref="F1320" r:id="rId210"/>
    <hyperlink ref="F1433" r:id="rId211"/>
    <hyperlink ref="F1438" r:id="rId212"/>
    <hyperlink ref="F1471" r:id="rId213"/>
    <hyperlink ref="F1472" r:id="rId214"/>
    <hyperlink ref="F1473" r:id="rId215"/>
    <hyperlink ref="F1474" r:id="rId216"/>
    <hyperlink ref="F1483" r:id="rId217"/>
    <hyperlink ref="F1484" r:id="rId218"/>
    <hyperlink ref="F1485" r:id="rId219"/>
    <hyperlink ref="F1486" r:id="rId220"/>
    <hyperlink ref="F1487" r:id="rId221"/>
    <hyperlink ref="F1488" r:id="rId222"/>
    <hyperlink ref="F1489" r:id="rId223"/>
    <hyperlink ref="F1490" r:id="rId224"/>
    <hyperlink ref="F1491" r:id="rId225"/>
    <hyperlink ref="F1492" r:id="rId226"/>
    <hyperlink ref="C1493" r:id="rId227" display="https://enstru.kz/code_new.jsp?&amp;t=уровнемер&amp;s=common&amp;p=10&amp;n=0&amp;S=265112%2E390,265112%2E590&amp;N=Уровнемер&amp;fc=1&amp;fg=1&amp;new=265112.590.000037"/>
    <hyperlink ref="F1493" r:id="rId228"/>
    <hyperlink ref="F1494" r:id="rId229"/>
    <hyperlink ref="F1495" r:id="rId230"/>
    <hyperlink ref="F1496" r:id="rId231"/>
    <hyperlink ref="F1497" r:id="rId232"/>
    <hyperlink ref="F1498" r:id="rId233"/>
    <hyperlink ref="F1500" r:id="rId234"/>
    <hyperlink ref="F1499" r:id="rId235"/>
    <hyperlink ref="F1501" r:id="rId236"/>
    <hyperlink ref="F1502" r:id="rId237"/>
    <hyperlink ref="F1503" r:id="rId238"/>
    <hyperlink ref="F1504" r:id="rId239"/>
    <hyperlink ref="F1506" r:id="rId240"/>
    <hyperlink ref="F1507" r:id="rId241"/>
    <hyperlink ref="F1508" r:id="rId242"/>
    <hyperlink ref="F1565" r:id="rId243"/>
    <hyperlink ref="F1566" r:id="rId244"/>
    <hyperlink ref="F1567" r:id="rId245"/>
    <hyperlink ref="F1568" r:id="rId246"/>
    <hyperlink ref="F1569" r:id="rId247"/>
    <hyperlink ref="F1570" r:id="rId248"/>
    <hyperlink ref="F1571" r:id="rId249"/>
    <hyperlink ref="F1572" r:id="rId250"/>
    <hyperlink ref="F1573" r:id="rId251"/>
    <hyperlink ref="F1574" r:id="rId252"/>
    <hyperlink ref="F1575" r:id="rId253"/>
    <hyperlink ref="F1576" r:id="rId254"/>
    <hyperlink ref="F1577" r:id="rId255"/>
    <hyperlink ref="F1578" r:id="rId256"/>
    <hyperlink ref="F1579" r:id="rId257"/>
    <hyperlink ref="F1580" r:id="rId258"/>
    <hyperlink ref="F1581" r:id="rId259"/>
    <hyperlink ref="F1582" r:id="rId260"/>
    <hyperlink ref="F1583" r:id="rId261"/>
    <hyperlink ref="F1584" r:id="rId262"/>
    <hyperlink ref="F1585" r:id="rId263"/>
    <hyperlink ref="F1586" r:id="rId264"/>
    <hyperlink ref="F1587" r:id="rId265"/>
    <hyperlink ref="F1588" r:id="rId266"/>
    <hyperlink ref="F1589" r:id="rId267"/>
    <hyperlink ref="F1590" r:id="rId268"/>
    <hyperlink ref="F1591" r:id="rId269"/>
    <hyperlink ref="F1592" r:id="rId270"/>
    <hyperlink ref="F1595" r:id="rId271"/>
    <hyperlink ref="F1596" r:id="rId272"/>
    <hyperlink ref="F1597" r:id="rId273"/>
    <hyperlink ref="F1598" r:id="rId274"/>
    <hyperlink ref="F1599" r:id="rId275"/>
    <hyperlink ref="F1600" r:id="rId276"/>
    <hyperlink ref="F1593" r:id="rId277"/>
    <hyperlink ref="F1594" r:id="rId278"/>
    <hyperlink ref="F1601" r:id="rId279"/>
    <hyperlink ref="F1602" r:id="rId280"/>
    <hyperlink ref="F1615" r:id="rId281"/>
    <hyperlink ref="F1633" r:id="rId282"/>
    <hyperlink ref="F1634" r:id="rId283"/>
    <hyperlink ref="F1635" r:id="rId284"/>
    <hyperlink ref="F1636" r:id="rId285"/>
    <hyperlink ref="F1637" r:id="rId286"/>
    <hyperlink ref="F1655" r:id="rId287"/>
    <hyperlink ref="F1657" r:id="rId288"/>
    <hyperlink ref="F1663" r:id="rId289"/>
    <hyperlink ref="F1665" r:id="rId290"/>
    <hyperlink ref="F1666" r:id="rId291"/>
    <hyperlink ref="F1671" r:id="rId292"/>
    <hyperlink ref="F1673" r:id="rId293"/>
    <hyperlink ref="F1674" r:id="rId294"/>
    <hyperlink ref="F1613" r:id="rId295"/>
    <hyperlink ref="F1626" r:id="rId296"/>
    <hyperlink ref="F1625" r:id="rId297"/>
    <hyperlink ref="F1618" r:id="rId298"/>
    <hyperlink ref="F1621" r:id="rId299"/>
    <hyperlink ref="F1640" r:id="rId300"/>
    <hyperlink ref="F1658" r:id="rId301"/>
    <hyperlink ref="F1659" r:id="rId302"/>
    <hyperlink ref="F1660" r:id="rId303"/>
    <hyperlink ref="F1661" r:id="rId304"/>
    <hyperlink ref="F1662" r:id="rId305"/>
    <hyperlink ref="F1667" r:id="rId306"/>
    <hyperlink ref="F1669" r:id="rId307"/>
    <hyperlink ref="F1672" r:id="rId308"/>
    <hyperlink ref="F1612" r:id="rId309"/>
    <hyperlink ref="F1607" r:id="rId310"/>
    <hyperlink ref="F1608" r:id="rId311"/>
    <hyperlink ref="F1611" r:id="rId312"/>
    <hyperlink ref="F1605" r:id="rId313"/>
    <hyperlink ref="F1604" r:id="rId314"/>
    <hyperlink ref="F1606" r:id="rId315"/>
    <hyperlink ref="F1656" r:id="rId316"/>
    <hyperlink ref="F1652" r:id="rId317"/>
    <hyperlink ref="F1619" r:id="rId318"/>
    <hyperlink ref="F1668" r:id="rId319"/>
    <hyperlink ref="F1670" r:id="rId320"/>
    <hyperlink ref="F1622" r:id="rId321"/>
    <hyperlink ref="F1664" r:id="rId322"/>
    <hyperlink ref="F1675" r:id="rId323"/>
    <hyperlink ref="G1746" r:id="rId324" display="https://cloud.skc.kz:2443/index.php/s/o6aZwe4TijFHANS"/>
    <hyperlink ref="G1745" r:id="rId325" display="https://cloud.skc.kz:2443/index.php/s/d85kWb7TGEZ3e5C"/>
    <hyperlink ref="F1889" r:id="rId326"/>
    <hyperlink ref="F1890" r:id="rId327"/>
    <hyperlink ref="F1891" r:id="rId328"/>
    <hyperlink ref="F1911" r:id="rId329"/>
    <hyperlink ref="F1912" r:id="rId330"/>
    <hyperlink ref="F1916" r:id="rId331"/>
    <hyperlink ref="F2828" r:id="rId332"/>
    <hyperlink ref="F2830" r:id="rId333"/>
    <hyperlink ref="F2831" r:id="rId334"/>
    <hyperlink ref="F2832" r:id="rId335"/>
    <hyperlink ref="F2834" r:id="rId336"/>
    <hyperlink ref="F2833" r:id="rId337"/>
    <hyperlink ref="F2835" r:id="rId338"/>
    <hyperlink ref="F2836" r:id="rId339"/>
    <hyperlink ref="F2837" r:id="rId340"/>
    <hyperlink ref="F2838" r:id="rId341"/>
    <hyperlink ref="F2839" r:id="rId342"/>
    <hyperlink ref="F2841" r:id="rId343"/>
    <hyperlink ref="F2842" r:id="rId344"/>
    <hyperlink ref="F2843" r:id="rId345"/>
    <hyperlink ref="F2853" r:id="rId346"/>
    <hyperlink ref="F2933" r:id="rId347"/>
    <hyperlink ref="F2934" r:id="rId348"/>
    <hyperlink ref="F2935" r:id="rId349"/>
    <hyperlink ref="F2986" r:id="rId350" display="https://cloud.skc.kz:2443/index.php/s/WGgYM3NE7o6NPSf"/>
    <hyperlink ref="F2988" r:id="rId351" display="https://docs.google.com/document/d/1JxpvHtsSKFcYanCBI2_rYU9qZNH6Kf1z/edit?usp=sharing&amp;ouid=118397390670989413877&amp;rtpof=true&amp;sd=true"/>
    <hyperlink ref="F2989" r:id="rId352" display="https://cloud.skc.kz:2443/index.php/s/92zsanDK49RewqY"/>
    <hyperlink ref="F2990" r:id="rId353" display="https://cloud.skc.kz:2443/index.php/s/a47mkZomScPzL9y"/>
    <hyperlink ref="F2991" r:id="rId354" display="https://cloud.skc.kz:2443/index.php/s/BRQgikjbHCrPwpS"/>
    <hyperlink ref="F2992" r:id="rId355" display="https://cloud.skc.kz:2443/index.php/s/GkEKYaQPKHoF2YY"/>
  </hyperlinks>
  <pageMargins left="0.7" right="0.7" top="0.75" bottom="0.75" header="0.3" footer="0.3"/>
  <pageSetup paperSize="9" scale="19" fitToHeight="0" orientation="landscape" r:id="rId356"/>
  <legacyDrawing r:id="rId35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0" sqref="F20:F24"/>
    </sheetView>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15.03.2023</vt:lpstr>
      <vt:lpstr>Лист1</vt:lpstr>
      <vt:lpstr>'15.03.2023'!Область_печати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Zhassulan Zhalgas</dc:creator>
  <cp:lastModifiedBy>Zhalgas Zhassulan</cp:lastModifiedBy>
  <cp:lastPrinted>2022-08-25T04:16:02Z</cp:lastPrinted>
  <dcterms:created xsi:type="dcterms:W3CDTF">2021-12-29T05:00:57Z</dcterms:created>
  <dcterms:modified xsi:type="dcterms:W3CDTF">2023-03-27T09:44:44Z</dcterms:modified>
  <cp:contentStatus/>
</cp:coreProperties>
</file>